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4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 localSheetId="0">Invoice!$G$1</definedName>
    <definedName name="kToko" localSheetId="0">Invoice!$E$1</definedName>
    <definedName name="newestIdRow" localSheetId="0">Invoice!$A$1</definedName>
    <definedName name="offset" localSheetId="0">Invoice!$C$1</definedName>
    <definedName name="_xlnm.Print_Area" localSheetId="0">Invoice!$A$1825:$L$2052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69" i="2" l="1"/>
  <c r="H569" i="2"/>
  <c r="G569" i="2"/>
  <c r="E1542" i="1" l="1"/>
  <c r="E1543" i="1"/>
  <c r="E1544" i="1"/>
  <c r="B1544" i="1"/>
  <c r="C1544" i="1"/>
  <c r="D1544" i="1"/>
  <c r="H1544" i="1"/>
  <c r="I1544" i="1"/>
  <c r="J1544" i="1"/>
  <c r="K1544" i="1"/>
  <c r="B1545" i="1"/>
  <c r="C1545" i="1"/>
  <c r="D1545" i="1"/>
  <c r="E1545" i="1"/>
  <c r="H1545" i="1"/>
  <c r="I1545" i="1"/>
  <c r="J1545" i="1"/>
  <c r="K1545" i="1"/>
  <c r="B1569" i="1"/>
  <c r="C1569" i="1"/>
  <c r="D1569" i="1"/>
  <c r="E1569" i="1"/>
  <c r="H1569" i="1"/>
  <c r="I1569" i="1"/>
  <c r="J1569" i="1"/>
  <c r="K1569" i="1"/>
  <c r="B1570" i="1"/>
  <c r="C1570" i="1"/>
  <c r="D1570" i="1"/>
  <c r="E1570" i="1"/>
  <c r="H1570" i="1"/>
  <c r="I1570" i="1"/>
  <c r="J1570" i="1"/>
  <c r="K1570" i="1"/>
  <c r="B1571" i="1"/>
  <c r="C1571" i="1"/>
  <c r="D1571" i="1"/>
  <c r="E1571" i="1"/>
  <c r="H1571" i="1"/>
  <c r="I1571" i="1"/>
  <c r="J1571" i="1"/>
  <c r="K1571" i="1"/>
  <c r="B1572" i="1"/>
  <c r="C1572" i="1"/>
  <c r="D1572" i="1"/>
  <c r="E1572" i="1"/>
  <c r="H1572" i="1"/>
  <c r="I1572" i="1"/>
  <c r="J1572" i="1"/>
  <c r="K1572" i="1"/>
  <c r="B1573" i="1"/>
  <c r="C1573" i="1"/>
  <c r="D1573" i="1"/>
  <c r="E1573" i="1"/>
  <c r="H1573" i="1"/>
  <c r="I1573" i="1"/>
  <c r="J1573" i="1"/>
  <c r="K1573" i="1"/>
  <c r="B1574" i="1"/>
  <c r="C1574" i="1"/>
  <c r="D1574" i="1"/>
  <c r="E1574" i="1"/>
  <c r="H1574" i="1"/>
  <c r="I1574" i="1"/>
  <c r="J1574" i="1"/>
  <c r="K1574" i="1"/>
  <c r="B1575" i="1"/>
  <c r="C1575" i="1"/>
  <c r="D1575" i="1"/>
  <c r="E1575" i="1"/>
  <c r="H1575" i="1"/>
  <c r="I1575" i="1"/>
  <c r="J1575" i="1"/>
  <c r="K1575" i="1"/>
  <c r="B1576" i="1"/>
  <c r="C1576" i="1"/>
  <c r="D1576" i="1"/>
  <c r="E1576" i="1"/>
  <c r="H1576" i="1"/>
  <c r="I1576" i="1"/>
  <c r="J1576" i="1"/>
  <c r="K1576" i="1"/>
  <c r="B1577" i="1"/>
  <c r="C1577" i="1"/>
  <c r="D1577" i="1"/>
  <c r="E1577" i="1"/>
  <c r="H1577" i="1"/>
  <c r="I1577" i="1"/>
  <c r="J1577" i="1"/>
  <c r="K1577" i="1"/>
  <c r="B1578" i="1"/>
  <c r="C1578" i="1"/>
  <c r="D1578" i="1"/>
  <c r="E1578" i="1"/>
  <c r="H1578" i="1"/>
  <c r="I1578" i="1"/>
  <c r="J1578" i="1"/>
  <c r="K1578" i="1"/>
  <c r="B1579" i="1"/>
  <c r="C1579" i="1"/>
  <c r="D1579" i="1"/>
  <c r="E1579" i="1"/>
  <c r="H1579" i="1"/>
  <c r="I1579" i="1"/>
  <c r="J1579" i="1"/>
  <c r="K1579" i="1"/>
  <c r="B1580" i="1"/>
  <c r="C1580" i="1"/>
  <c r="D1580" i="1"/>
  <c r="E1580" i="1"/>
  <c r="H1580" i="1"/>
  <c r="I1580" i="1"/>
  <c r="J1580" i="1"/>
  <c r="K1580" i="1"/>
  <c r="B1581" i="1"/>
  <c r="C1581" i="1"/>
  <c r="D1581" i="1"/>
  <c r="E1581" i="1"/>
  <c r="H1581" i="1"/>
  <c r="I1581" i="1"/>
  <c r="J1581" i="1"/>
  <c r="K1581" i="1"/>
  <c r="B1582" i="1"/>
  <c r="C1582" i="1"/>
  <c r="D1582" i="1"/>
  <c r="E1582" i="1"/>
  <c r="H1582" i="1"/>
  <c r="I1582" i="1"/>
  <c r="J1582" i="1"/>
  <c r="K1582" i="1"/>
  <c r="B1583" i="1"/>
  <c r="C1583" i="1"/>
  <c r="D1583" i="1"/>
  <c r="E1583" i="1"/>
  <c r="H1583" i="1"/>
  <c r="I1583" i="1"/>
  <c r="J1583" i="1"/>
  <c r="K1583" i="1"/>
  <c r="B3450" i="2" l="1"/>
  <c r="C3450" i="2"/>
  <c r="D3450" i="2"/>
  <c r="B3456" i="2"/>
  <c r="C3456" i="2"/>
  <c r="D3456" i="2"/>
  <c r="B3462" i="2"/>
  <c r="C3462" i="2"/>
  <c r="D3462" i="2"/>
  <c r="B3468" i="2"/>
  <c r="C3468" i="2"/>
  <c r="D3468" i="2"/>
  <c r="B3474" i="2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D3444" i="2"/>
  <c r="C3444" i="2"/>
  <c r="B3444" i="2"/>
  <c r="B3351" i="2"/>
  <c r="C3351" i="2"/>
  <c r="D3351" i="2"/>
  <c r="B3357" i="2"/>
  <c r="C3357" i="2"/>
  <c r="D3357" i="2"/>
  <c r="B3363" i="2"/>
  <c r="C3363" i="2"/>
  <c r="D3363" i="2"/>
  <c r="B3369" i="2"/>
  <c r="C3369" i="2"/>
  <c r="D3369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D3345" i="2"/>
  <c r="C3345" i="2"/>
  <c r="B3345" i="2"/>
  <c r="B3252" i="2"/>
  <c r="C3252" i="2"/>
  <c r="D3252" i="2"/>
  <c r="B3258" i="2"/>
  <c r="C3258" i="2"/>
  <c r="D3258" i="2"/>
  <c r="B3264" i="2"/>
  <c r="C3264" i="2"/>
  <c r="D3264" i="2"/>
  <c r="B3270" i="2"/>
  <c r="C3270" i="2"/>
  <c r="D3270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D3246" i="2"/>
  <c r="C3246" i="2"/>
  <c r="B3246" i="2"/>
  <c r="B3153" i="2"/>
  <c r="C3153" i="2"/>
  <c r="D3153" i="2"/>
  <c r="B3159" i="2"/>
  <c r="C3159" i="2"/>
  <c r="D3159" i="2"/>
  <c r="B3165" i="2"/>
  <c r="C3165" i="2"/>
  <c r="D3165" i="2"/>
  <c r="B3171" i="2"/>
  <c r="C3171" i="2"/>
  <c r="D3171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D3147" i="2"/>
  <c r="C3147" i="2"/>
  <c r="B3147" i="2"/>
  <c r="B3054" i="2"/>
  <c r="C3054" i="2"/>
  <c r="D3054" i="2"/>
  <c r="B3060" i="2"/>
  <c r="C3060" i="2"/>
  <c r="D3060" i="2"/>
  <c r="B3066" i="2"/>
  <c r="C3066" i="2"/>
  <c r="D3066" i="2"/>
  <c r="B3072" i="2"/>
  <c r="C3072" i="2"/>
  <c r="D3072" i="2"/>
  <c r="B3078" i="2"/>
  <c r="C3078" i="2"/>
  <c r="D3078" i="2"/>
  <c r="B3084" i="2"/>
  <c r="C3084" i="2"/>
  <c r="D3084" i="2"/>
  <c r="B3090" i="2"/>
  <c r="C3090" i="2"/>
  <c r="D3090" i="2"/>
  <c r="B3096" i="2"/>
  <c r="C3096" i="2"/>
  <c r="D3096" i="2"/>
  <c r="B3102" i="2"/>
  <c r="C3102" i="2"/>
  <c r="D3102" i="2"/>
  <c r="B3108" i="2"/>
  <c r="C3108" i="2"/>
  <c r="D3108" i="2"/>
  <c r="B3114" i="2"/>
  <c r="C3114" i="2"/>
  <c r="D3114" i="2"/>
  <c r="B3120" i="2"/>
  <c r="C3120" i="2"/>
  <c r="D3120" i="2"/>
  <c r="B3126" i="2"/>
  <c r="C3126" i="2"/>
  <c r="D3126" i="2"/>
  <c r="B3132" i="2"/>
  <c r="C3132" i="2"/>
  <c r="D3132" i="2"/>
  <c r="B3138" i="2"/>
  <c r="C3138" i="2"/>
  <c r="D3138" i="2"/>
  <c r="D3048" i="2"/>
  <c r="C3048" i="2"/>
  <c r="B3048" i="2"/>
  <c r="B2955" i="2"/>
  <c r="C2955" i="2"/>
  <c r="D2955" i="2"/>
  <c r="B2961" i="2"/>
  <c r="C2961" i="2"/>
  <c r="D2961" i="2"/>
  <c r="B2967" i="2"/>
  <c r="C2967" i="2"/>
  <c r="D2967" i="2"/>
  <c r="B2973" i="2"/>
  <c r="C2973" i="2"/>
  <c r="D2973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D2949" i="2"/>
  <c r="C2949" i="2"/>
  <c r="B2949" i="2"/>
  <c r="B2856" i="2"/>
  <c r="C2856" i="2"/>
  <c r="D2856" i="2"/>
  <c r="B2862" i="2"/>
  <c r="C2862" i="2"/>
  <c r="D2862" i="2"/>
  <c r="B2868" i="2"/>
  <c r="C2868" i="2"/>
  <c r="D2868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D2850" i="2"/>
  <c r="C2850" i="2"/>
  <c r="B2850" i="2"/>
  <c r="B2757" i="2"/>
  <c r="C2757" i="2"/>
  <c r="D2757" i="2"/>
  <c r="B2763" i="2"/>
  <c r="C2763" i="2"/>
  <c r="D2763" i="2"/>
  <c r="B2769" i="2"/>
  <c r="C2769" i="2"/>
  <c r="D2769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D2751" i="2"/>
  <c r="C2751" i="2"/>
  <c r="B2751" i="2"/>
  <c r="B2658" i="2"/>
  <c r="C2658" i="2"/>
  <c r="D2658" i="2"/>
  <c r="B2664" i="2"/>
  <c r="C2664" i="2"/>
  <c r="D2664" i="2"/>
  <c r="B2670" i="2"/>
  <c r="C2670" i="2"/>
  <c r="D2670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D2652" i="2"/>
  <c r="C2652" i="2"/>
  <c r="B2652" i="2"/>
  <c r="B2559" i="2" l="1"/>
  <c r="C2559" i="2"/>
  <c r="D2559" i="2"/>
  <c r="B2565" i="2"/>
  <c r="C2565" i="2"/>
  <c r="D2565" i="2"/>
  <c r="B2571" i="2"/>
  <c r="C2571" i="2"/>
  <c r="D2571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D2553" i="2"/>
  <c r="C2553" i="2"/>
  <c r="B2553" i="2"/>
  <c r="B2460" i="2" l="1"/>
  <c r="C2460" i="2"/>
  <c r="D2460" i="2"/>
  <c r="B2466" i="2"/>
  <c r="C2466" i="2"/>
  <c r="D2466" i="2"/>
  <c r="B2472" i="2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D2454" i="2"/>
  <c r="C2454" i="2"/>
  <c r="B2454" i="2"/>
  <c r="B2361" i="2"/>
  <c r="C2361" i="2"/>
  <c r="D2361" i="2"/>
  <c r="B2367" i="2"/>
  <c r="C2367" i="2"/>
  <c r="D2367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D2355" i="2"/>
  <c r="C2355" i="2"/>
  <c r="B2355" i="2"/>
  <c r="B2262" i="2"/>
  <c r="C2262" i="2"/>
  <c r="D2262" i="2"/>
  <c r="B2268" i="2"/>
  <c r="C2268" i="2"/>
  <c r="D2268" i="2"/>
  <c r="B2274" i="2"/>
  <c r="C2274" i="2"/>
  <c r="D2274" i="2"/>
  <c r="B2280" i="2"/>
  <c r="C2280" i="2"/>
  <c r="D2280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D2256" i="2"/>
  <c r="C2256" i="2"/>
  <c r="B2256" i="2"/>
  <c r="B2163" i="2"/>
  <c r="C2163" i="2"/>
  <c r="D2163" i="2"/>
  <c r="B2169" i="2"/>
  <c r="C2169" i="2"/>
  <c r="D2169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D2157" i="2"/>
  <c r="C2157" i="2"/>
  <c r="B2157" i="2"/>
  <c r="B2064" i="2" l="1"/>
  <c r="C2064" i="2"/>
  <c r="D2064" i="2"/>
  <c r="B2070" i="2"/>
  <c r="C2070" i="2"/>
  <c r="D2070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D2058" i="2"/>
  <c r="C2058" i="2"/>
  <c r="B2058" i="2"/>
  <c r="B1965" i="2"/>
  <c r="C1965" i="2"/>
  <c r="D1965" i="2"/>
  <c r="B1971" i="2"/>
  <c r="C1971" i="2"/>
  <c r="D1971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D1959" i="2"/>
  <c r="C1959" i="2"/>
  <c r="B1959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D1860" i="2"/>
  <c r="C1860" i="2"/>
  <c r="B1860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D1761" i="2"/>
  <c r="C1761" i="2"/>
  <c r="B1761" i="2"/>
  <c r="D1752" i="2"/>
  <c r="C1752" i="2"/>
  <c r="B1752" i="2"/>
  <c r="D1746" i="2"/>
  <c r="C1746" i="2"/>
  <c r="B1746" i="2"/>
  <c r="D1740" i="2"/>
  <c r="C1740" i="2"/>
  <c r="B1740" i="2"/>
  <c r="D1734" i="2"/>
  <c r="C1734" i="2"/>
  <c r="B1734" i="2"/>
  <c r="D1728" i="2"/>
  <c r="C1728" i="2"/>
  <c r="B1728" i="2"/>
  <c r="D1722" i="2"/>
  <c r="C1722" i="2"/>
  <c r="B1722" i="2"/>
  <c r="D1716" i="2"/>
  <c r="C1716" i="2"/>
  <c r="B1716" i="2"/>
  <c r="D1710" i="2"/>
  <c r="C1710" i="2"/>
  <c r="B1710" i="2"/>
  <c r="D1704" i="2"/>
  <c r="C1704" i="2"/>
  <c r="B1704" i="2"/>
  <c r="D1698" i="2"/>
  <c r="C1698" i="2"/>
  <c r="B1698" i="2"/>
  <c r="D1692" i="2"/>
  <c r="C1692" i="2"/>
  <c r="B1692" i="2"/>
  <c r="D1686" i="2"/>
  <c r="C1686" i="2"/>
  <c r="B1686" i="2"/>
  <c r="D1680" i="2"/>
  <c r="C1680" i="2"/>
  <c r="B1680" i="2"/>
  <c r="D1674" i="2"/>
  <c r="C1674" i="2"/>
  <c r="B1674" i="2"/>
  <c r="D1668" i="2"/>
  <c r="C1668" i="2"/>
  <c r="B1668" i="2"/>
  <c r="D1662" i="2"/>
  <c r="C1662" i="2"/>
  <c r="B1662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D1563" i="2"/>
  <c r="C1563" i="2"/>
  <c r="B1563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D1464" i="2"/>
  <c r="C1464" i="2"/>
  <c r="B1464" i="2"/>
  <c r="B1371" i="2" l="1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D1365" i="2"/>
  <c r="C1365" i="2"/>
  <c r="B1365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D1266" i="2"/>
  <c r="C1266" i="2"/>
  <c r="B1266" i="2"/>
  <c r="B1173" i="2" l="1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D1167" i="2"/>
  <c r="C1167" i="2"/>
  <c r="B1167" i="2"/>
  <c r="B1074" i="2" l="1"/>
  <c r="C1074" i="2"/>
  <c r="D1074" i="2"/>
  <c r="B1080" i="2"/>
  <c r="C1080" i="2"/>
  <c r="D1080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D1068" i="2"/>
  <c r="C1068" i="2"/>
  <c r="B1068" i="2"/>
  <c r="B975" i="2" l="1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D969" i="2"/>
  <c r="C969" i="2"/>
  <c r="B969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D870" i="2"/>
  <c r="C870" i="2"/>
  <c r="B870" i="2"/>
  <c r="B777" i="2"/>
  <c r="C777" i="2"/>
  <c r="D777" i="2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D771" i="2"/>
  <c r="C771" i="2"/>
  <c r="B771" i="2"/>
  <c r="B678" i="2" l="1"/>
  <c r="C678" i="2"/>
  <c r="D678" i="2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D672" i="2"/>
  <c r="C672" i="2"/>
  <c r="B672" i="2"/>
  <c r="B579" i="2"/>
  <c r="C579" i="2"/>
  <c r="D579" i="2"/>
  <c r="B585" i="2"/>
  <c r="C585" i="2"/>
  <c r="D585" i="2"/>
  <c r="B591" i="2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D573" i="2"/>
  <c r="C573" i="2"/>
  <c r="B573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D534" i="2"/>
  <c r="C534" i="2"/>
  <c r="B534" i="2"/>
  <c r="B513" i="2"/>
  <c r="C513" i="2"/>
  <c r="D513" i="2"/>
  <c r="B519" i="2"/>
  <c r="C519" i="2"/>
  <c r="D519" i="2"/>
  <c r="B525" i="2"/>
  <c r="C525" i="2"/>
  <c r="D525" i="2"/>
  <c r="D507" i="2"/>
  <c r="C507" i="2"/>
  <c r="B507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B498" i="2"/>
  <c r="C498" i="2"/>
  <c r="D498" i="2"/>
  <c r="D462" i="2"/>
  <c r="C462" i="2"/>
  <c r="B462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D429" i="2"/>
  <c r="C429" i="2"/>
  <c r="B429" i="2"/>
  <c r="D420" i="2"/>
  <c r="C420" i="2"/>
  <c r="B420" i="2"/>
  <c r="B369" i="2" l="1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D363" i="2"/>
  <c r="C363" i="2"/>
  <c r="B363" i="2"/>
  <c r="B282" i="2"/>
  <c r="C282" i="2"/>
  <c r="D282" i="2"/>
  <c r="B288" i="2"/>
  <c r="C288" i="2"/>
  <c r="D288" i="2"/>
  <c r="B294" i="2"/>
  <c r="C294" i="2"/>
  <c r="D294" i="2"/>
  <c r="B300" i="2"/>
  <c r="C300" i="2"/>
  <c r="D300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D276" i="2"/>
  <c r="C276" i="2"/>
  <c r="B276" i="2"/>
  <c r="B267" i="2" l="1"/>
  <c r="C267" i="2"/>
  <c r="D267" i="2"/>
  <c r="D261" i="2"/>
  <c r="C261" i="2"/>
  <c r="B261" i="2"/>
  <c r="B252" i="2" l="1"/>
  <c r="C252" i="2"/>
  <c r="D252" i="2"/>
  <c r="D246" i="2"/>
  <c r="C246" i="2"/>
  <c r="B246" i="2"/>
  <c r="B225" i="2" l="1"/>
  <c r="C225" i="2"/>
  <c r="D225" i="2"/>
  <c r="B231" i="2"/>
  <c r="C231" i="2"/>
  <c r="D231" i="2"/>
  <c r="B237" i="2"/>
  <c r="C237" i="2"/>
  <c r="D237" i="2"/>
  <c r="D219" i="2"/>
  <c r="C219" i="2"/>
  <c r="B219" i="2"/>
  <c r="B210" i="2"/>
  <c r="C210" i="2"/>
  <c r="D210" i="2"/>
  <c r="D204" i="2"/>
  <c r="C204" i="2"/>
  <c r="B204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D165" i="2"/>
  <c r="C165" i="2"/>
  <c r="B165" i="2"/>
  <c r="B156" i="2"/>
  <c r="C156" i="2"/>
  <c r="D156" i="2"/>
  <c r="D150" i="2"/>
  <c r="C150" i="2"/>
  <c r="B150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111" i="2"/>
  <c r="C111" i="2"/>
  <c r="B111" i="2"/>
  <c r="B90" i="2"/>
  <c r="C90" i="2"/>
  <c r="D90" i="2"/>
  <c r="B96" i="2"/>
  <c r="C96" i="2"/>
  <c r="D96" i="2"/>
  <c r="B102" i="2"/>
  <c r="C102" i="2"/>
  <c r="D102" i="2"/>
  <c r="D84" i="2"/>
  <c r="C84" i="2"/>
  <c r="B84" i="2"/>
  <c r="B75" i="2" l="1"/>
  <c r="C75" i="2"/>
  <c r="D75" i="2"/>
  <c r="D69" i="2"/>
  <c r="C69" i="2"/>
  <c r="B69" i="2"/>
  <c r="B54" i="2" l="1"/>
  <c r="C54" i="2"/>
  <c r="D54" i="2"/>
  <c r="B60" i="2"/>
  <c r="C60" i="2"/>
  <c r="D60" i="2"/>
  <c r="D48" i="2"/>
  <c r="C48" i="2"/>
  <c r="B48" i="2"/>
  <c r="B39" i="2"/>
  <c r="C39" i="2"/>
  <c r="D39" i="2"/>
  <c r="D33" i="2"/>
  <c r="C33" i="2"/>
  <c r="B33" i="2"/>
  <c r="B18" i="2" l="1"/>
  <c r="C18" i="2"/>
  <c r="D18" i="2"/>
  <c r="B24" i="2"/>
  <c r="C24" i="2"/>
  <c r="D24" i="2"/>
  <c r="D12" i="2"/>
  <c r="C12" i="2"/>
  <c r="B12" i="2"/>
  <c r="D3" i="2"/>
  <c r="C3" i="2"/>
  <c r="B3" i="2"/>
  <c r="B1" i="2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69" i="2" s="1"/>
  <c r="E3462" i="2"/>
  <c r="E3463" i="2" s="1"/>
  <c r="E3456" i="2"/>
  <c r="E3457" i="2" s="1"/>
  <c r="E3450" i="2"/>
  <c r="E3451" i="2" s="1"/>
  <c r="E3444" i="2"/>
  <c r="E3445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3" i="2"/>
  <c r="E3364" i="2" s="1"/>
  <c r="E3357" i="2"/>
  <c r="E3358" i="2" s="1"/>
  <c r="E3351" i="2"/>
  <c r="E3352" i="2" s="1"/>
  <c r="E3345" i="2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71" i="2" s="1"/>
  <c r="E3264" i="2"/>
  <c r="E3265" i="2" s="1"/>
  <c r="E3258" i="2"/>
  <c r="E3259" i="2" s="1"/>
  <c r="E3252" i="2"/>
  <c r="E3253" i="2" s="1"/>
  <c r="E3246" i="2"/>
  <c r="E3247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5" i="2"/>
  <c r="E3166" i="2" s="1"/>
  <c r="E3159" i="2"/>
  <c r="E3160" i="2" s="1"/>
  <c r="E3153" i="2"/>
  <c r="E3154" i="2" s="1"/>
  <c r="E3147" i="2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6" i="2"/>
  <c r="E3067" i="2" s="1"/>
  <c r="E3060" i="2"/>
  <c r="E3061" i="2" s="1"/>
  <c r="E3054" i="2"/>
  <c r="E3055" i="2" s="1"/>
  <c r="E3048" i="2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7" i="2"/>
  <c r="E2968" i="2" s="1"/>
  <c r="E2961" i="2"/>
  <c r="E2962" i="2" s="1"/>
  <c r="E2955" i="2"/>
  <c r="E2956" i="2" s="1"/>
  <c r="E2949" i="2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69" i="2" s="1"/>
  <c r="E2862" i="2"/>
  <c r="E2863" i="2" s="1"/>
  <c r="E2856" i="2"/>
  <c r="E2857" i="2" s="1"/>
  <c r="E2850" i="2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76" i="2" s="1"/>
  <c r="E2769" i="2"/>
  <c r="E2770" i="2" s="1"/>
  <c r="E2763" i="2"/>
  <c r="E2764" i="2" s="1"/>
  <c r="E2757" i="2"/>
  <c r="E2758" i="2" s="1"/>
  <c r="E2751" i="2"/>
  <c r="E2752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71" i="2" s="1"/>
  <c r="E2664" i="2"/>
  <c r="E2665" i="2" s="1"/>
  <c r="E2658" i="2"/>
  <c r="E2659" i="2" s="1"/>
  <c r="E2652" i="2"/>
  <c r="E2653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5" i="2"/>
  <c r="E2566" i="2" s="1"/>
  <c r="E2559" i="2"/>
  <c r="E2560" i="2" s="1"/>
  <c r="E2553" i="2"/>
  <c r="E2554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67" i="2" s="1"/>
  <c r="E2460" i="2"/>
  <c r="E2461" i="2" s="1"/>
  <c r="E2454" i="2"/>
  <c r="E2455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68" i="2" s="1"/>
  <c r="E2361" i="2"/>
  <c r="E2362" i="2" s="1"/>
  <c r="E2355" i="2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62" i="2"/>
  <c r="E2263" i="2" s="1"/>
  <c r="E2256" i="2"/>
  <c r="E2247" i="2"/>
  <c r="E2248" i="2" s="1"/>
  <c r="E2241" i="2"/>
  <c r="E2242" i="2" s="1"/>
  <c r="E2235" i="2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70" i="2" s="1"/>
  <c r="E2163" i="2"/>
  <c r="E2164" i="2" s="1"/>
  <c r="E2157" i="2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71" i="2" s="1"/>
  <c r="E2064" i="2"/>
  <c r="E2065" i="2" s="1"/>
  <c r="E2058" i="2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72" i="2" s="1"/>
  <c r="E1965" i="2"/>
  <c r="E1966" i="2" s="1"/>
  <c r="E1959" i="2"/>
  <c r="E1960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73" i="2" s="1"/>
  <c r="E1866" i="2"/>
  <c r="E1867" i="2" s="1"/>
  <c r="E1860" i="2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8" i="2"/>
  <c r="E1669" i="2" s="1"/>
  <c r="E1662" i="2"/>
  <c r="E1663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71" i="2"/>
  <c r="E772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72" i="2"/>
  <c r="E673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86" i="2" s="1"/>
  <c r="E579" i="2"/>
  <c r="E580" i="2" s="1"/>
  <c r="E573" i="2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25" i="2"/>
  <c r="E526" i="2" s="1"/>
  <c r="E519" i="2"/>
  <c r="E520" i="2" s="1"/>
  <c r="E513" i="2"/>
  <c r="E514" i="2" s="1"/>
  <c r="E507" i="2"/>
  <c r="E498" i="2"/>
  <c r="E499" i="2" s="1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53" i="2"/>
  <c r="E454" i="2" s="1"/>
  <c r="E447" i="2"/>
  <c r="E448" i="2" s="1"/>
  <c r="E441" i="2"/>
  <c r="E442" i="2" s="1"/>
  <c r="E435" i="2"/>
  <c r="E436" i="2" s="1"/>
  <c r="E429" i="2"/>
  <c r="E420" i="2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82" i="2" s="1"/>
  <c r="E375" i="2"/>
  <c r="E376" i="2" s="1"/>
  <c r="E369" i="2"/>
  <c r="E370" i="2" s="1"/>
  <c r="E363" i="2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4" i="2"/>
  <c r="E295" i="2" s="1"/>
  <c r="E288" i="2"/>
  <c r="E289" i="2" s="1"/>
  <c r="E282" i="2"/>
  <c r="E283" i="2" s="1"/>
  <c r="E276" i="2"/>
  <c r="E267" i="2"/>
  <c r="E268" i="2" s="1"/>
  <c r="E261" i="2"/>
  <c r="E262" i="2" s="1"/>
  <c r="E252" i="2"/>
  <c r="E253" i="2" s="1"/>
  <c r="E246" i="2"/>
  <c r="E247" i="2" s="1"/>
  <c r="E237" i="2"/>
  <c r="E238" i="2" s="1"/>
  <c r="E231" i="2"/>
  <c r="E232" i="2" s="1"/>
  <c r="E225" i="2"/>
  <c r="E226" i="2" s="1"/>
  <c r="E219" i="2"/>
  <c r="E220" i="2" s="1"/>
  <c r="E210" i="2"/>
  <c r="E211" i="2" s="1"/>
  <c r="E204" i="2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02" i="2"/>
  <c r="E103" i="2" s="1"/>
  <c r="E96" i="2"/>
  <c r="E97" i="2" s="1"/>
  <c r="E90" i="2"/>
  <c r="E91" i="2" s="1"/>
  <c r="E84" i="2"/>
  <c r="E75" i="2"/>
  <c r="E76" i="2" s="1"/>
  <c r="E69" i="2"/>
  <c r="E60" i="2"/>
  <c r="E61" i="2" s="1"/>
  <c r="E54" i="2"/>
  <c r="E55" i="2" s="1"/>
  <c r="E48" i="2"/>
  <c r="E49" i="2" s="1"/>
  <c r="E39" i="2"/>
  <c r="E40" i="2" s="1"/>
  <c r="E33" i="2"/>
  <c r="G3534" i="2" l="1"/>
  <c r="G3535" i="2"/>
  <c r="G3528" i="2"/>
  <c r="H3528" i="2" s="1"/>
  <c r="G3529" i="2"/>
  <c r="G3522" i="2"/>
  <c r="G3523" i="2"/>
  <c r="G3516" i="2"/>
  <c r="I3516" i="2" s="1"/>
  <c r="G3517" i="2"/>
  <c r="G3510" i="2"/>
  <c r="G3511" i="2"/>
  <c r="G3504" i="2"/>
  <c r="H3504" i="2" s="1"/>
  <c r="G3505" i="2"/>
  <c r="G3498" i="2"/>
  <c r="G3499" i="2"/>
  <c r="G3492" i="2"/>
  <c r="I3492" i="2" s="1"/>
  <c r="G3493" i="2"/>
  <c r="G3486" i="2"/>
  <c r="G3487" i="2"/>
  <c r="G3480" i="2"/>
  <c r="H3480" i="2" s="1"/>
  <c r="G3481" i="2"/>
  <c r="G3474" i="2"/>
  <c r="G3475" i="2"/>
  <c r="G3468" i="2"/>
  <c r="I3468" i="2" s="1"/>
  <c r="G3469" i="2"/>
  <c r="G3462" i="2"/>
  <c r="G3463" i="2"/>
  <c r="G3456" i="2"/>
  <c r="I3456" i="2" s="1"/>
  <c r="G3457" i="2"/>
  <c r="G3450" i="2"/>
  <c r="G3451" i="2"/>
  <c r="G3435" i="2"/>
  <c r="G3436" i="2"/>
  <c r="G3429" i="2"/>
  <c r="G3430" i="2"/>
  <c r="G3423" i="2"/>
  <c r="G3424" i="2"/>
  <c r="G3417" i="2"/>
  <c r="G3418" i="2"/>
  <c r="G3411" i="2"/>
  <c r="G3412" i="2"/>
  <c r="G3405" i="2"/>
  <c r="G3406" i="2"/>
  <c r="G3399" i="2"/>
  <c r="G3400" i="2"/>
  <c r="G3393" i="2"/>
  <c r="G3394" i="2"/>
  <c r="G3387" i="2"/>
  <c r="G3388" i="2"/>
  <c r="G3381" i="2"/>
  <c r="G3382" i="2"/>
  <c r="G3375" i="2"/>
  <c r="G3376" i="2"/>
  <c r="G3369" i="2"/>
  <c r="G3370" i="2"/>
  <c r="G3363" i="2"/>
  <c r="G3364" i="2"/>
  <c r="G3357" i="2"/>
  <c r="G3358" i="2"/>
  <c r="G3351" i="2"/>
  <c r="G3352" i="2"/>
  <c r="G3345" i="2"/>
  <c r="I3345" i="2" s="1"/>
  <c r="E3346" i="2"/>
  <c r="G3346" i="2" s="1"/>
  <c r="G3336" i="2"/>
  <c r="G3337" i="2"/>
  <c r="G3330" i="2"/>
  <c r="H3330" i="2" s="1"/>
  <c r="G3331" i="2"/>
  <c r="G3324" i="2"/>
  <c r="G3325" i="2"/>
  <c r="G3318" i="2"/>
  <c r="H3318" i="2" s="1"/>
  <c r="G3319" i="2"/>
  <c r="G3312" i="2"/>
  <c r="G3313" i="2"/>
  <c r="G3306" i="2"/>
  <c r="I3306" i="2" s="1"/>
  <c r="G3307" i="2"/>
  <c r="G3300" i="2"/>
  <c r="G3301" i="2"/>
  <c r="G3294" i="2"/>
  <c r="G3295" i="2"/>
  <c r="G3288" i="2"/>
  <c r="G3289" i="2"/>
  <c r="G3282" i="2"/>
  <c r="I3282" i="2" s="1"/>
  <c r="G3283" i="2"/>
  <c r="G3276" i="2"/>
  <c r="G3277" i="2"/>
  <c r="G3270" i="2"/>
  <c r="I3270" i="2" s="1"/>
  <c r="G3271" i="2"/>
  <c r="G3264" i="2"/>
  <c r="G3265" i="2"/>
  <c r="G3258" i="2"/>
  <c r="I3258" i="2" s="1"/>
  <c r="G3259" i="2"/>
  <c r="G3252" i="2"/>
  <c r="G3253" i="2"/>
  <c r="G3246" i="2"/>
  <c r="I3246" i="2" s="1"/>
  <c r="G3237" i="2"/>
  <c r="I3237" i="2" s="1"/>
  <c r="G3238" i="2"/>
  <c r="G3231" i="2"/>
  <c r="H3231" i="2" s="1"/>
  <c r="G3232" i="2"/>
  <c r="G3225" i="2"/>
  <c r="H3225" i="2" s="1"/>
  <c r="G3226" i="2"/>
  <c r="G3219" i="2"/>
  <c r="I3219" i="2" s="1"/>
  <c r="G3220" i="2"/>
  <c r="G3213" i="2"/>
  <c r="I3213" i="2" s="1"/>
  <c r="G3214" i="2"/>
  <c r="G3207" i="2"/>
  <c r="I3207" i="2" s="1"/>
  <c r="G3208" i="2"/>
  <c r="G3201" i="2"/>
  <c r="I3201" i="2" s="1"/>
  <c r="G3202" i="2"/>
  <c r="G3195" i="2"/>
  <c r="I3195" i="2" s="1"/>
  <c r="G3196" i="2"/>
  <c r="G3189" i="2"/>
  <c r="I3189" i="2" s="1"/>
  <c r="G3190" i="2"/>
  <c r="G3183" i="2"/>
  <c r="I3183" i="2" s="1"/>
  <c r="G3184" i="2"/>
  <c r="G3177" i="2"/>
  <c r="H3177" i="2" s="1"/>
  <c r="G3178" i="2"/>
  <c r="G3171" i="2"/>
  <c r="I3171" i="2" s="1"/>
  <c r="G3172" i="2"/>
  <c r="G3165" i="2"/>
  <c r="I3165" i="2" s="1"/>
  <c r="G3166" i="2"/>
  <c r="G3159" i="2"/>
  <c r="H3159" i="2" s="1"/>
  <c r="G3160" i="2"/>
  <c r="G3153" i="2"/>
  <c r="H3153" i="2" s="1"/>
  <c r="G3154" i="2"/>
  <c r="G3147" i="2"/>
  <c r="I3147" i="2" s="1"/>
  <c r="E3148" i="2"/>
  <c r="G3148" i="2" s="1"/>
  <c r="G3138" i="2"/>
  <c r="H3138" i="2" s="1"/>
  <c r="G3139" i="2"/>
  <c r="G3132" i="2"/>
  <c r="I3132" i="2" s="1"/>
  <c r="G3133" i="2"/>
  <c r="G3126" i="2"/>
  <c r="H3126" i="2" s="1"/>
  <c r="G3127" i="2"/>
  <c r="G3120" i="2"/>
  <c r="I3120" i="2" s="1"/>
  <c r="G3121" i="2"/>
  <c r="G3114" i="2"/>
  <c r="G3115" i="2"/>
  <c r="G3108" i="2"/>
  <c r="I3108" i="2" s="1"/>
  <c r="G3109" i="2"/>
  <c r="G3102" i="2"/>
  <c r="I3102" i="2" s="1"/>
  <c r="G3103" i="2"/>
  <c r="G3096" i="2"/>
  <c r="H3096" i="2" s="1"/>
  <c r="G3097" i="2"/>
  <c r="G3090" i="2"/>
  <c r="I3090" i="2" s="1"/>
  <c r="G3091" i="2"/>
  <c r="G3084" i="2"/>
  <c r="I3084" i="2" s="1"/>
  <c r="G3085" i="2"/>
  <c r="G3078" i="2"/>
  <c r="I3078" i="2" s="1"/>
  <c r="G3079" i="2"/>
  <c r="G3072" i="2"/>
  <c r="H3072" i="2" s="1"/>
  <c r="G3073" i="2"/>
  <c r="G3066" i="2"/>
  <c r="I3066" i="2" s="1"/>
  <c r="G3067" i="2"/>
  <c r="G3060" i="2"/>
  <c r="I3060" i="2" s="1"/>
  <c r="G3061" i="2"/>
  <c r="G3054" i="2"/>
  <c r="I3054" i="2" s="1"/>
  <c r="G3055" i="2"/>
  <c r="G3048" i="2"/>
  <c r="H3048" i="2" s="1"/>
  <c r="J3048" i="2" s="1"/>
  <c r="E3049" i="2"/>
  <c r="G3049" i="2" s="1"/>
  <c r="G3039" i="2"/>
  <c r="I3039" i="2" s="1"/>
  <c r="G3040" i="2"/>
  <c r="G3033" i="2"/>
  <c r="I3033" i="2" s="1"/>
  <c r="E3035" i="2"/>
  <c r="G3034" i="2"/>
  <c r="G3027" i="2"/>
  <c r="I3027" i="2" s="1"/>
  <c r="G3028" i="2"/>
  <c r="G3021" i="2"/>
  <c r="I3021" i="2" s="1"/>
  <c r="G3022" i="2"/>
  <c r="G3015" i="2"/>
  <c r="I3015" i="2" s="1"/>
  <c r="G3016" i="2"/>
  <c r="G3009" i="2"/>
  <c r="H3009" i="2" s="1"/>
  <c r="G3010" i="2"/>
  <c r="G3003" i="2"/>
  <c r="I3003" i="2" s="1"/>
  <c r="G3004" i="2"/>
  <c r="G2997" i="2"/>
  <c r="H2997" i="2" s="1"/>
  <c r="G2998" i="2"/>
  <c r="G2991" i="2"/>
  <c r="I2991" i="2" s="1"/>
  <c r="G2992" i="2"/>
  <c r="G2985" i="2"/>
  <c r="H2985" i="2" s="1"/>
  <c r="G2986" i="2"/>
  <c r="G2979" i="2"/>
  <c r="I2979" i="2" s="1"/>
  <c r="G2980" i="2"/>
  <c r="G2973" i="2"/>
  <c r="H2973" i="2" s="1"/>
  <c r="G2974" i="2"/>
  <c r="G2967" i="2"/>
  <c r="H2967" i="2" s="1"/>
  <c r="G2968" i="2"/>
  <c r="G2961" i="2"/>
  <c r="I2961" i="2" s="1"/>
  <c r="G2962" i="2"/>
  <c r="G2955" i="2"/>
  <c r="I2955" i="2" s="1"/>
  <c r="G2956" i="2"/>
  <c r="E2950" i="2"/>
  <c r="E2951" i="2" s="1"/>
  <c r="G2940" i="2"/>
  <c r="H2940" i="2" s="1"/>
  <c r="G2941" i="2"/>
  <c r="G2934" i="2"/>
  <c r="I2934" i="2" s="1"/>
  <c r="G2935" i="2"/>
  <c r="G2928" i="2"/>
  <c r="H2928" i="2" s="1"/>
  <c r="G2929" i="2"/>
  <c r="G2922" i="2"/>
  <c r="H2922" i="2" s="1"/>
  <c r="G2923" i="2"/>
  <c r="G2916" i="2"/>
  <c r="I2916" i="2" s="1"/>
  <c r="G2917" i="2"/>
  <c r="G2910" i="2"/>
  <c r="H2910" i="2" s="1"/>
  <c r="G2911" i="2"/>
  <c r="G2904" i="2"/>
  <c r="H2904" i="2" s="1"/>
  <c r="G2905" i="2"/>
  <c r="G2898" i="2"/>
  <c r="H2898" i="2" s="1"/>
  <c r="G2899" i="2"/>
  <c r="G2892" i="2"/>
  <c r="I2892" i="2" s="1"/>
  <c r="G2893" i="2"/>
  <c r="G2886" i="2"/>
  <c r="I2886" i="2" s="1"/>
  <c r="G2887" i="2"/>
  <c r="G2880" i="2"/>
  <c r="I2880" i="2" s="1"/>
  <c r="G2881" i="2"/>
  <c r="G2874" i="2"/>
  <c r="H2874" i="2" s="1"/>
  <c r="G2875" i="2"/>
  <c r="G2868" i="2"/>
  <c r="I2868" i="2" s="1"/>
  <c r="G2869" i="2"/>
  <c r="G2862" i="2"/>
  <c r="I2862" i="2" s="1"/>
  <c r="G2863" i="2"/>
  <c r="G2856" i="2"/>
  <c r="I2856" i="2" s="1"/>
  <c r="G2857" i="2"/>
  <c r="E2851" i="2"/>
  <c r="G2851" i="2" s="1"/>
  <c r="G2841" i="2"/>
  <c r="G2842" i="2"/>
  <c r="G2835" i="2"/>
  <c r="H2835" i="2" s="1"/>
  <c r="G2836" i="2"/>
  <c r="G2829" i="2"/>
  <c r="I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H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G2776" i="2"/>
  <c r="G2769" i="2"/>
  <c r="H2769" i="2" s="1"/>
  <c r="G2770" i="2"/>
  <c r="G2763" i="2"/>
  <c r="I2763" i="2" s="1"/>
  <c r="G2764" i="2"/>
  <c r="G2757" i="2"/>
  <c r="I2757" i="2" s="1"/>
  <c r="G2758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I2718" i="2" s="1"/>
  <c r="G2719" i="2"/>
  <c r="G2712" i="2"/>
  <c r="I2712" i="2" s="1"/>
  <c r="G2713" i="2"/>
  <c r="G2706" i="2"/>
  <c r="H2706" i="2" s="1"/>
  <c r="G2707" i="2"/>
  <c r="G2700" i="2"/>
  <c r="G2701" i="2"/>
  <c r="G2694" i="2"/>
  <c r="H2694" i="2" s="1"/>
  <c r="G2695" i="2"/>
  <c r="G2688" i="2"/>
  <c r="I2688" i="2" s="1"/>
  <c r="G2689" i="2"/>
  <c r="G2682" i="2"/>
  <c r="I2682" i="2" s="1"/>
  <c r="G2683" i="2"/>
  <c r="G2676" i="2"/>
  <c r="I2676" i="2" s="1"/>
  <c r="G2677" i="2"/>
  <c r="G2670" i="2"/>
  <c r="H2670" i="2" s="1"/>
  <c r="G2671" i="2"/>
  <c r="G2664" i="2"/>
  <c r="I2664" i="2" s="1"/>
  <c r="G2665" i="2"/>
  <c r="G2658" i="2"/>
  <c r="I2658" i="2" s="1"/>
  <c r="G2659" i="2"/>
  <c r="G2643" i="2"/>
  <c r="I2643" i="2" s="1"/>
  <c r="G2644" i="2"/>
  <c r="G2637" i="2"/>
  <c r="H2637" i="2" s="1"/>
  <c r="G2638" i="2"/>
  <c r="G2631" i="2"/>
  <c r="I2631" i="2" s="1"/>
  <c r="G2632" i="2"/>
  <c r="G2625" i="2"/>
  <c r="I2625" i="2" s="1"/>
  <c r="G2626" i="2"/>
  <c r="G2619" i="2"/>
  <c r="I2619" i="2" s="1"/>
  <c r="G2620" i="2"/>
  <c r="G2613" i="2"/>
  <c r="H2613" i="2" s="1"/>
  <c r="G2614" i="2"/>
  <c r="G2607" i="2"/>
  <c r="I2607" i="2" s="1"/>
  <c r="G2608" i="2"/>
  <c r="G2601" i="2"/>
  <c r="I2601" i="2" s="1"/>
  <c r="G2602" i="2"/>
  <c r="G2595" i="2"/>
  <c r="H2595" i="2" s="1"/>
  <c r="G2596" i="2"/>
  <c r="G2589" i="2"/>
  <c r="H2589" i="2" s="1"/>
  <c r="G2590" i="2"/>
  <c r="G2583" i="2"/>
  <c r="I2583" i="2" s="1"/>
  <c r="G2584" i="2"/>
  <c r="G2577" i="2"/>
  <c r="H2577" i="2" s="1"/>
  <c r="G2578" i="2"/>
  <c r="G2571" i="2"/>
  <c r="H2571" i="2" s="1"/>
  <c r="G2572" i="2"/>
  <c r="G2565" i="2"/>
  <c r="H2565" i="2" s="1"/>
  <c r="G2566" i="2"/>
  <c r="G2559" i="2"/>
  <c r="I2559" i="2" s="1"/>
  <c r="G2560" i="2"/>
  <c r="G2544" i="2"/>
  <c r="I2544" i="2" s="1"/>
  <c r="G2545" i="2"/>
  <c r="G2538" i="2"/>
  <c r="I2538" i="2" s="1"/>
  <c r="G2539" i="2"/>
  <c r="G2532" i="2"/>
  <c r="H2532" i="2" s="1"/>
  <c r="G2533" i="2"/>
  <c r="G2526" i="2"/>
  <c r="H2526" i="2" s="1"/>
  <c r="G2527" i="2"/>
  <c r="G2520" i="2"/>
  <c r="I2520" i="2" s="1"/>
  <c r="G2521" i="2"/>
  <c r="G2514" i="2"/>
  <c r="H2514" i="2" s="1"/>
  <c r="G2515" i="2"/>
  <c r="G2508" i="2"/>
  <c r="H2508" i="2" s="1"/>
  <c r="G2509" i="2"/>
  <c r="G2502" i="2"/>
  <c r="I2502" i="2" s="1"/>
  <c r="G2503" i="2"/>
  <c r="G2496" i="2"/>
  <c r="I2496" i="2" s="1"/>
  <c r="G2497" i="2"/>
  <c r="G2490" i="2"/>
  <c r="H2490" i="2" s="1"/>
  <c r="G2491" i="2"/>
  <c r="G2484" i="2"/>
  <c r="H2484" i="2" s="1"/>
  <c r="G2485" i="2"/>
  <c r="G2478" i="2"/>
  <c r="I2478" i="2" s="1"/>
  <c r="G2479" i="2"/>
  <c r="G2472" i="2"/>
  <c r="I2472" i="2" s="1"/>
  <c r="G2473" i="2"/>
  <c r="G2466" i="2"/>
  <c r="I2466" i="2" s="1"/>
  <c r="G2467" i="2"/>
  <c r="G2460" i="2"/>
  <c r="H2460" i="2" s="1"/>
  <c r="G2461" i="2"/>
  <c r="G2445" i="2"/>
  <c r="I2445" i="2" s="1"/>
  <c r="G2446" i="2"/>
  <c r="G2439" i="2"/>
  <c r="I2439" i="2" s="1"/>
  <c r="G2440" i="2"/>
  <c r="G2433" i="2"/>
  <c r="H2433" i="2" s="1"/>
  <c r="G2434" i="2"/>
  <c r="G2427" i="2"/>
  <c r="I2427" i="2" s="1"/>
  <c r="G2428" i="2"/>
  <c r="G2421" i="2"/>
  <c r="I2421" i="2" s="1"/>
  <c r="G2422" i="2"/>
  <c r="G2415" i="2"/>
  <c r="I2415" i="2" s="1"/>
  <c r="G2416" i="2"/>
  <c r="G2409" i="2"/>
  <c r="H2409" i="2" s="1"/>
  <c r="G2410" i="2"/>
  <c r="G2403" i="2"/>
  <c r="I2403" i="2" s="1"/>
  <c r="G2404" i="2"/>
  <c r="G2397" i="2"/>
  <c r="I2397" i="2" s="1"/>
  <c r="G2398" i="2"/>
  <c r="G2391" i="2"/>
  <c r="I2391" i="2" s="1"/>
  <c r="G2392" i="2"/>
  <c r="G2385" i="2"/>
  <c r="H2385" i="2" s="1"/>
  <c r="G2386" i="2"/>
  <c r="G2379" i="2"/>
  <c r="H2379" i="2" s="1"/>
  <c r="G2380" i="2"/>
  <c r="G2373" i="2"/>
  <c r="H2373" i="2" s="1"/>
  <c r="G2374" i="2"/>
  <c r="G2367" i="2"/>
  <c r="I2367" i="2" s="1"/>
  <c r="G2368" i="2"/>
  <c r="G2361" i="2"/>
  <c r="H2361" i="2" s="1"/>
  <c r="G2362" i="2"/>
  <c r="G2355" i="2"/>
  <c r="I2355" i="2" s="1"/>
  <c r="E2356" i="2"/>
  <c r="G2356" i="2" s="1"/>
  <c r="G2346" i="2"/>
  <c r="I2346" i="2" s="1"/>
  <c r="G2347" i="2"/>
  <c r="G2340" i="2"/>
  <c r="H2340" i="2" s="1"/>
  <c r="G2341" i="2"/>
  <c r="G2334" i="2"/>
  <c r="G2335" i="2"/>
  <c r="G2328" i="2"/>
  <c r="H2328" i="2" s="1"/>
  <c r="G2329" i="2"/>
  <c r="G2322" i="2"/>
  <c r="I2322" i="2" s="1"/>
  <c r="G2323" i="2"/>
  <c r="G2316" i="2"/>
  <c r="I2316" i="2" s="1"/>
  <c r="G2317" i="2"/>
  <c r="G2310" i="2"/>
  <c r="I2310" i="2" s="1"/>
  <c r="G2311" i="2"/>
  <c r="G2304" i="2"/>
  <c r="I2304" i="2" s="1"/>
  <c r="G2305" i="2"/>
  <c r="G2298" i="2"/>
  <c r="I2298" i="2" s="1"/>
  <c r="G2299" i="2"/>
  <c r="G2292" i="2"/>
  <c r="H2292" i="2" s="1"/>
  <c r="G2293" i="2"/>
  <c r="G2286" i="2"/>
  <c r="H2286" i="2" s="1"/>
  <c r="G2287" i="2"/>
  <c r="G2280" i="2"/>
  <c r="I2280" i="2" s="1"/>
  <c r="G2281" i="2"/>
  <c r="G2274" i="2"/>
  <c r="H2274" i="2" s="1"/>
  <c r="G2275" i="2"/>
  <c r="G2268" i="2"/>
  <c r="H2268" i="2" s="1"/>
  <c r="G2269" i="2"/>
  <c r="G2262" i="2"/>
  <c r="I2262" i="2" s="1"/>
  <c r="G2263" i="2"/>
  <c r="G2256" i="2"/>
  <c r="I2256" i="2" s="1"/>
  <c r="E2257" i="2"/>
  <c r="G2257" i="2" s="1"/>
  <c r="E2236" i="2"/>
  <c r="G2236" i="2" s="1"/>
  <c r="G2247" i="2"/>
  <c r="I2247" i="2" s="1"/>
  <c r="G2248" i="2"/>
  <c r="G2241" i="2"/>
  <c r="I2241" i="2" s="1"/>
  <c r="G2242" i="2"/>
  <c r="G2235" i="2"/>
  <c r="H2235" i="2" s="1"/>
  <c r="G2229" i="2"/>
  <c r="H2229" i="2" s="1"/>
  <c r="G2230" i="2"/>
  <c r="G2223" i="2"/>
  <c r="I2223" i="2" s="1"/>
  <c r="G2224" i="2"/>
  <c r="G2217" i="2"/>
  <c r="H2217" i="2" s="1"/>
  <c r="G2218" i="2"/>
  <c r="G2211" i="2"/>
  <c r="H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H2187" i="2" s="1"/>
  <c r="G2188" i="2"/>
  <c r="G2181" i="2"/>
  <c r="H2181" i="2" s="1"/>
  <c r="G2182" i="2"/>
  <c r="G2175" i="2"/>
  <c r="H2175" i="2" s="1"/>
  <c r="G2176" i="2"/>
  <c r="G2169" i="2"/>
  <c r="I2169" i="2" s="1"/>
  <c r="G2170" i="2"/>
  <c r="G2163" i="2"/>
  <c r="H2163" i="2" s="1"/>
  <c r="G2164" i="2"/>
  <c r="G2157" i="2"/>
  <c r="I2157" i="2" s="1"/>
  <c r="E2158" i="2"/>
  <c r="G2158" i="2" s="1"/>
  <c r="G2148" i="2"/>
  <c r="I2148" i="2" s="1"/>
  <c r="G2149" i="2"/>
  <c r="E2150" i="2"/>
  <c r="G2142" i="2"/>
  <c r="H2142" i="2" s="1"/>
  <c r="G2143" i="2"/>
  <c r="G2136" i="2"/>
  <c r="H2136" i="2" s="1"/>
  <c r="G2137" i="2"/>
  <c r="G2130" i="2"/>
  <c r="H2130" i="2" s="1"/>
  <c r="G2131" i="2"/>
  <c r="G2124" i="2"/>
  <c r="H2124" i="2" s="1"/>
  <c r="G2125" i="2"/>
  <c r="G2118" i="2"/>
  <c r="H2118" i="2" s="1"/>
  <c r="G2119" i="2"/>
  <c r="G2112" i="2"/>
  <c r="I2112" i="2" s="1"/>
  <c r="G2113" i="2"/>
  <c r="G2106" i="2"/>
  <c r="I2106" i="2" s="1"/>
  <c r="G2107" i="2"/>
  <c r="G2100" i="2"/>
  <c r="I2100" i="2" s="1"/>
  <c r="G2101" i="2"/>
  <c r="G2094" i="2"/>
  <c r="I2094" i="2" s="1"/>
  <c r="G2095" i="2"/>
  <c r="G2088" i="2"/>
  <c r="H2088" i="2" s="1"/>
  <c r="G2089" i="2"/>
  <c r="G2082" i="2"/>
  <c r="H2082" i="2" s="1"/>
  <c r="G2083" i="2"/>
  <c r="G2076" i="2"/>
  <c r="I2076" i="2" s="1"/>
  <c r="G2077" i="2"/>
  <c r="G2070" i="2"/>
  <c r="I2070" i="2" s="1"/>
  <c r="G2071" i="2"/>
  <c r="G2064" i="2"/>
  <c r="I2064" i="2" s="1"/>
  <c r="G2065" i="2"/>
  <c r="G2058" i="2"/>
  <c r="H2058" i="2" s="1"/>
  <c r="J2058" i="2" s="1"/>
  <c r="E2059" i="2"/>
  <c r="G2059" i="2" s="1"/>
  <c r="G2050" i="2"/>
  <c r="G2044" i="2"/>
  <c r="G2038" i="2"/>
  <c r="G2032" i="2"/>
  <c r="G2026" i="2"/>
  <c r="G2020" i="2"/>
  <c r="G2014" i="2"/>
  <c r="G2008" i="2"/>
  <c r="G2002" i="2"/>
  <c r="G1996" i="2"/>
  <c r="G1990" i="2"/>
  <c r="G1984" i="2"/>
  <c r="G1978" i="2"/>
  <c r="G1972" i="2"/>
  <c r="G1966" i="2"/>
  <c r="G2049" i="2"/>
  <c r="G2043" i="2"/>
  <c r="I2043" i="2" s="1"/>
  <c r="G2037" i="2"/>
  <c r="G2031" i="2"/>
  <c r="G2025" i="2"/>
  <c r="G2019" i="2"/>
  <c r="G2013" i="2"/>
  <c r="G2007" i="2"/>
  <c r="G2001" i="2"/>
  <c r="G1995" i="2"/>
  <c r="G1989" i="2"/>
  <c r="G1983" i="2"/>
  <c r="G1977" i="2"/>
  <c r="G1971" i="2"/>
  <c r="I1971" i="2" s="1"/>
  <c r="G1965" i="2"/>
  <c r="G1959" i="2"/>
  <c r="H1959" i="2" s="1"/>
  <c r="J1959" i="2" s="1"/>
  <c r="G1960" i="2"/>
  <c r="G1950" i="2"/>
  <c r="H1950" i="2" s="1"/>
  <c r="G1951" i="2"/>
  <c r="G1944" i="2"/>
  <c r="I1944" i="2" s="1"/>
  <c r="G1945" i="2"/>
  <c r="G1938" i="2"/>
  <c r="H1938" i="2" s="1"/>
  <c r="G1939" i="2"/>
  <c r="G1932" i="2"/>
  <c r="I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H1908" i="2" s="1"/>
  <c r="G1909" i="2"/>
  <c r="G1902" i="2"/>
  <c r="I1902" i="2" s="1"/>
  <c r="G1903" i="2"/>
  <c r="G1896" i="2"/>
  <c r="I1896" i="2" s="1"/>
  <c r="G1897" i="2"/>
  <c r="G1890" i="2"/>
  <c r="H1890" i="2" s="1"/>
  <c r="G1891" i="2"/>
  <c r="G1884" i="2"/>
  <c r="I1884" i="2" s="1"/>
  <c r="G1885" i="2"/>
  <c r="G1878" i="2"/>
  <c r="I1878" i="2" s="1"/>
  <c r="G1879" i="2"/>
  <c r="G1872" i="2"/>
  <c r="I1872" i="2" s="1"/>
  <c r="G1873" i="2"/>
  <c r="G1866" i="2"/>
  <c r="I1866" i="2" s="1"/>
  <c r="G1867" i="2"/>
  <c r="G1860" i="2"/>
  <c r="H1860" i="2" s="1"/>
  <c r="J1860" i="2" s="1"/>
  <c r="E1861" i="2"/>
  <c r="G1861" i="2" s="1"/>
  <c r="G1851" i="2"/>
  <c r="I1851" i="2" s="1"/>
  <c r="G1852" i="2"/>
  <c r="G1845" i="2"/>
  <c r="I1845" i="2" s="1"/>
  <c r="G1846" i="2"/>
  <c r="G1839" i="2"/>
  <c r="H1839" i="2" s="1"/>
  <c r="G1840" i="2"/>
  <c r="G1833" i="2"/>
  <c r="H1833" i="2" s="1"/>
  <c r="G1834" i="2"/>
  <c r="G1827" i="2"/>
  <c r="I1827" i="2" s="1"/>
  <c r="G1828" i="2"/>
  <c r="G1821" i="2"/>
  <c r="I1821" i="2" s="1"/>
  <c r="G1822" i="2"/>
  <c r="G1815" i="2"/>
  <c r="H1815" i="2" s="1"/>
  <c r="G1816" i="2"/>
  <c r="G1809" i="2"/>
  <c r="H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G1786" i="2"/>
  <c r="G1779" i="2"/>
  <c r="H1779" i="2" s="1"/>
  <c r="G1780" i="2"/>
  <c r="G1773" i="2"/>
  <c r="I1773" i="2" s="1"/>
  <c r="G1774" i="2"/>
  <c r="G1767" i="2"/>
  <c r="I1767" i="2" s="1"/>
  <c r="G1768" i="2"/>
  <c r="G1753" i="2"/>
  <c r="G1747" i="2"/>
  <c r="G1741" i="2"/>
  <c r="G1735" i="2"/>
  <c r="G1729" i="2"/>
  <c r="G1723" i="2"/>
  <c r="G1717" i="2"/>
  <c r="G1711" i="2"/>
  <c r="G1705" i="2"/>
  <c r="G1699" i="2"/>
  <c r="G1693" i="2"/>
  <c r="G1687" i="2"/>
  <c r="G1681" i="2"/>
  <c r="G1675" i="2"/>
  <c r="G1669" i="2"/>
  <c r="G1752" i="2"/>
  <c r="G1746" i="2"/>
  <c r="G1740" i="2"/>
  <c r="I1740" i="2" s="1"/>
  <c r="G1734" i="2"/>
  <c r="G1728" i="2"/>
  <c r="G1722" i="2"/>
  <c r="I1722" i="2" s="1"/>
  <c r="G1716" i="2"/>
  <c r="G1710" i="2"/>
  <c r="G1704" i="2"/>
  <c r="G1698" i="2"/>
  <c r="G1692" i="2"/>
  <c r="G1686" i="2"/>
  <c r="G1680" i="2"/>
  <c r="G1674" i="2"/>
  <c r="G1668" i="2"/>
  <c r="G1653" i="2"/>
  <c r="H1653" i="2" s="1"/>
  <c r="G1654" i="2"/>
  <c r="G1647" i="2"/>
  <c r="I1647" i="2" s="1"/>
  <c r="G1648" i="2"/>
  <c r="G1641" i="2"/>
  <c r="H1641" i="2" s="1"/>
  <c r="G1642" i="2"/>
  <c r="G1635" i="2"/>
  <c r="H1635" i="2" s="1"/>
  <c r="G1636" i="2"/>
  <c r="G1629" i="2"/>
  <c r="I1629" i="2" s="1"/>
  <c r="G1630" i="2"/>
  <c r="G1623" i="2"/>
  <c r="I1623" i="2" s="1"/>
  <c r="G1624" i="2"/>
  <c r="G1617" i="2"/>
  <c r="I1617" i="2" s="1"/>
  <c r="G1618" i="2"/>
  <c r="G1611" i="2"/>
  <c r="H1611" i="2" s="1"/>
  <c r="G1612" i="2"/>
  <c r="G1605" i="2"/>
  <c r="I1605" i="2" s="1"/>
  <c r="G1606" i="2"/>
  <c r="G1599" i="2"/>
  <c r="I1599" i="2" s="1"/>
  <c r="G1600" i="2"/>
  <c r="G1593" i="2"/>
  <c r="I1593" i="2" s="1"/>
  <c r="G1594" i="2"/>
  <c r="G1587" i="2"/>
  <c r="I1587" i="2" s="1"/>
  <c r="G1588" i="2"/>
  <c r="G1581" i="2"/>
  <c r="H1581" i="2" s="1"/>
  <c r="G1582" i="2"/>
  <c r="G1575" i="2"/>
  <c r="I1575" i="2" s="1"/>
  <c r="G1576" i="2"/>
  <c r="G1569" i="2"/>
  <c r="H1569" i="2" s="1"/>
  <c r="G1570" i="2"/>
  <c r="G1555" i="2"/>
  <c r="G1549" i="2"/>
  <c r="G1543" i="2"/>
  <c r="G1537" i="2"/>
  <c r="G1531" i="2"/>
  <c r="G1525" i="2"/>
  <c r="G1519" i="2"/>
  <c r="G1513" i="2"/>
  <c r="G1507" i="2"/>
  <c r="G1501" i="2"/>
  <c r="G1495" i="2"/>
  <c r="G1489" i="2"/>
  <c r="G1483" i="2"/>
  <c r="G1477" i="2"/>
  <c r="G1471" i="2"/>
  <c r="G1476" i="2"/>
  <c r="I1476" i="2" s="1"/>
  <c r="G1500" i="2"/>
  <c r="I1500" i="2" s="1"/>
  <c r="G1524" i="2"/>
  <c r="G1526" i="2" s="1"/>
  <c r="G1548" i="2"/>
  <c r="I1548" i="2" s="1"/>
  <c r="G1482" i="2"/>
  <c r="I1482" i="2" s="1"/>
  <c r="G1506" i="2"/>
  <c r="G1508" i="2" s="1"/>
  <c r="G1530" i="2"/>
  <c r="I1530" i="2" s="1"/>
  <c r="G1554" i="2"/>
  <c r="I1554" i="2" s="1"/>
  <c r="G1488" i="2"/>
  <c r="H1488" i="2" s="1"/>
  <c r="G1512" i="2"/>
  <c r="I1512" i="2" s="1"/>
  <c r="G1536" i="2"/>
  <c r="G1470" i="2"/>
  <c r="G1494" i="2"/>
  <c r="I1494" i="2" s="1"/>
  <c r="G1518" i="2"/>
  <c r="I1518" i="2" s="1"/>
  <c r="G1542" i="2"/>
  <c r="H1542" i="2" s="1"/>
  <c r="G1464" i="2"/>
  <c r="I1464" i="2" s="1"/>
  <c r="E1465" i="2"/>
  <c r="G1465" i="2" s="1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I1431" i="2" s="1"/>
  <c r="G1432" i="2"/>
  <c r="G1425" i="2"/>
  <c r="H1425" i="2" s="1"/>
  <c r="G1426" i="2"/>
  <c r="G1419" i="2"/>
  <c r="H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G1389" i="2"/>
  <c r="H1389" i="2" s="1"/>
  <c r="G1390" i="2"/>
  <c r="G1383" i="2"/>
  <c r="I1383" i="2" s="1"/>
  <c r="G1384" i="2"/>
  <c r="G1377" i="2"/>
  <c r="H1377" i="2" s="1"/>
  <c r="G1378" i="2"/>
  <c r="G1371" i="2"/>
  <c r="I1371" i="2" s="1"/>
  <c r="G1372" i="2"/>
  <c r="G1365" i="2"/>
  <c r="I1365" i="2" s="1"/>
  <c r="E1366" i="2"/>
  <c r="G1366" i="2" s="1"/>
  <c r="G1356" i="2"/>
  <c r="I1356" i="2" s="1"/>
  <c r="G1357" i="2"/>
  <c r="G1350" i="2"/>
  <c r="I1350" i="2" s="1"/>
  <c r="G1351" i="2"/>
  <c r="G1344" i="2"/>
  <c r="I1344" i="2" s="1"/>
  <c r="G1345" i="2"/>
  <c r="G1338" i="2"/>
  <c r="I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H1296" i="2" s="1"/>
  <c r="G1297" i="2"/>
  <c r="G1290" i="2"/>
  <c r="I1290" i="2" s="1"/>
  <c r="G1291" i="2"/>
  <c r="G1284" i="2"/>
  <c r="I1284" i="2" s="1"/>
  <c r="G1285" i="2"/>
  <c r="G1278" i="2"/>
  <c r="I1278" i="2" s="1"/>
  <c r="G1279" i="2"/>
  <c r="G1272" i="2"/>
  <c r="H1272" i="2" s="1"/>
  <c r="G1273" i="2"/>
  <c r="G1266" i="2"/>
  <c r="I1266" i="2" s="1"/>
  <c r="E1267" i="2"/>
  <c r="G1267" i="2" s="1"/>
  <c r="G1257" i="2"/>
  <c r="I1257" i="2" s="1"/>
  <c r="G1258" i="2"/>
  <c r="G1251" i="2"/>
  <c r="I1251" i="2" s="1"/>
  <c r="G1252" i="2"/>
  <c r="G1245" i="2"/>
  <c r="I1245" i="2" s="1"/>
  <c r="G1246" i="2"/>
  <c r="G1239" i="2"/>
  <c r="H1239" i="2" s="1"/>
  <c r="G1240" i="2"/>
  <c r="G1233" i="2"/>
  <c r="H1233" i="2" s="1"/>
  <c r="G1234" i="2"/>
  <c r="G1227" i="2"/>
  <c r="I1227" i="2" s="1"/>
  <c r="G1228" i="2"/>
  <c r="G1221" i="2"/>
  <c r="H1221" i="2" s="1"/>
  <c r="G1222" i="2"/>
  <c r="G1215" i="2"/>
  <c r="H1215" i="2" s="1"/>
  <c r="G1216" i="2"/>
  <c r="G1209" i="2"/>
  <c r="I1209" i="2" s="1"/>
  <c r="G1210" i="2"/>
  <c r="G1203" i="2"/>
  <c r="I1203" i="2" s="1"/>
  <c r="G1204" i="2"/>
  <c r="G1197" i="2"/>
  <c r="I1197" i="2" s="1"/>
  <c r="G1198" i="2"/>
  <c r="G1191" i="2"/>
  <c r="H1191" i="2" s="1"/>
  <c r="G1192" i="2"/>
  <c r="G1185" i="2"/>
  <c r="I1185" i="2" s="1"/>
  <c r="G1186" i="2"/>
  <c r="G1179" i="2"/>
  <c r="I1179" i="2" s="1"/>
  <c r="G1180" i="2"/>
  <c r="G1173" i="2"/>
  <c r="H1173" i="2" s="1"/>
  <c r="G1174" i="2"/>
  <c r="G1167" i="2"/>
  <c r="I1167" i="2" s="1"/>
  <c r="E1168" i="2"/>
  <c r="G1168" i="2" s="1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H1134" i="2" s="1"/>
  <c r="G1135" i="2"/>
  <c r="G1128" i="2"/>
  <c r="I1128" i="2" s="1"/>
  <c r="G1129" i="2"/>
  <c r="G1122" i="2"/>
  <c r="H1122" i="2" s="1"/>
  <c r="G1123" i="2"/>
  <c r="G1116" i="2"/>
  <c r="I1116" i="2" s="1"/>
  <c r="G1117" i="2"/>
  <c r="G1110" i="2"/>
  <c r="I1110" i="2" s="1"/>
  <c r="G1111" i="2"/>
  <c r="G1104" i="2"/>
  <c r="I1104" i="2" s="1"/>
  <c r="G1105" i="2"/>
  <c r="G1098" i="2"/>
  <c r="I1098" i="2" s="1"/>
  <c r="G1099" i="2"/>
  <c r="G1092" i="2"/>
  <c r="I1092" i="2" s="1"/>
  <c r="G1093" i="2"/>
  <c r="G1086" i="2"/>
  <c r="H1086" i="2" s="1"/>
  <c r="G1087" i="2"/>
  <c r="G1080" i="2"/>
  <c r="H1080" i="2" s="1"/>
  <c r="G1081" i="2"/>
  <c r="G1074" i="2"/>
  <c r="H1074" i="2" s="1"/>
  <c r="G1075" i="2"/>
  <c r="G1068" i="2"/>
  <c r="H1068" i="2" s="1"/>
  <c r="E1069" i="2"/>
  <c r="G1069" i="2" s="1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H1035" i="2" s="1"/>
  <c r="G1036" i="2"/>
  <c r="G1029" i="2"/>
  <c r="H1029" i="2" s="1"/>
  <c r="G1030" i="2"/>
  <c r="G1023" i="2"/>
  <c r="I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93" i="2"/>
  <c r="I993" i="2" s="1"/>
  <c r="G994" i="2"/>
  <c r="G987" i="2"/>
  <c r="H987" i="2" s="1"/>
  <c r="G988" i="2"/>
  <c r="G981" i="2"/>
  <c r="I981" i="2" s="1"/>
  <c r="G982" i="2"/>
  <c r="G975" i="2"/>
  <c r="I975" i="2" s="1"/>
  <c r="G976" i="2"/>
  <c r="G969" i="2"/>
  <c r="I969" i="2" s="1"/>
  <c r="E970" i="2"/>
  <c r="E971" i="2" s="1"/>
  <c r="G960" i="2"/>
  <c r="H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H936" i="2" s="1"/>
  <c r="G937" i="2"/>
  <c r="G930" i="2"/>
  <c r="H930" i="2" s="1"/>
  <c r="G931" i="2"/>
  <c r="G924" i="2"/>
  <c r="I924" i="2" s="1"/>
  <c r="G925" i="2"/>
  <c r="G918" i="2"/>
  <c r="I918" i="2" s="1"/>
  <c r="G919" i="2"/>
  <c r="G912" i="2"/>
  <c r="I912" i="2" s="1"/>
  <c r="G913" i="2"/>
  <c r="G906" i="2"/>
  <c r="I906" i="2" s="1"/>
  <c r="G907" i="2"/>
  <c r="G900" i="2"/>
  <c r="H900" i="2" s="1"/>
  <c r="G901" i="2"/>
  <c r="G894" i="2"/>
  <c r="I894" i="2" s="1"/>
  <c r="G895" i="2"/>
  <c r="G888" i="2"/>
  <c r="I888" i="2" s="1"/>
  <c r="G889" i="2"/>
  <c r="G882" i="2"/>
  <c r="I882" i="2" s="1"/>
  <c r="G883" i="2"/>
  <c r="G876" i="2"/>
  <c r="I876" i="2" s="1"/>
  <c r="G877" i="2"/>
  <c r="E871" i="2"/>
  <c r="G871" i="2" s="1"/>
  <c r="G861" i="2"/>
  <c r="I861" i="2" s="1"/>
  <c r="G862" i="2"/>
  <c r="G855" i="2"/>
  <c r="I855" i="2" s="1"/>
  <c r="G856" i="2"/>
  <c r="G849" i="2"/>
  <c r="I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I825" i="2" s="1"/>
  <c r="G826" i="2"/>
  <c r="G819" i="2"/>
  <c r="H819" i="2" s="1"/>
  <c r="G820" i="2"/>
  <c r="G813" i="2"/>
  <c r="I813" i="2" s="1"/>
  <c r="G814" i="2"/>
  <c r="G807" i="2"/>
  <c r="I807" i="2" s="1"/>
  <c r="G808" i="2"/>
  <c r="G801" i="2"/>
  <c r="I801" i="2" s="1"/>
  <c r="G802" i="2"/>
  <c r="G795" i="2"/>
  <c r="I795" i="2" s="1"/>
  <c r="G796" i="2"/>
  <c r="G789" i="2"/>
  <c r="I789" i="2" s="1"/>
  <c r="G790" i="2"/>
  <c r="G783" i="2"/>
  <c r="I783" i="2" s="1"/>
  <c r="G784" i="2"/>
  <c r="G777" i="2"/>
  <c r="I777" i="2" s="1"/>
  <c r="G778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H738" i="2" s="1"/>
  <c r="G739" i="2"/>
  <c r="G732" i="2"/>
  <c r="I732" i="2" s="1"/>
  <c r="G733" i="2"/>
  <c r="G726" i="2"/>
  <c r="I726" i="2" s="1"/>
  <c r="G727" i="2"/>
  <c r="G720" i="2"/>
  <c r="H720" i="2" s="1"/>
  <c r="G721" i="2"/>
  <c r="G714" i="2"/>
  <c r="I714" i="2" s="1"/>
  <c r="G715" i="2"/>
  <c r="G708" i="2"/>
  <c r="I708" i="2" s="1"/>
  <c r="G709" i="2"/>
  <c r="G702" i="2"/>
  <c r="I702" i="2" s="1"/>
  <c r="G703" i="2"/>
  <c r="G696" i="2"/>
  <c r="I696" i="2" s="1"/>
  <c r="G697" i="2"/>
  <c r="G690" i="2"/>
  <c r="H690" i="2" s="1"/>
  <c r="G691" i="2"/>
  <c r="G684" i="2"/>
  <c r="H684" i="2" s="1"/>
  <c r="G685" i="2"/>
  <c r="G678" i="2"/>
  <c r="I678" i="2" s="1"/>
  <c r="G679" i="2"/>
  <c r="G663" i="2"/>
  <c r="I663" i="2" s="1"/>
  <c r="G664" i="2"/>
  <c r="G657" i="2"/>
  <c r="H657" i="2" s="1"/>
  <c r="G658" i="2"/>
  <c r="G651" i="2"/>
  <c r="I651" i="2" s="1"/>
  <c r="G652" i="2"/>
  <c r="G645" i="2"/>
  <c r="I645" i="2" s="1"/>
  <c r="G646" i="2"/>
  <c r="G639" i="2"/>
  <c r="H639" i="2" s="1"/>
  <c r="G640" i="2"/>
  <c r="G633" i="2"/>
  <c r="I633" i="2" s="1"/>
  <c r="G634" i="2"/>
  <c r="G627" i="2"/>
  <c r="I627" i="2" s="1"/>
  <c r="G628" i="2"/>
  <c r="G621" i="2"/>
  <c r="H621" i="2" s="1"/>
  <c r="G622" i="2"/>
  <c r="G615" i="2"/>
  <c r="H615" i="2" s="1"/>
  <c r="G616" i="2"/>
  <c r="G609" i="2"/>
  <c r="I609" i="2" s="1"/>
  <c r="G610" i="2"/>
  <c r="G603" i="2"/>
  <c r="I603" i="2" s="1"/>
  <c r="G604" i="2"/>
  <c r="G597" i="2"/>
  <c r="H597" i="2" s="1"/>
  <c r="G598" i="2"/>
  <c r="G591" i="2"/>
  <c r="H591" i="2" s="1"/>
  <c r="G592" i="2"/>
  <c r="G585" i="2"/>
  <c r="H585" i="2" s="1"/>
  <c r="G586" i="2"/>
  <c r="G579" i="2"/>
  <c r="I579" i="2" s="1"/>
  <c r="G580" i="2"/>
  <c r="G573" i="2"/>
  <c r="I573" i="2" s="1"/>
  <c r="E574" i="2"/>
  <c r="G574" i="2" s="1"/>
  <c r="G564" i="2"/>
  <c r="I564" i="2" s="1"/>
  <c r="G565" i="2"/>
  <c r="G558" i="2"/>
  <c r="I558" i="2" s="1"/>
  <c r="G559" i="2"/>
  <c r="G552" i="2"/>
  <c r="I552" i="2" s="1"/>
  <c r="G553" i="2"/>
  <c r="G546" i="2"/>
  <c r="G547" i="2"/>
  <c r="G540" i="2"/>
  <c r="I540" i="2" s="1"/>
  <c r="G541" i="2"/>
  <c r="G534" i="2"/>
  <c r="H534" i="2" s="1"/>
  <c r="J534" i="2" s="1"/>
  <c r="E535" i="2"/>
  <c r="G535" i="2" s="1"/>
  <c r="G525" i="2"/>
  <c r="I525" i="2" s="1"/>
  <c r="G526" i="2"/>
  <c r="G519" i="2"/>
  <c r="I519" i="2" s="1"/>
  <c r="G520" i="2"/>
  <c r="G513" i="2"/>
  <c r="H513" i="2" s="1"/>
  <c r="G514" i="2"/>
  <c r="G507" i="2"/>
  <c r="I507" i="2" s="1"/>
  <c r="E508" i="2"/>
  <c r="G508" i="2" s="1"/>
  <c r="G498" i="2"/>
  <c r="I498" i="2" s="1"/>
  <c r="G499" i="2"/>
  <c r="G492" i="2"/>
  <c r="H492" i="2" s="1"/>
  <c r="G493" i="2"/>
  <c r="G486" i="2"/>
  <c r="I486" i="2" s="1"/>
  <c r="G487" i="2"/>
  <c r="G480" i="2"/>
  <c r="H480" i="2" s="1"/>
  <c r="G481" i="2"/>
  <c r="G474" i="2"/>
  <c r="I474" i="2" s="1"/>
  <c r="G475" i="2"/>
  <c r="G468" i="2"/>
  <c r="I468" i="2" s="1"/>
  <c r="G469" i="2"/>
  <c r="G462" i="2"/>
  <c r="I462" i="2" s="1"/>
  <c r="E463" i="2"/>
  <c r="G463" i="2" s="1"/>
  <c r="G453" i="2"/>
  <c r="I453" i="2" s="1"/>
  <c r="G454" i="2"/>
  <c r="G447" i="2"/>
  <c r="I447" i="2" s="1"/>
  <c r="G448" i="2"/>
  <c r="G441" i="2"/>
  <c r="H441" i="2" s="1"/>
  <c r="G442" i="2"/>
  <c r="G435" i="2"/>
  <c r="H435" i="2" s="1"/>
  <c r="G436" i="2"/>
  <c r="G429" i="2"/>
  <c r="I429" i="2" s="1"/>
  <c r="E430" i="2"/>
  <c r="G430" i="2" s="1"/>
  <c r="G420" i="2"/>
  <c r="H420" i="2" s="1"/>
  <c r="J420" i="2" s="1"/>
  <c r="E421" i="2"/>
  <c r="G421" i="2" s="1"/>
  <c r="G411" i="2"/>
  <c r="H411" i="2" s="1"/>
  <c r="G412" i="2"/>
  <c r="G405" i="2"/>
  <c r="H405" i="2" s="1"/>
  <c r="G406" i="2"/>
  <c r="E407" i="2"/>
  <c r="G399" i="2"/>
  <c r="H399" i="2" s="1"/>
  <c r="G400" i="2"/>
  <c r="G393" i="2"/>
  <c r="I393" i="2" s="1"/>
  <c r="G394" i="2"/>
  <c r="G387" i="2"/>
  <c r="H387" i="2" s="1"/>
  <c r="G388" i="2"/>
  <c r="G381" i="2"/>
  <c r="H381" i="2" s="1"/>
  <c r="G382" i="2"/>
  <c r="G375" i="2"/>
  <c r="I375" i="2" s="1"/>
  <c r="G376" i="2"/>
  <c r="G369" i="2"/>
  <c r="I369" i="2" s="1"/>
  <c r="G370" i="2"/>
  <c r="E364" i="2"/>
  <c r="G364" i="2" s="1"/>
  <c r="G354" i="2"/>
  <c r="H354" i="2" s="1"/>
  <c r="G355" i="2"/>
  <c r="G348" i="2"/>
  <c r="H348" i="2" s="1"/>
  <c r="G349" i="2"/>
  <c r="G342" i="2"/>
  <c r="H342" i="2" s="1"/>
  <c r="G343" i="2"/>
  <c r="G336" i="2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I306" i="2" s="1"/>
  <c r="G307" i="2"/>
  <c r="G300" i="2"/>
  <c r="H300" i="2" s="1"/>
  <c r="G301" i="2"/>
  <c r="G294" i="2"/>
  <c r="H294" i="2" s="1"/>
  <c r="G295" i="2"/>
  <c r="G288" i="2"/>
  <c r="I288" i="2" s="1"/>
  <c r="G289" i="2"/>
  <c r="G282" i="2"/>
  <c r="I282" i="2" s="1"/>
  <c r="G283" i="2"/>
  <c r="E277" i="2"/>
  <c r="G277" i="2" s="1"/>
  <c r="G268" i="2"/>
  <c r="G267" i="2"/>
  <c r="H267" i="2" s="1"/>
  <c r="G252" i="2"/>
  <c r="I252" i="2" s="1"/>
  <c r="G253" i="2"/>
  <c r="G237" i="2"/>
  <c r="I237" i="2" s="1"/>
  <c r="G238" i="2"/>
  <c r="G231" i="2"/>
  <c r="H231" i="2" s="1"/>
  <c r="G232" i="2"/>
  <c r="G225" i="2"/>
  <c r="H225" i="2" s="1"/>
  <c r="G226" i="2"/>
  <c r="G210" i="2"/>
  <c r="I210" i="2" s="1"/>
  <c r="G211" i="2"/>
  <c r="G204" i="2"/>
  <c r="I204" i="2" s="1"/>
  <c r="E205" i="2"/>
  <c r="G205" i="2" s="1"/>
  <c r="G195" i="2"/>
  <c r="H195" i="2" s="1"/>
  <c r="G196" i="2"/>
  <c r="G189" i="2"/>
  <c r="H189" i="2" s="1"/>
  <c r="G190" i="2"/>
  <c r="G183" i="2"/>
  <c r="H183" i="2" s="1"/>
  <c r="G184" i="2"/>
  <c r="G177" i="2"/>
  <c r="I177" i="2" s="1"/>
  <c r="G178" i="2"/>
  <c r="G171" i="2"/>
  <c r="I171" i="2" s="1"/>
  <c r="G172" i="2"/>
  <c r="G165" i="2"/>
  <c r="I165" i="2" s="1"/>
  <c r="E166" i="2"/>
  <c r="G166" i="2" s="1"/>
  <c r="G156" i="2"/>
  <c r="H156" i="2" s="1"/>
  <c r="G157" i="2"/>
  <c r="G150" i="2"/>
  <c r="I150" i="2" s="1"/>
  <c r="E151" i="2"/>
  <c r="G151" i="2" s="1"/>
  <c r="E12" i="2"/>
  <c r="E13" i="2" s="1"/>
  <c r="G13" i="2" s="1"/>
  <c r="G141" i="2"/>
  <c r="H141" i="2" s="1"/>
  <c r="G142" i="2"/>
  <c r="G135" i="2"/>
  <c r="I135" i="2" s="1"/>
  <c r="G136" i="2"/>
  <c r="G129" i="2"/>
  <c r="I129" i="2" s="1"/>
  <c r="G130" i="2"/>
  <c r="G123" i="2"/>
  <c r="I123" i="2" s="1"/>
  <c r="G124" i="2"/>
  <c r="G117" i="2"/>
  <c r="H117" i="2" s="1"/>
  <c r="G118" i="2"/>
  <c r="G111" i="2"/>
  <c r="I111" i="2" s="1"/>
  <c r="E112" i="2"/>
  <c r="G112" i="2" s="1"/>
  <c r="G102" i="2"/>
  <c r="H102" i="2" s="1"/>
  <c r="G103" i="2"/>
  <c r="G96" i="2"/>
  <c r="I96" i="2" s="1"/>
  <c r="G97" i="2"/>
  <c r="G90" i="2"/>
  <c r="H90" i="2" s="1"/>
  <c r="G91" i="2"/>
  <c r="G84" i="2"/>
  <c r="H84" i="2" s="1"/>
  <c r="J84" i="2" s="1"/>
  <c r="E85" i="2"/>
  <c r="G85" i="2" s="1"/>
  <c r="G75" i="2"/>
  <c r="I75" i="2" s="1"/>
  <c r="G76" i="2"/>
  <c r="G69" i="2"/>
  <c r="I69" i="2" s="1"/>
  <c r="E70" i="2"/>
  <c r="G70" i="2" s="1"/>
  <c r="G60" i="2"/>
  <c r="H60" i="2" s="1"/>
  <c r="G61" i="2"/>
  <c r="G54" i="2"/>
  <c r="H54" i="2" s="1"/>
  <c r="G55" i="2"/>
  <c r="G39" i="2"/>
  <c r="I39" i="2" s="1"/>
  <c r="G40" i="2"/>
  <c r="E18" i="2"/>
  <c r="E19" i="2" s="1"/>
  <c r="G19" i="2" s="1"/>
  <c r="G33" i="2"/>
  <c r="I33" i="2" s="1"/>
  <c r="E34" i="2"/>
  <c r="G34" i="2" s="1"/>
  <c r="E24" i="2"/>
  <c r="E25" i="2" s="1"/>
  <c r="G276" i="2"/>
  <c r="I276" i="2" s="1"/>
  <c r="H3492" i="2"/>
  <c r="G2850" i="2"/>
  <c r="I2850" i="2" s="1"/>
  <c r="G2949" i="2"/>
  <c r="I2949" i="2" s="1"/>
  <c r="H3252" i="2"/>
  <c r="G363" i="2"/>
  <c r="I363" i="2" s="1"/>
  <c r="H2841" i="2"/>
  <c r="I3393" i="2"/>
  <c r="H3450" i="2"/>
  <c r="H3498" i="2"/>
  <c r="I3474" i="2"/>
  <c r="H3474" i="2"/>
  <c r="I3399" i="2"/>
  <c r="H3399" i="2"/>
  <c r="H3417" i="2"/>
  <c r="I3417" i="2"/>
  <c r="E50" i="2"/>
  <c r="G48" i="2"/>
  <c r="I48" i="2" s="1"/>
  <c r="G261" i="2"/>
  <c r="I261" i="2" s="1"/>
  <c r="I3276" i="2"/>
  <c r="H3276" i="2"/>
  <c r="H2607" i="2"/>
  <c r="H3294" i="2"/>
  <c r="I3294" i="2"/>
  <c r="I3177" i="2"/>
  <c r="H3369" i="2"/>
  <c r="I3369" i="2"/>
  <c r="H2583" i="2"/>
  <c r="H3039" i="2"/>
  <c r="I3522" i="2"/>
  <c r="H3522" i="2"/>
  <c r="G2752" i="2"/>
  <c r="I2752" i="2" s="1"/>
  <c r="I3153" i="2"/>
  <c r="H2334" i="2"/>
  <c r="H3270" i="2"/>
  <c r="I3375" i="2"/>
  <c r="H3375" i="2"/>
  <c r="I3423" i="2"/>
  <c r="H3423" i="2"/>
  <c r="I2805" i="2"/>
  <c r="I2700" i="2"/>
  <c r="H3078" i="2"/>
  <c r="I3330" i="2"/>
  <c r="I3510" i="2"/>
  <c r="H3510" i="2"/>
  <c r="I2571" i="2"/>
  <c r="G2554" i="2"/>
  <c r="G2553" i="2"/>
  <c r="H2688" i="2"/>
  <c r="I2928" i="2"/>
  <c r="I2595" i="2"/>
  <c r="H2664" i="2"/>
  <c r="H2829" i="2"/>
  <c r="H3102" i="2"/>
  <c r="G2653" i="2"/>
  <c r="I3336" i="2"/>
  <c r="H3336" i="2"/>
  <c r="I3480" i="2"/>
  <c r="G2652" i="2"/>
  <c r="G2751" i="2"/>
  <c r="H3114" i="2"/>
  <c r="H3213" i="2"/>
  <c r="H3300" i="2"/>
  <c r="I3324" i="2"/>
  <c r="H3324" i="2"/>
  <c r="I3363" i="2"/>
  <c r="H3363" i="2"/>
  <c r="I3534" i="2"/>
  <c r="H3534" i="2"/>
  <c r="I3312" i="2"/>
  <c r="H3312" i="2"/>
  <c r="I3357" i="2"/>
  <c r="H3357" i="2"/>
  <c r="I3381" i="2"/>
  <c r="H3381" i="2"/>
  <c r="H3258" i="2"/>
  <c r="I3351" i="2"/>
  <c r="H3351" i="2"/>
  <c r="I3435" i="2"/>
  <c r="H3435" i="2"/>
  <c r="I3504" i="2"/>
  <c r="H3237" i="2"/>
  <c r="I3264" i="2"/>
  <c r="H3264" i="2"/>
  <c r="H3282" i="2"/>
  <c r="I3387" i="2"/>
  <c r="H3387" i="2"/>
  <c r="I3405" i="2"/>
  <c r="H3405" i="2"/>
  <c r="H3456" i="2"/>
  <c r="I3486" i="2"/>
  <c r="H3486" i="2"/>
  <c r="I3138" i="2"/>
  <c r="I3288" i="2"/>
  <c r="H3288" i="2"/>
  <c r="H3306" i="2"/>
  <c r="I3411" i="2"/>
  <c r="H3411" i="2"/>
  <c r="I3429" i="2"/>
  <c r="H3429" i="2"/>
  <c r="I3462" i="2"/>
  <c r="H3462" i="2"/>
  <c r="I3528" i="2"/>
  <c r="G3247" i="2"/>
  <c r="G3445" i="2"/>
  <c r="G3444" i="2"/>
  <c r="H3345" i="2"/>
  <c r="G1662" i="2"/>
  <c r="G1663" i="2"/>
  <c r="G1563" i="2"/>
  <c r="G1762" i="2"/>
  <c r="G1761" i="2"/>
  <c r="G1564" i="2"/>
  <c r="I2433" i="2"/>
  <c r="H2466" i="2"/>
  <c r="I2373" i="2"/>
  <c r="G2455" i="2"/>
  <c r="G2454" i="2"/>
  <c r="G672" i="2"/>
  <c r="G673" i="2"/>
  <c r="G772" i="2"/>
  <c r="G771" i="2"/>
  <c r="G870" i="2"/>
  <c r="G220" i="2"/>
  <c r="G247" i="2"/>
  <c r="G219" i="2"/>
  <c r="G246" i="2"/>
  <c r="E3" i="2"/>
  <c r="E4" i="2" s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547" i="1"/>
  <c r="J5585" i="1" s="1"/>
  <c r="J5546" i="1"/>
  <c r="J5584" i="1" s="1"/>
  <c r="J5540" i="1"/>
  <c r="J5578" i="1" s="1"/>
  <c r="J5535" i="1"/>
  <c r="I5535" i="1"/>
  <c r="I5573" i="1" s="1"/>
  <c r="H5535" i="1"/>
  <c r="H5573" i="1" s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H5561" i="1" s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D5552" i="1" s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J5456" i="1" s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J5452" i="1" s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J5448" i="1" s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39" i="1" s="1"/>
  <c r="H5400" i="1"/>
  <c r="H5438" i="1" s="1"/>
  <c r="D5400" i="1"/>
  <c r="D5438" i="1" s="1"/>
  <c r="H5398" i="1"/>
  <c r="H5436" i="1" s="1"/>
  <c r="D5398" i="1"/>
  <c r="D5436" i="1" s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H5210" i="1" s="1"/>
  <c r="D5172" i="1"/>
  <c r="D5210" i="1" s="1"/>
  <c r="H5170" i="1"/>
  <c r="H5208" i="1" s="1"/>
  <c r="D5170" i="1"/>
  <c r="D5208" i="1" s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65" i="1"/>
  <c r="J4064" i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3" i="1"/>
  <c r="I1543" i="1"/>
  <c r="H1543" i="1"/>
  <c r="D1543" i="1"/>
  <c r="C1543" i="1"/>
  <c r="B1543" i="1"/>
  <c r="J1542" i="1"/>
  <c r="I1542" i="1"/>
  <c r="H1542" i="1"/>
  <c r="D1542" i="1"/>
  <c r="C1542" i="1"/>
  <c r="B1542" i="1"/>
  <c r="J1541" i="1"/>
  <c r="I1541" i="1"/>
  <c r="H1541" i="1"/>
  <c r="E1541" i="1"/>
  <c r="D1541" i="1"/>
  <c r="C1541" i="1"/>
  <c r="B1541" i="1"/>
  <c r="J1540" i="1"/>
  <c r="I1540" i="1"/>
  <c r="H1540" i="1"/>
  <c r="E1540" i="1"/>
  <c r="D1540" i="1"/>
  <c r="C1540" i="1"/>
  <c r="B1540" i="1"/>
  <c r="J1539" i="1"/>
  <c r="I1539" i="1"/>
  <c r="H1539" i="1"/>
  <c r="E1539" i="1"/>
  <c r="D1539" i="1"/>
  <c r="C1539" i="1"/>
  <c r="B1539" i="1"/>
  <c r="J1538" i="1"/>
  <c r="I1538" i="1"/>
  <c r="H1538" i="1"/>
  <c r="E1538" i="1"/>
  <c r="D1538" i="1"/>
  <c r="C1538" i="1"/>
  <c r="B1538" i="1"/>
  <c r="J1537" i="1"/>
  <c r="I1537" i="1"/>
  <c r="H1537" i="1"/>
  <c r="E1537" i="1"/>
  <c r="D1537" i="1"/>
  <c r="C1537" i="1"/>
  <c r="B1537" i="1"/>
  <c r="J1536" i="1"/>
  <c r="I1536" i="1"/>
  <c r="H1536" i="1"/>
  <c r="E1536" i="1"/>
  <c r="D1536" i="1"/>
  <c r="C1536" i="1"/>
  <c r="B1536" i="1"/>
  <c r="J1535" i="1"/>
  <c r="I1535" i="1"/>
  <c r="H1535" i="1"/>
  <c r="E1535" i="1"/>
  <c r="D1535" i="1"/>
  <c r="C1535" i="1"/>
  <c r="B1535" i="1"/>
  <c r="J1534" i="1"/>
  <c r="I1534" i="1"/>
  <c r="H1534" i="1"/>
  <c r="E1534" i="1"/>
  <c r="D1534" i="1"/>
  <c r="C1534" i="1"/>
  <c r="B1534" i="1"/>
  <c r="J1533" i="1"/>
  <c r="I1533" i="1"/>
  <c r="H1533" i="1"/>
  <c r="E1533" i="1"/>
  <c r="D1533" i="1"/>
  <c r="C1533" i="1"/>
  <c r="B1533" i="1"/>
  <c r="J1532" i="1"/>
  <c r="I1532" i="1"/>
  <c r="H1532" i="1"/>
  <c r="E1532" i="1"/>
  <c r="D1532" i="1"/>
  <c r="C1532" i="1"/>
  <c r="B1532" i="1"/>
  <c r="J1531" i="1"/>
  <c r="I1531" i="1"/>
  <c r="H1531" i="1"/>
  <c r="E1531" i="1"/>
  <c r="D1531" i="1"/>
  <c r="C1531" i="1"/>
  <c r="B1531" i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2194" i="1" l="1"/>
  <c r="K2029" i="1"/>
  <c r="K2025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1227" i="1"/>
  <c r="K4203" i="1"/>
  <c r="K3740" i="1"/>
  <c r="H3516" i="2"/>
  <c r="J3516" i="2" s="1"/>
  <c r="H3468" i="2"/>
  <c r="J3468" i="2" s="1"/>
  <c r="K5636" i="1"/>
  <c r="K5640" i="1"/>
  <c r="K5644" i="1"/>
  <c r="H3535" i="2"/>
  <c r="J3535" i="2" s="1"/>
  <c r="I3535" i="2"/>
  <c r="I3536" i="2" s="1"/>
  <c r="J3534" i="2"/>
  <c r="E3536" i="2"/>
  <c r="E3530" i="2"/>
  <c r="G3536" i="2"/>
  <c r="J3528" i="2"/>
  <c r="I3529" i="2"/>
  <c r="I3530" i="2" s="1"/>
  <c r="H3529" i="2"/>
  <c r="J3529" i="2" s="1"/>
  <c r="G3530" i="2"/>
  <c r="I3523" i="2"/>
  <c r="I3524" i="2" s="1"/>
  <c r="H3523" i="2"/>
  <c r="J3523" i="2" s="1"/>
  <c r="J3522" i="2"/>
  <c r="E3524" i="2"/>
  <c r="G3524" i="2"/>
  <c r="I3517" i="2"/>
  <c r="I3518" i="2" s="1"/>
  <c r="H3517" i="2"/>
  <c r="J3517" i="2" s="1"/>
  <c r="E3518" i="2"/>
  <c r="G3518" i="2"/>
  <c r="J3510" i="2"/>
  <c r="I3511" i="2"/>
  <c r="I3512" i="2" s="1"/>
  <c r="H3511" i="2"/>
  <c r="J3511" i="2" s="1"/>
  <c r="E3512" i="2"/>
  <c r="G3512" i="2"/>
  <c r="J3504" i="2"/>
  <c r="I3505" i="2"/>
  <c r="I3506" i="2" s="1"/>
  <c r="H3505" i="2"/>
  <c r="J3505" i="2" s="1"/>
  <c r="E3506" i="2"/>
  <c r="G3506" i="2"/>
  <c r="J3498" i="2"/>
  <c r="I3499" i="2"/>
  <c r="H3499" i="2"/>
  <c r="J3499" i="2" s="1"/>
  <c r="E3500" i="2"/>
  <c r="I3498" i="2"/>
  <c r="G3500" i="2"/>
  <c r="J3492" i="2"/>
  <c r="E3494" i="2"/>
  <c r="I3493" i="2"/>
  <c r="I3494" i="2" s="1"/>
  <c r="H3493" i="2"/>
  <c r="J3493" i="2" s="1"/>
  <c r="G3494" i="2"/>
  <c r="I3487" i="2"/>
  <c r="I3488" i="2" s="1"/>
  <c r="H3487" i="2"/>
  <c r="J3487" i="2" s="1"/>
  <c r="J3486" i="2"/>
  <c r="E3488" i="2"/>
  <c r="G3488" i="2"/>
  <c r="J3480" i="2"/>
  <c r="E3482" i="2"/>
  <c r="I3481" i="2"/>
  <c r="I3482" i="2" s="1"/>
  <c r="H3481" i="2"/>
  <c r="J3481" i="2" s="1"/>
  <c r="G3482" i="2"/>
  <c r="I3475" i="2"/>
  <c r="I3476" i="2" s="1"/>
  <c r="H3475" i="2"/>
  <c r="J3475" i="2" s="1"/>
  <c r="E3476" i="2"/>
  <c r="J3474" i="2"/>
  <c r="G3476" i="2"/>
  <c r="I3469" i="2"/>
  <c r="I3470" i="2" s="1"/>
  <c r="H3469" i="2"/>
  <c r="J3469" i="2" s="1"/>
  <c r="E3470" i="2"/>
  <c r="G3470" i="2"/>
  <c r="J3462" i="2"/>
  <c r="E3464" i="2"/>
  <c r="I3463" i="2"/>
  <c r="I3464" i="2" s="1"/>
  <c r="H3463" i="2"/>
  <c r="J3463" i="2" s="1"/>
  <c r="G3464" i="2"/>
  <c r="I3457" i="2"/>
  <c r="I3458" i="2" s="1"/>
  <c r="H3457" i="2"/>
  <c r="J3457" i="2" s="1"/>
  <c r="J3456" i="2"/>
  <c r="E3458" i="2"/>
  <c r="G3458" i="2"/>
  <c r="E3452" i="2"/>
  <c r="J3450" i="2"/>
  <c r="I3451" i="2"/>
  <c r="H3451" i="2"/>
  <c r="J3451" i="2" s="1"/>
  <c r="I3450" i="2"/>
  <c r="G3452" i="2"/>
  <c r="H3165" i="2"/>
  <c r="J3165" i="2" s="1"/>
  <c r="H3201" i="2"/>
  <c r="J3201" i="2" s="1"/>
  <c r="H3054" i="2"/>
  <c r="J3054" i="2" s="1"/>
  <c r="I2904" i="2"/>
  <c r="H3189" i="2"/>
  <c r="J3189" i="2" s="1"/>
  <c r="H2880" i="2"/>
  <c r="J2880" i="2" s="1"/>
  <c r="H3090" i="2"/>
  <c r="H2856" i="2"/>
  <c r="J2856" i="2" s="1"/>
  <c r="H3436" i="2"/>
  <c r="J3436" i="2" s="1"/>
  <c r="I3436" i="2"/>
  <c r="I3437" i="2" s="1"/>
  <c r="J3435" i="2"/>
  <c r="E3437" i="2"/>
  <c r="G3437" i="2"/>
  <c r="E3431" i="2"/>
  <c r="J3429" i="2"/>
  <c r="I3430" i="2"/>
  <c r="I3431" i="2" s="1"/>
  <c r="H3430" i="2"/>
  <c r="J3430" i="2" s="1"/>
  <c r="G3431" i="2"/>
  <c r="E3425" i="2"/>
  <c r="J3423" i="2"/>
  <c r="I3424" i="2"/>
  <c r="I3425" i="2" s="1"/>
  <c r="H3424" i="2"/>
  <c r="J3424" i="2" s="1"/>
  <c r="G3425" i="2"/>
  <c r="J3417" i="2"/>
  <c r="E3419" i="2"/>
  <c r="I3418" i="2"/>
  <c r="I3419" i="2" s="1"/>
  <c r="H3418" i="2"/>
  <c r="J3418" i="2" s="1"/>
  <c r="G3419" i="2"/>
  <c r="E3413" i="2"/>
  <c r="J3411" i="2"/>
  <c r="I3412" i="2"/>
  <c r="I3413" i="2" s="1"/>
  <c r="H3412" i="2"/>
  <c r="J3412" i="2" s="1"/>
  <c r="G3413" i="2"/>
  <c r="J3405" i="2"/>
  <c r="I3406" i="2"/>
  <c r="I3407" i="2" s="1"/>
  <c r="H3406" i="2"/>
  <c r="J3406" i="2" s="1"/>
  <c r="E3407" i="2"/>
  <c r="G3407" i="2"/>
  <c r="E3401" i="2"/>
  <c r="I3400" i="2"/>
  <c r="I3401" i="2" s="1"/>
  <c r="H3400" i="2"/>
  <c r="J3400" i="2" s="1"/>
  <c r="J3399" i="2"/>
  <c r="G3401" i="2"/>
  <c r="E3395" i="2"/>
  <c r="I3394" i="2"/>
  <c r="I3395" i="2" s="1"/>
  <c r="H3394" i="2"/>
  <c r="J3394" i="2" s="1"/>
  <c r="H3393" i="2"/>
  <c r="G3395" i="2"/>
  <c r="J3387" i="2"/>
  <c r="E3389" i="2"/>
  <c r="I3388" i="2"/>
  <c r="I3389" i="2" s="1"/>
  <c r="H3388" i="2"/>
  <c r="J3388" i="2" s="1"/>
  <c r="G3389" i="2"/>
  <c r="E3383" i="2"/>
  <c r="I3382" i="2"/>
  <c r="I3383" i="2" s="1"/>
  <c r="H3382" i="2"/>
  <c r="J3382" i="2" s="1"/>
  <c r="J3381" i="2"/>
  <c r="G3383" i="2"/>
  <c r="J3375" i="2"/>
  <c r="I3376" i="2"/>
  <c r="I3377" i="2" s="1"/>
  <c r="H3376" i="2"/>
  <c r="J3376" i="2" s="1"/>
  <c r="E3377" i="2"/>
  <c r="G3377" i="2"/>
  <c r="I3370" i="2"/>
  <c r="I3371" i="2" s="1"/>
  <c r="H3370" i="2"/>
  <c r="J3370" i="2" s="1"/>
  <c r="J3369" i="2"/>
  <c r="E3371" i="2"/>
  <c r="G3371" i="2"/>
  <c r="J3363" i="2"/>
  <c r="H3364" i="2"/>
  <c r="J3364" i="2" s="1"/>
  <c r="I3364" i="2"/>
  <c r="I3365" i="2" s="1"/>
  <c r="E3365" i="2"/>
  <c r="G3365" i="2"/>
  <c r="J3357" i="2"/>
  <c r="I3358" i="2"/>
  <c r="I3359" i="2" s="1"/>
  <c r="H3358" i="2"/>
  <c r="J3358" i="2" s="1"/>
  <c r="E3359" i="2"/>
  <c r="G3359" i="2"/>
  <c r="J3351" i="2"/>
  <c r="E3353" i="2"/>
  <c r="I3352" i="2"/>
  <c r="I3353" i="2" s="1"/>
  <c r="H3352" i="2"/>
  <c r="J3352" i="2" s="1"/>
  <c r="G3353" i="2"/>
  <c r="H3147" i="2"/>
  <c r="E2852" i="2"/>
  <c r="H3120" i="2"/>
  <c r="J3120" i="2" s="1"/>
  <c r="I3048" i="2"/>
  <c r="I3318" i="2"/>
  <c r="H3246" i="2"/>
  <c r="J3246" i="2" s="1"/>
  <c r="H3337" i="2"/>
  <c r="J3337" i="2" s="1"/>
  <c r="I3337" i="2"/>
  <c r="I3338" i="2" s="1"/>
  <c r="E3338" i="2"/>
  <c r="J3336" i="2"/>
  <c r="H3338" i="2"/>
  <c r="G3338" i="2"/>
  <c r="E3332" i="2"/>
  <c r="I3331" i="2"/>
  <c r="I3332" i="2" s="1"/>
  <c r="H3331" i="2"/>
  <c r="J3331" i="2" s="1"/>
  <c r="J3330" i="2"/>
  <c r="G3332" i="2"/>
  <c r="I3325" i="2"/>
  <c r="I3326" i="2" s="1"/>
  <c r="H3325" i="2"/>
  <c r="J3325" i="2" s="1"/>
  <c r="J3324" i="2"/>
  <c r="E3326" i="2"/>
  <c r="G3326" i="2"/>
  <c r="I3319" i="2"/>
  <c r="H3319" i="2"/>
  <c r="J3319" i="2" s="1"/>
  <c r="E3320" i="2"/>
  <c r="J3318" i="2"/>
  <c r="G3320" i="2"/>
  <c r="J3312" i="2"/>
  <c r="E3314" i="2"/>
  <c r="I3313" i="2"/>
  <c r="I3314" i="2" s="1"/>
  <c r="H3313" i="2"/>
  <c r="J3313" i="2" s="1"/>
  <c r="G3314" i="2"/>
  <c r="J3306" i="2"/>
  <c r="H3307" i="2"/>
  <c r="J3307" i="2" s="1"/>
  <c r="I3307" i="2"/>
  <c r="I3308" i="2" s="1"/>
  <c r="E3302" i="2"/>
  <c r="E3308" i="2"/>
  <c r="G3308" i="2"/>
  <c r="J3300" i="2"/>
  <c r="I3301" i="2"/>
  <c r="H3301" i="2"/>
  <c r="J3301" i="2" s="1"/>
  <c r="I3300" i="2"/>
  <c r="G3302" i="2"/>
  <c r="J3294" i="2"/>
  <c r="E3296" i="2"/>
  <c r="I3295" i="2"/>
  <c r="I3296" i="2" s="1"/>
  <c r="H3295" i="2"/>
  <c r="J3295" i="2" s="1"/>
  <c r="G3296" i="2"/>
  <c r="J3288" i="2"/>
  <c r="I3289" i="2"/>
  <c r="I3290" i="2" s="1"/>
  <c r="H3289" i="2"/>
  <c r="J3289" i="2" s="1"/>
  <c r="E3290" i="2"/>
  <c r="G3290" i="2"/>
  <c r="J3282" i="2"/>
  <c r="I3283" i="2"/>
  <c r="I3284" i="2" s="1"/>
  <c r="H3283" i="2"/>
  <c r="J3283" i="2" s="1"/>
  <c r="E3284" i="2"/>
  <c r="G3284" i="2"/>
  <c r="J3276" i="2"/>
  <c r="E3278" i="2"/>
  <c r="I3277" i="2"/>
  <c r="I3278" i="2" s="1"/>
  <c r="H3277" i="2"/>
  <c r="J3277" i="2" s="1"/>
  <c r="G3278" i="2"/>
  <c r="J3270" i="2"/>
  <c r="E3272" i="2"/>
  <c r="I3271" i="2"/>
  <c r="I3272" i="2" s="1"/>
  <c r="H3271" i="2"/>
  <c r="J3271" i="2" s="1"/>
  <c r="G3272" i="2"/>
  <c r="J3264" i="2"/>
  <c r="I3265" i="2"/>
  <c r="I3266" i="2" s="1"/>
  <c r="H3265" i="2"/>
  <c r="J3265" i="2" s="1"/>
  <c r="E3266" i="2"/>
  <c r="G3266" i="2"/>
  <c r="J3258" i="2"/>
  <c r="E3260" i="2"/>
  <c r="I3259" i="2"/>
  <c r="I3260" i="2" s="1"/>
  <c r="H3259" i="2"/>
  <c r="J3259" i="2" s="1"/>
  <c r="G3260" i="2"/>
  <c r="J3252" i="2"/>
  <c r="E3254" i="2"/>
  <c r="I3253" i="2"/>
  <c r="H3253" i="2"/>
  <c r="J3253" i="2" s="1"/>
  <c r="I3252" i="2"/>
  <c r="G3254" i="2"/>
  <c r="H3207" i="2"/>
  <c r="J3207" i="2" s="1"/>
  <c r="I3231" i="2"/>
  <c r="H3219" i="2"/>
  <c r="H3183" i="2"/>
  <c r="J3183" i="2" s="1"/>
  <c r="I3159" i="2"/>
  <c r="H3238" i="2"/>
  <c r="J3238" i="2" s="1"/>
  <c r="I3238" i="2"/>
  <c r="I3239" i="2" s="1"/>
  <c r="E3239" i="2"/>
  <c r="J3237" i="2"/>
  <c r="H3239" i="2"/>
  <c r="G3239" i="2"/>
  <c r="J3231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I3220" i="2"/>
  <c r="I3221" i="2" s="1"/>
  <c r="H3220" i="2"/>
  <c r="J3220" i="2" s="1"/>
  <c r="E3203" i="2"/>
  <c r="E3221" i="2"/>
  <c r="G3221" i="2"/>
  <c r="J3213" i="2"/>
  <c r="I3214" i="2"/>
  <c r="I3215" i="2" s="1"/>
  <c r="H3214" i="2"/>
  <c r="J3214" i="2" s="1"/>
  <c r="E3215" i="2"/>
  <c r="G3215" i="2"/>
  <c r="H2397" i="2"/>
  <c r="J2397" i="2" s="1"/>
  <c r="H2346" i="2"/>
  <c r="J2346" i="2" s="1"/>
  <c r="H2421" i="2"/>
  <c r="J2421" i="2" s="1"/>
  <c r="H2643" i="2"/>
  <c r="J2643" i="2" s="1"/>
  <c r="H2757" i="2"/>
  <c r="J2757" i="2" s="1"/>
  <c r="H2781" i="2"/>
  <c r="J2781" i="2" s="1"/>
  <c r="H2619" i="2"/>
  <c r="J2619" i="2" s="1"/>
  <c r="H2262" i="2"/>
  <c r="J2262" i="2" s="1"/>
  <c r="E3209" i="2"/>
  <c r="H2445" i="2"/>
  <c r="J2445" i="2" s="1"/>
  <c r="I2286" i="2"/>
  <c r="H2712" i="2"/>
  <c r="J2712" i="2" s="1"/>
  <c r="I2724" i="2"/>
  <c r="H2793" i="2"/>
  <c r="J2793" i="2" s="1"/>
  <c r="H2502" i="2"/>
  <c r="J2502" i="2" s="1"/>
  <c r="I3208" i="2"/>
  <c r="I3209" i="2" s="1"/>
  <c r="H3208" i="2"/>
  <c r="J3208" i="2" s="1"/>
  <c r="I2274" i="2"/>
  <c r="H3021" i="2"/>
  <c r="J3021" i="2" s="1"/>
  <c r="I2736" i="2"/>
  <c r="G2950" i="2"/>
  <c r="H2950" i="2" s="1"/>
  <c r="J2950" i="2" s="1"/>
  <c r="G3209" i="2"/>
  <c r="I3202" i="2"/>
  <c r="I3203" i="2" s="1"/>
  <c r="H3202" i="2"/>
  <c r="J3202" i="2" s="1"/>
  <c r="G3203" i="2"/>
  <c r="G3191" i="2"/>
  <c r="I3196" i="2"/>
  <c r="I3197" i="2" s="1"/>
  <c r="H3196" i="2"/>
  <c r="J3196" i="2" s="1"/>
  <c r="E3197" i="2"/>
  <c r="H3195" i="2"/>
  <c r="G3197" i="2"/>
  <c r="E3191" i="2"/>
  <c r="I3190" i="2"/>
  <c r="I3191" i="2" s="1"/>
  <c r="H3190" i="2"/>
  <c r="J3190" i="2" s="1"/>
  <c r="I3184" i="2"/>
  <c r="I3185" i="2" s="1"/>
  <c r="H3184" i="2"/>
  <c r="J3184" i="2" s="1"/>
  <c r="E3185" i="2"/>
  <c r="G3185" i="2"/>
  <c r="I3178" i="2"/>
  <c r="I3179" i="2" s="1"/>
  <c r="H3178" i="2"/>
  <c r="J3178" i="2" s="1"/>
  <c r="E3179" i="2"/>
  <c r="J3177" i="2"/>
  <c r="G3179" i="2"/>
  <c r="H3060" i="2"/>
  <c r="J3060" i="2" s="1"/>
  <c r="I3072" i="2"/>
  <c r="G3149" i="2"/>
  <c r="H3132" i="2"/>
  <c r="J3132" i="2" s="1"/>
  <c r="H3003" i="2"/>
  <c r="J3003" i="2" s="1"/>
  <c r="E3173" i="2"/>
  <c r="I3172" i="2"/>
  <c r="I3173" i="2" s="1"/>
  <c r="H3172" i="2"/>
  <c r="J3172" i="2" s="1"/>
  <c r="H3171" i="2"/>
  <c r="G3173" i="2"/>
  <c r="I3166" i="2"/>
  <c r="I3167" i="2" s="1"/>
  <c r="H3166" i="2"/>
  <c r="J3166" i="2" s="1"/>
  <c r="I2967" i="2"/>
  <c r="H2730" i="2"/>
  <c r="J2730" i="2" s="1"/>
  <c r="E3167" i="2"/>
  <c r="G3167" i="2"/>
  <c r="I3160" i="2"/>
  <c r="I3161" i="2" s="1"/>
  <c r="H3160" i="2"/>
  <c r="J3160" i="2" s="1"/>
  <c r="J3159" i="2"/>
  <c r="E3155" i="2"/>
  <c r="E3161" i="2"/>
  <c r="G3161" i="2"/>
  <c r="J3153" i="2"/>
  <c r="I3154" i="2"/>
  <c r="I3155" i="2" s="1"/>
  <c r="H3154" i="2"/>
  <c r="J3154" i="2" s="1"/>
  <c r="G3155" i="2"/>
  <c r="G3050" i="2"/>
  <c r="G3134" i="2"/>
  <c r="J3138" i="2"/>
  <c r="E3140" i="2"/>
  <c r="I3139" i="2"/>
  <c r="I3140" i="2" s="1"/>
  <c r="H3139" i="2"/>
  <c r="J3139" i="2" s="1"/>
  <c r="G3140" i="2"/>
  <c r="E3134" i="2"/>
  <c r="E3128" i="2"/>
  <c r="I3133" i="2"/>
  <c r="I3134" i="2" s="1"/>
  <c r="H3133" i="2"/>
  <c r="J3133" i="2" s="1"/>
  <c r="I3127" i="2"/>
  <c r="H3127" i="2"/>
  <c r="J3127" i="2" s="1"/>
  <c r="J3126" i="2"/>
  <c r="I3126" i="2"/>
  <c r="G3128" i="2"/>
  <c r="I3121" i="2"/>
  <c r="I3122" i="2" s="1"/>
  <c r="H3121" i="2"/>
  <c r="J3121" i="2" s="1"/>
  <c r="E3122" i="2"/>
  <c r="G3122" i="2"/>
  <c r="I3115" i="2"/>
  <c r="H3115" i="2"/>
  <c r="J3115" i="2" s="1"/>
  <c r="E3116" i="2"/>
  <c r="J3114" i="2"/>
  <c r="I3114" i="2"/>
  <c r="G3116" i="2"/>
  <c r="G3104" i="2"/>
  <c r="E3110" i="2"/>
  <c r="I3109" i="2"/>
  <c r="I3110" i="2" s="1"/>
  <c r="H3109" i="2"/>
  <c r="J3109" i="2" s="1"/>
  <c r="E3104" i="2"/>
  <c r="H3108" i="2"/>
  <c r="G3110" i="2"/>
  <c r="I3103" i="2"/>
  <c r="I3104" i="2" s="1"/>
  <c r="H3103" i="2"/>
  <c r="J3103" i="2" s="1"/>
  <c r="J3102" i="2"/>
  <c r="G3092" i="2"/>
  <c r="J3096" i="2"/>
  <c r="E3098" i="2"/>
  <c r="I3097" i="2"/>
  <c r="H3097" i="2"/>
  <c r="J3097" i="2" s="1"/>
  <c r="E3092" i="2"/>
  <c r="I3096" i="2"/>
  <c r="G3098" i="2"/>
  <c r="H3091" i="2"/>
  <c r="J3091" i="2" s="1"/>
  <c r="I3091" i="2"/>
  <c r="I3092" i="2" s="1"/>
  <c r="J3090" i="2"/>
  <c r="E3086" i="2"/>
  <c r="I3085" i="2"/>
  <c r="I3086" i="2" s="1"/>
  <c r="H3085" i="2"/>
  <c r="J3085" i="2" s="1"/>
  <c r="H3084" i="2"/>
  <c r="G3086" i="2"/>
  <c r="J3078" i="2"/>
  <c r="I3079" i="2"/>
  <c r="I3080" i="2" s="1"/>
  <c r="H3079" i="2"/>
  <c r="J3079" i="2" s="1"/>
  <c r="E3080" i="2"/>
  <c r="G3080" i="2"/>
  <c r="J3072" i="2"/>
  <c r="E3074" i="2"/>
  <c r="I3073" i="2"/>
  <c r="H3073" i="2"/>
  <c r="J3073" i="2" s="1"/>
  <c r="G3074" i="2"/>
  <c r="G3062" i="2"/>
  <c r="E3068" i="2"/>
  <c r="I3067" i="2"/>
  <c r="I3068" i="2" s="1"/>
  <c r="H3067" i="2"/>
  <c r="J3067" i="2" s="1"/>
  <c r="E3062" i="2"/>
  <c r="H3066" i="2"/>
  <c r="G3068" i="2"/>
  <c r="I3061" i="2"/>
  <c r="I3062" i="2" s="1"/>
  <c r="H3061" i="2"/>
  <c r="J3061" i="2" s="1"/>
  <c r="E3056" i="2"/>
  <c r="I3055" i="2"/>
  <c r="I3056" i="2" s="1"/>
  <c r="H3055" i="2"/>
  <c r="J3055" i="2" s="1"/>
  <c r="G3056" i="2"/>
  <c r="H2391" i="2"/>
  <c r="J2391" i="2" s="1"/>
  <c r="H3027" i="2"/>
  <c r="J3027" i="2" s="1"/>
  <c r="I2508" i="2"/>
  <c r="I2328" i="2"/>
  <c r="I2787" i="2"/>
  <c r="I2340" i="2"/>
  <c r="I2670" i="2"/>
  <c r="I2694" i="2"/>
  <c r="H3015" i="2"/>
  <c r="J3015" i="2" s="1"/>
  <c r="H2403" i="2"/>
  <c r="J2403" i="2" s="1"/>
  <c r="I2799" i="2"/>
  <c r="H2955" i="2"/>
  <c r="J2955" i="2" s="1"/>
  <c r="H2979" i="2"/>
  <c r="J2979" i="2" s="1"/>
  <c r="I2589" i="2"/>
  <c r="H2991" i="2"/>
  <c r="J2991" i="2" s="1"/>
  <c r="K5107" i="1"/>
  <c r="K5111" i="1"/>
  <c r="I3009" i="2"/>
  <c r="I2985" i="2"/>
  <c r="K5103" i="1"/>
  <c r="J3039" i="2"/>
  <c r="H3040" i="2"/>
  <c r="J3040" i="2" s="1"/>
  <c r="I3040" i="2"/>
  <c r="I3041" i="2" s="1"/>
  <c r="E3041" i="2"/>
  <c r="G3041" i="2"/>
  <c r="H3034" i="2"/>
  <c r="J3034" i="2" s="1"/>
  <c r="I3034" i="2"/>
  <c r="I3035" i="2" s="1"/>
  <c r="E3029" i="2"/>
  <c r="H3033" i="2"/>
  <c r="G3035" i="2"/>
  <c r="H3028" i="2"/>
  <c r="J3028" i="2" s="1"/>
  <c r="I3028" i="2"/>
  <c r="I3029" i="2" s="1"/>
  <c r="G3029" i="2"/>
  <c r="E3023" i="2"/>
  <c r="I3022" i="2"/>
  <c r="I3023" i="2" s="1"/>
  <c r="H3022" i="2"/>
  <c r="J3022" i="2" s="1"/>
  <c r="G3023" i="2"/>
  <c r="I3016" i="2"/>
  <c r="I3017" i="2" s="1"/>
  <c r="H3016" i="2"/>
  <c r="J3016" i="2" s="1"/>
  <c r="E3017" i="2"/>
  <c r="G3017" i="2"/>
  <c r="J3009" i="2"/>
  <c r="E3011" i="2"/>
  <c r="I3010" i="2"/>
  <c r="H3010" i="2"/>
  <c r="J3010" i="2" s="1"/>
  <c r="G3011" i="2"/>
  <c r="I3004" i="2"/>
  <c r="I3005" i="2" s="1"/>
  <c r="H3004" i="2"/>
  <c r="J3004" i="2" s="1"/>
  <c r="E3005" i="2"/>
  <c r="G3005" i="2"/>
  <c r="E2999" i="2"/>
  <c r="J2997" i="2"/>
  <c r="I2998" i="2"/>
  <c r="H2998" i="2"/>
  <c r="J2998" i="2" s="1"/>
  <c r="I2997" i="2"/>
  <c r="G2999" i="2"/>
  <c r="I2992" i="2"/>
  <c r="I2993" i="2" s="1"/>
  <c r="H2992" i="2"/>
  <c r="J2992" i="2" s="1"/>
  <c r="E2993" i="2"/>
  <c r="G2993" i="2"/>
  <c r="J2985" i="2"/>
  <c r="I2986" i="2"/>
  <c r="H2986" i="2"/>
  <c r="J2986" i="2" s="1"/>
  <c r="E2987" i="2"/>
  <c r="G2987" i="2"/>
  <c r="E2981" i="2"/>
  <c r="I2980" i="2"/>
  <c r="I2981" i="2" s="1"/>
  <c r="H2980" i="2"/>
  <c r="J2980" i="2" s="1"/>
  <c r="G2981" i="2"/>
  <c r="J2973" i="2"/>
  <c r="I2974" i="2"/>
  <c r="H2974" i="2"/>
  <c r="J2974" i="2" s="1"/>
  <c r="E2975" i="2"/>
  <c r="I2973" i="2"/>
  <c r="G2975" i="2"/>
  <c r="J2967" i="2"/>
  <c r="I2968" i="2"/>
  <c r="H2968" i="2"/>
  <c r="J2968" i="2" s="1"/>
  <c r="E2969" i="2"/>
  <c r="G2969" i="2"/>
  <c r="I2962" i="2"/>
  <c r="I2963" i="2" s="1"/>
  <c r="H2962" i="2"/>
  <c r="J2962" i="2" s="1"/>
  <c r="E2963" i="2"/>
  <c r="H2961" i="2"/>
  <c r="G2963" i="2"/>
  <c r="E2957" i="2"/>
  <c r="I2956" i="2"/>
  <c r="I2957" i="2" s="1"/>
  <c r="H2956" i="2"/>
  <c r="J2956" i="2" s="1"/>
  <c r="G2957" i="2"/>
  <c r="H2415" i="2"/>
  <c r="J2415" i="2" s="1"/>
  <c r="I2268" i="2"/>
  <c r="I2217" i="2"/>
  <c r="H2193" i="2"/>
  <c r="J2193" i="2" s="1"/>
  <c r="H2544" i="2"/>
  <c r="J2544" i="2" s="1"/>
  <c r="H2520" i="2"/>
  <c r="J2520" i="2" s="1"/>
  <c r="I2613" i="2"/>
  <c r="H2742" i="2"/>
  <c r="J2742" i="2" s="1"/>
  <c r="I2637" i="2"/>
  <c r="H2718" i="2"/>
  <c r="J2718" i="2" s="1"/>
  <c r="I2706" i="2"/>
  <c r="I2577" i="2"/>
  <c r="H2355" i="2"/>
  <c r="J2355" i="2" s="1"/>
  <c r="H2496" i="2"/>
  <c r="J2496" i="2" s="1"/>
  <c r="H2367" i="2"/>
  <c r="J2367" i="2" s="1"/>
  <c r="I2379" i="2"/>
  <c r="H2439" i="2"/>
  <c r="J2439" i="2" s="1"/>
  <c r="I2460" i="2"/>
  <c r="H2472" i="2"/>
  <c r="J2472" i="2" s="1"/>
  <c r="I2292" i="2"/>
  <c r="I2910" i="2"/>
  <c r="H2941" i="2"/>
  <c r="J2941" i="2" s="1"/>
  <c r="I2941" i="2"/>
  <c r="E2942" i="2"/>
  <c r="J2940" i="2"/>
  <c r="H2942" i="2"/>
  <c r="I2940" i="2"/>
  <c r="I2942" i="2" s="1"/>
  <c r="G2942" i="2"/>
  <c r="E2936" i="2"/>
  <c r="I2935" i="2"/>
  <c r="I2936" i="2" s="1"/>
  <c r="H2935" i="2"/>
  <c r="J2935" i="2" s="1"/>
  <c r="H2934" i="2"/>
  <c r="G2936" i="2"/>
  <c r="J2928" i="2"/>
  <c r="I2929" i="2"/>
  <c r="I2930" i="2" s="1"/>
  <c r="H2929" i="2"/>
  <c r="J2929" i="2" s="1"/>
  <c r="E2930" i="2"/>
  <c r="G2930" i="2"/>
  <c r="I2923" i="2"/>
  <c r="H2923" i="2"/>
  <c r="J2923" i="2" s="1"/>
  <c r="J2922" i="2"/>
  <c r="E2924" i="2"/>
  <c r="I2922" i="2"/>
  <c r="I2924" i="2" s="1"/>
  <c r="G2924" i="2"/>
  <c r="I2917" i="2"/>
  <c r="I2918" i="2" s="1"/>
  <c r="H2917" i="2"/>
  <c r="J2917" i="2" s="1"/>
  <c r="E2918" i="2"/>
  <c r="H2916" i="2"/>
  <c r="G2918" i="2"/>
  <c r="I2911" i="2"/>
  <c r="H2911" i="2"/>
  <c r="J2911" i="2" s="1"/>
  <c r="E2912" i="2"/>
  <c r="J2910" i="2"/>
  <c r="G2912" i="2"/>
  <c r="E2906" i="2"/>
  <c r="I2905" i="2"/>
  <c r="H2905" i="2"/>
  <c r="J2905" i="2" s="1"/>
  <c r="J2904" i="2"/>
  <c r="G2906" i="2"/>
  <c r="I2899" i="2"/>
  <c r="H2899" i="2"/>
  <c r="J2899" i="2" s="1"/>
  <c r="E2900" i="2"/>
  <c r="J2898" i="2"/>
  <c r="I2898" i="2"/>
  <c r="I2900" i="2" s="1"/>
  <c r="G2900" i="2"/>
  <c r="I2893" i="2"/>
  <c r="I2894" i="2" s="1"/>
  <c r="H2893" i="2"/>
  <c r="J2893" i="2" s="1"/>
  <c r="E2894" i="2"/>
  <c r="H2892" i="2"/>
  <c r="G2894" i="2"/>
  <c r="E2888" i="2"/>
  <c r="H2887" i="2"/>
  <c r="J2887" i="2" s="1"/>
  <c r="I2887" i="2"/>
  <c r="I2888" i="2" s="1"/>
  <c r="H2886" i="2"/>
  <c r="G2888" i="2"/>
  <c r="I2881" i="2"/>
  <c r="I2882" i="2" s="1"/>
  <c r="H2881" i="2"/>
  <c r="J2881" i="2" s="1"/>
  <c r="E2882" i="2"/>
  <c r="G2882" i="2"/>
  <c r="J2874" i="2"/>
  <c r="I2875" i="2"/>
  <c r="H2875" i="2"/>
  <c r="J2875" i="2" s="1"/>
  <c r="E2876" i="2"/>
  <c r="I2874" i="2"/>
  <c r="G2876" i="2"/>
  <c r="E2870" i="2"/>
  <c r="I2869" i="2"/>
  <c r="I2870" i="2" s="1"/>
  <c r="H2869" i="2"/>
  <c r="J2869" i="2" s="1"/>
  <c r="H2868" i="2"/>
  <c r="G2870" i="2"/>
  <c r="E2864" i="2"/>
  <c r="I2863" i="2"/>
  <c r="I2864" i="2" s="1"/>
  <c r="H2863" i="2"/>
  <c r="J2863" i="2" s="1"/>
  <c r="H2862" i="2"/>
  <c r="G2864" i="2"/>
  <c r="H2857" i="2"/>
  <c r="J2857" i="2" s="1"/>
  <c r="I2857" i="2"/>
  <c r="I2858" i="2" s="1"/>
  <c r="E2858" i="2"/>
  <c r="G2858" i="2"/>
  <c r="H2851" i="2"/>
  <c r="J2851" i="2" s="1"/>
  <c r="I2851" i="2"/>
  <c r="I2852" i="2" s="1"/>
  <c r="I2136" i="2"/>
  <c r="H1971" i="2"/>
  <c r="J1971" i="2" s="1"/>
  <c r="K4837" i="1"/>
  <c r="K4841" i="1"/>
  <c r="K4845" i="1"/>
  <c r="K4849" i="1"/>
  <c r="I2835" i="2"/>
  <c r="H2775" i="2"/>
  <c r="J2775" i="2" s="1"/>
  <c r="H2842" i="2"/>
  <c r="J2842" i="2" s="1"/>
  <c r="I2842" i="2"/>
  <c r="J2841" i="2"/>
  <c r="E2843" i="2"/>
  <c r="I2841" i="2"/>
  <c r="G2843" i="2"/>
  <c r="J2835" i="2"/>
  <c r="I2836" i="2"/>
  <c r="H2836" i="2"/>
  <c r="J2836" i="2" s="1"/>
  <c r="E2837" i="2"/>
  <c r="G2837" i="2"/>
  <c r="J2829" i="2"/>
  <c r="E2831" i="2"/>
  <c r="I2830" i="2"/>
  <c r="I2831" i="2" s="1"/>
  <c r="H2830" i="2"/>
  <c r="J2830" i="2" s="1"/>
  <c r="G2831" i="2"/>
  <c r="J2823" i="2"/>
  <c r="E2825" i="2"/>
  <c r="I2824" i="2"/>
  <c r="H2824" i="2"/>
  <c r="J2824" i="2" s="1"/>
  <c r="I2823" i="2"/>
  <c r="G2825" i="2"/>
  <c r="J2817" i="2"/>
  <c r="E2819" i="2"/>
  <c r="I2818" i="2"/>
  <c r="H2818" i="2"/>
  <c r="J2818" i="2" s="1"/>
  <c r="I2817" i="2"/>
  <c r="G2819" i="2"/>
  <c r="E2813" i="2"/>
  <c r="I2812" i="2"/>
  <c r="I2813" i="2" s="1"/>
  <c r="H2812" i="2"/>
  <c r="J2812" i="2" s="1"/>
  <c r="H2811" i="2"/>
  <c r="G2813" i="2"/>
  <c r="J2805" i="2"/>
  <c r="I2806" i="2"/>
  <c r="I2807" i="2" s="1"/>
  <c r="H2806" i="2"/>
  <c r="J2806" i="2" s="1"/>
  <c r="E2807" i="2"/>
  <c r="G2807" i="2"/>
  <c r="J2799" i="2"/>
  <c r="E2801" i="2"/>
  <c r="I2800" i="2"/>
  <c r="H2800" i="2"/>
  <c r="J2800" i="2" s="1"/>
  <c r="G2801" i="2"/>
  <c r="E2783" i="2"/>
  <c r="E2795" i="2"/>
  <c r="I2794" i="2"/>
  <c r="I2795" i="2" s="1"/>
  <c r="H2794" i="2"/>
  <c r="J2794" i="2" s="1"/>
  <c r="G2795" i="2"/>
  <c r="G2783" i="2"/>
  <c r="J2787" i="2"/>
  <c r="I2788" i="2"/>
  <c r="H2788" i="2"/>
  <c r="J2788" i="2" s="1"/>
  <c r="E2789" i="2"/>
  <c r="G2789" i="2"/>
  <c r="I2782" i="2"/>
  <c r="I2783" i="2" s="1"/>
  <c r="H2782" i="2"/>
  <c r="J2782" i="2" s="1"/>
  <c r="I2776" i="2"/>
  <c r="I2777" i="2" s="1"/>
  <c r="H2776" i="2"/>
  <c r="J2776" i="2" s="1"/>
  <c r="E2777" i="2"/>
  <c r="G2777" i="2"/>
  <c r="J2769" i="2"/>
  <c r="I2770" i="2"/>
  <c r="H2770" i="2"/>
  <c r="J2770" i="2" s="1"/>
  <c r="E2771" i="2"/>
  <c r="I2769" i="2"/>
  <c r="G2771" i="2"/>
  <c r="E2765" i="2"/>
  <c r="I2764" i="2"/>
  <c r="I2765" i="2" s="1"/>
  <c r="H2764" i="2"/>
  <c r="J2764" i="2" s="1"/>
  <c r="H2763" i="2"/>
  <c r="G2765" i="2"/>
  <c r="E2759" i="2"/>
  <c r="I2758" i="2"/>
  <c r="I2759" i="2" s="1"/>
  <c r="H2758" i="2"/>
  <c r="J2758" i="2" s="1"/>
  <c r="G2759" i="2"/>
  <c r="J4702" i="1"/>
  <c r="H2743" i="2"/>
  <c r="J2743" i="2" s="1"/>
  <c r="I2743" i="2"/>
  <c r="I2744" i="2" s="1"/>
  <c r="E2744" i="2"/>
  <c r="G2744" i="2"/>
  <c r="I2737" i="2"/>
  <c r="I2738" i="2" s="1"/>
  <c r="H2737" i="2"/>
  <c r="J2737" i="2" s="1"/>
  <c r="E2738" i="2"/>
  <c r="J2736" i="2"/>
  <c r="G2738" i="2"/>
  <c r="I2731" i="2"/>
  <c r="I2732" i="2" s="1"/>
  <c r="H2731" i="2"/>
  <c r="J2731" i="2" s="1"/>
  <c r="E2732" i="2"/>
  <c r="G2732" i="2"/>
  <c r="J2724" i="2"/>
  <c r="E2726" i="2"/>
  <c r="I2725" i="2"/>
  <c r="H2725" i="2"/>
  <c r="J2725" i="2" s="1"/>
  <c r="G2726" i="2"/>
  <c r="E2720" i="2"/>
  <c r="I2719" i="2"/>
  <c r="I2720" i="2" s="1"/>
  <c r="H2719" i="2"/>
  <c r="J2719" i="2" s="1"/>
  <c r="G2720" i="2"/>
  <c r="E2714" i="2"/>
  <c r="I2713" i="2"/>
  <c r="I2714" i="2" s="1"/>
  <c r="H2713" i="2"/>
  <c r="J2713" i="2" s="1"/>
  <c r="G2714" i="2"/>
  <c r="J2706" i="2"/>
  <c r="I2707" i="2"/>
  <c r="H2707" i="2"/>
  <c r="J2707" i="2" s="1"/>
  <c r="E2708" i="2"/>
  <c r="G2708" i="2"/>
  <c r="I2701" i="2"/>
  <c r="I2702" i="2" s="1"/>
  <c r="H2701" i="2"/>
  <c r="J2701" i="2" s="1"/>
  <c r="E2702" i="2"/>
  <c r="H2700" i="2"/>
  <c r="G2702" i="2"/>
  <c r="I2695" i="2"/>
  <c r="H2695" i="2"/>
  <c r="J2695" i="2" s="1"/>
  <c r="J2694" i="2"/>
  <c r="E2696" i="2"/>
  <c r="G2696" i="2"/>
  <c r="I2689" i="2"/>
  <c r="I2690" i="2" s="1"/>
  <c r="H2689" i="2"/>
  <c r="J2689" i="2" s="1"/>
  <c r="J2688" i="2"/>
  <c r="E2690" i="2"/>
  <c r="G2690" i="2"/>
  <c r="H2683" i="2"/>
  <c r="J2683" i="2" s="1"/>
  <c r="I2683" i="2"/>
  <c r="I2684" i="2" s="1"/>
  <c r="E2684" i="2"/>
  <c r="H2682" i="2"/>
  <c r="G2684" i="2"/>
  <c r="I2677" i="2"/>
  <c r="I2678" i="2" s="1"/>
  <c r="H2677" i="2"/>
  <c r="J2677" i="2" s="1"/>
  <c r="E2678" i="2"/>
  <c r="H2676" i="2"/>
  <c r="G2678" i="2"/>
  <c r="I2671" i="2"/>
  <c r="H2671" i="2"/>
  <c r="J2671" i="2" s="1"/>
  <c r="J2670" i="2"/>
  <c r="E2672" i="2"/>
  <c r="G2672" i="2"/>
  <c r="I2665" i="2"/>
  <c r="I2666" i="2" s="1"/>
  <c r="H2665" i="2"/>
  <c r="J2665" i="2" s="1"/>
  <c r="J2664" i="2"/>
  <c r="E2666" i="2"/>
  <c r="G2666" i="2"/>
  <c r="I2659" i="2"/>
  <c r="I2660" i="2" s="1"/>
  <c r="H2659" i="2"/>
  <c r="J2659" i="2" s="1"/>
  <c r="E2660" i="2"/>
  <c r="H2658" i="2"/>
  <c r="G2660" i="2"/>
  <c r="I2142" i="2"/>
  <c r="K4608" i="1"/>
  <c r="K4609" i="1"/>
  <c r="K4610" i="1"/>
  <c r="K4611" i="1"/>
  <c r="K4612" i="1"/>
  <c r="K4613" i="1"/>
  <c r="K4614" i="1"/>
  <c r="K4615" i="1"/>
  <c r="K4616" i="1"/>
  <c r="K4617" i="1"/>
  <c r="H2644" i="2"/>
  <c r="J2644" i="2" s="1"/>
  <c r="I2644" i="2"/>
  <c r="I2645" i="2" s="1"/>
  <c r="E2645" i="2"/>
  <c r="G2645" i="2"/>
  <c r="J2637" i="2"/>
  <c r="I2638" i="2"/>
  <c r="H2638" i="2"/>
  <c r="J2638" i="2" s="1"/>
  <c r="E2639" i="2"/>
  <c r="G2639" i="2"/>
  <c r="I2632" i="2"/>
  <c r="I2633" i="2" s="1"/>
  <c r="H2632" i="2"/>
  <c r="J2632" i="2" s="1"/>
  <c r="E2633" i="2"/>
  <c r="H2631" i="2"/>
  <c r="G2633" i="2"/>
  <c r="I2626" i="2"/>
  <c r="I2627" i="2" s="1"/>
  <c r="H2626" i="2"/>
  <c r="J2626" i="2" s="1"/>
  <c r="E2627" i="2"/>
  <c r="H2625" i="2"/>
  <c r="G2627" i="2"/>
  <c r="E2621" i="2"/>
  <c r="I2620" i="2"/>
  <c r="I2621" i="2" s="1"/>
  <c r="H2620" i="2"/>
  <c r="J2620" i="2" s="1"/>
  <c r="G2621" i="2"/>
  <c r="G2609" i="2"/>
  <c r="J2613" i="2"/>
  <c r="E2615" i="2"/>
  <c r="I2614" i="2"/>
  <c r="H2614" i="2"/>
  <c r="J2614" i="2" s="1"/>
  <c r="G2615" i="2"/>
  <c r="I2608" i="2"/>
  <c r="I2609" i="2" s="1"/>
  <c r="H2608" i="2"/>
  <c r="J2608" i="2" s="1"/>
  <c r="J2607" i="2"/>
  <c r="E2609" i="2"/>
  <c r="E2603" i="2"/>
  <c r="I2602" i="2"/>
  <c r="I2603" i="2" s="1"/>
  <c r="H2602" i="2"/>
  <c r="J2602" i="2" s="1"/>
  <c r="H2601" i="2"/>
  <c r="G2603" i="2"/>
  <c r="I2596" i="2"/>
  <c r="H2596" i="2"/>
  <c r="J2596" i="2" s="1"/>
  <c r="J2595" i="2"/>
  <c r="E2597" i="2"/>
  <c r="I2597" i="2"/>
  <c r="G2597" i="2"/>
  <c r="J2589" i="2"/>
  <c r="I2590" i="2"/>
  <c r="H2590" i="2"/>
  <c r="J2590" i="2" s="1"/>
  <c r="E2591" i="2"/>
  <c r="G2591" i="2"/>
  <c r="I2584" i="2"/>
  <c r="I2585" i="2" s="1"/>
  <c r="H2584" i="2"/>
  <c r="J2584" i="2" s="1"/>
  <c r="J2583" i="2"/>
  <c r="E2585" i="2"/>
  <c r="G2585" i="2"/>
  <c r="J2577" i="2"/>
  <c r="E2579" i="2"/>
  <c r="I2578" i="2"/>
  <c r="H2578" i="2"/>
  <c r="J2578" i="2" s="1"/>
  <c r="G2579" i="2"/>
  <c r="J2571" i="2"/>
  <c r="I2572" i="2"/>
  <c r="I2573" i="2" s="1"/>
  <c r="H2572" i="2"/>
  <c r="J2572" i="2" s="1"/>
  <c r="E2573" i="2"/>
  <c r="G2573" i="2"/>
  <c r="J2565" i="2"/>
  <c r="I2566" i="2"/>
  <c r="H2566" i="2"/>
  <c r="J2566" i="2" s="1"/>
  <c r="E2567" i="2"/>
  <c r="I2565" i="2"/>
  <c r="G2567" i="2"/>
  <c r="E2561" i="2"/>
  <c r="I2560" i="2"/>
  <c r="I2561" i="2" s="1"/>
  <c r="H2560" i="2"/>
  <c r="J2560" i="2" s="1"/>
  <c r="H2559" i="2"/>
  <c r="G2561" i="2"/>
  <c r="I2490" i="2"/>
  <c r="K4496" i="1"/>
  <c r="K4500" i="1"/>
  <c r="K4504" i="1"/>
  <c r="K4508" i="1"/>
  <c r="H2538" i="2"/>
  <c r="J2538" i="2" s="1"/>
  <c r="I251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2545" i="2"/>
  <c r="I2546" i="2" s="1"/>
  <c r="H2545" i="2"/>
  <c r="J2545" i="2" s="1"/>
  <c r="E2546" i="2"/>
  <c r="G2546" i="2"/>
  <c r="E2540" i="2"/>
  <c r="I2539" i="2"/>
  <c r="I2540" i="2" s="1"/>
  <c r="H2539" i="2"/>
  <c r="J2539" i="2" s="1"/>
  <c r="G2540" i="2"/>
  <c r="H2533" i="2"/>
  <c r="J2533" i="2" s="1"/>
  <c r="I2533" i="2"/>
  <c r="E2534" i="2"/>
  <c r="J2532" i="2"/>
  <c r="I2532" i="2"/>
  <c r="G2534" i="2"/>
  <c r="I2527" i="2"/>
  <c r="H2527" i="2"/>
  <c r="J2527" i="2" s="1"/>
  <c r="J2526" i="2"/>
  <c r="E2528" i="2"/>
  <c r="I2526" i="2"/>
  <c r="G2528" i="2"/>
  <c r="I2521" i="2"/>
  <c r="I2522" i="2" s="1"/>
  <c r="H2521" i="2"/>
  <c r="J2521" i="2" s="1"/>
  <c r="E2522" i="2"/>
  <c r="G2522" i="2"/>
  <c r="I2515" i="2"/>
  <c r="H2515" i="2"/>
  <c r="J2515" i="2" s="1"/>
  <c r="J2514" i="2"/>
  <c r="E2516" i="2"/>
  <c r="G2516" i="2"/>
  <c r="J2508" i="2"/>
  <c r="G2504" i="2"/>
  <c r="E2510" i="2"/>
  <c r="I2509" i="2"/>
  <c r="H2509" i="2"/>
  <c r="J2509" i="2" s="1"/>
  <c r="G2510" i="2"/>
  <c r="E2504" i="2"/>
  <c r="I2503" i="2"/>
  <c r="I2504" i="2" s="1"/>
  <c r="H2503" i="2"/>
  <c r="J2503" i="2" s="1"/>
  <c r="I2497" i="2"/>
  <c r="I2498" i="2" s="1"/>
  <c r="H2497" i="2"/>
  <c r="J2497" i="2" s="1"/>
  <c r="E2498" i="2"/>
  <c r="G2498" i="2"/>
  <c r="J2490" i="2"/>
  <c r="E2492" i="2"/>
  <c r="I2491" i="2"/>
  <c r="H2491" i="2"/>
  <c r="J2491" i="2" s="1"/>
  <c r="G2492" i="2"/>
  <c r="J2484" i="2"/>
  <c r="E2486" i="2"/>
  <c r="I2485" i="2"/>
  <c r="H2485" i="2"/>
  <c r="J2485" i="2" s="1"/>
  <c r="I2484" i="2"/>
  <c r="G2486" i="2"/>
  <c r="I2479" i="2"/>
  <c r="I2480" i="2" s="1"/>
  <c r="H2479" i="2"/>
  <c r="J2479" i="2" s="1"/>
  <c r="E2480" i="2"/>
  <c r="H2478" i="2"/>
  <c r="G2480" i="2"/>
  <c r="I2473" i="2"/>
  <c r="I2474" i="2" s="1"/>
  <c r="H2473" i="2"/>
  <c r="J2473" i="2" s="1"/>
  <c r="E2474" i="2"/>
  <c r="G2474" i="2"/>
  <c r="E2468" i="2"/>
  <c r="J2466" i="2"/>
  <c r="I2467" i="2"/>
  <c r="I2468" i="2" s="1"/>
  <c r="H2467" i="2"/>
  <c r="J2467" i="2" s="1"/>
  <c r="G2468" i="2"/>
  <c r="E2462" i="2"/>
  <c r="I2461" i="2"/>
  <c r="H2461" i="2"/>
  <c r="J2461" i="2" s="1"/>
  <c r="J2460" i="2"/>
  <c r="G2462" i="2"/>
  <c r="K4432" i="1"/>
  <c r="K4394" i="1"/>
  <c r="G2441" i="2"/>
  <c r="H2446" i="2"/>
  <c r="J2446" i="2" s="1"/>
  <c r="I2446" i="2"/>
  <c r="I2447" i="2" s="1"/>
  <c r="E2447" i="2"/>
  <c r="G2447" i="2"/>
  <c r="E2441" i="2"/>
  <c r="I2440" i="2"/>
  <c r="I2441" i="2" s="1"/>
  <c r="H2440" i="2"/>
  <c r="J2440" i="2" s="1"/>
  <c r="E2435" i="2"/>
  <c r="J2433" i="2"/>
  <c r="I2434" i="2"/>
  <c r="I2435" i="2" s="1"/>
  <c r="H2434" i="2"/>
  <c r="J2434" i="2" s="1"/>
  <c r="G2435" i="2"/>
  <c r="E2429" i="2"/>
  <c r="H2428" i="2"/>
  <c r="J2428" i="2" s="1"/>
  <c r="I2428" i="2"/>
  <c r="I2429" i="2" s="1"/>
  <c r="H2427" i="2"/>
  <c r="G2429" i="2"/>
  <c r="E2423" i="2"/>
  <c r="I2422" i="2"/>
  <c r="I2423" i="2" s="1"/>
  <c r="H2422" i="2"/>
  <c r="J2422" i="2" s="1"/>
  <c r="G2423" i="2"/>
  <c r="E2417" i="2"/>
  <c r="I2416" i="2"/>
  <c r="I2417" i="2" s="1"/>
  <c r="H2416" i="2"/>
  <c r="J2416" i="2" s="1"/>
  <c r="G2417" i="2"/>
  <c r="J2409" i="2"/>
  <c r="I2410" i="2"/>
  <c r="H2410" i="2"/>
  <c r="J2410" i="2" s="1"/>
  <c r="E2411" i="2"/>
  <c r="I2409" i="2"/>
  <c r="G2411" i="2"/>
  <c r="E2405" i="2"/>
  <c r="I2404" i="2"/>
  <c r="I2405" i="2" s="1"/>
  <c r="H2404" i="2"/>
  <c r="J2404" i="2" s="1"/>
  <c r="G2405" i="2"/>
  <c r="I2398" i="2"/>
  <c r="I2399" i="2" s="1"/>
  <c r="H2398" i="2"/>
  <c r="J2398" i="2" s="1"/>
  <c r="E2399" i="2"/>
  <c r="G2399" i="2"/>
  <c r="I2392" i="2"/>
  <c r="I2393" i="2" s="1"/>
  <c r="H2392" i="2"/>
  <c r="J2392" i="2" s="1"/>
  <c r="E2393" i="2"/>
  <c r="G2393" i="2"/>
  <c r="E2387" i="2"/>
  <c r="J2385" i="2"/>
  <c r="I2386" i="2"/>
  <c r="H2386" i="2"/>
  <c r="J2386" i="2" s="1"/>
  <c r="I2385" i="2"/>
  <c r="G2387" i="2"/>
  <c r="I2380" i="2"/>
  <c r="H2380" i="2"/>
  <c r="J2380" i="2" s="1"/>
  <c r="E2381" i="2"/>
  <c r="J2379" i="2"/>
  <c r="G2381" i="2"/>
  <c r="J2373" i="2"/>
  <c r="E2375" i="2"/>
  <c r="I2374" i="2"/>
  <c r="I2375" i="2" s="1"/>
  <c r="H2374" i="2"/>
  <c r="J2374" i="2" s="1"/>
  <c r="G2375" i="2"/>
  <c r="I2368" i="2"/>
  <c r="I2369" i="2" s="1"/>
  <c r="H2368" i="2"/>
  <c r="J2368" i="2" s="1"/>
  <c r="E2369" i="2"/>
  <c r="G2369" i="2"/>
  <c r="I2362" i="2"/>
  <c r="H2362" i="2"/>
  <c r="J2362" i="2" s="1"/>
  <c r="E2363" i="2"/>
  <c r="J2361" i="2"/>
  <c r="I2361" i="2"/>
  <c r="G2363" i="2"/>
  <c r="H2112" i="2"/>
  <c r="J2112" i="2" s="1"/>
  <c r="H2256" i="2"/>
  <c r="J2256" i="2" s="1"/>
  <c r="G2258" i="2"/>
  <c r="H2304" i="2"/>
  <c r="J2304" i="2" s="1"/>
  <c r="H2316" i="2"/>
  <c r="J2316" i="2" s="1"/>
  <c r="H2347" i="2"/>
  <c r="J2347" i="2" s="1"/>
  <c r="I2347" i="2"/>
  <c r="I2348" i="2" s="1"/>
  <c r="E2348" i="2"/>
  <c r="G2348" i="2"/>
  <c r="J2340" i="2"/>
  <c r="I2341" i="2"/>
  <c r="H2341" i="2"/>
  <c r="J2341" i="2" s="1"/>
  <c r="G2330" i="2"/>
  <c r="E2342" i="2"/>
  <c r="G2342" i="2"/>
  <c r="E2336" i="2"/>
  <c r="J2334" i="2"/>
  <c r="I2335" i="2"/>
  <c r="H2335" i="2"/>
  <c r="J2335" i="2" s="1"/>
  <c r="I2334" i="2"/>
  <c r="G2336" i="2"/>
  <c r="H2298" i="2"/>
  <c r="J2298" i="2" s="1"/>
  <c r="H2310" i="2"/>
  <c r="J2310" i="2" s="1"/>
  <c r="E2330" i="2"/>
  <c r="H2322" i="2"/>
  <c r="J2322" i="2" s="1"/>
  <c r="I2163" i="2"/>
  <c r="I2329" i="2"/>
  <c r="H2329" i="2"/>
  <c r="J2329" i="2" s="1"/>
  <c r="J2328" i="2"/>
  <c r="E2324" i="2"/>
  <c r="I2323" i="2"/>
  <c r="I2324" i="2" s="1"/>
  <c r="H2323" i="2"/>
  <c r="J2323" i="2" s="1"/>
  <c r="G2324" i="2"/>
  <c r="I2175" i="2"/>
  <c r="I2317" i="2"/>
  <c r="I2318" i="2" s="1"/>
  <c r="H2317" i="2"/>
  <c r="J2317" i="2" s="1"/>
  <c r="E2318" i="2"/>
  <c r="G2318" i="2"/>
  <c r="G2306" i="2"/>
  <c r="E2300" i="2"/>
  <c r="E2312" i="2"/>
  <c r="I2311" i="2"/>
  <c r="I2312" i="2" s="1"/>
  <c r="H2311" i="2"/>
  <c r="J2311" i="2" s="1"/>
  <c r="G2312" i="2"/>
  <c r="I2305" i="2"/>
  <c r="I2306" i="2" s="1"/>
  <c r="H2305" i="2"/>
  <c r="J2305" i="2" s="1"/>
  <c r="E2306" i="2"/>
  <c r="I2299" i="2"/>
  <c r="I2300" i="2" s="1"/>
  <c r="H2299" i="2"/>
  <c r="J2299" i="2" s="1"/>
  <c r="G2300" i="2"/>
  <c r="E2294" i="2"/>
  <c r="J2292" i="2"/>
  <c r="I2293" i="2"/>
  <c r="H2293" i="2"/>
  <c r="J2293" i="2" s="1"/>
  <c r="G2294" i="2"/>
  <c r="E2288" i="2"/>
  <c r="J2286" i="2"/>
  <c r="I2287" i="2"/>
  <c r="I2288" i="2" s="1"/>
  <c r="H2287" i="2"/>
  <c r="J2287" i="2" s="1"/>
  <c r="G2288" i="2"/>
  <c r="E2282" i="2"/>
  <c r="I2281" i="2"/>
  <c r="I2282" i="2" s="1"/>
  <c r="H2281" i="2"/>
  <c r="J2281" i="2" s="1"/>
  <c r="H2280" i="2"/>
  <c r="G2282" i="2"/>
  <c r="J2274" i="2"/>
  <c r="I2275" i="2"/>
  <c r="H2275" i="2"/>
  <c r="J2275" i="2" s="1"/>
  <c r="E2276" i="2"/>
  <c r="G2276" i="2"/>
  <c r="E2270" i="2"/>
  <c r="I2269" i="2"/>
  <c r="H2269" i="2"/>
  <c r="J2269" i="2" s="1"/>
  <c r="J2268" i="2"/>
  <c r="G2270" i="2"/>
  <c r="E2264" i="2"/>
  <c r="I2263" i="2"/>
  <c r="I2264" i="2" s="1"/>
  <c r="H2263" i="2"/>
  <c r="J2263" i="2" s="1"/>
  <c r="G2264" i="2"/>
  <c r="H2223" i="2"/>
  <c r="J2223" i="2" s="1"/>
  <c r="H2247" i="2"/>
  <c r="J2247" i="2" s="1"/>
  <c r="H2199" i="2"/>
  <c r="J2199" i="2" s="1"/>
  <c r="H2148" i="2"/>
  <c r="J2148" i="2" s="1"/>
  <c r="G2159" i="2"/>
  <c r="I2181" i="2"/>
  <c r="H2241" i="2"/>
  <c r="J2241" i="2" s="1"/>
  <c r="H2169" i="2"/>
  <c r="I2229" i="2"/>
  <c r="H2157" i="2"/>
  <c r="J2157" i="2" s="1"/>
  <c r="H2248" i="2"/>
  <c r="J2248" i="2" s="1"/>
  <c r="I2248" i="2"/>
  <c r="I2249" i="2" s="1"/>
  <c r="E2249" i="2"/>
  <c r="G2249" i="2"/>
  <c r="I2242" i="2"/>
  <c r="I2243" i="2" s="1"/>
  <c r="H2242" i="2"/>
  <c r="J2242" i="2" s="1"/>
  <c r="E2243" i="2"/>
  <c r="G2243" i="2"/>
  <c r="E2237" i="2"/>
  <c r="J2235" i="2"/>
  <c r="I2236" i="2"/>
  <c r="H2236" i="2"/>
  <c r="J2236" i="2" s="1"/>
  <c r="I2235" i="2"/>
  <c r="G2237" i="2"/>
  <c r="J2229" i="2"/>
  <c r="E2231" i="2"/>
  <c r="I2230" i="2"/>
  <c r="H2230" i="2"/>
  <c r="J2230" i="2" s="1"/>
  <c r="G2231" i="2"/>
  <c r="I2224" i="2"/>
  <c r="I2225" i="2" s="1"/>
  <c r="H2224" i="2"/>
  <c r="J2224" i="2" s="1"/>
  <c r="E2225" i="2"/>
  <c r="G2225" i="2"/>
  <c r="J2217" i="2"/>
  <c r="E2219" i="2"/>
  <c r="I2218" i="2"/>
  <c r="H2218" i="2"/>
  <c r="J2218" i="2" s="1"/>
  <c r="G2219" i="2"/>
  <c r="J2211" i="2"/>
  <c r="I2212" i="2"/>
  <c r="H2212" i="2"/>
  <c r="J2212" i="2" s="1"/>
  <c r="E2213" i="2"/>
  <c r="I2211" i="2"/>
  <c r="G2213" i="2"/>
  <c r="I2206" i="2"/>
  <c r="I2207" i="2" s="1"/>
  <c r="H2206" i="2"/>
  <c r="J2206" i="2" s="1"/>
  <c r="E2207" i="2"/>
  <c r="H2205" i="2"/>
  <c r="G2207" i="2"/>
  <c r="I2200" i="2"/>
  <c r="I2201" i="2" s="1"/>
  <c r="H2200" i="2"/>
  <c r="J2200" i="2" s="1"/>
  <c r="E2201" i="2"/>
  <c r="G2201" i="2"/>
  <c r="I2194" i="2"/>
  <c r="I2195" i="2" s="1"/>
  <c r="H2194" i="2"/>
  <c r="J2194" i="2" s="1"/>
  <c r="E2195" i="2"/>
  <c r="G2195" i="2"/>
  <c r="J2187" i="2"/>
  <c r="I2188" i="2"/>
  <c r="H2188" i="2"/>
  <c r="J2188" i="2" s="1"/>
  <c r="E2189" i="2"/>
  <c r="I2187" i="2"/>
  <c r="G2189" i="2"/>
  <c r="I2182" i="2"/>
  <c r="H2182" i="2"/>
  <c r="J2182" i="2" s="1"/>
  <c r="J2181" i="2"/>
  <c r="E2183" i="2"/>
  <c r="G2183" i="2"/>
  <c r="J2175" i="2"/>
  <c r="I2176" i="2"/>
  <c r="H2176" i="2"/>
  <c r="J2176" i="2" s="1"/>
  <c r="E2177" i="2"/>
  <c r="G2177" i="2"/>
  <c r="H2170" i="2"/>
  <c r="J2170" i="2" s="1"/>
  <c r="I2170" i="2"/>
  <c r="I2171" i="2" s="1"/>
  <c r="E2171" i="2"/>
  <c r="G2171" i="2"/>
  <c r="J2163" i="2"/>
  <c r="I2164" i="2"/>
  <c r="H2164" i="2"/>
  <c r="J2164" i="2" s="1"/>
  <c r="E2165" i="2"/>
  <c r="G2165" i="2"/>
  <c r="H2064" i="2"/>
  <c r="J2064" i="2" s="1"/>
  <c r="H2070" i="2"/>
  <c r="J2070" i="2" s="1"/>
  <c r="I2118" i="2"/>
  <c r="H2094" i="2"/>
  <c r="J2094" i="2" s="1"/>
  <c r="I2130" i="2"/>
  <c r="I2058" i="2"/>
  <c r="I2149" i="2"/>
  <c r="I2150" i="2" s="1"/>
  <c r="H2149" i="2"/>
  <c r="J2149" i="2" s="1"/>
  <c r="G2150" i="2"/>
  <c r="J2142" i="2"/>
  <c r="I2143" i="2"/>
  <c r="H2143" i="2"/>
  <c r="J2143" i="2" s="1"/>
  <c r="E2144" i="2"/>
  <c r="G2144" i="2"/>
  <c r="G2132" i="2"/>
  <c r="I2137" i="2"/>
  <c r="H2137" i="2"/>
  <c r="J2137" i="2" s="1"/>
  <c r="J2136" i="2"/>
  <c r="E2138" i="2"/>
  <c r="E2132" i="2"/>
  <c r="G2138" i="2"/>
  <c r="J2130" i="2"/>
  <c r="H2131" i="2"/>
  <c r="J2131" i="2" s="1"/>
  <c r="I2131" i="2"/>
  <c r="E2126" i="2"/>
  <c r="J2124" i="2"/>
  <c r="I2125" i="2"/>
  <c r="H2125" i="2"/>
  <c r="J2125" i="2" s="1"/>
  <c r="I2124" i="2"/>
  <c r="G2126" i="2"/>
  <c r="I2119" i="2"/>
  <c r="H2119" i="2"/>
  <c r="J2119" i="2" s="1"/>
  <c r="E2120" i="2"/>
  <c r="J2118" i="2"/>
  <c r="E2114" i="2"/>
  <c r="G2120" i="2"/>
  <c r="I2113" i="2"/>
  <c r="I2114" i="2" s="1"/>
  <c r="H2113" i="2"/>
  <c r="J2113" i="2" s="1"/>
  <c r="G2114" i="2"/>
  <c r="I2107" i="2"/>
  <c r="I2108" i="2" s="1"/>
  <c r="H2107" i="2"/>
  <c r="J2107" i="2" s="1"/>
  <c r="E2108" i="2"/>
  <c r="H2106" i="2"/>
  <c r="G2108" i="2"/>
  <c r="H2101" i="2"/>
  <c r="J2101" i="2" s="1"/>
  <c r="I2101" i="2"/>
  <c r="I2102" i="2" s="1"/>
  <c r="E2102" i="2"/>
  <c r="H2100" i="2"/>
  <c r="G2102" i="2"/>
  <c r="I2095" i="2"/>
  <c r="I2096" i="2" s="1"/>
  <c r="H2095" i="2"/>
  <c r="J2095" i="2" s="1"/>
  <c r="E2096" i="2"/>
  <c r="G2096" i="2"/>
  <c r="I2089" i="2"/>
  <c r="H2089" i="2"/>
  <c r="J2089" i="2" s="1"/>
  <c r="E2090" i="2"/>
  <c r="J2088" i="2"/>
  <c r="I2088" i="2"/>
  <c r="G2090" i="2"/>
  <c r="J2082" i="2"/>
  <c r="H2083" i="2"/>
  <c r="J2083" i="2" s="1"/>
  <c r="I2083" i="2"/>
  <c r="E2084" i="2"/>
  <c r="I2082" i="2"/>
  <c r="G2084" i="2"/>
  <c r="I2077" i="2"/>
  <c r="I2078" i="2" s="1"/>
  <c r="H2077" i="2"/>
  <c r="J2077" i="2" s="1"/>
  <c r="E2078" i="2"/>
  <c r="H2076" i="2"/>
  <c r="G2078" i="2"/>
  <c r="H2071" i="2"/>
  <c r="J2071" i="2" s="1"/>
  <c r="I2071" i="2"/>
  <c r="I2072" i="2" s="1"/>
  <c r="E2072" i="2"/>
  <c r="G2072" i="2"/>
  <c r="I2065" i="2"/>
  <c r="I2066" i="2" s="1"/>
  <c r="H2065" i="2"/>
  <c r="J2065" i="2" s="1"/>
  <c r="E2066" i="2"/>
  <c r="G2066" i="2"/>
  <c r="G2045" i="2"/>
  <c r="G2039" i="2"/>
  <c r="G2033" i="2"/>
  <c r="G2015" i="2"/>
  <c r="H2050" i="2"/>
  <c r="J2050" i="2" s="1"/>
  <c r="I2050" i="2"/>
  <c r="I2049" i="2"/>
  <c r="G2051" i="2"/>
  <c r="E2051" i="2"/>
  <c r="I2044" i="2"/>
  <c r="I2045" i="2" s="1"/>
  <c r="H2044" i="2"/>
  <c r="J2044" i="2" s="1"/>
  <c r="E2045" i="2"/>
  <c r="G2003" i="2"/>
  <c r="G2027" i="2"/>
  <c r="E2039" i="2"/>
  <c r="I2038" i="2"/>
  <c r="H2038" i="2"/>
  <c r="J2038" i="2" s="1"/>
  <c r="G2021" i="2"/>
  <c r="E2033" i="2"/>
  <c r="I2032" i="2"/>
  <c r="H2032" i="2"/>
  <c r="J2032" i="2" s="1"/>
  <c r="I2026" i="2"/>
  <c r="H2026" i="2"/>
  <c r="J2026" i="2" s="1"/>
  <c r="E2027" i="2"/>
  <c r="G2009" i="2"/>
  <c r="E2021" i="2"/>
  <c r="I2020" i="2"/>
  <c r="H2020" i="2"/>
  <c r="J2020" i="2" s="1"/>
  <c r="E2015" i="2"/>
  <c r="I2014" i="2"/>
  <c r="H2014" i="2"/>
  <c r="J2014" i="2" s="1"/>
  <c r="E2009" i="2"/>
  <c r="I2008" i="2"/>
  <c r="H2008" i="2"/>
  <c r="J2008" i="2" s="1"/>
  <c r="G1973" i="2"/>
  <c r="G1997" i="2"/>
  <c r="I2002" i="2"/>
  <c r="H2002" i="2"/>
  <c r="J2002" i="2" s="1"/>
  <c r="E2003" i="2"/>
  <c r="G1991" i="2"/>
  <c r="E1997" i="2"/>
  <c r="I1996" i="2"/>
  <c r="H1996" i="2"/>
  <c r="J1996" i="2" s="1"/>
  <c r="E1991" i="2"/>
  <c r="I1990" i="2"/>
  <c r="H1990" i="2"/>
  <c r="J1990" i="2" s="1"/>
  <c r="I1984" i="2"/>
  <c r="H1984" i="2"/>
  <c r="J1984" i="2" s="1"/>
  <c r="G1985" i="2"/>
  <c r="E1985" i="2"/>
  <c r="I1978" i="2"/>
  <c r="H1978" i="2"/>
  <c r="J1978" i="2" s="1"/>
  <c r="G1979" i="2"/>
  <c r="E1979" i="2"/>
  <c r="E1973" i="2"/>
  <c r="I1972" i="2"/>
  <c r="I1973" i="2" s="1"/>
  <c r="H1972" i="2"/>
  <c r="J1972" i="2" s="1"/>
  <c r="I1966" i="2"/>
  <c r="H1966" i="2"/>
  <c r="J1966" i="2" s="1"/>
  <c r="I1965" i="2"/>
  <c r="G1967" i="2"/>
  <c r="E1967" i="2"/>
  <c r="H1872" i="2"/>
  <c r="J1872" i="2" s="1"/>
  <c r="H1821" i="2"/>
  <c r="J1821" i="2" s="1"/>
  <c r="H1932" i="2"/>
  <c r="J1932" i="2" s="1"/>
  <c r="H1845" i="2"/>
  <c r="J1845" i="2" s="1"/>
  <c r="H1896" i="2"/>
  <c r="J1896" i="2" s="1"/>
  <c r="I1908" i="2"/>
  <c r="I1860" i="2"/>
  <c r="H1773" i="2"/>
  <c r="J1773" i="2" s="1"/>
  <c r="H2043" i="2"/>
  <c r="H2037" i="2"/>
  <c r="I2031" i="2"/>
  <c r="I2025" i="2"/>
  <c r="I2027" i="2" s="1"/>
  <c r="I2019" i="2"/>
  <c r="I2021" i="2" s="1"/>
  <c r="I2013" i="2"/>
  <c r="I2007" i="2"/>
  <c r="H2001" i="2"/>
  <c r="I1995" i="2"/>
  <c r="I1989" i="2"/>
  <c r="H1983" i="2"/>
  <c r="H1977" i="2"/>
  <c r="I2001" i="2"/>
  <c r="H2031" i="2"/>
  <c r="H1926" i="2"/>
  <c r="J1926" i="2" s="1"/>
  <c r="I1779" i="2"/>
  <c r="I1938" i="2"/>
  <c r="H2013" i="2"/>
  <c r="H1914" i="2"/>
  <c r="J1914" i="2" s="1"/>
  <c r="H1767" i="2"/>
  <c r="J1767" i="2" s="1"/>
  <c r="H2019" i="2"/>
  <c r="H1944" i="2"/>
  <c r="J1944" i="2" s="1"/>
  <c r="H1797" i="2"/>
  <c r="J1797" i="2" s="1"/>
  <c r="H1995" i="2"/>
  <c r="H1884" i="2"/>
  <c r="J1884" i="2" s="1"/>
  <c r="H1785" i="2"/>
  <c r="J1785" i="2" s="1"/>
  <c r="H1920" i="2"/>
  <c r="J1920" i="2" s="1"/>
  <c r="I1983" i="2"/>
  <c r="H2049" i="2"/>
  <c r="I2037" i="2"/>
  <c r="I2039" i="2" s="1"/>
  <c r="H2025" i="2"/>
  <c r="H2007" i="2"/>
  <c r="H2009" i="2" s="1"/>
  <c r="I1959" i="2"/>
  <c r="I1950" i="2"/>
  <c r="H1965" i="2"/>
  <c r="H1866" i="2"/>
  <c r="J1866" i="2" s="1"/>
  <c r="I1977" i="2"/>
  <c r="I1979" i="2" s="1"/>
  <c r="H1989" i="2"/>
  <c r="J1983" i="2"/>
  <c r="J1950" i="2"/>
  <c r="H1951" i="2"/>
  <c r="J1951" i="2" s="1"/>
  <c r="I1951" i="2"/>
  <c r="E1952" i="2"/>
  <c r="G1952" i="2"/>
  <c r="E1946" i="2"/>
  <c r="I1945" i="2"/>
  <c r="I1946" i="2" s="1"/>
  <c r="H1945" i="2"/>
  <c r="J1945" i="2" s="1"/>
  <c r="G1946" i="2"/>
  <c r="J1938" i="2"/>
  <c r="E1940" i="2"/>
  <c r="I1939" i="2"/>
  <c r="H1939" i="2"/>
  <c r="J1939" i="2" s="1"/>
  <c r="G1940" i="2"/>
  <c r="I1933" i="2"/>
  <c r="I1934" i="2" s="1"/>
  <c r="H1933" i="2"/>
  <c r="J1933" i="2" s="1"/>
  <c r="E1934" i="2"/>
  <c r="G1934" i="2"/>
  <c r="E1928" i="2"/>
  <c r="I1927" i="2"/>
  <c r="I1928" i="2" s="1"/>
  <c r="H1927" i="2"/>
  <c r="J1927" i="2" s="1"/>
  <c r="G1928" i="2"/>
  <c r="E1922" i="2"/>
  <c r="I1921" i="2"/>
  <c r="I1922" i="2" s="1"/>
  <c r="H1921" i="2"/>
  <c r="J1921" i="2" s="1"/>
  <c r="G1922" i="2"/>
  <c r="E1916" i="2"/>
  <c r="I1915" i="2"/>
  <c r="I1916" i="2" s="1"/>
  <c r="H1915" i="2"/>
  <c r="J1915" i="2" s="1"/>
  <c r="G1916" i="2"/>
  <c r="E1910" i="2"/>
  <c r="I1909" i="2"/>
  <c r="H1909" i="2"/>
  <c r="J1909" i="2" s="1"/>
  <c r="J1908" i="2"/>
  <c r="G1910" i="2"/>
  <c r="E1904" i="2"/>
  <c r="I1903" i="2"/>
  <c r="I1904" i="2" s="1"/>
  <c r="H1903" i="2"/>
  <c r="J1903" i="2" s="1"/>
  <c r="H1902" i="2"/>
  <c r="G1904" i="2"/>
  <c r="I1897" i="2"/>
  <c r="I1898" i="2" s="1"/>
  <c r="H1897" i="2"/>
  <c r="J1897" i="2" s="1"/>
  <c r="E1898" i="2"/>
  <c r="G1898" i="2"/>
  <c r="J1890" i="2"/>
  <c r="I1891" i="2"/>
  <c r="H1891" i="2"/>
  <c r="J1891" i="2" s="1"/>
  <c r="E1892" i="2"/>
  <c r="I1890" i="2"/>
  <c r="G1892" i="2"/>
  <c r="E1886" i="2"/>
  <c r="I1885" i="2"/>
  <c r="I1886" i="2" s="1"/>
  <c r="H1885" i="2"/>
  <c r="J1885" i="2" s="1"/>
  <c r="G1886" i="2"/>
  <c r="E1880" i="2"/>
  <c r="I1879" i="2"/>
  <c r="I1880" i="2" s="1"/>
  <c r="H1879" i="2"/>
  <c r="J1879" i="2" s="1"/>
  <c r="H1878" i="2"/>
  <c r="G1880" i="2"/>
  <c r="E1874" i="2"/>
  <c r="I1873" i="2"/>
  <c r="I1874" i="2" s="1"/>
  <c r="H1873" i="2"/>
  <c r="J1873" i="2" s="1"/>
  <c r="E1868" i="2"/>
  <c r="G1874" i="2"/>
  <c r="I1867" i="2"/>
  <c r="I1868" i="2" s="1"/>
  <c r="H1867" i="2"/>
  <c r="J1867" i="2" s="1"/>
  <c r="G1868" i="2"/>
  <c r="K3697" i="1"/>
  <c r="K3736" i="1"/>
  <c r="H1852" i="2"/>
  <c r="J1852" i="2" s="1"/>
  <c r="I1852" i="2"/>
  <c r="I1853" i="2" s="1"/>
  <c r="E1853" i="2"/>
  <c r="H1851" i="2"/>
  <c r="G1853" i="2"/>
  <c r="E1847" i="2"/>
  <c r="I1846" i="2"/>
  <c r="I1847" i="2" s="1"/>
  <c r="H1846" i="2"/>
  <c r="J1846" i="2" s="1"/>
  <c r="G1847" i="2"/>
  <c r="E1841" i="2"/>
  <c r="I1840" i="2"/>
  <c r="H1840" i="2"/>
  <c r="J1840" i="2" s="1"/>
  <c r="J1839" i="2"/>
  <c r="I1839" i="2"/>
  <c r="G1841" i="2"/>
  <c r="E1835" i="2"/>
  <c r="J1833" i="2"/>
  <c r="I1834" i="2"/>
  <c r="H1834" i="2"/>
  <c r="J1834" i="2" s="1"/>
  <c r="I1833" i="2"/>
  <c r="G1835" i="2"/>
  <c r="I1828" i="2"/>
  <c r="I1829" i="2" s="1"/>
  <c r="H1828" i="2"/>
  <c r="J1828" i="2" s="1"/>
  <c r="E1829" i="2"/>
  <c r="H1827" i="2"/>
  <c r="G1829" i="2"/>
  <c r="E1823" i="2"/>
  <c r="I1822" i="2"/>
  <c r="I1823" i="2" s="1"/>
  <c r="H1822" i="2"/>
  <c r="J1822" i="2" s="1"/>
  <c r="G1823" i="2"/>
  <c r="J1815" i="2"/>
  <c r="I1816" i="2"/>
  <c r="H1816" i="2"/>
  <c r="J1816" i="2" s="1"/>
  <c r="E1817" i="2"/>
  <c r="I1815" i="2"/>
  <c r="G1817" i="2"/>
  <c r="J1809" i="2"/>
  <c r="E1811" i="2"/>
  <c r="I1810" i="2"/>
  <c r="H1810" i="2"/>
  <c r="J1810" i="2" s="1"/>
  <c r="I1809" i="2"/>
  <c r="G1811" i="2"/>
  <c r="E1805" i="2"/>
  <c r="I1804" i="2"/>
  <c r="I1805" i="2" s="1"/>
  <c r="H1804" i="2"/>
  <c r="J1804" i="2" s="1"/>
  <c r="H1803" i="2"/>
  <c r="G1805" i="2"/>
  <c r="I1798" i="2"/>
  <c r="I1799" i="2" s="1"/>
  <c r="H1798" i="2"/>
  <c r="J1798" i="2" s="1"/>
  <c r="E1799" i="2"/>
  <c r="G1799" i="2"/>
  <c r="E1793" i="2"/>
  <c r="I1792" i="2"/>
  <c r="H1792" i="2"/>
  <c r="J1792" i="2" s="1"/>
  <c r="J1791" i="2"/>
  <c r="I1791" i="2"/>
  <c r="G1793" i="2"/>
  <c r="I1786" i="2"/>
  <c r="I1787" i="2" s="1"/>
  <c r="H1786" i="2"/>
  <c r="J1786" i="2" s="1"/>
  <c r="E1787" i="2"/>
  <c r="G1787" i="2"/>
  <c r="J1779" i="2"/>
  <c r="I1780" i="2"/>
  <c r="H1780" i="2"/>
  <c r="J1780" i="2" s="1"/>
  <c r="E1781" i="2"/>
  <c r="G1781" i="2"/>
  <c r="H1774" i="2"/>
  <c r="J1774" i="2" s="1"/>
  <c r="I1774" i="2"/>
  <c r="I1775" i="2" s="1"/>
  <c r="E1775" i="2"/>
  <c r="G1775" i="2"/>
  <c r="G1754" i="2"/>
  <c r="E1769" i="2"/>
  <c r="I1768" i="2"/>
  <c r="I1769" i="2" s="1"/>
  <c r="H1768" i="2"/>
  <c r="J1768" i="2" s="1"/>
  <c r="G1769" i="2"/>
  <c r="I1752" i="2"/>
  <c r="H1752" i="2"/>
  <c r="J1752" i="2" s="1"/>
  <c r="G1742" i="2"/>
  <c r="H1753" i="2"/>
  <c r="J1753" i="2" s="1"/>
  <c r="I1753" i="2"/>
  <c r="I1754" i="2" s="1"/>
  <c r="E1754" i="2"/>
  <c r="E1748" i="2"/>
  <c r="I1746" i="2"/>
  <c r="G1748" i="2"/>
  <c r="H1747" i="2"/>
  <c r="J1747" i="2" s="1"/>
  <c r="I1747" i="2"/>
  <c r="E1742" i="2"/>
  <c r="I1741" i="2"/>
  <c r="I1742" i="2" s="1"/>
  <c r="H1741" i="2"/>
  <c r="J1741" i="2" s="1"/>
  <c r="E1736" i="2"/>
  <c r="I1734" i="2"/>
  <c r="G1736" i="2"/>
  <c r="I1735" i="2"/>
  <c r="H1735" i="2"/>
  <c r="J1735" i="2" s="1"/>
  <c r="E1730" i="2"/>
  <c r="H1728" i="2"/>
  <c r="J1728" i="2" s="1"/>
  <c r="G1730" i="2"/>
  <c r="I1729" i="2"/>
  <c r="H1729" i="2"/>
  <c r="J1729" i="2" s="1"/>
  <c r="I1723" i="2"/>
  <c r="I1724" i="2" s="1"/>
  <c r="H1723" i="2"/>
  <c r="J1723" i="2" s="1"/>
  <c r="H1722" i="2"/>
  <c r="J1722" i="2" s="1"/>
  <c r="G1724" i="2"/>
  <c r="E1724" i="2"/>
  <c r="E1718" i="2"/>
  <c r="I1716" i="2"/>
  <c r="G1718" i="2"/>
  <c r="I1717" i="2"/>
  <c r="H1717" i="2"/>
  <c r="J1717" i="2" s="1"/>
  <c r="I1711" i="2"/>
  <c r="H1711" i="2"/>
  <c r="J1711" i="2" s="1"/>
  <c r="I1710" i="2"/>
  <c r="G1712" i="2"/>
  <c r="E1712" i="2"/>
  <c r="I1705" i="2"/>
  <c r="H1705" i="2"/>
  <c r="J1705" i="2" s="1"/>
  <c r="H1704" i="2"/>
  <c r="J1704" i="2" s="1"/>
  <c r="G1706" i="2"/>
  <c r="E1706" i="2"/>
  <c r="H1699" i="2"/>
  <c r="J1699" i="2" s="1"/>
  <c r="I1699" i="2"/>
  <c r="I1698" i="2"/>
  <c r="G1700" i="2"/>
  <c r="E1700" i="2"/>
  <c r="I1693" i="2"/>
  <c r="H1693" i="2"/>
  <c r="J1693" i="2" s="1"/>
  <c r="I1692" i="2"/>
  <c r="G1694" i="2"/>
  <c r="E1694" i="2"/>
  <c r="I1687" i="2"/>
  <c r="H1687" i="2"/>
  <c r="J1687" i="2" s="1"/>
  <c r="H1686" i="2"/>
  <c r="G1688" i="2"/>
  <c r="E1688" i="2"/>
  <c r="E1682" i="2"/>
  <c r="H1680" i="2"/>
  <c r="J1680" i="2" s="1"/>
  <c r="G1682" i="2"/>
  <c r="I1681" i="2"/>
  <c r="H1681" i="2"/>
  <c r="J1681" i="2" s="1"/>
  <c r="H1675" i="2"/>
  <c r="J1675" i="2" s="1"/>
  <c r="I1675" i="2"/>
  <c r="I1674" i="2"/>
  <c r="G1676" i="2"/>
  <c r="E1676" i="2"/>
  <c r="E1670" i="2"/>
  <c r="I1668" i="2"/>
  <c r="G1670" i="2"/>
  <c r="I1669" i="2"/>
  <c r="H1669" i="2"/>
  <c r="J1669" i="2" s="1"/>
  <c r="I1653" i="2"/>
  <c r="I1314" i="2"/>
  <c r="I1686" i="2"/>
  <c r="H1710" i="2"/>
  <c r="J1710" i="2" s="1"/>
  <c r="H1734" i="2"/>
  <c r="H1674" i="2"/>
  <c r="J1674" i="2" s="1"/>
  <c r="I1680" i="2"/>
  <c r="I1704" i="2"/>
  <c r="I1611" i="2"/>
  <c r="I1635" i="2"/>
  <c r="H1395" i="2"/>
  <c r="J1395" i="2" s="1"/>
  <c r="H1506" i="2"/>
  <c r="J1506" i="2" s="1"/>
  <c r="I1728" i="2"/>
  <c r="H1500" i="2"/>
  <c r="J1500" i="2" s="1"/>
  <c r="H1518" i="2"/>
  <c r="J1518" i="2" s="1"/>
  <c r="H1623" i="2"/>
  <c r="J1623" i="2" s="1"/>
  <c r="H1746" i="2"/>
  <c r="H1740" i="2"/>
  <c r="H1575" i="2"/>
  <c r="J1575" i="2" s="1"/>
  <c r="H1716" i="2"/>
  <c r="H1698" i="2"/>
  <c r="H1692" i="2"/>
  <c r="J1686" i="2"/>
  <c r="H1668" i="2"/>
  <c r="H1524" i="2"/>
  <c r="J1524" i="2" s="1"/>
  <c r="H1530" i="2"/>
  <c r="J1530" i="2" s="1"/>
  <c r="I1542" i="2"/>
  <c r="H1587" i="2"/>
  <c r="J1587" i="2" s="1"/>
  <c r="K3506" i="1"/>
  <c r="K3510" i="1"/>
  <c r="K3518" i="1"/>
  <c r="J1653" i="2"/>
  <c r="E1655" i="2"/>
  <c r="H1654" i="2"/>
  <c r="J1654" i="2" s="1"/>
  <c r="I1654" i="2"/>
  <c r="G1655" i="2"/>
  <c r="H1648" i="2"/>
  <c r="J1648" i="2" s="1"/>
  <c r="I1648" i="2"/>
  <c r="I1649" i="2" s="1"/>
  <c r="I1641" i="2"/>
  <c r="E1649" i="2"/>
  <c r="H1647" i="2"/>
  <c r="G1649" i="2"/>
  <c r="J1641" i="2"/>
  <c r="H1642" i="2"/>
  <c r="J1642" i="2" s="1"/>
  <c r="I1642" i="2"/>
  <c r="E1643" i="2"/>
  <c r="G1643" i="2"/>
  <c r="I1377" i="2"/>
  <c r="H1278" i="2"/>
  <c r="J1278" i="2" s="1"/>
  <c r="H1636" i="2"/>
  <c r="J1636" i="2" s="1"/>
  <c r="I1636" i="2"/>
  <c r="I1326" i="2"/>
  <c r="I1425" i="2"/>
  <c r="J1635" i="2"/>
  <c r="H1605" i="2"/>
  <c r="J1605" i="2" s="1"/>
  <c r="H1629" i="2"/>
  <c r="J1629" i="2" s="1"/>
  <c r="I1569" i="2"/>
  <c r="E1637" i="2"/>
  <c r="G1637" i="2"/>
  <c r="H1630" i="2"/>
  <c r="J1630" i="2" s="1"/>
  <c r="I1630" i="2"/>
  <c r="I1631" i="2" s="1"/>
  <c r="E1631" i="2"/>
  <c r="G1631" i="2"/>
  <c r="H1624" i="2"/>
  <c r="J1624" i="2" s="1"/>
  <c r="I1624" i="2"/>
  <c r="I1625" i="2" s="1"/>
  <c r="E1625" i="2"/>
  <c r="G1625" i="2"/>
  <c r="E1619" i="2"/>
  <c r="I1618" i="2"/>
  <c r="I1619" i="2" s="1"/>
  <c r="H1618" i="2"/>
  <c r="J1618" i="2" s="1"/>
  <c r="H1617" i="2"/>
  <c r="G1619" i="2"/>
  <c r="H1612" i="2"/>
  <c r="J1612" i="2" s="1"/>
  <c r="I1612" i="2"/>
  <c r="J1611" i="2"/>
  <c r="E1613" i="2"/>
  <c r="G1613" i="2"/>
  <c r="H1606" i="2"/>
  <c r="J1606" i="2" s="1"/>
  <c r="I1606" i="2"/>
  <c r="I1607" i="2" s="1"/>
  <c r="E1607" i="2"/>
  <c r="G1607" i="2"/>
  <c r="H1600" i="2"/>
  <c r="J1600" i="2" s="1"/>
  <c r="I1600" i="2"/>
  <c r="I1601" i="2" s="1"/>
  <c r="E1601" i="2"/>
  <c r="H1599" i="2"/>
  <c r="G1601" i="2"/>
  <c r="H1594" i="2"/>
  <c r="J1594" i="2" s="1"/>
  <c r="I1594" i="2"/>
  <c r="I1595" i="2" s="1"/>
  <c r="E1595" i="2"/>
  <c r="H1593" i="2"/>
  <c r="G1595" i="2"/>
  <c r="H1588" i="2"/>
  <c r="J1588" i="2" s="1"/>
  <c r="I1588" i="2"/>
  <c r="I1589" i="2" s="1"/>
  <c r="E1589" i="2"/>
  <c r="G1589" i="2"/>
  <c r="J1581" i="2"/>
  <c r="H1582" i="2"/>
  <c r="J1582" i="2" s="1"/>
  <c r="I1582" i="2"/>
  <c r="E1583" i="2"/>
  <c r="I1581" i="2"/>
  <c r="G1583" i="2"/>
  <c r="H1576" i="2"/>
  <c r="J1576" i="2" s="1"/>
  <c r="I1576" i="2"/>
  <c r="I1577" i="2" s="1"/>
  <c r="E1577" i="2"/>
  <c r="G1577" i="2"/>
  <c r="J1569" i="2"/>
  <c r="H1570" i="2"/>
  <c r="J1570" i="2" s="1"/>
  <c r="I1570" i="2"/>
  <c r="E1571" i="2"/>
  <c r="G1571" i="2"/>
  <c r="I1524" i="2"/>
  <c r="I150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1532" i="2"/>
  <c r="H1482" i="2"/>
  <c r="J1482" i="2" s="1"/>
  <c r="H1476" i="2"/>
  <c r="J1476" i="2" s="1"/>
  <c r="H1494" i="2"/>
  <c r="J1494" i="2" s="1"/>
  <c r="I1488" i="2"/>
  <c r="K3354" i="1"/>
  <c r="K3358" i="1"/>
  <c r="K3362" i="1"/>
  <c r="K3366" i="1"/>
  <c r="G1490" i="2"/>
  <c r="H1554" i="2"/>
  <c r="G1556" i="2"/>
  <c r="H1555" i="2"/>
  <c r="J1555" i="2" s="1"/>
  <c r="I1555" i="2"/>
  <c r="I1556" i="2" s="1"/>
  <c r="E1556" i="2"/>
  <c r="H1548" i="2"/>
  <c r="G1550" i="2"/>
  <c r="G1544" i="2"/>
  <c r="E1544" i="2"/>
  <c r="H1549" i="2"/>
  <c r="J1549" i="2" s="1"/>
  <c r="I1549" i="2"/>
  <c r="I1550" i="2" s="1"/>
  <c r="E1550" i="2"/>
  <c r="J1542" i="2"/>
  <c r="E1538" i="2"/>
  <c r="H1543" i="2"/>
  <c r="J1543" i="2" s="1"/>
  <c r="I1543" i="2"/>
  <c r="H1536" i="2"/>
  <c r="G1538" i="2"/>
  <c r="H1537" i="2"/>
  <c r="J1537" i="2" s="1"/>
  <c r="I1537" i="2"/>
  <c r="G1520" i="2"/>
  <c r="E1532" i="2"/>
  <c r="G1496" i="2"/>
  <c r="H1531" i="2"/>
  <c r="J1531" i="2" s="1"/>
  <c r="I1531" i="2"/>
  <c r="I1532" i="2" s="1"/>
  <c r="E1526" i="2"/>
  <c r="I1525" i="2"/>
  <c r="H1525" i="2"/>
  <c r="J1525" i="2" s="1"/>
  <c r="H1519" i="2"/>
  <c r="J1519" i="2" s="1"/>
  <c r="I1519" i="2"/>
  <c r="I1520" i="2" s="1"/>
  <c r="E1520" i="2"/>
  <c r="H1512" i="2"/>
  <c r="G1514" i="2"/>
  <c r="H1513" i="2"/>
  <c r="J1513" i="2" s="1"/>
  <c r="I1513" i="2"/>
  <c r="I1514" i="2" s="1"/>
  <c r="E1514" i="2"/>
  <c r="H1507" i="2"/>
  <c r="J1507" i="2" s="1"/>
  <c r="I1507" i="2"/>
  <c r="E1508" i="2"/>
  <c r="H1501" i="2"/>
  <c r="J1501" i="2" s="1"/>
  <c r="I1501" i="2"/>
  <c r="I1502" i="2" s="1"/>
  <c r="G1502" i="2"/>
  <c r="E1502" i="2"/>
  <c r="H1495" i="2"/>
  <c r="J1495" i="2" s="1"/>
  <c r="I1495" i="2"/>
  <c r="I1496" i="2" s="1"/>
  <c r="E1496" i="2"/>
  <c r="I1536" i="2"/>
  <c r="H1489" i="2"/>
  <c r="J1489" i="2" s="1"/>
  <c r="I1489" i="2"/>
  <c r="J1488" i="2"/>
  <c r="E1490" i="2"/>
  <c r="H1483" i="2"/>
  <c r="J1483" i="2" s="1"/>
  <c r="I1483" i="2"/>
  <c r="I1484" i="2" s="1"/>
  <c r="G1484" i="2"/>
  <c r="G1478" i="2"/>
  <c r="E1484" i="2"/>
  <c r="E1478" i="2"/>
  <c r="H1477" i="2"/>
  <c r="J1477" i="2" s="1"/>
  <c r="I1477" i="2"/>
  <c r="I1478" i="2" s="1"/>
  <c r="I1470" i="2"/>
  <c r="G1472" i="2"/>
  <c r="H1471" i="2"/>
  <c r="J1471" i="2" s="1"/>
  <c r="I1471" i="2"/>
  <c r="E1472" i="2"/>
  <c r="H1464" i="2"/>
  <c r="J1464" i="2" s="1"/>
  <c r="H1350" i="2"/>
  <c r="J1350" i="2" s="1"/>
  <c r="H1449" i="2"/>
  <c r="J1449" i="2" s="1"/>
  <c r="H1401" i="2"/>
  <c r="J1401" i="2" s="1"/>
  <c r="H1302" i="2"/>
  <c r="J1302" i="2" s="1"/>
  <c r="H1470" i="2"/>
  <c r="I1239" i="2"/>
  <c r="I1389" i="2"/>
  <c r="I1437" i="2"/>
  <c r="H1365" i="2"/>
  <c r="J1365" i="2" s="1"/>
  <c r="I1413" i="2"/>
  <c r="H1251" i="2"/>
  <c r="J1251" i="2" s="1"/>
  <c r="H1455" i="2"/>
  <c r="J1455" i="2" s="1"/>
  <c r="I1407" i="2"/>
  <c r="K3240" i="1"/>
  <c r="E1457" i="2"/>
  <c r="I1456" i="2"/>
  <c r="I1457" i="2" s="1"/>
  <c r="H1456" i="2"/>
  <c r="J1456" i="2" s="1"/>
  <c r="G1457" i="2"/>
  <c r="H1431" i="2"/>
  <c r="J1431" i="2" s="1"/>
  <c r="I1308" i="2"/>
  <c r="H1383" i="2"/>
  <c r="J1383" i="2" s="1"/>
  <c r="H1450" i="2"/>
  <c r="J1450" i="2" s="1"/>
  <c r="I1450" i="2"/>
  <c r="I1451" i="2" s="1"/>
  <c r="E1451" i="2"/>
  <c r="G1451" i="2"/>
  <c r="J1443" i="2"/>
  <c r="E1445" i="2"/>
  <c r="I1444" i="2"/>
  <c r="H1444" i="2"/>
  <c r="J1444" i="2" s="1"/>
  <c r="I1443" i="2"/>
  <c r="G1445" i="2"/>
  <c r="J1437" i="2"/>
  <c r="H1438" i="2"/>
  <c r="J1438" i="2" s="1"/>
  <c r="I1438" i="2"/>
  <c r="E1439" i="2"/>
  <c r="G1439" i="2"/>
  <c r="H1432" i="2"/>
  <c r="J1432" i="2" s="1"/>
  <c r="I1432" i="2"/>
  <c r="I1433" i="2" s="1"/>
  <c r="E1433" i="2"/>
  <c r="G1433" i="2"/>
  <c r="J1425" i="2"/>
  <c r="H1426" i="2"/>
  <c r="J1426" i="2" s="1"/>
  <c r="I1426" i="2"/>
  <c r="E1427" i="2"/>
  <c r="G1427" i="2"/>
  <c r="H1420" i="2"/>
  <c r="J1420" i="2" s="1"/>
  <c r="I1420" i="2"/>
  <c r="J1419" i="2"/>
  <c r="E1421" i="2"/>
  <c r="I1419" i="2"/>
  <c r="G1421" i="2"/>
  <c r="J1413" i="2"/>
  <c r="E1415" i="2"/>
  <c r="I1414" i="2"/>
  <c r="I1415" i="2" s="1"/>
  <c r="H1414" i="2"/>
  <c r="J1414" i="2" s="1"/>
  <c r="G1415" i="2"/>
  <c r="J1407" i="2"/>
  <c r="H1408" i="2"/>
  <c r="J1408" i="2" s="1"/>
  <c r="I1408" i="2"/>
  <c r="E1409" i="2"/>
  <c r="G1409" i="2"/>
  <c r="H1402" i="2"/>
  <c r="J1402" i="2" s="1"/>
  <c r="I1402" i="2"/>
  <c r="I1403" i="2" s="1"/>
  <c r="E1403" i="2"/>
  <c r="G1403" i="2"/>
  <c r="H1396" i="2"/>
  <c r="J1396" i="2" s="1"/>
  <c r="I1396" i="2"/>
  <c r="I1397" i="2" s="1"/>
  <c r="E1397" i="2"/>
  <c r="G1397" i="2"/>
  <c r="J1389" i="2"/>
  <c r="H1344" i="2"/>
  <c r="J1344" i="2" s="1"/>
  <c r="H1320" i="2"/>
  <c r="J1320" i="2" s="1"/>
  <c r="H1371" i="2"/>
  <c r="E1391" i="2"/>
  <c r="H1356" i="2"/>
  <c r="J1356" i="2" s="1"/>
  <c r="H1245" i="2"/>
  <c r="J1245" i="2" s="1"/>
  <c r="I1390" i="2"/>
  <c r="H1390" i="2"/>
  <c r="J1390" i="2" s="1"/>
  <c r="G1391" i="2"/>
  <c r="E1385" i="2"/>
  <c r="I1384" i="2"/>
  <c r="I1385" i="2" s="1"/>
  <c r="H1384" i="2"/>
  <c r="J1384" i="2" s="1"/>
  <c r="G1385" i="2"/>
  <c r="H1378" i="2"/>
  <c r="J1378" i="2" s="1"/>
  <c r="I1378" i="2"/>
  <c r="E1379" i="2"/>
  <c r="J1377" i="2"/>
  <c r="G1379" i="2"/>
  <c r="H1372" i="2"/>
  <c r="J1372" i="2" s="1"/>
  <c r="I1372" i="2"/>
  <c r="I1373" i="2" s="1"/>
  <c r="E1373" i="2"/>
  <c r="G1373" i="2"/>
  <c r="H1357" i="2"/>
  <c r="J1357" i="2" s="1"/>
  <c r="I1357" i="2"/>
  <c r="I1358" i="2" s="1"/>
  <c r="E1358" i="2"/>
  <c r="G1358" i="2"/>
  <c r="H1351" i="2"/>
  <c r="J1351" i="2" s="1"/>
  <c r="I1351" i="2"/>
  <c r="I1352" i="2" s="1"/>
  <c r="E1352" i="2"/>
  <c r="G1352" i="2"/>
  <c r="E1346" i="2"/>
  <c r="I1345" i="2"/>
  <c r="I1346" i="2" s="1"/>
  <c r="H1345" i="2"/>
  <c r="J1345" i="2" s="1"/>
  <c r="G1346" i="2"/>
  <c r="H1339" i="2"/>
  <c r="J1339" i="2" s="1"/>
  <c r="I1339" i="2"/>
  <c r="I1340" i="2" s="1"/>
  <c r="H1332" i="2"/>
  <c r="J1332" i="2" s="1"/>
  <c r="I1272" i="2"/>
  <c r="H1284" i="2"/>
  <c r="J1284" i="2" s="1"/>
  <c r="E1340" i="2"/>
  <c r="H1338" i="2"/>
  <c r="G1340" i="2"/>
  <c r="H1333" i="2"/>
  <c r="J1333" i="2" s="1"/>
  <c r="I1333" i="2"/>
  <c r="I1334" i="2" s="1"/>
  <c r="E1334" i="2"/>
  <c r="G1334" i="2"/>
  <c r="H1327" i="2"/>
  <c r="J1327" i="2" s="1"/>
  <c r="I1327" i="2"/>
  <c r="J1326" i="2"/>
  <c r="G1316" i="2"/>
  <c r="E1328" i="2"/>
  <c r="G1328" i="2"/>
  <c r="H1321" i="2"/>
  <c r="J1321" i="2" s="1"/>
  <c r="I1321" i="2"/>
  <c r="I1322" i="2" s="1"/>
  <c r="E1322" i="2"/>
  <c r="E1316" i="2"/>
  <c r="G1322" i="2"/>
  <c r="J1314" i="2"/>
  <c r="H1315" i="2"/>
  <c r="J1315" i="2" s="1"/>
  <c r="I1315" i="2"/>
  <c r="H1309" i="2"/>
  <c r="J1309" i="2" s="1"/>
  <c r="I1309" i="2"/>
  <c r="J1308" i="2"/>
  <c r="E1310" i="2"/>
  <c r="G1310" i="2"/>
  <c r="H1257" i="2"/>
  <c r="J1257" i="2" s="1"/>
  <c r="H1303" i="2"/>
  <c r="J1303" i="2" s="1"/>
  <c r="I1303" i="2"/>
  <c r="I1304" i="2" s="1"/>
  <c r="E1304" i="2"/>
  <c r="I1233" i="2"/>
  <c r="G1304" i="2"/>
  <c r="H1266" i="2"/>
  <c r="J1266" i="2" s="1"/>
  <c r="J1296" i="2"/>
  <c r="I1152" i="2"/>
  <c r="H1297" i="2"/>
  <c r="J1297" i="2" s="1"/>
  <c r="I1297" i="2"/>
  <c r="H1227" i="2"/>
  <c r="J1227" i="2" s="1"/>
  <c r="H1203" i="2"/>
  <c r="J1203" i="2" s="1"/>
  <c r="I1191" i="2"/>
  <c r="I1215" i="2"/>
  <c r="E1298" i="2"/>
  <c r="H1179" i="2"/>
  <c r="J1179" i="2" s="1"/>
  <c r="I1296" i="2"/>
  <c r="G1298" i="2"/>
  <c r="E1292" i="2"/>
  <c r="I1291" i="2"/>
  <c r="I1292" i="2" s="1"/>
  <c r="H1291" i="2"/>
  <c r="J1291" i="2" s="1"/>
  <c r="H1290" i="2"/>
  <c r="G1292" i="2"/>
  <c r="E1286" i="2"/>
  <c r="I1285" i="2"/>
  <c r="I1286" i="2" s="1"/>
  <c r="H1285" i="2"/>
  <c r="J1285" i="2" s="1"/>
  <c r="G1286" i="2"/>
  <c r="E1280" i="2"/>
  <c r="I1279" i="2"/>
  <c r="I1280" i="2" s="1"/>
  <c r="H1279" i="2"/>
  <c r="J1279" i="2" s="1"/>
  <c r="G1280" i="2"/>
  <c r="H1273" i="2"/>
  <c r="J1273" i="2" s="1"/>
  <c r="I1273" i="2"/>
  <c r="J1272" i="2"/>
  <c r="E1274" i="2"/>
  <c r="G1274" i="2"/>
  <c r="H1258" i="2"/>
  <c r="J1258" i="2" s="1"/>
  <c r="I1258" i="2"/>
  <c r="I1259" i="2" s="1"/>
  <c r="E1259" i="2"/>
  <c r="G1259" i="2"/>
  <c r="H1252" i="2"/>
  <c r="J1252" i="2" s="1"/>
  <c r="I1252" i="2"/>
  <c r="I1253" i="2" s="1"/>
  <c r="E1253" i="2"/>
  <c r="G1253" i="2"/>
  <c r="H1246" i="2"/>
  <c r="J1246" i="2" s="1"/>
  <c r="I1246" i="2"/>
  <c r="I1247" i="2" s="1"/>
  <c r="E1247" i="2"/>
  <c r="E1241" i="2"/>
  <c r="G1247" i="2"/>
  <c r="H1240" i="2"/>
  <c r="J1240" i="2" s="1"/>
  <c r="I1240" i="2"/>
  <c r="J1239" i="2"/>
  <c r="G1241" i="2"/>
  <c r="H1234" i="2"/>
  <c r="J1234" i="2" s="1"/>
  <c r="I1234" i="2"/>
  <c r="E1235" i="2"/>
  <c r="J1233" i="2"/>
  <c r="G1235" i="2"/>
  <c r="H1228" i="2"/>
  <c r="J1228" i="2" s="1"/>
  <c r="I1228" i="2"/>
  <c r="I1229" i="2" s="1"/>
  <c r="H1209" i="2"/>
  <c r="J1209" i="2" s="1"/>
  <c r="I1122" i="2"/>
  <c r="E1229" i="2"/>
  <c r="G1229" i="2"/>
  <c r="J1221" i="2"/>
  <c r="H1222" i="2"/>
  <c r="J1222" i="2" s="1"/>
  <c r="I1222" i="2"/>
  <c r="E1223" i="2"/>
  <c r="I1221" i="2"/>
  <c r="G1223" i="2"/>
  <c r="H1059" i="2"/>
  <c r="J1059" i="2" s="1"/>
  <c r="I1074" i="2"/>
  <c r="H1216" i="2"/>
  <c r="J1216" i="2" s="1"/>
  <c r="I1216" i="2"/>
  <c r="J1215" i="2"/>
  <c r="H1185" i="2"/>
  <c r="J1185" i="2" s="1"/>
  <c r="E1217" i="2"/>
  <c r="I1134" i="2"/>
  <c r="G1217" i="2"/>
  <c r="H1210" i="2"/>
  <c r="J1210" i="2" s="1"/>
  <c r="I1210" i="2"/>
  <c r="I1211" i="2" s="1"/>
  <c r="E1211" i="2"/>
  <c r="G1211" i="2"/>
  <c r="H1011" i="2"/>
  <c r="J1011" i="2" s="1"/>
  <c r="H1204" i="2"/>
  <c r="J1204" i="2" s="1"/>
  <c r="I1204" i="2"/>
  <c r="I1205" i="2" s="1"/>
  <c r="H1158" i="2"/>
  <c r="J1158" i="2" s="1"/>
  <c r="I999" i="2"/>
  <c r="H1197" i="2"/>
  <c r="J1197" i="2" s="1"/>
  <c r="H1110" i="2"/>
  <c r="J1110" i="2" s="1"/>
  <c r="E1205" i="2"/>
  <c r="G1205" i="2"/>
  <c r="E1199" i="2"/>
  <c r="I1198" i="2"/>
  <c r="I1199" i="2" s="1"/>
  <c r="H1198" i="2"/>
  <c r="J1198" i="2" s="1"/>
  <c r="G1199" i="2"/>
  <c r="J1191" i="2"/>
  <c r="I1192" i="2"/>
  <c r="H1192" i="2"/>
  <c r="J1192" i="2" s="1"/>
  <c r="E1193" i="2"/>
  <c r="G1193" i="2"/>
  <c r="H1186" i="2"/>
  <c r="J1186" i="2" s="1"/>
  <c r="I1186" i="2"/>
  <c r="I1187" i="2" s="1"/>
  <c r="H1167" i="2"/>
  <c r="J1167" i="2" s="1"/>
  <c r="E1187" i="2"/>
  <c r="G1169" i="2"/>
  <c r="G1187" i="2"/>
  <c r="H1180" i="2"/>
  <c r="J1180" i="2" s="1"/>
  <c r="I1180" i="2"/>
  <c r="I1181" i="2" s="1"/>
  <c r="E1181" i="2"/>
  <c r="E1175" i="2"/>
  <c r="G1181" i="2"/>
  <c r="H1174" i="2"/>
  <c r="J1174" i="2" s="1"/>
  <c r="I1174" i="2"/>
  <c r="J1173" i="2"/>
  <c r="I1173" i="2"/>
  <c r="G1175" i="2"/>
  <c r="J2878" i="1"/>
  <c r="G1160" i="2"/>
  <c r="H1159" i="2"/>
  <c r="J1159" i="2" s="1"/>
  <c r="I1159" i="2"/>
  <c r="I1160" i="2" s="1"/>
  <c r="E1160" i="2"/>
  <c r="J1152" i="2"/>
  <c r="H1153" i="2"/>
  <c r="J1153" i="2" s="1"/>
  <c r="I1153" i="2"/>
  <c r="E1154" i="2"/>
  <c r="G1154" i="2"/>
  <c r="H1147" i="2"/>
  <c r="J1147" i="2" s="1"/>
  <c r="I1147" i="2"/>
  <c r="H1116" i="2"/>
  <c r="J1116" i="2" s="1"/>
  <c r="E1148" i="2"/>
  <c r="J1146" i="2"/>
  <c r="I1146" i="2"/>
  <c r="G1148" i="2"/>
  <c r="E1142" i="2"/>
  <c r="I1141" i="2"/>
  <c r="I1142" i="2" s="1"/>
  <c r="H1141" i="2"/>
  <c r="J1141" i="2" s="1"/>
  <c r="H1140" i="2"/>
  <c r="G1142" i="2"/>
  <c r="J1134" i="2"/>
  <c r="H1135" i="2"/>
  <c r="J1135" i="2" s="1"/>
  <c r="I1135" i="2"/>
  <c r="E1136" i="2"/>
  <c r="G1136" i="2"/>
  <c r="H1129" i="2"/>
  <c r="J1129" i="2" s="1"/>
  <c r="I1129" i="2"/>
  <c r="I1130" i="2" s="1"/>
  <c r="E1130" i="2"/>
  <c r="H1128" i="2"/>
  <c r="G1130" i="2"/>
  <c r="H1104" i="2"/>
  <c r="J1104" i="2" s="1"/>
  <c r="H1123" i="2"/>
  <c r="J1123" i="2" s="1"/>
  <c r="I1123" i="2"/>
  <c r="E1124" i="2"/>
  <c r="J1122" i="2"/>
  <c r="G1124" i="2"/>
  <c r="H1117" i="2"/>
  <c r="J1117" i="2" s="1"/>
  <c r="I1117" i="2"/>
  <c r="I1118" i="2" s="1"/>
  <c r="E1118" i="2"/>
  <c r="G1118" i="2"/>
  <c r="I1068" i="2"/>
  <c r="H1111" i="2"/>
  <c r="J1111" i="2" s="1"/>
  <c r="I1111" i="2"/>
  <c r="I1112" i="2" s="1"/>
  <c r="E1112" i="2"/>
  <c r="G1112" i="2"/>
  <c r="H1105" i="2"/>
  <c r="J1105" i="2" s="1"/>
  <c r="I1105" i="2"/>
  <c r="I1106" i="2" s="1"/>
  <c r="E1106" i="2"/>
  <c r="G1106" i="2"/>
  <c r="H1099" i="2"/>
  <c r="J1099" i="2" s="1"/>
  <c r="I1099" i="2"/>
  <c r="I1100" i="2" s="1"/>
  <c r="H1092" i="2"/>
  <c r="J1092" i="2" s="1"/>
  <c r="E1100" i="2"/>
  <c r="H1041" i="2"/>
  <c r="J1041" i="2" s="1"/>
  <c r="H1098" i="2"/>
  <c r="G1100" i="2"/>
  <c r="E1094" i="2"/>
  <c r="I1093" i="2"/>
  <c r="I1094" i="2" s="1"/>
  <c r="H1093" i="2"/>
  <c r="J1093" i="2" s="1"/>
  <c r="G1094" i="2"/>
  <c r="H1087" i="2"/>
  <c r="J1087" i="2" s="1"/>
  <c r="I1087" i="2"/>
  <c r="J1086" i="2"/>
  <c r="E1088" i="2"/>
  <c r="I1086" i="2"/>
  <c r="G1088" i="2"/>
  <c r="J1080" i="2"/>
  <c r="H1081" i="2"/>
  <c r="J1081" i="2" s="1"/>
  <c r="I1081" i="2"/>
  <c r="E1076" i="2"/>
  <c r="E1082" i="2"/>
  <c r="I1080" i="2"/>
  <c r="G1082" i="2"/>
  <c r="J1074" i="2"/>
  <c r="H894" i="2"/>
  <c r="J894" i="2" s="1"/>
  <c r="I1075" i="2"/>
  <c r="H1075" i="2"/>
  <c r="J1075" i="2" s="1"/>
  <c r="G107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1061" i="2"/>
  <c r="H1060" i="2"/>
  <c r="J1060" i="2" s="1"/>
  <c r="I1060" i="2"/>
  <c r="I1061" i="2" s="1"/>
  <c r="E1061" i="2"/>
  <c r="H1054" i="2"/>
  <c r="J1054" i="2" s="1"/>
  <c r="I1054" i="2"/>
  <c r="I1055" i="2" s="1"/>
  <c r="E1055" i="2"/>
  <c r="H1053" i="2"/>
  <c r="G1055" i="2"/>
  <c r="H1048" i="2"/>
  <c r="J1048" i="2" s="1"/>
  <c r="I1048" i="2"/>
  <c r="I1049" i="2" s="1"/>
  <c r="E1049" i="2"/>
  <c r="H1047" i="2"/>
  <c r="G1049" i="2"/>
  <c r="H861" i="2"/>
  <c r="J861" i="2" s="1"/>
  <c r="H1042" i="2"/>
  <c r="J1042" i="2" s="1"/>
  <c r="I1042" i="2"/>
  <c r="I1043" i="2" s="1"/>
  <c r="E1025" i="2"/>
  <c r="E1043" i="2"/>
  <c r="G1043" i="2"/>
  <c r="I1036" i="2"/>
  <c r="H1036" i="2"/>
  <c r="J1036" i="2" s="1"/>
  <c r="E1037" i="2"/>
  <c r="J1035" i="2"/>
  <c r="I1035" i="2"/>
  <c r="G1037" i="2"/>
  <c r="E1031" i="2"/>
  <c r="J1029" i="2"/>
  <c r="I1030" i="2"/>
  <c r="H1030" i="2"/>
  <c r="J1030" i="2" s="1"/>
  <c r="I1029" i="2"/>
  <c r="G1031" i="2"/>
  <c r="H1017" i="2"/>
  <c r="J1017" i="2" s="1"/>
  <c r="I1005" i="2"/>
  <c r="H1024" i="2"/>
  <c r="J1024" i="2" s="1"/>
  <c r="I1024" i="2"/>
  <c r="I1025" i="2" s="1"/>
  <c r="H993" i="2"/>
  <c r="J993" i="2" s="1"/>
  <c r="H1023" i="2"/>
  <c r="G1025" i="2"/>
  <c r="H1018" i="2"/>
  <c r="J1018" i="2" s="1"/>
  <c r="I1018" i="2"/>
  <c r="I1019" i="2" s="1"/>
  <c r="E1019" i="2"/>
  <c r="G1019" i="2"/>
  <c r="H1012" i="2"/>
  <c r="J1012" i="2" s="1"/>
  <c r="I1012" i="2"/>
  <c r="I1013" i="2" s="1"/>
  <c r="H969" i="2"/>
  <c r="J969" i="2" s="1"/>
  <c r="H942" i="2"/>
  <c r="J942" i="2" s="1"/>
  <c r="E1013" i="2"/>
  <c r="G1013" i="2"/>
  <c r="J1005" i="2"/>
  <c r="H1006" i="2"/>
  <c r="J1006" i="2" s="1"/>
  <c r="I1006" i="2"/>
  <c r="E1007" i="2"/>
  <c r="G1007" i="2"/>
  <c r="J999" i="2"/>
  <c r="H1000" i="2"/>
  <c r="J1000" i="2" s="1"/>
  <c r="I1000" i="2"/>
  <c r="E1001" i="2"/>
  <c r="G1001" i="2"/>
  <c r="H994" i="2"/>
  <c r="J994" i="2" s="1"/>
  <c r="I994" i="2"/>
  <c r="I995" i="2" s="1"/>
  <c r="E995" i="2"/>
  <c r="G995" i="2"/>
  <c r="J987" i="2"/>
  <c r="E989" i="2"/>
  <c r="I988" i="2"/>
  <c r="H988" i="2"/>
  <c r="J988" i="2" s="1"/>
  <c r="I987" i="2"/>
  <c r="G989" i="2"/>
  <c r="E983" i="2"/>
  <c r="I982" i="2"/>
  <c r="I983" i="2" s="1"/>
  <c r="H982" i="2"/>
  <c r="J982" i="2" s="1"/>
  <c r="H981" i="2"/>
  <c r="G983" i="2"/>
  <c r="H976" i="2"/>
  <c r="J976" i="2" s="1"/>
  <c r="I976" i="2"/>
  <c r="I977" i="2" s="1"/>
  <c r="E977" i="2"/>
  <c r="H975" i="2"/>
  <c r="G977" i="2"/>
  <c r="H843" i="2"/>
  <c r="J843" i="2" s="1"/>
  <c r="I831" i="2"/>
  <c r="K2711" i="1"/>
  <c r="K2677" i="1"/>
  <c r="K2681" i="1"/>
  <c r="J960" i="2"/>
  <c r="H961" i="2"/>
  <c r="J961" i="2" s="1"/>
  <c r="I961" i="2"/>
  <c r="E962" i="2"/>
  <c r="I960" i="2"/>
  <c r="G962" i="2"/>
  <c r="H955" i="2"/>
  <c r="J955" i="2" s="1"/>
  <c r="I955" i="2"/>
  <c r="I956" i="2" s="1"/>
  <c r="E956" i="2"/>
  <c r="H954" i="2"/>
  <c r="G956" i="2"/>
  <c r="G944" i="2"/>
  <c r="H949" i="2"/>
  <c r="J949" i="2" s="1"/>
  <c r="I949" i="2"/>
  <c r="I950" i="2" s="1"/>
  <c r="E950" i="2"/>
  <c r="H948" i="2"/>
  <c r="G950" i="2"/>
  <c r="H943" i="2"/>
  <c r="J943" i="2" s="1"/>
  <c r="I943" i="2"/>
  <c r="I944" i="2" s="1"/>
  <c r="E944" i="2"/>
  <c r="H918" i="2"/>
  <c r="J918" i="2" s="1"/>
  <c r="H937" i="2"/>
  <c r="J937" i="2" s="1"/>
  <c r="I937" i="2"/>
  <c r="J936" i="2"/>
  <c r="E872" i="2"/>
  <c r="E938" i="2"/>
  <c r="I936" i="2"/>
  <c r="G938" i="2"/>
  <c r="J930" i="2"/>
  <c r="H931" i="2"/>
  <c r="J931" i="2" s="1"/>
  <c r="I931" i="2"/>
  <c r="E932" i="2"/>
  <c r="I930" i="2"/>
  <c r="G932" i="2"/>
  <c r="E926" i="2"/>
  <c r="I925" i="2"/>
  <c r="I926" i="2" s="1"/>
  <c r="H925" i="2"/>
  <c r="J925" i="2" s="1"/>
  <c r="H924" i="2"/>
  <c r="G926" i="2"/>
  <c r="H888" i="2"/>
  <c r="J888" i="2" s="1"/>
  <c r="H919" i="2"/>
  <c r="J919" i="2" s="1"/>
  <c r="I919" i="2"/>
  <c r="I920" i="2" s="1"/>
  <c r="I900" i="2"/>
  <c r="H912" i="2"/>
  <c r="J912" i="2" s="1"/>
  <c r="E920" i="2"/>
  <c r="G920" i="2"/>
  <c r="H913" i="2"/>
  <c r="J913" i="2" s="1"/>
  <c r="I913" i="2"/>
  <c r="I914" i="2" s="1"/>
  <c r="E914" i="2"/>
  <c r="G914" i="2"/>
  <c r="H907" i="2"/>
  <c r="J907" i="2" s="1"/>
  <c r="I907" i="2"/>
  <c r="I908" i="2" s="1"/>
  <c r="E908" i="2"/>
  <c r="H906" i="2"/>
  <c r="G908" i="2"/>
  <c r="J900" i="2"/>
  <c r="H901" i="2"/>
  <c r="J901" i="2" s="1"/>
  <c r="I901" i="2"/>
  <c r="E902" i="2"/>
  <c r="G902" i="2"/>
  <c r="H895" i="2"/>
  <c r="J895" i="2" s="1"/>
  <c r="I895" i="2"/>
  <c r="I896" i="2" s="1"/>
  <c r="E896" i="2"/>
  <c r="G896" i="2"/>
  <c r="H889" i="2"/>
  <c r="J889" i="2" s="1"/>
  <c r="I889" i="2"/>
  <c r="I890" i="2" s="1"/>
  <c r="E890" i="2"/>
  <c r="G890" i="2"/>
  <c r="E884" i="2"/>
  <c r="I883" i="2"/>
  <c r="I884" i="2" s="1"/>
  <c r="H883" i="2"/>
  <c r="J883" i="2" s="1"/>
  <c r="H882" i="2"/>
  <c r="G884" i="2"/>
  <c r="H877" i="2"/>
  <c r="J877" i="2" s="1"/>
  <c r="I877" i="2"/>
  <c r="I878" i="2" s="1"/>
  <c r="E878" i="2"/>
  <c r="H876" i="2"/>
  <c r="G878" i="2"/>
  <c r="H871" i="2"/>
  <c r="J871" i="2" s="1"/>
  <c r="I871" i="2"/>
  <c r="I819" i="2"/>
  <c r="H777" i="2"/>
  <c r="J777" i="2" s="1"/>
  <c r="H807" i="2"/>
  <c r="J807" i="2" s="1"/>
  <c r="H855" i="2"/>
  <c r="J855" i="2" s="1"/>
  <c r="H862" i="2"/>
  <c r="J862" i="2" s="1"/>
  <c r="I862" i="2"/>
  <c r="I863" i="2" s="1"/>
  <c r="E863" i="2"/>
  <c r="G863" i="2"/>
  <c r="E857" i="2"/>
  <c r="H856" i="2"/>
  <c r="J856" i="2" s="1"/>
  <c r="I856" i="2"/>
  <c r="I857" i="2" s="1"/>
  <c r="G857" i="2"/>
  <c r="H850" i="2"/>
  <c r="J850" i="2" s="1"/>
  <c r="I850" i="2"/>
  <c r="I851" i="2" s="1"/>
  <c r="E851" i="2"/>
  <c r="H849" i="2"/>
  <c r="G851" i="2"/>
  <c r="H813" i="2"/>
  <c r="J813" i="2" s="1"/>
  <c r="H789" i="2"/>
  <c r="J789" i="2" s="1"/>
  <c r="H837" i="2"/>
  <c r="J837" i="2" s="1"/>
  <c r="H756" i="2"/>
  <c r="J756" i="2" s="1"/>
  <c r="H844" i="2"/>
  <c r="J844" i="2" s="1"/>
  <c r="I844" i="2"/>
  <c r="I845" i="2" s="1"/>
  <c r="E845" i="2"/>
  <c r="G845" i="2"/>
  <c r="H838" i="2"/>
  <c r="J838" i="2" s="1"/>
  <c r="I838" i="2"/>
  <c r="I839" i="2" s="1"/>
  <c r="E839" i="2"/>
  <c r="G839" i="2"/>
  <c r="H832" i="2"/>
  <c r="J832" i="2" s="1"/>
  <c r="I832" i="2"/>
  <c r="E833" i="2"/>
  <c r="J831" i="2"/>
  <c r="G833" i="2"/>
  <c r="H826" i="2"/>
  <c r="J826" i="2" s="1"/>
  <c r="I826" i="2"/>
  <c r="I827" i="2" s="1"/>
  <c r="E827" i="2"/>
  <c r="H825" i="2"/>
  <c r="G827" i="2"/>
  <c r="H820" i="2"/>
  <c r="J820" i="2" s="1"/>
  <c r="I820" i="2"/>
  <c r="J819" i="2"/>
  <c r="E821" i="2"/>
  <c r="G821" i="2"/>
  <c r="E815" i="2"/>
  <c r="I814" i="2"/>
  <c r="I815" i="2" s="1"/>
  <c r="H814" i="2"/>
  <c r="J814" i="2" s="1"/>
  <c r="G815" i="2"/>
  <c r="H808" i="2"/>
  <c r="J808" i="2" s="1"/>
  <c r="I808" i="2"/>
  <c r="I809" i="2" s="1"/>
  <c r="E809" i="2"/>
  <c r="G809" i="2"/>
  <c r="H762" i="2"/>
  <c r="J762" i="2" s="1"/>
  <c r="H802" i="2"/>
  <c r="J802" i="2" s="1"/>
  <c r="I802" i="2"/>
  <c r="I803" i="2" s="1"/>
  <c r="H795" i="2"/>
  <c r="J795" i="2" s="1"/>
  <c r="E803" i="2"/>
  <c r="H801" i="2"/>
  <c r="G803" i="2"/>
  <c r="H796" i="2"/>
  <c r="J796" i="2" s="1"/>
  <c r="I796" i="2"/>
  <c r="I797" i="2" s="1"/>
  <c r="E797" i="2"/>
  <c r="G797" i="2"/>
  <c r="H790" i="2"/>
  <c r="J790" i="2" s="1"/>
  <c r="I790" i="2"/>
  <c r="I791" i="2" s="1"/>
  <c r="E791" i="2"/>
  <c r="G791" i="2"/>
  <c r="H784" i="2"/>
  <c r="J784" i="2" s="1"/>
  <c r="I784" i="2"/>
  <c r="I785" i="2" s="1"/>
  <c r="E785" i="2"/>
  <c r="H783" i="2"/>
  <c r="G785" i="2"/>
  <c r="H778" i="2"/>
  <c r="J778" i="2" s="1"/>
  <c r="I778" i="2"/>
  <c r="I779" i="2" s="1"/>
  <c r="E779" i="2"/>
  <c r="G779" i="2"/>
  <c r="I720" i="2"/>
  <c r="I744" i="2"/>
  <c r="I684" i="2"/>
  <c r="H763" i="2"/>
  <c r="J763" i="2" s="1"/>
  <c r="I763" i="2"/>
  <c r="I764" i="2" s="1"/>
  <c r="E764" i="2"/>
  <c r="G764" i="2"/>
  <c r="I738" i="2"/>
  <c r="H757" i="2"/>
  <c r="J757" i="2" s="1"/>
  <c r="I757" i="2"/>
  <c r="I758" i="2" s="1"/>
  <c r="E758" i="2"/>
  <c r="H714" i="2"/>
  <c r="J714" i="2" s="1"/>
  <c r="G758" i="2"/>
  <c r="H751" i="2"/>
  <c r="J751" i="2" s="1"/>
  <c r="I751" i="2"/>
  <c r="I752" i="2" s="1"/>
  <c r="H732" i="2"/>
  <c r="J732" i="2" s="1"/>
  <c r="E752" i="2"/>
  <c r="H750" i="2"/>
  <c r="G752" i="2"/>
  <c r="J744" i="2"/>
  <c r="H745" i="2"/>
  <c r="J745" i="2" s="1"/>
  <c r="I745" i="2"/>
  <c r="E746" i="2"/>
  <c r="G746" i="2"/>
  <c r="H739" i="2"/>
  <c r="J739" i="2" s="1"/>
  <c r="I739" i="2"/>
  <c r="E740" i="2"/>
  <c r="J738" i="2"/>
  <c r="G740" i="2"/>
  <c r="H733" i="2"/>
  <c r="J733" i="2" s="1"/>
  <c r="I733" i="2"/>
  <c r="I734" i="2" s="1"/>
  <c r="E734" i="2"/>
  <c r="G734" i="2"/>
  <c r="E728" i="2"/>
  <c r="I727" i="2"/>
  <c r="I728" i="2" s="1"/>
  <c r="H727" i="2"/>
  <c r="J727" i="2" s="1"/>
  <c r="H726" i="2"/>
  <c r="G728" i="2"/>
  <c r="I690" i="2"/>
  <c r="H721" i="2"/>
  <c r="J721" i="2" s="1"/>
  <c r="I721" i="2"/>
  <c r="J720" i="2"/>
  <c r="H645" i="2"/>
  <c r="J645" i="2" s="1"/>
  <c r="I657" i="2"/>
  <c r="E722" i="2"/>
  <c r="G722" i="2"/>
  <c r="H696" i="2"/>
  <c r="J696" i="2" s="1"/>
  <c r="E716" i="2"/>
  <c r="H708" i="2"/>
  <c r="J708" i="2" s="1"/>
  <c r="I715" i="2"/>
  <c r="I716" i="2" s="1"/>
  <c r="H715" i="2"/>
  <c r="J715" i="2" s="1"/>
  <c r="G716" i="2"/>
  <c r="H709" i="2"/>
  <c r="J709" i="2" s="1"/>
  <c r="I709" i="2"/>
  <c r="I710" i="2" s="1"/>
  <c r="E704" i="2"/>
  <c r="E710" i="2"/>
  <c r="G710" i="2"/>
  <c r="H663" i="2"/>
  <c r="J663" i="2" s="1"/>
  <c r="H703" i="2"/>
  <c r="J703" i="2" s="1"/>
  <c r="I703" i="2"/>
  <c r="I704" i="2" s="1"/>
  <c r="H702" i="2"/>
  <c r="G704" i="2"/>
  <c r="H697" i="2"/>
  <c r="J697" i="2" s="1"/>
  <c r="I697" i="2"/>
  <c r="I698" i="2" s="1"/>
  <c r="E698" i="2"/>
  <c r="G698" i="2"/>
  <c r="H691" i="2"/>
  <c r="J691" i="2" s="1"/>
  <c r="I691" i="2"/>
  <c r="J690" i="2"/>
  <c r="E692" i="2"/>
  <c r="G692" i="2"/>
  <c r="J684" i="2"/>
  <c r="H685" i="2"/>
  <c r="J685" i="2" s="1"/>
  <c r="I685" i="2"/>
  <c r="I597" i="2"/>
  <c r="E686" i="2"/>
  <c r="G686" i="2"/>
  <c r="H679" i="2"/>
  <c r="J679" i="2" s="1"/>
  <c r="I679" i="2"/>
  <c r="I680" i="2" s="1"/>
  <c r="E680" i="2"/>
  <c r="H678" i="2"/>
  <c r="G680" i="2"/>
  <c r="H664" i="2"/>
  <c r="J664" i="2" s="1"/>
  <c r="I664" i="2"/>
  <c r="I665" i="2" s="1"/>
  <c r="E665" i="2"/>
  <c r="G665" i="2"/>
  <c r="H658" i="2"/>
  <c r="J658" i="2" s="1"/>
  <c r="I658" i="2"/>
  <c r="E659" i="2"/>
  <c r="J657" i="2"/>
  <c r="G659" i="2"/>
  <c r="H652" i="2"/>
  <c r="J652" i="2" s="1"/>
  <c r="I652" i="2"/>
  <c r="I653" i="2" s="1"/>
  <c r="E653" i="2"/>
  <c r="H651" i="2"/>
  <c r="G653" i="2"/>
  <c r="H646" i="2"/>
  <c r="J646" i="2" s="1"/>
  <c r="I646" i="2"/>
  <c r="I647" i="2" s="1"/>
  <c r="E647" i="2"/>
  <c r="G647" i="2"/>
  <c r="I621" i="2"/>
  <c r="J639" i="2"/>
  <c r="H640" i="2"/>
  <c r="J640" i="2" s="1"/>
  <c r="I640" i="2"/>
  <c r="E641" i="2"/>
  <c r="I639" i="2"/>
  <c r="G641" i="2"/>
  <c r="H634" i="2"/>
  <c r="J634" i="2" s="1"/>
  <c r="I634" i="2"/>
  <c r="I635" i="2" s="1"/>
  <c r="E635" i="2"/>
  <c r="H633" i="2"/>
  <c r="G635" i="2"/>
  <c r="H573" i="2"/>
  <c r="J573" i="2" s="1"/>
  <c r="H628" i="2"/>
  <c r="J628" i="2" s="1"/>
  <c r="I628" i="2"/>
  <c r="I629" i="2" s="1"/>
  <c r="H609" i="2"/>
  <c r="J609" i="2" s="1"/>
  <c r="E629" i="2"/>
  <c r="H627" i="2"/>
  <c r="G629" i="2"/>
  <c r="H622" i="2"/>
  <c r="J622" i="2" s="1"/>
  <c r="I622" i="2"/>
  <c r="E623" i="2"/>
  <c r="J621" i="2"/>
  <c r="E617" i="2"/>
  <c r="G623" i="2"/>
  <c r="J615" i="2"/>
  <c r="H616" i="2"/>
  <c r="J616" i="2" s="1"/>
  <c r="I616" i="2"/>
  <c r="G575" i="2"/>
  <c r="I615" i="2"/>
  <c r="G617" i="2"/>
  <c r="H610" i="2"/>
  <c r="J610" i="2" s="1"/>
  <c r="I610" i="2"/>
  <c r="I611" i="2" s="1"/>
  <c r="E611" i="2"/>
  <c r="E605" i="2"/>
  <c r="G611" i="2"/>
  <c r="H604" i="2"/>
  <c r="J604" i="2" s="1"/>
  <c r="I604" i="2"/>
  <c r="I605" i="2" s="1"/>
  <c r="H603" i="2"/>
  <c r="G605" i="2"/>
  <c r="J597" i="2"/>
  <c r="H598" i="2"/>
  <c r="J598" i="2" s="1"/>
  <c r="I598" i="2"/>
  <c r="E599" i="2"/>
  <c r="G599" i="2"/>
  <c r="H592" i="2"/>
  <c r="J592" i="2" s="1"/>
  <c r="I592" i="2"/>
  <c r="E593" i="2"/>
  <c r="J591" i="2"/>
  <c r="I591" i="2"/>
  <c r="G593" i="2"/>
  <c r="J585" i="2"/>
  <c r="H586" i="2"/>
  <c r="J586" i="2" s="1"/>
  <c r="I586" i="2"/>
  <c r="E587" i="2"/>
  <c r="I585" i="2"/>
  <c r="G587" i="2"/>
  <c r="H580" i="2"/>
  <c r="J580" i="2" s="1"/>
  <c r="I580" i="2"/>
  <c r="I581" i="2" s="1"/>
  <c r="E581" i="2"/>
  <c r="H579" i="2"/>
  <c r="G58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40" i="2"/>
  <c r="J540" i="2" s="1"/>
  <c r="H564" i="2"/>
  <c r="J564" i="2" s="1"/>
  <c r="H558" i="2"/>
  <c r="J558" i="2" s="1"/>
  <c r="H565" i="2"/>
  <c r="J565" i="2" s="1"/>
  <c r="I565" i="2"/>
  <c r="I566" i="2" s="1"/>
  <c r="E566" i="2"/>
  <c r="G566" i="2"/>
  <c r="G548" i="2"/>
  <c r="H559" i="2"/>
  <c r="J559" i="2" s="1"/>
  <c r="I559" i="2"/>
  <c r="I560" i="2" s="1"/>
  <c r="H552" i="2"/>
  <c r="J552" i="2" s="1"/>
  <c r="E560" i="2"/>
  <c r="E554" i="2"/>
  <c r="G560" i="2"/>
  <c r="H553" i="2"/>
  <c r="J553" i="2" s="1"/>
  <c r="I553" i="2"/>
  <c r="I554" i="2" s="1"/>
  <c r="H546" i="2"/>
  <c r="J546" i="2" s="1"/>
  <c r="I534" i="2"/>
  <c r="I546" i="2"/>
  <c r="G554" i="2"/>
  <c r="H547" i="2"/>
  <c r="J547" i="2" s="1"/>
  <c r="I547" i="2"/>
  <c r="E548" i="2"/>
  <c r="H541" i="2"/>
  <c r="J541" i="2" s="1"/>
  <c r="I541" i="2"/>
  <c r="I542" i="2" s="1"/>
  <c r="E542" i="2"/>
  <c r="G542" i="2"/>
  <c r="K2104" i="1"/>
  <c r="K2108" i="1"/>
  <c r="K2112" i="1"/>
  <c r="H519" i="2"/>
  <c r="J519" i="2" s="1"/>
  <c r="H486" i="2"/>
  <c r="J486" i="2" s="1"/>
  <c r="H525" i="2"/>
  <c r="J525" i="2" s="1"/>
  <c r="I480" i="2"/>
  <c r="H526" i="2"/>
  <c r="J526" i="2" s="1"/>
  <c r="I526" i="2"/>
  <c r="I527" i="2" s="1"/>
  <c r="E527" i="2"/>
  <c r="E521" i="2"/>
  <c r="G527" i="2"/>
  <c r="H520" i="2"/>
  <c r="J520" i="2" s="1"/>
  <c r="I520" i="2"/>
  <c r="I521" i="2" s="1"/>
  <c r="E515" i="2"/>
  <c r="G521" i="2"/>
  <c r="G509" i="2"/>
  <c r="H514" i="2"/>
  <c r="J514" i="2" s="1"/>
  <c r="I514" i="2"/>
  <c r="H498" i="2"/>
  <c r="J498" i="2" s="1"/>
  <c r="H507" i="2"/>
  <c r="J507" i="2" s="1"/>
  <c r="H474" i="2"/>
  <c r="J474" i="2" s="1"/>
  <c r="J513" i="2"/>
  <c r="I513" i="2"/>
  <c r="G515" i="2"/>
  <c r="K2026" i="1"/>
  <c r="K2034" i="1"/>
  <c r="H499" i="2"/>
  <c r="J499" i="2" s="1"/>
  <c r="I499" i="2"/>
  <c r="I500" i="2" s="1"/>
  <c r="E500" i="2"/>
  <c r="G500" i="2"/>
  <c r="H493" i="2"/>
  <c r="J493" i="2" s="1"/>
  <c r="I493" i="2"/>
  <c r="E494" i="2"/>
  <c r="J492" i="2"/>
  <c r="I492" i="2"/>
  <c r="G494" i="2"/>
  <c r="H487" i="2"/>
  <c r="J487" i="2" s="1"/>
  <c r="I487" i="2"/>
  <c r="I488" i="2" s="1"/>
  <c r="E488" i="2"/>
  <c r="G488" i="2"/>
  <c r="J480" i="2"/>
  <c r="H481" i="2"/>
  <c r="J481" i="2" s="1"/>
  <c r="I481" i="2"/>
  <c r="G470" i="2"/>
  <c r="E482" i="2"/>
  <c r="G482" i="2"/>
  <c r="H475" i="2"/>
  <c r="J475" i="2" s="1"/>
  <c r="I475" i="2"/>
  <c r="I476" i="2" s="1"/>
  <c r="E476" i="2"/>
  <c r="H468" i="2"/>
  <c r="J468" i="2" s="1"/>
  <c r="G476" i="2"/>
  <c r="H469" i="2"/>
  <c r="J469" i="2" s="1"/>
  <c r="I469" i="2"/>
  <c r="I470" i="2" s="1"/>
  <c r="E470" i="2"/>
  <c r="H462" i="2"/>
  <c r="J462" i="2" s="1"/>
  <c r="I441" i="2"/>
  <c r="H454" i="2"/>
  <c r="J454" i="2" s="1"/>
  <c r="I454" i="2"/>
  <c r="I455" i="2" s="1"/>
  <c r="H447" i="2"/>
  <c r="J447" i="2" s="1"/>
  <c r="E449" i="2"/>
  <c r="E455" i="2"/>
  <c r="H453" i="2"/>
  <c r="G455" i="2"/>
  <c r="I448" i="2"/>
  <c r="I449" i="2" s="1"/>
  <c r="H448" i="2"/>
  <c r="J448" i="2" s="1"/>
  <c r="H429" i="2"/>
  <c r="J429" i="2" s="1"/>
  <c r="G449" i="2"/>
  <c r="H442" i="2"/>
  <c r="J442" i="2" s="1"/>
  <c r="I442" i="2"/>
  <c r="J441" i="2"/>
  <c r="E443" i="2"/>
  <c r="G443" i="2"/>
  <c r="J435" i="2"/>
  <c r="H436" i="2"/>
  <c r="J436" i="2" s="1"/>
  <c r="I436" i="2"/>
  <c r="E437" i="2"/>
  <c r="I435" i="2"/>
  <c r="G437" i="2"/>
  <c r="J1738" i="1"/>
  <c r="K1740" i="1" s="1"/>
  <c r="G422" i="2"/>
  <c r="G425" i="2" s="1"/>
  <c r="I420" i="2"/>
  <c r="J1624" i="1"/>
  <c r="I354" i="2"/>
  <c r="H393" i="2"/>
  <c r="J393" i="2" s="1"/>
  <c r="J411" i="2"/>
  <c r="H412" i="2"/>
  <c r="J412" i="2" s="1"/>
  <c r="I412" i="2"/>
  <c r="E413" i="2"/>
  <c r="I399" i="2"/>
  <c r="I411" i="2"/>
  <c r="G413" i="2"/>
  <c r="E395" i="2"/>
  <c r="H369" i="2"/>
  <c r="J369" i="2" s="1"/>
  <c r="J405" i="2"/>
  <c r="I406" i="2"/>
  <c r="H406" i="2"/>
  <c r="J406" i="2" s="1"/>
  <c r="I405" i="2"/>
  <c r="G407" i="2"/>
  <c r="I400" i="2"/>
  <c r="H400" i="2"/>
  <c r="J400" i="2" s="1"/>
  <c r="E401" i="2"/>
  <c r="J399" i="2"/>
  <c r="G401" i="2"/>
  <c r="H394" i="2"/>
  <c r="J394" i="2" s="1"/>
  <c r="I394" i="2"/>
  <c r="I395" i="2" s="1"/>
  <c r="E278" i="2"/>
  <c r="G395" i="2"/>
  <c r="J387" i="2"/>
  <c r="H388" i="2"/>
  <c r="J388" i="2" s="1"/>
  <c r="I388" i="2"/>
  <c r="E389" i="2"/>
  <c r="I387" i="2"/>
  <c r="G389" i="2"/>
  <c r="I382" i="2"/>
  <c r="H382" i="2"/>
  <c r="J382" i="2" s="1"/>
  <c r="E383" i="2"/>
  <c r="J381" i="2"/>
  <c r="I381" i="2"/>
  <c r="G383" i="2"/>
  <c r="H376" i="2"/>
  <c r="J376" i="2" s="1"/>
  <c r="I376" i="2"/>
  <c r="I377" i="2" s="1"/>
  <c r="E377" i="2"/>
  <c r="H375" i="2"/>
  <c r="G377" i="2"/>
  <c r="E365" i="2"/>
  <c r="H370" i="2"/>
  <c r="J370" i="2" s="1"/>
  <c r="I370" i="2"/>
  <c r="I371" i="2" s="1"/>
  <c r="E371" i="2"/>
  <c r="G371" i="2"/>
  <c r="H364" i="2"/>
  <c r="J364" i="2" s="1"/>
  <c r="I364" i="2"/>
  <c r="I365" i="2" s="1"/>
  <c r="I324" i="2"/>
  <c r="J354" i="2"/>
  <c r="H355" i="2"/>
  <c r="J355" i="2" s="1"/>
  <c r="I355" i="2"/>
  <c r="E356" i="2"/>
  <c r="G356" i="2"/>
  <c r="J348" i="2"/>
  <c r="H349" i="2"/>
  <c r="J349" i="2" s="1"/>
  <c r="I349" i="2"/>
  <c r="E350" i="2"/>
  <c r="E344" i="2"/>
  <c r="I348" i="2"/>
  <c r="G350" i="2"/>
  <c r="J342" i="2"/>
  <c r="H343" i="2"/>
  <c r="J343" i="2" s="1"/>
  <c r="I343" i="2"/>
  <c r="I342" i="2"/>
  <c r="G344" i="2"/>
  <c r="H330" i="2"/>
  <c r="J330" i="2" s="1"/>
  <c r="H337" i="2"/>
  <c r="J337" i="2" s="1"/>
  <c r="I337" i="2"/>
  <c r="E338" i="2"/>
  <c r="H336" i="2"/>
  <c r="G338" i="2"/>
  <c r="I336" i="2"/>
  <c r="H331" i="2"/>
  <c r="J331" i="2" s="1"/>
  <c r="I331" i="2"/>
  <c r="I332" i="2" s="1"/>
  <c r="E332" i="2"/>
  <c r="G332" i="2"/>
  <c r="J324" i="2"/>
  <c r="H325" i="2"/>
  <c r="J325" i="2" s="1"/>
  <c r="I325" i="2"/>
  <c r="H306" i="2"/>
  <c r="E326" i="2"/>
  <c r="G326" i="2"/>
  <c r="I312" i="2"/>
  <c r="H319" i="2"/>
  <c r="J319" i="2" s="1"/>
  <c r="I319" i="2"/>
  <c r="I320" i="2" s="1"/>
  <c r="E320" i="2"/>
  <c r="H318" i="2"/>
  <c r="G320" i="2"/>
  <c r="H313" i="2"/>
  <c r="J313" i="2" s="1"/>
  <c r="I313" i="2"/>
  <c r="E314" i="2"/>
  <c r="J312" i="2"/>
  <c r="G314" i="2"/>
  <c r="H307" i="2"/>
  <c r="J307" i="2" s="1"/>
  <c r="I307" i="2"/>
  <c r="I308" i="2" s="1"/>
  <c r="E308" i="2"/>
  <c r="G308" i="2"/>
  <c r="H301" i="2"/>
  <c r="J301" i="2" s="1"/>
  <c r="I301" i="2"/>
  <c r="J300" i="2"/>
  <c r="E302" i="2"/>
  <c r="I300" i="2"/>
  <c r="G302" i="2"/>
  <c r="J294" i="2"/>
  <c r="H295" i="2"/>
  <c r="J295" i="2" s="1"/>
  <c r="I295" i="2"/>
  <c r="E296" i="2"/>
  <c r="I294" i="2"/>
  <c r="G296" i="2"/>
  <c r="H282" i="2"/>
  <c r="H289" i="2"/>
  <c r="J289" i="2" s="1"/>
  <c r="I289" i="2"/>
  <c r="I290" i="2" s="1"/>
  <c r="E290" i="2"/>
  <c r="H288" i="2"/>
  <c r="G290" i="2"/>
  <c r="H283" i="2"/>
  <c r="J283" i="2" s="1"/>
  <c r="I283" i="2"/>
  <c r="I284" i="2" s="1"/>
  <c r="E284" i="2"/>
  <c r="G284" i="2"/>
  <c r="H277" i="2"/>
  <c r="J277" i="2" s="1"/>
  <c r="I277" i="2"/>
  <c r="I278" i="2" s="1"/>
  <c r="K1417" i="1"/>
  <c r="K1421" i="1"/>
  <c r="K1458" i="1"/>
  <c r="I267" i="2"/>
  <c r="G269" i="2"/>
  <c r="H268" i="2"/>
  <c r="J268" i="2" s="1"/>
  <c r="I268" i="2"/>
  <c r="E269" i="2"/>
  <c r="J267" i="2"/>
  <c r="J1282" i="1"/>
  <c r="K1284" i="1" s="1"/>
  <c r="J1286" i="1" s="1"/>
  <c r="H253" i="2"/>
  <c r="J253" i="2" s="1"/>
  <c r="I253" i="2"/>
  <c r="I254" i="2" s="1"/>
  <c r="E254" i="2"/>
  <c r="H252" i="2"/>
  <c r="G254" i="2"/>
  <c r="B1235" i="1"/>
  <c r="I231" i="2"/>
  <c r="H237" i="2"/>
  <c r="J237" i="2" s="1"/>
  <c r="H238" i="2"/>
  <c r="J238" i="2" s="1"/>
  <c r="I238" i="2"/>
  <c r="I239" i="2" s="1"/>
  <c r="E239" i="2"/>
  <c r="G239" i="2"/>
  <c r="H232" i="2"/>
  <c r="J232" i="2" s="1"/>
  <c r="I232" i="2"/>
  <c r="E233" i="2"/>
  <c r="J231" i="2"/>
  <c r="G233" i="2"/>
  <c r="H226" i="2"/>
  <c r="J226" i="2" s="1"/>
  <c r="I226" i="2"/>
  <c r="J225" i="2"/>
  <c r="E227" i="2"/>
  <c r="I225" i="2"/>
  <c r="G227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04" i="2"/>
  <c r="J204" i="2" s="1"/>
  <c r="H210" i="2"/>
  <c r="J210" i="2" s="1"/>
  <c r="H211" i="2"/>
  <c r="J211" i="2" s="1"/>
  <c r="I211" i="2"/>
  <c r="I212" i="2" s="1"/>
  <c r="E212" i="2"/>
  <c r="G212" i="2"/>
  <c r="I183" i="2"/>
  <c r="J195" i="2"/>
  <c r="I196" i="2"/>
  <c r="H196" i="2"/>
  <c r="J196" i="2" s="1"/>
  <c r="I189" i="2"/>
  <c r="E197" i="2"/>
  <c r="I195" i="2"/>
  <c r="I197" i="2" s="1"/>
  <c r="G197" i="2"/>
  <c r="J189" i="2"/>
  <c r="H190" i="2"/>
  <c r="J190" i="2" s="1"/>
  <c r="I190" i="2"/>
  <c r="E191" i="2"/>
  <c r="H171" i="2"/>
  <c r="J171" i="2" s="1"/>
  <c r="G191" i="2"/>
  <c r="H184" i="2"/>
  <c r="J184" i="2" s="1"/>
  <c r="I184" i="2"/>
  <c r="H177" i="2"/>
  <c r="E185" i="2"/>
  <c r="J183" i="2"/>
  <c r="G185" i="2"/>
  <c r="H178" i="2"/>
  <c r="J178" i="2" s="1"/>
  <c r="I178" i="2"/>
  <c r="I179" i="2" s="1"/>
  <c r="H165" i="2"/>
  <c r="J165" i="2" s="1"/>
  <c r="E179" i="2"/>
  <c r="J177" i="2"/>
  <c r="G179" i="2"/>
  <c r="H172" i="2"/>
  <c r="J172" i="2" s="1"/>
  <c r="I172" i="2"/>
  <c r="I173" i="2" s="1"/>
  <c r="E173" i="2"/>
  <c r="G173" i="2"/>
  <c r="G152" i="2"/>
  <c r="J156" i="2"/>
  <c r="H157" i="2"/>
  <c r="J157" i="2" s="1"/>
  <c r="I157" i="2"/>
  <c r="H150" i="2"/>
  <c r="J150" i="2" s="1"/>
  <c r="E158" i="2"/>
  <c r="I156" i="2"/>
  <c r="G158" i="2"/>
  <c r="G12" i="2"/>
  <c r="I12" i="2" s="1"/>
  <c r="H129" i="2"/>
  <c r="J129" i="2" s="1"/>
  <c r="J141" i="2"/>
  <c r="H142" i="2"/>
  <c r="J142" i="2" s="1"/>
  <c r="I142" i="2"/>
  <c r="E143" i="2"/>
  <c r="I141" i="2"/>
  <c r="G143" i="2"/>
  <c r="H136" i="2"/>
  <c r="J136" i="2" s="1"/>
  <c r="I136" i="2"/>
  <c r="I137" i="2" s="1"/>
  <c r="E137" i="2"/>
  <c r="H135" i="2"/>
  <c r="G137" i="2"/>
  <c r="H111" i="2"/>
  <c r="J111" i="2" s="1"/>
  <c r="H123" i="2"/>
  <c r="J123" i="2" s="1"/>
  <c r="H130" i="2"/>
  <c r="J130" i="2" s="1"/>
  <c r="I130" i="2"/>
  <c r="I131" i="2" s="1"/>
  <c r="E131" i="2"/>
  <c r="G131" i="2"/>
  <c r="H124" i="2"/>
  <c r="J124" i="2" s="1"/>
  <c r="I124" i="2"/>
  <c r="I125" i="2" s="1"/>
  <c r="E125" i="2"/>
  <c r="G125" i="2"/>
  <c r="J117" i="2"/>
  <c r="H118" i="2"/>
  <c r="J118" i="2" s="1"/>
  <c r="I118" i="2"/>
  <c r="E119" i="2"/>
  <c r="I117" i="2"/>
  <c r="G119" i="2"/>
  <c r="H276" i="2"/>
  <c r="G278" i="2"/>
  <c r="H96" i="2"/>
  <c r="J96" i="2" s="1"/>
  <c r="I102" i="2"/>
  <c r="H103" i="2"/>
  <c r="J103" i="2" s="1"/>
  <c r="I103" i="2"/>
  <c r="E104" i="2"/>
  <c r="J102" i="2"/>
  <c r="E98" i="2"/>
  <c r="G104" i="2"/>
  <c r="H97" i="2"/>
  <c r="J97" i="2" s="1"/>
  <c r="I97" i="2"/>
  <c r="I98" i="2" s="1"/>
  <c r="E92" i="2"/>
  <c r="G98" i="2"/>
  <c r="G86" i="2"/>
  <c r="J90" i="2"/>
  <c r="H91" i="2"/>
  <c r="J91" i="2" s="1"/>
  <c r="I91" i="2"/>
  <c r="I84" i="2"/>
  <c r="I90" i="2"/>
  <c r="G92" i="2"/>
  <c r="H75" i="2"/>
  <c r="J75" i="2" s="1"/>
  <c r="H69" i="2"/>
  <c r="J69" i="2" s="1"/>
  <c r="H76" i="2"/>
  <c r="J76" i="2" s="1"/>
  <c r="I76" i="2"/>
  <c r="I77" i="2" s="1"/>
  <c r="E77" i="2"/>
  <c r="G77" i="2"/>
  <c r="I54" i="2"/>
  <c r="E62" i="2"/>
  <c r="I60" i="2"/>
  <c r="I61" i="2"/>
  <c r="H61" i="2"/>
  <c r="J61" i="2" s="1"/>
  <c r="J60" i="2"/>
  <c r="G62" i="2"/>
  <c r="H55" i="2"/>
  <c r="J55" i="2" s="1"/>
  <c r="I55" i="2"/>
  <c r="E56" i="2"/>
  <c r="J54" i="2"/>
  <c r="G56" i="2"/>
  <c r="G970" i="2"/>
  <c r="G971" i="2" s="1"/>
  <c r="H39" i="2"/>
  <c r="J39" i="2" s="1"/>
  <c r="H33" i="2"/>
  <c r="J33" i="2" s="1"/>
  <c r="G35" i="2"/>
  <c r="H40" i="2"/>
  <c r="J40" i="2" s="1"/>
  <c r="I40" i="2"/>
  <c r="I41" i="2" s="1"/>
  <c r="E41" i="2"/>
  <c r="G18" i="2"/>
  <c r="I18" i="2" s="1"/>
  <c r="G41" i="2"/>
  <c r="G24" i="2"/>
  <c r="H24" i="2" s="1"/>
  <c r="G25" i="2"/>
  <c r="H19" i="2"/>
  <c r="J19" i="2" s="1"/>
  <c r="I19" i="2"/>
  <c r="E20" i="2"/>
  <c r="G2852" i="2"/>
  <c r="H2850" i="2"/>
  <c r="E86" i="2"/>
  <c r="E536" i="2"/>
  <c r="H261" i="2"/>
  <c r="J261" i="2" s="1"/>
  <c r="H2949" i="2"/>
  <c r="H48" i="2"/>
  <c r="J48" i="2" s="1"/>
  <c r="H363" i="2"/>
  <c r="E1862" i="2"/>
  <c r="G365" i="2"/>
  <c r="E1763" i="2"/>
  <c r="E1466" i="2"/>
  <c r="E263" i="2"/>
  <c r="G262" i="2"/>
  <c r="E167" i="2"/>
  <c r="E2456" i="2"/>
  <c r="E1565" i="2"/>
  <c r="G49" i="2"/>
  <c r="G50" i="2" s="1"/>
  <c r="E152" i="2"/>
  <c r="E3248" i="2"/>
  <c r="E3050" i="2"/>
  <c r="H2752" i="2"/>
  <c r="J2752" i="2" s="1"/>
  <c r="E422" i="2"/>
  <c r="E575" i="2"/>
  <c r="E674" i="2"/>
  <c r="E2258" i="2"/>
  <c r="E2753" i="2"/>
  <c r="H3346" i="2"/>
  <c r="J3346" i="2" s="1"/>
  <c r="I3346" i="2"/>
  <c r="I3347" i="2" s="1"/>
  <c r="H2554" i="2"/>
  <c r="J2554" i="2" s="1"/>
  <c r="I2554" i="2"/>
  <c r="J3147" i="2"/>
  <c r="H3247" i="2"/>
  <c r="J3247" i="2" s="1"/>
  <c r="I3247" i="2"/>
  <c r="I3248" i="2" s="1"/>
  <c r="E3347" i="2"/>
  <c r="G3446" i="2"/>
  <c r="H3444" i="2"/>
  <c r="I3444" i="2"/>
  <c r="H3148" i="2"/>
  <c r="J3148" i="2" s="1"/>
  <c r="I3148" i="2"/>
  <c r="I3149" i="2" s="1"/>
  <c r="G3248" i="2"/>
  <c r="I2751" i="2"/>
  <c r="I2753" i="2" s="1"/>
  <c r="H2751" i="2"/>
  <c r="G2753" i="2"/>
  <c r="H2653" i="2"/>
  <c r="J2653" i="2" s="1"/>
  <c r="I2653" i="2"/>
  <c r="G2555" i="2"/>
  <c r="H2553" i="2"/>
  <c r="I2553" i="2"/>
  <c r="J3345" i="2"/>
  <c r="H3445" i="2"/>
  <c r="J3445" i="2" s="1"/>
  <c r="I3445" i="2"/>
  <c r="G3347" i="2"/>
  <c r="H3049" i="2"/>
  <c r="I3049" i="2"/>
  <c r="E3446" i="2"/>
  <c r="E3149" i="2"/>
  <c r="G2654" i="2"/>
  <c r="H2652" i="2"/>
  <c r="I2652" i="2"/>
  <c r="E2555" i="2"/>
  <c r="E2654" i="2"/>
  <c r="H2356" i="2"/>
  <c r="J2356" i="2" s="1"/>
  <c r="I2356" i="2"/>
  <c r="I2357" i="2" s="1"/>
  <c r="H2059" i="2"/>
  <c r="I2059" i="2"/>
  <c r="G2357" i="2"/>
  <c r="G1763" i="2"/>
  <c r="I1761" i="2"/>
  <c r="H1761" i="2"/>
  <c r="I1663" i="2"/>
  <c r="H1663" i="2"/>
  <c r="J1663" i="2" s="1"/>
  <c r="E1664" i="2"/>
  <c r="H2257" i="2"/>
  <c r="J2257" i="2" s="1"/>
  <c r="I2257" i="2"/>
  <c r="I2258" i="2" s="1"/>
  <c r="G2060" i="2"/>
  <c r="E2060" i="2"/>
  <c r="H1762" i="2"/>
  <c r="J1762" i="2" s="1"/>
  <c r="I1762" i="2"/>
  <c r="I1563" i="2"/>
  <c r="G1565" i="2"/>
  <c r="H1563" i="2"/>
  <c r="G2456" i="2"/>
  <c r="H2454" i="2"/>
  <c r="I2454" i="2"/>
  <c r="H2158" i="2"/>
  <c r="J2158" i="2" s="1"/>
  <c r="I2158" i="2"/>
  <c r="I2159" i="2" s="1"/>
  <c r="G1961" i="2"/>
  <c r="I1960" i="2"/>
  <c r="H1960" i="2"/>
  <c r="H2455" i="2"/>
  <c r="J2455" i="2" s="1"/>
  <c r="I2455" i="2"/>
  <c r="E2159" i="2"/>
  <c r="H1861" i="2"/>
  <c r="G1862" i="2"/>
  <c r="I1861" i="2"/>
  <c r="E2357" i="2"/>
  <c r="E1961" i="2"/>
  <c r="I1564" i="2"/>
  <c r="H1564" i="2"/>
  <c r="J1564" i="2" s="1"/>
  <c r="I1662" i="2"/>
  <c r="G1664" i="2"/>
  <c r="H1662" i="2"/>
  <c r="H1267" i="2"/>
  <c r="J1267" i="2" s="1"/>
  <c r="I1267" i="2"/>
  <c r="I1268" i="2" s="1"/>
  <c r="G1268" i="2"/>
  <c r="I870" i="2"/>
  <c r="G872" i="2"/>
  <c r="H870" i="2"/>
  <c r="J1068" i="2"/>
  <c r="H1465" i="2"/>
  <c r="J1465" i="2" s="1"/>
  <c r="I1465" i="2"/>
  <c r="I1466" i="2" s="1"/>
  <c r="E1169" i="2"/>
  <c r="H1069" i="2"/>
  <c r="J1069" i="2" s="1"/>
  <c r="I1069" i="2"/>
  <c r="G773" i="2"/>
  <c r="H771" i="2"/>
  <c r="I771" i="2"/>
  <c r="I673" i="2"/>
  <c r="H673" i="2"/>
  <c r="J673" i="2" s="1"/>
  <c r="I672" i="2"/>
  <c r="G674" i="2"/>
  <c r="H672" i="2"/>
  <c r="G1070" i="2"/>
  <c r="E1268" i="2"/>
  <c r="I772" i="2"/>
  <c r="H772" i="2"/>
  <c r="J772" i="2" s="1"/>
  <c r="H1168" i="2"/>
  <c r="J1168" i="2" s="1"/>
  <c r="I1168" i="2"/>
  <c r="I1169" i="2" s="1"/>
  <c r="H1366" i="2"/>
  <c r="J1366" i="2" s="1"/>
  <c r="I1366" i="2"/>
  <c r="I1367" i="2" s="1"/>
  <c r="G1367" i="2"/>
  <c r="E1367" i="2"/>
  <c r="E1070" i="2"/>
  <c r="G1466" i="2"/>
  <c r="I574" i="2"/>
  <c r="I575" i="2" s="1"/>
  <c r="H574" i="2"/>
  <c r="J574" i="2" s="1"/>
  <c r="E773" i="2"/>
  <c r="H430" i="2"/>
  <c r="J430" i="2" s="1"/>
  <c r="I430" i="2"/>
  <c r="I431" i="2" s="1"/>
  <c r="H247" i="2"/>
  <c r="J247" i="2" s="1"/>
  <c r="I247" i="2"/>
  <c r="H535" i="2"/>
  <c r="I535" i="2"/>
  <c r="G536" i="2"/>
  <c r="H421" i="2"/>
  <c r="I421" i="2"/>
  <c r="G431" i="2"/>
  <c r="E464" i="2"/>
  <c r="G221" i="2"/>
  <c r="H219" i="2"/>
  <c r="I219" i="2"/>
  <c r="H220" i="2"/>
  <c r="J220" i="2" s="1"/>
  <c r="I220" i="2"/>
  <c r="E221" i="2"/>
  <c r="H463" i="2"/>
  <c r="J463" i="2" s="1"/>
  <c r="I463" i="2"/>
  <c r="I464" i="2" s="1"/>
  <c r="G248" i="2"/>
  <c r="G257" i="2" s="1"/>
  <c r="H246" i="2"/>
  <c r="I246" i="2"/>
  <c r="E248" i="2"/>
  <c r="H508" i="2"/>
  <c r="J508" i="2" s="1"/>
  <c r="I508" i="2"/>
  <c r="I509" i="2" s="1"/>
  <c r="E509" i="2"/>
  <c r="E431" i="2"/>
  <c r="G464" i="2"/>
  <c r="H112" i="2"/>
  <c r="J112" i="2" s="1"/>
  <c r="I112" i="2"/>
  <c r="I113" i="2" s="1"/>
  <c r="G113" i="2"/>
  <c r="H166" i="2"/>
  <c r="J166" i="2" s="1"/>
  <c r="I166" i="2"/>
  <c r="I167" i="2" s="1"/>
  <c r="E113" i="2"/>
  <c r="H85" i="2"/>
  <c r="I85" i="2"/>
  <c r="G167" i="2"/>
  <c r="H205" i="2"/>
  <c r="J205" i="2" s="1"/>
  <c r="I205" i="2"/>
  <c r="I206" i="2" s="1"/>
  <c r="E206" i="2"/>
  <c r="G206" i="2"/>
  <c r="H151" i="2"/>
  <c r="J151" i="2" s="1"/>
  <c r="I151" i="2"/>
  <c r="I152" i="2" s="1"/>
  <c r="H70" i="2"/>
  <c r="J70" i="2" s="1"/>
  <c r="I70" i="2"/>
  <c r="I71" i="2" s="1"/>
  <c r="G71" i="2"/>
  <c r="E71" i="2"/>
  <c r="H34" i="2"/>
  <c r="J34" i="2" s="1"/>
  <c r="I34" i="2"/>
  <c r="I35" i="2" s="1"/>
  <c r="E35" i="2"/>
  <c r="E14" i="2"/>
  <c r="H13" i="2"/>
  <c r="J13" i="2" s="1"/>
  <c r="I1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458" i="2" l="1"/>
  <c r="G503" i="2"/>
  <c r="G530" i="2"/>
  <c r="H515" i="2"/>
  <c r="I515" i="2"/>
  <c r="G416" i="2"/>
  <c r="G359" i="2"/>
  <c r="I2009" i="2"/>
  <c r="G215" i="2"/>
  <c r="G200" i="2"/>
  <c r="G242" i="2"/>
  <c r="G161" i="2"/>
  <c r="J1148" i="2"/>
  <c r="I185" i="2"/>
  <c r="I3116" i="2"/>
  <c r="G146" i="2"/>
  <c r="I104" i="2"/>
  <c r="G80" i="2"/>
  <c r="G107" i="2"/>
  <c r="G65" i="2"/>
  <c r="H2852" i="2"/>
  <c r="H2853" i="2" s="1"/>
  <c r="G44" i="2"/>
  <c r="I2726" i="2"/>
  <c r="H2951" i="2"/>
  <c r="I2950" i="2"/>
  <c r="I2951" i="2" s="1"/>
  <c r="G3539" i="2"/>
  <c r="K2428" i="1"/>
  <c r="I2672" i="2"/>
  <c r="H3524" i="2"/>
  <c r="H3525" i="2" s="1"/>
  <c r="K3682" i="1"/>
  <c r="K5050" i="1"/>
  <c r="J4170" i="1"/>
  <c r="K4172" i="1" s="1"/>
  <c r="J4174" i="1" s="1"/>
  <c r="J3524" i="2"/>
  <c r="H3536" i="2"/>
  <c r="H3537" i="2" s="1"/>
  <c r="J3536" i="2"/>
  <c r="H3530" i="2"/>
  <c r="H3531" i="2" s="1"/>
  <c r="J3530" i="2"/>
  <c r="H3518" i="2"/>
  <c r="H3519" i="2" s="1"/>
  <c r="H3512" i="2"/>
  <c r="H3513" i="2" s="1"/>
  <c r="J3518" i="2"/>
  <c r="H3470" i="2"/>
  <c r="H3471" i="2" s="1"/>
  <c r="J3512" i="2"/>
  <c r="H3506" i="2"/>
  <c r="H3507" i="2" s="1"/>
  <c r="J3506" i="2"/>
  <c r="I3500" i="2"/>
  <c r="H3500" i="2"/>
  <c r="H3501" i="2" s="1"/>
  <c r="J3500" i="2"/>
  <c r="H3494" i="2"/>
  <c r="H3495" i="2" s="1"/>
  <c r="J3494" i="2"/>
  <c r="I3452" i="2"/>
  <c r="H3488" i="2"/>
  <c r="H3489" i="2" s="1"/>
  <c r="J3488" i="2"/>
  <c r="H3437" i="2"/>
  <c r="H3438" i="2" s="1"/>
  <c r="H3482" i="2"/>
  <c r="H3483" i="2" s="1"/>
  <c r="J3482" i="2"/>
  <c r="H3476" i="2"/>
  <c r="H3477" i="2" s="1"/>
  <c r="J3476" i="2"/>
  <c r="J3470" i="2"/>
  <c r="H3452" i="2"/>
  <c r="H3453" i="2" s="1"/>
  <c r="J3452" i="2"/>
  <c r="H3464" i="2"/>
  <c r="H3465" i="2" s="1"/>
  <c r="J3464" i="2"/>
  <c r="H3458" i="2"/>
  <c r="H3459" i="2" s="1"/>
  <c r="J3458" i="2"/>
  <c r="I2906" i="2"/>
  <c r="G3440" i="2"/>
  <c r="J3425" i="2"/>
  <c r="H3425" i="2"/>
  <c r="H3426" i="2" s="1"/>
  <c r="J3437" i="2"/>
  <c r="J3431" i="2"/>
  <c r="H3419" i="2"/>
  <c r="H3420" i="2" s="1"/>
  <c r="H3431" i="2"/>
  <c r="H3432" i="2" s="1"/>
  <c r="I3320" i="2"/>
  <c r="J3413" i="2"/>
  <c r="H3413" i="2"/>
  <c r="H3414" i="2" s="1"/>
  <c r="J3419" i="2"/>
  <c r="H3407" i="2"/>
  <c r="H3408" i="2" s="1"/>
  <c r="J3407" i="2"/>
  <c r="H3401" i="2"/>
  <c r="H3402" i="2" s="1"/>
  <c r="J3401" i="2"/>
  <c r="J3393" i="2"/>
  <c r="J3395" i="2" s="1"/>
  <c r="H3395" i="2"/>
  <c r="H3396" i="2" s="1"/>
  <c r="H3383" i="2"/>
  <c r="H3384" i="2" s="1"/>
  <c r="H3389" i="2"/>
  <c r="H3390" i="2" s="1"/>
  <c r="J3389" i="2"/>
  <c r="H3377" i="2"/>
  <c r="H3378" i="2" s="1"/>
  <c r="J3383" i="2"/>
  <c r="J3377" i="2"/>
  <c r="J3371" i="2"/>
  <c r="H3371" i="2"/>
  <c r="H3372" i="2" s="1"/>
  <c r="H3365" i="2"/>
  <c r="H3366" i="2" s="1"/>
  <c r="J3365" i="2"/>
  <c r="H3359" i="2"/>
  <c r="H3360" i="2" s="1"/>
  <c r="J3359" i="2"/>
  <c r="H3353" i="2"/>
  <c r="H3354" i="2" s="1"/>
  <c r="J3353" i="2"/>
  <c r="I2276" i="2"/>
  <c r="H3320" i="2"/>
  <c r="H3321" i="2" s="1"/>
  <c r="G2951" i="2"/>
  <c r="I3050" i="2"/>
  <c r="G3341" i="2"/>
  <c r="I2294" i="2"/>
  <c r="J3338" i="2"/>
  <c r="H3332" i="2"/>
  <c r="H3333" i="2" s="1"/>
  <c r="J3332" i="2"/>
  <c r="H3339" i="2"/>
  <c r="H3326" i="2"/>
  <c r="H3327" i="2" s="1"/>
  <c r="J3326" i="2"/>
  <c r="J3320" i="2"/>
  <c r="H3314" i="2"/>
  <c r="H3315" i="2" s="1"/>
  <c r="H3290" i="2"/>
  <c r="H3291" i="2" s="1"/>
  <c r="I3302" i="2"/>
  <c r="J3314" i="2"/>
  <c r="H3308" i="2"/>
  <c r="H3309" i="2" s="1"/>
  <c r="J3308" i="2"/>
  <c r="H3302" i="2"/>
  <c r="H3303" i="2" s="1"/>
  <c r="J3302" i="2"/>
  <c r="H3296" i="2"/>
  <c r="H3297" i="2" s="1"/>
  <c r="J3296" i="2"/>
  <c r="J3284" i="2"/>
  <c r="H3284" i="2"/>
  <c r="H3285" i="2" s="1"/>
  <c r="J3290" i="2"/>
  <c r="H3266" i="2"/>
  <c r="H3267" i="2" s="1"/>
  <c r="H3278" i="2"/>
  <c r="H3279" i="2" s="1"/>
  <c r="J3278" i="2"/>
  <c r="J3266" i="2"/>
  <c r="H3272" i="2"/>
  <c r="H3273" i="2" s="1"/>
  <c r="J3272" i="2"/>
  <c r="H3260" i="2"/>
  <c r="H3261" i="2" s="1"/>
  <c r="J3260" i="2"/>
  <c r="I2342" i="2"/>
  <c r="I3074" i="2"/>
  <c r="I3254" i="2"/>
  <c r="H3254" i="2"/>
  <c r="H3255" i="2" s="1"/>
  <c r="J3254" i="2"/>
  <c r="G3242" i="2"/>
  <c r="J3239" i="2"/>
  <c r="J3233" i="2"/>
  <c r="H3240" i="2"/>
  <c r="I3227" i="2"/>
  <c r="H3215" i="2"/>
  <c r="H3216" i="2" s="1"/>
  <c r="H3221" i="2"/>
  <c r="H3222" i="2" s="1"/>
  <c r="H3233" i="2"/>
  <c r="H3234" i="2" s="1"/>
  <c r="H3227" i="2"/>
  <c r="H3228" i="2" s="1"/>
  <c r="J3227" i="2"/>
  <c r="J3209" i="2"/>
  <c r="J3221" i="2"/>
  <c r="J3215" i="2"/>
  <c r="H3203" i="2"/>
  <c r="H3204" i="2" s="1"/>
  <c r="H3209" i="2"/>
  <c r="H3210" i="2" s="1"/>
  <c r="J3203" i="2"/>
  <c r="J3195" i="2"/>
  <c r="J3197" i="2" s="1"/>
  <c r="H3197" i="2"/>
  <c r="H3198" i="2" s="1"/>
  <c r="J3179" i="2"/>
  <c r="H3191" i="2"/>
  <c r="H3192" i="2" s="1"/>
  <c r="J3191" i="2"/>
  <c r="H3185" i="2"/>
  <c r="H3186" i="2" s="1"/>
  <c r="J3185" i="2"/>
  <c r="H3179" i="2"/>
  <c r="H3180" i="2" s="1"/>
  <c r="J3167" i="2"/>
  <c r="J3171" i="2"/>
  <c r="J3173" i="2" s="1"/>
  <c r="H3173" i="2"/>
  <c r="H3174" i="2" s="1"/>
  <c r="H3167" i="2"/>
  <c r="H3168" i="2" s="1"/>
  <c r="I2969" i="2"/>
  <c r="G3143" i="2"/>
  <c r="H3161" i="2"/>
  <c r="H3162" i="2" s="1"/>
  <c r="J3161" i="2"/>
  <c r="H3155" i="2"/>
  <c r="H3156" i="2" s="1"/>
  <c r="J3155" i="2"/>
  <c r="J3080" i="2"/>
  <c r="H3140" i="2"/>
  <c r="H3141" i="2" s="1"/>
  <c r="J3140" i="2"/>
  <c r="I3128" i="2"/>
  <c r="H3134" i="2"/>
  <c r="H3135" i="2" s="1"/>
  <c r="J3134" i="2"/>
  <c r="H3128" i="2"/>
  <c r="H3129" i="2" s="1"/>
  <c r="H3122" i="2"/>
  <c r="H3123" i="2" s="1"/>
  <c r="J3128" i="2"/>
  <c r="J3122" i="2"/>
  <c r="J3116" i="2"/>
  <c r="H3116" i="2"/>
  <c r="H3117" i="2" s="1"/>
  <c r="J3108" i="2"/>
  <c r="J3110" i="2" s="1"/>
  <c r="H3110" i="2"/>
  <c r="H3111" i="2" s="1"/>
  <c r="H3104" i="2"/>
  <c r="H3105" i="2" s="1"/>
  <c r="J3104" i="2"/>
  <c r="I3098" i="2"/>
  <c r="H3098" i="2"/>
  <c r="H3099" i="2" s="1"/>
  <c r="J3098" i="2"/>
  <c r="J3092" i="2"/>
  <c r="H3092" i="2"/>
  <c r="H3093" i="2" s="1"/>
  <c r="H3080" i="2"/>
  <c r="H3081" i="2" s="1"/>
  <c r="J3084" i="2"/>
  <c r="J3086" i="2" s="1"/>
  <c r="H3086" i="2"/>
  <c r="H3087" i="2" s="1"/>
  <c r="J3074" i="2"/>
  <c r="I2987" i="2"/>
  <c r="H3074" i="2"/>
  <c r="H3075" i="2" s="1"/>
  <c r="I2510" i="2"/>
  <c r="I2801" i="2"/>
  <c r="H3062" i="2"/>
  <c r="H3063" i="2" s="1"/>
  <c r="I2270" i="2"/>
  <c r="J3066" i="2"/>
  <c r="J3068" i="2" s="1"/>
  <c r="H3068" i="2"/>
  <c r="H3069" i="2" s="1"/>
  <c r="J3062" i="2"/>
  <c r="I2462" i="2"/>
  <c r="I2591" i="2"/>
  <c r="I2789" i="2"/>
  <c r="I3011" i="2"/>
  <c r="I2696" i="2"/>
  <c r="H3056" i="2"/>
  <c r="H3057" i="2" s="1"/>
  <c r="J3056" i="2"/>
  <c r="G3044" i="2"/>
  <c r="I2219" i="2"/>
  <c r="I2330" i="2"/>
  <c r="H3041" i="2"/>
  <c r="H3042" i="2" s="1"/>
  <c r="J3041" i="2"/>
  <c r="H3029" i="2"/>
  <c r="H3030" i="2" s="1"/>
  <c r="J3029" i="2"/>
  <c r="J3033" i="2"/>
  <c r="J3035" i="2" s="1"/>
  <c r="H3035" i="2"/>
  <c r="H3036" i="2" s="1"/>
  <c r="H3011" i="2"/>
  <c r="H3012" i="2" s="1"/>
  <c r="H3023" i="2"/>
  <c r="H3024" i="2" s="1"/>
  <c r="J3023" i="2"/>
  <c r="H3017" i="2"/>
  <c r="H3018" i="2" s="1"/>
  <c r="J3017" i="2"/>
  <c r="J3011" i="2"/>
  <c r="I2999" i="2"/>
  <c r="H3005" i="2"/>
  <c r="H3006" i="2" s="1"/>
  <c r="J3005" i="2"/>
  <c r="H2999" i="2"/>
  <c r="H3000" i="2" s="1"/>
  <c r="J2999" i="2"/>
  <c r="H2993" i="2"/>
  <c r="H2994" i="2" s="1"/>
  <c r="J2993" i="2"/>
  <c r="H2987" i="2"/>
  <c r="H2988" i="2" s="1"/>
  <c r="J2987" i="2"/>
  <c r="H2981" i="2"/>
  <c r="H2982" i="2" s="1"/>
  <c r="J2981" i="2"/>
  <c r="J2969" i="2"/>
  <c r="I2975" i="2"/>
  <c r="H2975" i="2"/>
  <c r="H2976" i="2" s="1"/>
  <c r="H2969" i="2"/>
  <c r="J2975" i="2"/>
  <c r="I2579" i="2"/>
  <c r="I2639" i="2"/>
  <c r="H2970" i="2"/>
  <c r="J2961" i="2"/>
  <c r="J2963" i="2" s="1"/>
  <c r="H2963" i="2"/>
  <c r="H2964" i="2" s="1"/>
  <c r="I2138" i="2"/>
  <c r="H2957" i="2"/>
  <c r="H2958" i="2" s="1"/>
  <c r="J2957" i="2"/>
  <c r="I2381" i="2"/>
  <c r="I2615" i="2"/>
  <c r="I2708" i="2"/>
  <c r="G2945" i="2"/>
  <c r="K4936" i="1"/>
  <c r="H2912" i="2"/>
  <c r="H2913" i="2" s="1"/>
  <c r="I2912" i="2"/>
  <c r="J2942" i="2"/>
  <c r="H2943" i="2"/>
  <c r="H2930" i="2"/>
  <c r="H2931" i="2" s="1"/>
  <c r="J2930" i="2"/>
  <c r="J2934" i="2"/>
  <c r="J2936" i="2" s="1"/>
  <c r="H2936" i="2"/>
  <c r="H2937" i="2" s="1"/>
  <c r="H2924" i="2"/>
  <c r="H2925" i="2" s="1"/>
  <c r="J2924" i="2"/>
  <c r="H2900" i="2"/>
  <c r="H2901" i="2" s="1"/>
  <c r="J2916" i="2"/>
  <c r="J2918" i="2" s="1"/>
  <c r="H2918" i="2"/>
  <c r="H2919" i="2" s="1"/>
  <c r="H2906" i="2"/>
  <c r="H2907" i="2" s="1"/>
  <c r="J2912" i="2"/>
  <c r="J2906" i="2"/>
  <c r="J2900" i="2"/>
  <c r="J2892" i="2"/>
  <c r="J2894" i="2" s="1"/>
  <c r="H2894" i="2"/>
  <c r="H2895" i="2" s="1"/>
  <c r="H2882" i="2"/>
  <c r="H2883" i="2" s="1"/>
  <c r="J2886" i="2"/>
  <c r="J2888" i="2" s="1"/>
  <c r="H2888" i="2"/>
  <c r="H2889" i="2" s="1"/>
  <c r="J2876" i="2"/>
  <c r="J2882" i="2"/>
  <c r="I2876" i="2"/>
  <c r="H2876" i="2"/>
  <c r="H2877" i="2" s="1"/>
  <c r="J2868" i="2"/>
  <c r="J2870" i="2" s="1"/>
  <c r="H2870" i="2"/>
  <c r="H2871" i="2" s="1"/>
  <c r="I2837" i="2"/>
  <c r="J2862" i="2"/>
  <c r="J2864" i="2" s="1"/>
  <c r="H2864" i="2"/>
  <c r="H2865" i="2" s="1"/>
  <c r="H2858" i="2"/>
  <c r="H2859" i="2" s="1"/>
  <c r="J2858" i="2"/>
  <c r="G2846" i="2"/>
  <c r="I2843" i="2"/>
  <c r="H2837" i="2"/>
  <c r="H2838" i="2" s="1"/>
  <c r="K4822" i="1"/>
  <c r="J2837" i="2"/>
  <c r="H2843" i="2"/>
  <c r="H2844" i="2" s="1"/>
  <c r="J2843" i="2"/>
  <c r="I2825" i="2"/>
  <c r="H2831" i="2"/>
  <c r="H2832" i="2" s="1"/>
  <c r="J2831" i="2"/>
  <c r="I2819" i="2"/>
  <c r="H2825" i="2"/>
  <c r="H2826" i="2" s="1"/>
  <c r="J2825" i="2"/>
  <c r="H2819" i="2"/>
  <c r="H2820" i="2" s="1"/>
  <c r="J2819" i="2"/>
  <c r="J2811" i="2"/>
  <c r="J2813" i="2" s="1"/>
  <c r="H2813" i="2"/>
  <c r="H2814" i="2" s="1"/>
  <c r="J2801" i="2"/>
  <c r="H2795" i="2"/>
  <c r="H2796" i="2" s="1"/>
  <c r="H2807" i="2"/>
  <c r="H2808" i="2" s="1"/>
  <c r="J2807" i="2"/>
  <c r="J2795" i="2"/>
  <c r="H2801" i="2"/>
  <c r="H2802" i="2" s="1"/>
  <c r="H2789" i="2"/>
  <c r="H2790" i="2" s="1"/>
  <c r="J2789" i="2"/>
  <c r="H2777" i="2"/>
  <c r="H2778" i="2" s="1"/>
  <c r="J2777" i="2"/>
  <c r="H2783" i="2"/>
  <c r="H2784" i="2" s="1"/>
  <c r="J2783" i="2"/>
  <c r="H2759" i="2"/>
  <c r="H2760" i="2" s="1"/>
  <c r="J2759" i="2"/>
  <c r="I2771" i="2"/>
  <c r="H2771" i="2"/>
  <c r="H2772" i="2" s="1"/>
  <c r="J2771" i="2"/>
  <c r="J2763" i="2"/>
  <c r="J2765" i="2" s="1"/>
  <c r="H2765" i="2"/>
  <c r="H2766" i="2" s="1"/>
  <c r="G2747" i="2"/>
  <c r="H2744" i="2"/>
  <c r="H2745" i="2" s="1"/>
  <c r="J2744" i="2"/>
  <c r="J2738" i="2"/>
  <c r="H2738" i="2"/>
  <c r="H2739" i="2" s="1"/>
  <c r="I2144" i="2"/>
  <c r="H2732" i="2"/>
  <c r="H2733" i="2" s="1"/>
  <c r="J2732" i="2"/>
  <c r="H2726" i="2"/>
  <c r="H2727" i="2" s="1"/>
  <c r="H2714" i="2"/>
  <c r="H2715" i="2" s="1"/>
  <c r="J2726" i="2"/>
  <c r="I2183" i="2"/>
  <c r="H2720" i="2"/>
  <c r="H2721" i="2" s="1"/>
  <c r="J2720" i="2"/>
  <c r="J2714" i="2"/>
  <c r="H2708" i="2"/>
  <c r="H2709" i="2" s="1"/>
  <c r="J2708" i="2"/>
  <c r="J2700" i="2"/>
  <c r="J2702" i="2" s="1"/>
  <c r="H2702" i="2"/>
  <c r="H2703" i="2" s="1"/>
  <c r="H2696" i="2"/>
  <c r="H2697" i="2" s="1"/>
  <c r="J2696" i="2"/>
  <c r="H2690" i="2"/>
  <c r="H2691" i="2" s="1"/>
  <c r="J2690" i="2"/>
  <c r="J2666" i="2"/>
  <c r="J2682" i="2"/>
  <c r="J2684" i="2" s="1"/>
  <c r="H2684" i="2"/>
  <c r="H2685" i="2" s="1"/>
  <c r="J2676" i="2"/>
  <c r="J2678" i="2" s="1"/>
  <c r="H2678" i="2"/>
  <c r="H2679" i="2" s="1"/>
  <c r="H2672" i="2"/>
  <c r="H2673" i="2" s="1"/>
  <c r="J2672" i="2"/>
  <c r="H2666" i="2"/>
  <c r="H2667" i="2" s="1"/>
  <c r="J2658" i="2"/>
  <c r="J2660" i="2" s="1"/>
  <c r="H2660" i="2"/>
  <c r="H2661" i="2" s="1"/>
  <c r="G2648" i="2"/>
  <c r="I2492" i="2"/>
  <c r="J4626" i="1"/>
  <c r="H2645" i="2"/>
  <c r="H2646" i="2" s="1"/>
  <c r="J2645" i="2"/>
  <c r="J2639" i="2"/>
  <c r="H2639" i="2"/>
  <c r="H2640" i="2" s="1"/>
  <c r="J2631" i="2"/>
  <c r="J2633" i="2" s="1"/>
  <c r="H2633" i="2"/>
  <c r="H2634" i="2" s="1"/>
  <c r="J2625" i="2"/>
  <c r="J2627" i="2" s="1"/>
  <c r="H2627" i="2"/>
  <c r="H2628" i="2" s="1"/>
  <c r="J2609" i="2"/>
  <c r="H2621" i="2"/>
  <c r="H2622" i="2" s="1"/>
  <c r="J2621" i="2"/>
  <c r="H2615" i="2"/>
  <c r="H2616" i="2" s="1"/>
  <c r="J2615" i="2"/>
  <c r="I2516" i="2"/>
  <c r="H2609" i="2"/>
  <c r="H2610" i="2" s="1"/>
  <c r="I2567" i="2"/>
  <c r="J2601" i="2"/>
  <c r="J2603" i="2" s="1"/>
  <c r="H2603" i="2"/>
  <c r="H2604" i="2" s="1"/>
  <c r="H2597" i="2"/>
  <c r="H2598" i="2" s="1"/>
  <c r="J2597" i="2"/>
  <c r="H2591" i="2"/>
  <c r="H2592" i="2" s="1"/>
  <c r="J2591" i="2"/>
  <c r="H2585" i="2"/>
  <c r="H2586" i="2" s="1"/>
  <c r="J2585" i="2"/>
  <c r="H2579" i="2"/>
  <c r="H2580" i="2" s="1"/>
  <c r="J2579" i="2"/>
  <c r="H2573" i="2"/>
  <c r="H2574" i="2" s="1"/>
  <c r="I2534" i="2"/>
  <c r="J2573" i="2"/>
  <c r="H2567" i="2"/>
  <c r="H2568" i="2" s="1"/>
  <c r="J2567" i="2"/>
  <c r="J2559" i="2"/>
  <c r="J2561" i="2" s="1"/>
  <c r="H2561" i="2"/>
  <c r="H2562" i="2" s="1"/>
  <c r="G2549" i="2"/>
  <c r="G2450" i="2"/>
  <c r="K4480" i="1"/>
  <c r="K4628" i="1"/>
  <c r="J4630" i="1" s="1"/>
  <c r="J5234" i="1"/>
  <c r="K5160" i="1"/>
  <c r="J5162" i="1" s="1"/>
  <c r="K4594" i="1"/>
  <c r="J5120" i="1"/>
  <c r="J4664" i="1"/>
  <c r="H2540" i="2"/>
  <c r="H2541" i="2" s="1"/>
  <c r="H2534" i="2"/>
  <c r="H2535" i="2" s="1"/>
  <c r="J2534" i="2"/>
  <c r="I2528" i="2"/>
  <c r="J2540" i="2"/>
  <c r="H2546" i="2"/>
  <c r="H2547" i="2" s="1"/>
  <c r="J2546" i="2"/>
  <c r="J2528" i="2"/>
  <c r="H2528" i="2"/>
  <c r="H2529" i="2" s="1"/>
  <c r="H2522" i="2"/>
  <c r="H2523" i="2" s="1"/>
  <c r="J2522" i="2"/>
  <c r="H2516" i="2"/>
  <c r="H2517" i="2" s="1"/>
  <c r="J2516" i="2"/>
  <c r="H2510" i="2"/>
  <c r="H2511" i="2" s="1"/>
  <c r="J2510" i="2"/>
  <c r="H2504" i="2"/>
  <c r="H2505" i="2" s="1"/>
  <c r="J2504" i="2"/>
  <c r="H2498" i="2"/>
  <c r="H2499" i="2" s="1"/>
  <c r="J2498" i="2"/>
  <c r="I2486" i="2"/>
  <c r="H2492" i="2"/>
  <c r="H2493" i="2" s="1"/>
  <c r="J2492" i="2"/>
  <c r="J2441" i="2"/>
  <c r="H2486" i="2"/>
  <c r="H2487" i="2" s="1"/>
  <c r="J2486" i="2"/>
  <c r="J2478" i="2"/>
  <c r="J2480" i="2" s="1"/>
  <c r="H2480" i="2"/>
  <c r="H2481" i="2" s="1"/>
  <c r="H2474" i="2"/>
  <c r="H2475" i="2" s="1"/>
  <c r="J2474" i="2"/>
  <c r="J2462" i="2"/>
  <c r="H2462" i="2"/>
  <c r="H2463" i="2" s="1"/>
  <c r="H2468" i="2"/>
  <c r="H2469" i="2" s="1"/>
  <c r="J2468" i="2"/>
  <c r="I2165" i="2"/>
  <c r="I2177" i="2"/>
  <c r="K4404" i="1"/>
  <c r="H2447" i="2"/>
  <c r="H2448" i="2" s="1"/>
  <c r="J2447" i="2"/>
  <c r="H2441" i="2"/>
  <c r="H2442" i="2" s="1"/>
  <c r="J2435" i="2"/>
  <c r="H2435" i="2"/>
  <c r="H2436" i="2" s="1"/>
  <c r="H2417" i="2"/>
  <c r="H2418" i="2" s="1"/>
  <c r="J2423" i="2"/>
  <c r="J2427" i="2"/>
  <c r="J2429" i="2" s="1"/>
  <c r="H2429" i="2"/>
  <c r="H2430" i="2" s="1"/>
  <c r="H2381" i="2"/>
  <c r="H2382" i="2" s="1"/>
  <c r="H2423" i="2"/>
  <c r="H2424" i="2" s="1"/>
  <c r="J2411" i="2"/>
  <c r="I2411" i="2"/>
  <c r="H2411" i="2"/>
  <c r="H2412" i="2" s="1"/>
  <c r="J2417" i="2"/>
  <c r="H2399" i="2"/>
  <c r="H2400" i="2" s="1"/>
  <c r="H2405" i="2"/>
  <c r="H2406" i="2" s="1"/>
  <c r="J2405" i="2"/>
  <c r="J2399" i="2"/>
  <c r="I2387" i="2"/>
  <c r="H2393" i="2"/>
  <c r="H2394" i="2" s="1"/>
  <c r="J2393" i="2"/>
  <c r="H2387" i="2"/>
  <c r="H2388" i="2" s="1"/>
  <c r="J2387" i="2"/>
  <c r="J2381" i="2"/>
  <c r="H2375" i="2"/>
  <c r="H2376" i="2" s="1"/>
  <c r="H2363" i="2"/>
  <c r="H2364" i="2" s="1"/>
  <c r="J2375" i="2"/>
  <c r="H2369" i="2"/>
  <c r="H2370" i="2" s="1"/>
  <c r="J2369" i="2"/>
  <c r="J2363" i="2"/>
  <c r="I2363" i="2"/>
  <c r="I1862" i="2"/>
  <c r="I2060" i="2"/>
  <c r="G2351" i="2"/>
  <c r="H2348" i="2"/>
  <c r="H2349" i="2" s="1"/>
  <c r="H2342" i="2"/>
  <c r="H2343" i="2" s="1"/>
  <c r="J2348" i="2"/>
  <c r="I2336" i="2"/>
  <c r="J2342" i="2"/>
  <c r="H2330" i="2"/>
  <c r="H2331" i="2" s="1"/>
  <c r="H2336" i="2"/>
  <c r="H2337" i="2" s="1"/>
  <c r="J2336" i="2"/>
  <c r="J2330" i="2"/>
  <c r="J2318" i="2"/>
  <c r="H2324" i="2"/>
  <c r="H2325" i="2" s="1"/>
  <c r="J2324" i="2"/>
  <c r="J2312" i="2"/>
  <c r="H2318" i="2"/>
  <c r="H2319" i="2" s="1"/>
  <c r="H2306" i="2"/>
  <c r="H2307" i="2" s="1"/>
  <c r="H2312" i="2"/>
  <c r="H2313" i="2" s="1"/>
  <c r="J2306" i="2"/>
  <c r="H2294" i="2"/>
  <c r="H2295" i="2" s="1"/>
  <c r="H2288" i="2"/>
  <c r="H2289" i="2" s="1"/>
  <c r="J2294" i="2"/>
  <c r="H2300" i="2"/>
  <c r="H2301" i="2" s="1"/>
  <c r="J2300" i="2"/>
  <c r="J2288" i="2"/>
  <c r="J2270" i="2"/>
  <c r="J2280" i="2"/>
  <c r="J2282" i="2" s="1"/>
  <c r="H2282" i="2"/>
  <c r="H2283" i="2" s="1"/>
  <c r="H2276" i="2"/>
  <c r="H2277" i="2" s="1"/>
  <c r="J2276" i="2"/>
  <c r="J2264" i="2"/>
  <c r="I2231" i="2"/>
  <c r="H2270" i="2"/>
  <c r="H2271" i="2" s="1"/>
  <c r="H2264" i="2"/>
  <c r="H2265" i="2" s="1"/>
  <c r="H2171" i="2"/>
  <c r="H2172" i="2" s="1"/>
  <c r="I1991" i="2"/>
  <c r="J2169" i="2"/>
  <c r="J2171" i="2" s="1"/>
  <c r="I2003" i="2"/>
  <c r="J1973" i="2"/>
  <c r="H2010" i="2"/>
  <c r="G2252" i="2"/>
  <c r="I1961" i="2"/>
  <c r="J4136" i="1"/>
  <c r="H2249" i="2"/>
  <c r="H2250" i="2" s="1"/>
  <c r="K4176" i="1"/>
  <c r="J2237" i="2"/>
  <c r="J2249" i="2"/>
  <c r="H2237" i="2"/>
  <c r="H2238" i="2" s="1"/>
  <c r="H2243" i="2"/>
  <c r="H2244" i="2" s="1"/>
  <c r="J2243" i="2"/>
  <c r="I2237" i="2"/>
  <c r="H2225" i="2"/>
  <c r="H2226" i="2" s="1"/>
  <c r="J2225" i="2"/>
  <c r="H2231" i="2"/>
  <c r="H2232" i="2" s="1"/>
  <c r="J2231" i="2"/>
  <c r="J2213" i="2"/>
  <c r="H2219" i="2"/>
  <c r="H2220" i="2" s="1"/>
  <c r="I2213" i="2"/>
  <c r="H2213" i="2"/>
  <c r="H2214" i="2" s="1"/>
  <c r="J2219" i="2"/>
  <c r="H2201" i="2"/>
  <c r="H2202" i="2" s="1"/>
  <c r="J2205" i="2"/>
  <c r="J2207" i="2" s="1"/>
  <c r="H2207" i="2"/>
  <c r="H2208" i="2" s="1"/>
  <c r="I2120" i="2"/>
  <c r="I2189" i="2"/>
  <c r="J2201" i="2"/>
  <c r="H2183" i="2"/>
  <c r="H2184" i="2" s="1"/>
  <c r="H2195" i="2"/>
  <c r="H2196" i="2" s="1"/>
  <c r="J2195" i="2"/>
  <c r="J2183" i="2"/>
  <c r="H2189" i="2"/>
  <c r="H2190" i="2" s="1"/>
  <c r="J2189" i="2"/>
  <c r="H2177" i="2"/>
  <c r="H2178" i="2" s="1"/>
  <c r="J2177" i="2"/>
  <c r="H2165" i="2"/>
  <c r="H2166" i="2" s="1"/>
  <c r="J2165" i="2"/>
  <c r="I1910" i="2"/>
  <c r="I2132" i="2"/>
  <c r="G2054" i="2"/>
  <c r="G2153" i="2"/>
  <c r="H2021" i="2"/>
  <c r="H2022" i="2" s="1"/>
  <c r="I2033" i="2"/>
  <c r="H2120" i="2"/>
  <c r="H2121" i="2" s="1"/>
  <c r="J2150" i="2"/>
  <c r="H2090" i="2"/>
  <c r="H2091" i="2" s="1"/>
  <c r="H2132" i="2"/>
  <c r="H2133" i="2" s="1"/>
  <c r="H2150" i="2"/>
  <c r="H2151" i="2" s="1"/>
  <c r="H2144" i="2"/>
  <c r="H2145" i="2" s="1"/>
  <c r="J2144" i="2"/>
  <c r="J2138" i="2"/>
  <c r="H2138" i="2"/>
  <c r="H2139" i="2" s="1"/>
  <c r="J2132" i="2"/>
  <c r="J2120" i="2"/>
  <c r="H2126" i="2"/>
  <c r="H2127" i="2" s="1"/>
  <c r="I2126" i="2"/>
  <c r="J2126" i="2"/>
  <c r="H2114" i="2"/>
  <c r="H2115" i="2" s="1"/>
  <c r="J2114" i="2"/>
  <c r="J2106" i="2"/>
  <c r="J2108" i="2" s="1"/>
  <c r="H2108" i="2"/>
  <c r="H2109" i="2" s="1"/>
  <c r="H2096" i="2"/>
  <c r="H2097" i="2" s="1"/>
  <c r="J2100" i="2"/>
  <c r="J2102" i="2" s="1"/>
  <c r="H2102" i="2"/>
  <c r="H2103" i="2" s="1"/>
  <c r="I2090" i="2"/>
  <c r="J2096" i="2"/>
  <c r="J2090" i="2"/>
  <c r="I2084" i="2"/>
  <c r="H2084" i="2"/>
  <c r="H2085" i="2" s="1"/>
  <c r="H2066" i="2"/>
  <c r="H2067" i="2" s="1"/>
  <c r="J2084" i="2"/>
  <c r="J2076" i="2"/>
  <c r="J2078" i="2" s="1"/>
  <c r="H2078" i="2"/>
  <c r="H2079" i="2" s="1"/>
  <c r="J2066" i="2"/>
  <c r="H2072" i="2"/>
  <c r="H2073" i="2" s="1"/>
  <c r="J2072" i="2"/>
  <c r="I1997" i="2"/>
  <c r="J3908" i="1"/>
  <c r="H2051" i="2"/>
  <c r="H2052" i="2" s="1"/>
  <c r="H2033" i="2"/>
  <c r="H2034" i="2" s="1"/>
  <c r="H2027" i="2"/>
  <c r="H2028" i="2" s="1"/>
  <c r="H2015" i="2"/>
  <c r="H2016" i="2" s="1"/>
  <c r="I2015" i="2"/>
  <c r="H1997" i="2"/>
  <c r="H1998" i="2" s="1"/>
  <c r="I1985" i="2"/>
  <c r="J1985" i="2"/>
  <c r="H1985" i="2"/>
  <c r="H1986" i="2" s="1"/>
  <c r="I2051" i="2"/>
  <c r="J2043" i="2"/>
  <c r="J2045" i="2" s="1"/>
  <c r="H2045" i="2"/>
  <c r="H2046" i="2" s="1"/>
  <c r="J2037" i="2"/>
  <c r="J2039" i="2" s="1"/>
  <c r="H2039" i="2"/>
  <c r="H2040" i="2" s="1"/>
  <c r="J2001" i="2"/>
  <c r="J2003" i="2" s="1"/>
  <c r="H2003" i="2"/>
  <c r="H2004" i="2" s="1"/>
  <c r="H1991" i="2"/>
  <c r="H1992" i="2" s="1"/>
  <c r="I872" i="2"/>
  <c r="J1977" i="2"/>
  <c r="J1979" i="2" s="1"/>
  <c r="H1979" i="2"/>
  <c r="H1980" i="2" s="1"/>
  <c r="I1967" i="2"/>
  <c r="H1973" i="2"/>
  <c r="H1974" i="2" s="1"/>
  <c r="J1965" i="2"/>
  <c r="J1967" i="2" s="1"/>
  <c r="H1967" i="2"/>
  <c r="H1968" i="2" s="1"/>
  <c r="G1955" i="2"/>
  <c r="I1940" i="2"/>
  <c r="J2031" i="2"/>
  <c r="J2033" i="2" s="1"/>
  <c r="I1781" i="2"/>
  <c r="J2019" i="2"/>
  <c r="J2021" i="2" s="1"/>
  <c r="I1316" i="2"/>
  <c r="J2013" i="2"/>
  <c r="J2015" i="2" s="1"/>
  <c r="J1995" i="2"/>
  <c r="J1997" i="2" s="1"/>
  <c r="J1989" i="2"/>
  <c r="J1991" i="2" s="1"/>
  <c r="J2049" i="2"/>
  <c r="J2051" i="2" s="1"/>
  <c r="J2025" i="2"/>
  <c r="J2027" i="2" s="1"/>
  <c r="J2007" i="2"/>
  <c r="J2009" i="2" s="1"/>
  <c r="H1742" i="2"/>
  <c r="H1743" i="2" s="1"/>
  <c r="I1952" i="2"/>
  <c r="H1748" i="2"/>
  <c r="H1749" i="2" s="1"/>
  <c r="H1952" i="2"/>
  <c r="H1953" i="2" s="1"/>
  <c r="J1952" i="2"/>
  <c r="H1946" i="2"/>
  <c r="H1947" i="2" s="1"/>
  <c r="J1946" i="2"/>
  <c r="H1940" i="2"/>
  <c r="H1941" i="2" s="1"/>
  <c r="J1940" i="2"/>
  <c r="H1934" i="2"/>
  <c r="H1935" i="2" s="1"/>
  <c r="J1934" i="2"/>
  <c r="H1928" i="2"/>
  <c r="H1929" i="2" s="1"/>
  <c r="H1916" i="2"/>
  <c r="H1917" i="2" s="1"/>
  <c r="J1928" i="2"/>
  <c r="J1916" i="2"/>
  <c r="H1922" i="2"/>
  <c r="H1923" i="2" s="1"/>
  <c r="J1922" i="2"/>
  <c r="J1910" i="2"/>
  <c r="H1910" i="2"/>
  <c r="H1911" i="2" s="1"/>
  <c r="J1902" i="2"/>
  <c r="J1904" i="2" s="1"/>
  <c r="H1904" i="2"/>
  <c r="H1905" i="2" s="1"/>
  <c r="J1892" i="2"/>
  <c r="H1898" i="2"/>
  <c r="H1899" i="2" s="1"/>
  <c r="I1892" i="2"/>
  <c r="H1892" i="2"/>
  <c r="H1893" i="2" s="1"/>
  <c r="J1898" i="2"/>
  <c r="J1886" i="2"/>
  <c r="H1886" i="2"/>
  <c r="H1887" i="2" s="1"/>
  <c r="J1878" i="2"/>
  <c r="J1880" i="2" s="1"/>
  <c r="H1880" i="2"/>
  <c r="H1881" i="2" s="1"/>
  <c r="H1874" i="2"/>
  <c r="H1875" i="2" s="1"/>
  <c r="J1874" i="2"/>
  <c r="H1868" i="2"/>
  <c r="H1869" i="2" s="1"/>
  <c r="J1868" i="2"/>
  <c r="G1856" i="2"/>
  <c r="I1841" i="2"/>
  <c r="I1835" i="2"/>
  <c r="J1851" i="2"/>
  <c r="J1853" i="2" s="1"/>
  <c r="H1853" i="2"/>
  <c r="H1854" i="2" s="1"/>
  <c r="H1841" i="2"/>
  <c r="H1842" i="2" s="1"/>
  <c r="H1847" i="2"/>
  <c r="H1848" i="2" s="1"/>
  <c r="J1847" i="2"/>
  <c r="I1817" i="2"/>
  <c r="J1841" i="2"/>
  <c r="H1817" i="2"/>
  <c r="H1818" i="2" s="1"/>
  <c r="H1835" i="2"/>
  <c r="H1836" i="2" s="1"/>
  <c r="J1835" i="2"/>
  <c r="J1827" i="2"/>
  <c r="J1829" i="2" s="1"/>
  <c r="H1829" i="2"/>
  <c r="H1830" i="2" s="1"/>
  <c r="J1817" i="2"/>
  <c r="H1823" i="2"/>
  <c r="H1824" i="2" s="1"/>
  <c r="J1823" i="2"/>
  <c r="I1811" i="2"/>
  <c r="I1613" i="2"/>
  <c r="H1811" i="2"/>
  <c r="H1812" i="2" s="1"/>
  <c r="J1811" i="2"/>
  <c r="H1799" i="2"/>
  <c r="H1800" i="2" s="1"/>
  <c r="J1787" i="2"/>
  <c r="I1793" i="2"/>
  <c r="J1803" i="2"/>
  <c r="J1805" i="2" s="1"/>
  <c r="H1805" i="2"/>
  <c r="H1806" i="2" s="1"/>
  <c r="H1787" i="2"/>
  <c r="H1788" i="2" s="1"/>
  <c r="J1799" i="2"/>
  <c r="J1793" i="2"/>
  <c r="H1793" i="2"/>
  <c r="H1794" i="2" s="1"/>
  <c r="H1781" i="2"/>
  <c r="H1782" i="2" s="1"/>
  <c r="J1781" i="2"/>
  <c r="H1775" i="2"/>
  <c r="H1776" i="2" s="1"/>
  <c r="J1775" i="2"/>
  <c r="H1769" i="2"/>
  <c r="H1770" i="2" s="1"/>
  <c r="H1235" i="2"/>
  <c r="H1236" i="2" s="1"/>
  <c r="J1769" i="2"/>
  <c r="J1730" i="2"/>
  <c r="G1757" i="2"/>
  <c r="J1688" i="2"/>
  <c r="J1712" i="2"/>
  <c r="I1736" i="2"/>
  <c r="H1754" i="2"/>
  <c r="H1755" i="2" s="1"/>
  <c r="J1754" i="2"/>
  <c r="J1706" i="2"/>
  <c r="H1700" i="2"/>
  <c r="H1701" i="2" s="1"/>
  <c r="J1676" i="2"/>
  <c r="I1748" i="2"/>
  <c r="I1706" i="2"/>
  <c r="H1712" i="2"/>
  <c r="H1713" i="2" s="1"/>
  <c r="J1724" i="2"/>
  <c r="J1734" i="2"/>
  <c r="J1736" i="2" s="1"/>
  <c r="H1736" i="2"/>
  <c r="H1737" i="2" s="1"/>
  <c r="H1694" i="2"/>
  <c r="H1695" i="2" s="1"/>
  <c r="H1718" i="2"/>
  <c r="H1719" i="2" s="1"/>
  <c r="I1682" i="2"/>
  <c r="I1688" i="2"/>
  <c r="I1712" i="2"/>
  <c r="H1730" i="2"/>
  <c r="H1731" i="2" s="1"/>
  <c r="I1655" i="2"/>
  <c r="I1730" i="2"/>
  <c r="H1724" i="2"/>
  <c r="H1725" i="2" s="1"/>
  <c r="H1706" i="2"/>
  <c r="H1707" i="2" s="1"/>
  <c r="H1670" i="2"/>
  <c r="H1671" i="2" s="1"/>
  <c r="J1682" i="2"/>
  <c r="I1718" i="2"/>
  <c r="I1700" i="2"/>
  <c r="H1688" i="2"/>
  <c r="H1689" i="2" s="1"/>
  <c r="I1694" i="2"/>
  <c r="I1676" i="2"/>
  <c r="H1682" i="2"/>
  <c r="H1683" i="2" s="1"/>
  <c r="H1676" i="2"/>
  <c r="H1677" i="2" s="1"/>
  <c r="I1670" i="2"/>
  <c r="I1391" i="2"/>
  <c r="I1526" i="2"/>
  <c r="I1274" i="2"/>
  <c r="I1490" i="2"/>
  <c r="I1544" i="2"/>
  <c r="I1571" i="2"/>
  <c r="I1508" i="2"/>
  <c r="J1637" i="2"/>
  <c r="G1658" i="2"/>
  <c r="I1637" i="2"/>
  <c r="I1310" i="2"/>
  <c r="I1427" i="2"/>
  <c r="J1746" i="2"/>
  <c r="J1748" i="2" s="1"/>
  <c r="J1740" i="2"/>
  <c r="J1742" i="2" s="1"/>
  <c r="J1716" i="2"/>
  <c r="J1718" i="2" s="1"/>
  <c r="J1698" i="2"/>
  <c r="J1700" i="2" s="1"/>
  <c r="J1692" i="2"/>
  <c r="J1694" i="2" s="1"/>
  <c r="I1538" i="2"/>
  <c r="H1637" i="2"/>
  <c r="H1638" i="2" s="1"/>
  <c r="J1668" i="2"/>
  <c r="J1670" i="2" s="1"/>
  <c r="I1235" i="2"/>
  <c r="I1379" i="2"/>
  <c r="I1328" i="2"/>
  <c r="J3524" i="1"/>
  <c r="I1643" i="2"/>
  <c r="H1655" i="2"/>
  <c r="H1656" i="2" s="1"/>
  <c r="H1643" i="2"/>
  <c r="H1644" i="2" s="1"/>
  <c r="J1655" i="2"/>
  <c r="J1647" i="2"/>
  <c r="J1649" i="2" s="1"/>
  <c r="H1649" i="2"/>
  <c r="H1650" i="2" s="1"/>
  <c r="J1643" i="2"/>
  <c r="H1631" i="2"/>
  <c r="H1632" i="2" s="1"/>
  <c r="J1625" i="2"/>
  <c r="H1625" i="2"/>
  <c r="H1626" i="2" s="1"/>
  <c r="J1631" i="2"/>
  <c r="J1617" i="2"/>
  <c r="J1619" i="2" s="1"/>
  <c r="H1619" i="2"/>
  <c r="H1620" i="2" s="1"/>
  <c r="H1613" i="2"/>
  <c r="H1614" i="2" s="1"/>
  <c r="J1613" i="2"/>
  <c r="I1193" i="2"/>
  <c r="I1241" i="2"/>
  <c r="H1577" i="2"/>
  <c r="H1578" i="2" s="1"/>
  <c r="H1607" i="2"/>
  <c r="H1608" i="2" s="1"/>
  <c r="J1607" i="2"/>
  <c r="J1599" i="2"/>
  <c r="J1601" i="2" s="1"/>
  <c r="H1601" i="2"/>
  <c r="H1602" i="2" s="1"/>
  <c r="I1583" i="2"/>
  <c r="J1593" i="2"/>
  <c r="J1595" i="2" s="1"/>
  <c r="H1595" i="2"/>
  <c r="H1596" i="2" s="1"/>
  <c r="J1577" i="2"/>
  <c r="H1589" i="2"/>
  <c r="H1590" i="2" s="1"/>
  <c r="J1571" i="2"/>
  <c r="J1589" i="2"/>
  <c r="H1583" i="2"/>
  <c r="H1584" i="2" s="1"/>
  <c r="J1583" i="2"/>
  <c r="H1571" i="2"/>
  <c r="H1572" i="2" s="1"/>
  <c r="H1247" i="2"/>
  <c r="H1248" i="2" s="1"/>
  <c r="H1379" i="2"/>
  <c r="H1380" i="2" s="1"/>
  <c r="J4436" i="1"/>
  <c r="J4512" i="1"/>
  <c r="K4252" i="1"/>
  <c r="J3452" i="1"/>
  <c r="J3752" i="1"/>
  <c r="J3600" i="1"/>
  <c r="K3796" i="1"/>
  <c r="G1559" i="2"/>
  <c r="J1554" i="2"/>
  <c r="J1556" i="2" s="1"/>
  <c r="H1556" i="2"/>
  <c r="H1557" i="2" s="1"/>
  <c r="J1548" i="2"/>
  <c r="J1550" i="2" s="1"/>
  <c r="H1550" i="2"/>
  <c r="H1551" i="2" s="1"/>
  <c r="H1544" i="2"/>
  <c r="H1545" i="2" s="1"/>
  <c r="J1544" i="2"/>
  <c r="H1532" i="2"/>
  <c r="H1533" i="2" s="1"/>
  <c r="J1536" i="2"/>
  <c r="J1538" i="2" s="1"/>
  <c r="H1538" i="2"/>
  <c r="H1539" i="2" s="1"/>
  <c r="J1532" i="2"/>
  <c r="H1526" i="2"/>
  <c r="H1527" i="2" s="1"/>
  <c r="J1526" i="2"/>
  <c r="H1520" i="2"/>
  <c r="H1521" i="2" s="1"/>
  <c r="J1520" i="2"/>
  <c r="J1512" i="2"/>
  <c r="J1514" i="2" s="1"/>
  <c r="H1514" i="2"/>
  <c r="H1515" i="2" s="1"/>
  <c r="H1508" i="2"/>
  <c r="H1509" i="2" s="1"/>
  <c r="J1508" i="2"/>
  <c r="J1502" i="2"/>
  <c r="H1502" i="2"/>
  <c r="H1503" i="2" s="1"/>
  <c r="H1490" i="2"/>
  <c r="H1491" i="2" s="1"/>
  <c r="J1490" i="2"/>
  <c r="H1496" i="2"/>
  <c r="H1497" i="2" s="1"/>
  <c r="J1496" i="2"/>
  <c r="J1484" i="2"/>
  <c r="I1439" i="2"/>
  <c r="H1484" i="2"/>
  <c r="H1485" i="2" s="1"/>
  <c r="I1472" i="2"/>
  <c r="H1478" i="2"/>
  <c r="H1479" i="2" s="1"/>
  <c r="J1478" i="2"/>
  <c r="J1470" i="2"/>
  <c r="J1472" i="2" s="1"/>
  <c r="H1472" i="2"/>
  <c r="H1473" i="2" s="1"/>
  <c r="I1154" i="2"/>
  <c r="I1409" i="2"/>
  <c r="I1124" i="2"/>
  <c r="I1037" i="2"/>
  <c r="H1403" i="2"/>
  <c r="H1404" i="2" s="1"/>
  <c r="I1136" i="2"/>
  <c r="G1361" i="2"/>
  <c r="I1217" i="2"/>
  <c r="J3258" i="1"/>
  <c r="K3260" i="1" s="1"/>
  <c r="J3262" i="1" s="1"/>
  <c r="H1457" i="2"/>
  <c r="H1458" i="2" s="1"/>
  <c r="J1457" i="2"/>
  <c r="H1451" i="2"/>
  <c r="H1452" i="2" s="1"/>
  <c r="J1451" i="2"/>
  <c r="I1445" i="2"/>
  <c r="H1433" i="2"/>
  <c r="H1434" i="2" s="1"/>
  <c r="G1460" i="2"/>
  <c r="H1445" i="2"/>
  <c r="H1446" i="2" s="1"/>
  <c r="H1439" i="2"/>
  <c r="H1440" i="2" s="1"/>
  <c r="J1445" i="2"/>
  <c r="J1439" i="2"/>
  <c r="J1427" i="2"/>
  <c r="H1427" i="2"/>
  <c r="H1428" i="2" s="1"/>
  <c r="J1433" i="2"/>
  <c r="I1421" i="2"/>
  <c r="H1421" i="2"/>
  <c r="H1422" i="2" s="1"/>
  <c r="J1421" i="2"/>
  <c r="H1373" i="2"/>
  <c r="H1374" i="2" s="1"/>
  <c r="H1415" i="2"/>
  <c r="H1416" i="2" s="1"/>
  <c r="J1415" i="2"/>
  <c r="J1371" i="2"/>
  <c r="J1373" i="2" s="1"/>
  <c r="J1403" i="2"/>
  <c r="H1409" i="2"/>
  <c r="H1410" i="2" s="1"/>
  <c r="J1409" i="2"/>
  <c r="H1397" i="2"/>
  <c r="H1398" i="2" s="1"/>
  <c r="J1397" i="2"/>
  <c r="H1385" i="2"/>
  <c r="H1386" i="2" s="1"/>
  <c r="J1385" i="2"/>
  <c r="H1391" i="2"/>
  <c r="H1392" i="2" s="1"/>
  <c r="J1391" i="2"/>
  <c r="J1379" i="2"/>
  <c r="I1298" i="2"/>
  <c r="H1358" i="2"/>
  <c r="H1359" i="2" s="1"/>
  <c r="J1352" i="2"/>
  <c r="H1352" i="2"/>
  <c r="H1353" i="2" s="1"/>
  <c r="J1358" i="2"/>
  <c r="H1346" i="2"/>
  <c r="H1347" i="2" s="1"/>
  <c r="J1346" i="2"/>
  <c r="J1338" i="2"/>
  <c r="J1340" i="2" s="1"/>
  <c r="H1340" i="2"/>
  <c r="H1341" i="2" s="1"/>
  <c r="H896" i="2"/>
  <c r="H897" i="2" s="1"/>
  <c r="H1334" i="2"/>
  <c r="H1335" i="2" s="1"/>
  <c r="J1334" i="2"/>
  <c r="H1328" i="2"/>
  <c r="H1329" i="2" s="1"/>
  <c r="J1328" i="2"/>
  <c r="H1322" i="2"/>
  <c r="H1323" i="2" s="1"/>
  <c r="J1322" i="2"/>
  <c r="H1316" i="2"/>
  <c r="H1317" i="2" s="1"/>
  <c r="H1286" i="2"/>
  <c r="H1287" i="2" s="1"/>
  <c r="J1316" i="2"/>
  <c r="J1286" i="2"/>
  <c r="H1310" i="2"/>
  <c r="H1311" i="2" s="1"/>
  <c r="J1310" i="2"/>
  <c r="H1304" i="2"/>
  <c r="H1305" i="2" s="1"/>
  <c r="J1304" i="2"/>
  <c r="I1076" i="2"/>
  <c r="H1298" i="2"/>
  <c r="H1299" i="2" s="1"/>
  <c r="J1298" i="2"/>
  <c r="J1290" i="2"/>
  <c r="J1292" i="2" s="1"/>
  <c r="H1292" i="2"/>
  <c r="H1293" i="2" s="1"/>
  <c r="J1274" i="2"/>
  <c r="H1280" i="2"/>
  <c r="H1281" i="2" s="1"/>
  <c r="J1280" i="2"/>
  <c r="H1274" i="2"/>
  <c r="H1275" i="2" s="1"/>
  <c r="H494" i="2"/>
  <c r="H495" i="2" s="1"/>
  <c r="I1001" i="2"/>
  <c r="H1259" i="2"/>
  <c r="H1260" i="2" s="1"/>
  <c r="J1259" i="2"/>
  <c r="G1262" i="2"/>
  <c r="J1253" i="2"/>
  <c r="J1247" i="2"/>
  <c r="H1253" i="2"/>
  <c r="H1254" i="2" s="1"/>
  <c r="H1241" i="2"/>
  <c r="H1242" i="2" s="1"/>
  <c r="H1118" i="2"/>
  <c r="H1119" i="2" s="1"/>
  <c r="J1241" i="2"/>
  <c r="J1235" i="2"/>
  <c r="I1223" i="2"/>
  <c r="H1223" i="2"/>
  <c r="H1224" i="2" s="1"/>
  <c r="J1223" i="2"/>
  <c r="H1229" i="2"/>
  <c r="H1230" i="2" s="1"/>
  <c r="J1229" i="2"/>
  <c r="H1217" i="2"/>
  <c r="H1218" i="2" s="1"/>
  <c r="I833" i="2"/>
  <c r="J1217" i="2"/>
  <c r="I686" i="2"/>
  <c r="H1211" i="2"/>
  <c r="H1212" i="2" s="1"/>
  <c r="J1211" i="2"/>
  <c r="J1199" i="2"/>
  <c r="J1205" i="2"/>
  <c r="H1205" i="2"/>
  <c r="H1206" i="2" s="1"/>
  <c r="J1193" i="2"/>
  <c r="H1199" i="2"/>
  <c r="H1200" i="2" s="1"/>
  <c r="H1193" i="2"/>
  <c r="H1194" i="2" s="1"/>
  <c r="H1181" i="2"/>
  <c r="H1182" i="2" s="1"/>
  <c r="H1187" i="2"/>
  <c r="H1188" i="2" s="1"/>
  <c r="I1175" i="2"/>
  <c r="J1187" i="2"/>
  <c r="J1181" i="2"/>
  <c r="H1175" i="2"/>
  <c r="H1176" i="2" s="1"/>
  <c r="J1175" i="2"/>
  <c r="I1007" i="2"/>
  <c r="H1124" i="2"/>
  <c r="H1125" i="2" s="1"/>
  <c r="I1070" i="2"/>
  <c r="H1148" i="2"/>
  <c r="H1149" i="2" s="1"/>
  <c r="H1160" i="2"/>
  <c r="H1161" i="2" s="1"/>
  <c r="G1163" i="2"/>
  <c r="J1160" i="2"/>
  <c r="H1154" i="2"/>
  <c r="H1155" i="2" s="1"/>
  <c r="J1154" i="2"/>
  <c r="I1148" i="2"/>
  <c r="J1140" i="2"/>
  <c r="J1142" i="2" s="1"/>
  <c r="H1142" i="2"/>
  <c r="H1143" i="2" s="1"/>
  <c r="H1136" i="2"/>
  <c r="H1137" i="2" s="1"/>
  <c r="J1136" i="2"/>
  <c r="J1124" i="2"/>
  <c r="J1128" i="2"/>
  <c r="J1130" i="2" s="1"/>
  <c r="H1130" i="2"/>
  <c r="H1131" i="2" s="1"/>
  <c r="J1118" i="2"/>
  <c r="J1112" i="2"/>
  <c r="J1106" i="2"/>
  <c r="H1112" i="2"/>
  <c r="H1113" i="2" s="1"/>
  <c r="I1088" i="2"/>
  <c r="H1106" i="2"/>
  <c r="H1107" i="2" s="1"/>
  <c r="J1098" i="2"/>
  <c r="J1100" i="2" s="1"/>
  <c r="H1100" i="2"/>
  <c r="H1101" i="2" s="1"/>
  <c r="J1082" i="2"/>
  <c r="H1088" i="2"/>
  <c r="H1089" i="2" s="1"/>
  <c r="J1088" i="2"/>
  <c r="H1094" i="2"/>
  <c r="H1095" i="2" s="1"/>
  <c r="J1094" i="2"/>
  <c r="I1082" i="2"/>
  <c r="H1082" i="2"/>
  <c r="H1083" i="2" s="1"/>
  <c r="H1076" i="2"/>
  <c r="J1076" i="2"/>
  <c r="I821" i="2"/>
  <c r="J2840" i="1"/>
  <c r="G1064" i="2"/>
  <c r="J1013" i="2"/>
  <c r="H1061" i="2"/>
  <c r="H1062" i="2" s="1"/>
  <c r="J1061" i="2"/>
  <c r="H1037" i="2"/>
  <c r="H1038" i="2" s="1"/>
  <c r="J1053" i="2"/>
  <c r="J1055" i="2" s="1"/>
  <c r="H1055" i="2"/>
  <c r="H1056" i="2" s="1"/>
  <c r="J1043" i="2"/>
  <c r="J1047" i="2"/>
  <c r="J1049" i="2" s="1"/>
  <c r="H1049" i="2"/>
  <c r="H1050" i="2" s="1"/>
  <c r="H1043" i="2"/>
  <c r="H1044" i="2" s="1"/>
  <c r="I1031" i="2"/>
  <c r="J1037" i="2"/>
  <c r="H1019" i="2"/>
  <c r="H1020" i="2" s="1"/>
  <c r="J1031" i="2"/>
  <c r="H1031" i="2"/>
  <c r="H1032" i="2" s="1"/>
  <c r="J1023" i="2"/>
  <c r="J1025" i="2" s="1"/>
  <c r="H1025" i="2"/>
  <c r="H1026" i="2" s="1"/>
  <c r="H1013" i="2"/>
  <c r="H1014" i="2" s="1"/>
  <c r="J1019" i="2"/>
  <c r="H1007" i="2"/>
  <c r="H1008" i="2" s="1"/>
  <c r="J1007" i="2"/>
  <c r="H1001" i="2"/>
  <c r="H1002" i="2" s="1"/>
  <c r="J1001" i="2"/>
  <c r="H995" i="2"/>
  <c r="H996" i="2" s="1"/>
  <c r="J995" i="2"/>
  <c r="I989" i="2"/>
  <c r="H989" i="2"/>
  <c r="H990" i="2" s="1"/>
  <c r="J989" i="2"/>
  <c r="J981" i="2"/>
  <c r="J983" i="2" s="1"/>
  <c r="H983" i="2"/>
  <c r="H984" i="2" s="1"/>
  <c r="J975" i="2"/>
  <c r="J977" i="2" s="1"/>
  <c r="H977" i="2"/>
  <c r="H623" i="2"/>
  <c r="H624" i="2" s="1"/>
  <c r="G965" i="2"/>
  <c r="I962" i="2"/>
  <c r="H962" i="2"/>
  <c r="H963" i="2" s="1"/>
  <c r="J962" i="2"/>
  <c r="J954" i="2"/>
  <c r="J956" i="2" s="1"/>
  <c r="H956" i="2"/>
  <c r="H957" i="2" s="1"/>
  <c r="J948" i="2"/>
  <c r="J950" i="2" s="1"/>
  <c r="H950" i="2"/>
  <c r="H951" i="2" s="1"/>
  <c r="I932" i="2"/>
  <c r="H944" i="2"/>
  <c r="H945" i="2" s="1"/>
  <c r="J944" i="2"/>
  <c r="I938" i="2"/>
  <c r="J938" i="2"/>
  <c r="H938" i="2"/>
  <c r="H939" i="2" s="1"/>
  <c r="I902" i="2"/>
  <c r="H932" i="2"/>
  <c r="H933" i="2" s="1"/>
  <c r="H920" i="2"/>
  <c r="H921" i="2" s="1"/>
  <c r="J932" i="2"/>
  <c r="J924" i="2"/>
  <c r="J926" i="2" s="1"/>
  <c r="H926" i="2"/>
  <c r="H927" i="2" s="1"/>
  <c r="H914" i="2"/>
  <c r="H915" i="2" s="1"/>
  <c r="J920" i="2"/>
  <c r="J914" i="2"/>
  <c r="J906" i="2"/>
  <c r="J908" i="2" s="1"/>
  <c r="H908" i="2"/>
  <c r="H909" i="2" s="1"/>
  <c r="H902" i="2"/>
  <c r="H903" i="2" s="1"/>
  <c r="J902" i="2"/>
  <c r="J896" i="2"/>
  <c r="H890" i="2"/>
  <c r="H891" i="2" s="1"/>
  <c r="J890" i="2"/>
  <c r="J882" i="2"/>
  <c r="J884" i="2" s="1"/>
  <c r="H884" i="2"/>
  <c r="H885" i="2" s="1"/>
  <c r="H779" i="2"/>
  <c r="H780" i="2" s="1"/>
  <c r="J876" i="2"/>
  <c r="J878" i="2" s="1"/>
  <c r="H878" i="2"/>
  <c r="H740" i="2"/>
  <c r="H741" i="2" s="1"/>
  <c r="H863" i="2"/>
  <c r="H864" i="2" s="1"/>
  <c r="J863" i="2"/>
  <c r="H833" i="2"/>
  <c r="H834" i="2" s="1"/>
  <c r="G866" i="2"/>
  <c r="H839" i="2"/>
  <c r="H840" i="2" s="1"/>
  <c r="H857" i="2"/>
  <c r="H858" i="2" s="1"/>
  <c r="J857" i="2"/>
  <c r="J849" i="2"/>
  <c r="J851" i="2" s="1"/>
  <c r="H851" i="2"/>
  <c r="H852" i="2" s="1"/>
  <c r="J845" i="2"/>
  <c r="H845" i="2"/>
  <c r="H846" i="2" s="1"/>
  <c r="J839" i="2"/>
  <c r="I692" i="2"/>
  <c r="J821" i="2"/>
  <c r="I722" i="2"/>
  <c r="H821" i="2"/>
  <c r="H822" i="2" s="1"/>
  <c r="J833" i="2"/>
  <c r="J815" i="2"/>
  <c r="J825" i="2"/>
  <c r="J827" i="2" s="1"/>
  <c r="H827" i="2"/>
  <c r="H828" i="2" s="1"/>
  <c r="H815" i="2"/>
  <c r="H816" i="2" s="1"/>
  <c r="H809" i="2"/>
  <c r="H810" i="2" s="1"/>
  <c r="J809" i="2"/>
  <c r="J801" i="2"/>
  <c r="J803" i="2" s="1"/>
  <c r="H803" i="2"/>
  <c r="H804" i="2" s="1"/>
  <c r="H797" i="2"/>
  <c r="H798" i="2" s="1"/>
  <c r="J779" i="2"/>
  <c r="I740" i="2"/>
  <c r="I746" i="2"/>
  <c r="J797" i="2"/>
  <c r="H791" i="2"/>
  <c r="H792" i="2" s="1"/>
  <c r="J791" i="2"/>
  <c r="J783" i="2"/>
  <c r="J785" i="2" s="1"/>
  <c r="H785" i="2"/>
  <c r="H786" i="2" s="1"/>
  <c r="I599" i="2"/>
  <c r="I659" i="2"/>
  <c r="J764" i="2"/>
  <c r="G767" i="2"/>
  <c r="H710" i="2"/>
  <c r="H711" i="2" s="1"/>
  <c r="H734" i="2"/>
  <c r="H735" i="2" s="1"/>
  <c r="H764" i="2"/>
  <c r="H765" i="2" s="1"/>
  <c r="H758" i="2"/>
  <c r="H759" i="2" s="1"/>
  <c r="J758" i="2"/>
  <c r="J750" i="2"/>
  <c r="J752" i="2" s="1"/>
  <c r="H752" i="2"/>
  <c r="H753" i="2" s="1"/>
  <c r="H746" i="2"/>
  <c r="H747" i="2" s="1"/>
  <c r="J746" i="2"/>
  <c r="J710" i="2"/>
  <c r="J740" i="2"/>
  <c r="J722" i="2"/>
  <c r="J734" i="2"/>
  <c r="J726" i="2"/>
  <c r="J728" i="2" s="1"/>
  <c r="H728" i="2"/>
  <c r="H729" i="2" s="1"/>
  <c r="H722" i="2"/>
  <c r="H723" i="2" s="1"/>
  <c r="H716" i="2"/>
  <c r="H717" i="2" s="1"/>
  <c r="J716" i="2"/>
  <c r="H698" i="2"/>
  <c r="H699" i="2" s="1"/>
  <c r="J698" i="2"/>
  <c r="J702" i="2"/>
  <c r="J704" i="2" s="1"/>
  <c r="H704" i="2"/>
  <c r="H705" i="2" s="1"/>
  <c r="J692" i="2"/>
  <c r="H692" i="2"/>
  <c r="H693" i="2" s="1"/>
  <c r="I593" i="2"/>
  <c r="H686" i="2"/>
  <c r="H687" i="2" s="1"/>
  <c r="J686" i="2"/>
  <c r="J678" i="2"/>
  <c r="J680" i="2" s="1"/>
  <c r="H680" i="2"/>
  <c r="H665" i="2"/>
  <c r="H666" i="2" s="1"/>
  <c r="J659" i="2"/>
  <c r="J611" i="2"/>
  <c r="H593" i="2"/>
  <c r="H594" i="2" s="1"/>
  <c r="G668" i="2"/>
  <c r="J665" i="2"/>
  <c r="H647" i="2"/>
  <c r="H648" i="2" s="1"/>
  <c r="H659" i="2"/>
  <c r="H660" i="2" s="1"/>
  <c r="J647" i="2"/>
  <c r="J651" i="2"/>
  <c r="J653" i="2" s="1"/>
  <c r="H653" i="2"/>
  <c r="H654" i="2" s="1"/>
  <c r="J641" i="2"/>
  <c r="I623" i="2"/>
  <c r="I641" i="2"/>
  <c r="H641" i="2"/>
  <c r="H642" i="2" s="1"/>
  <c r="J633" i="2"/>
  <c r="J635" i="2" s="1"/>
  <c r="H635" i="2"/>
  <c r="H636" i="2" s="1"/>
  <c r="J627" i="2"/>
  <c r="J629" i="2" s="1"/>
  <c r="H629" i="2"/>
  <c r="H630" i="2" s="1"/>
  <c r="J599" i="2"/>
  <c r="I617" i="2"/>
  <c r="J623" i="2"/>
  <c r="H599" i="2"/>
  <c r="H600" i="2" s="1"/>
  <c r="H617" i="2"/>
  <c r="H618" i="2" s="1"/>
  <c r="J617" i="2"/>
  <c r="H611" i="2"/>
  <c r="H612" i="2" s="1"/>
  <c r="J603" i="2"/>
  <c r="J605" i="2" s="1"/>
  <c r="H605" i="2"/>
  <c r="H606" i="2" s="1"/>
  <c r="H587" i="2"/>
  <c r="H588" i="2" s="1"/>
  <c r="J593" i="2"/>
  <c r="I587" i="2"/>
  <c r="J587" i="2"/>
  <c r="J579" i="2"/>
  <c r="J581" i="2" s="1"/>
  <c r="H581" i="2"/>
  <c r="I536" i="2"/>
  <c r="I482" i="2"/>
  <c r="I494" i="2"/>
  <c r="I422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560" i="2"/>
  <c r="H561" i="2" s="1"/>
  <c r="H476" i="2"/>
  <c r="H477" i="2" s="1"/>
  <c r="J185" i="2"/>
  <c r="J548" i="2"/>
  <c r="H548" i="2"/>
  <c r="H549" i="2" s="1"/>
  <c r="H566" i="2"/>
  <c r="H567" i="2" s="1"/>
  <c r="J566" i="2"/>
  <c r="I548" i="2"/>
  <c r="J560" i="2"/>
  <c r="H554" i="2"/>
  <c r="H555" i="2" s="1"/>
  <c r="J554" i="2"/>
  <c r="H542" i="2"/>
  <c r="J542" i="2"/>
  <c r="H527" i="2"/>
  <c r="H528" i="2" s="1"/>
  <c r="J527" i="2"/>
  <c r="H516" i="2"/>
  <c r="J521" i="2"/>
  <c r="J515" i="2"/>
  <c r="H521" i="2"/>
  <c r="H522" i="2" s="1"/>
  <c r="H500" i="2"/>
  <c r="H501" i="2" s="1"/>
  <c r="J500" i="2"/>
  <c r="J470" i="2"/>
  <c r="J494" i="2"/>
  <c r="J476" i="2"/>
  <c r="H488" i="2"/>
  <c r="H489" i="2" s="1"/>
  <c r="H470" i="2"/>
  <c r="H471" i="2" s="1"/>
  <c r="J482" i="2"/>
  <c r="J488" i="2"/>
  <c r="H482" i="2"/>
  <c r="H483" i="2" s="1"/>
  <c r="H278" i="2"/>
  <c r="I356" i="2"/>
  <c r="I443" i="2"/>
  <c r="J179" i="2"/>
  <c r="H365" i="2"/>
  <c r="J453" i="2"/>
  <c r="J455" i="2" s="1"/>
  <c r="H455" i="2"/>
  <c r="H456" i="2" s="1"/>
  <c r="H449" i="2"/>
  <c r="H450" i="2" s="1"/>
  <c r="J449" i="2"/>
  <c r="H443" i="2"/>
  <c r="H444" i="2" s="1"/>
  <c r="J443" i="2"/>
  <c r="I437" i="2"/>
  <c r="H437" i="2"/>
  <c r="J437" i="2"/>
  <c r="J1628" i="1"/>
  <c r="H401" i="2"/>
  <c r="H402" i="2" s="1"/>
  <c r="I401" i="2"/>
  <c r="H413" i="2"/>
  <c r="H414" i="2" s="1"/>
  <c r="I413" i="2"/>
  <c r="J413" i="2"/>
  <c r="H407" i="2"/>
  <c r="H408" i="2" s="1"/>
  <c r="H395" i="2"/>
  <c r="H396" i="2" s="1"/>
  <c r="I407" i="2"/>
  <c r="J407" i="2"/>
  <c r="I389" i="2"/>
  <c r="J401" i="2"/>
  <c r="J395" i="2"/>
  <c r="H389" i="2"/>
  <c r="H390" i="2" s="1"/>
  <c r="H383" i="2"/>
  <c r="H384" i="2" s="1"/>
  <c r="J389" i="2"/>
  <c r="J383" i="2"/>
  <c r="I383" i="2"/>
  <c r="J375" i="2"/>
  <c r="J377" i="2" s="1"/>
  <c r="H377" i="2"/>
  <c r="H378" i="2" s="1"/>
  <c r="H371" i="2"/>
  <c r="J371" i="2"/>
  <c r="I326" i="2"/>
  <c r="I338" i="2"/>
  <c r="H356" i="2"/>
  <c r="H357" i="2" s="1"/>
  <c r="I350" i="2"/>
  <c r="J356" i="2"/>
  <c r="H308" i="2"/>
  <c r="H350" i="2"/>
  <c r="H351" i="2" s="1"/>
  <c r="J314" i="2"/>
  <c r="J350" i="2"/>
  <c r="J306" i="2"/>
  <c r="J308" i="2" s="1"/>
  <c r="J332" i="2"/>
  <c r="H344" i="2"/>
  <c r="H345" i="2" s="1"/>
  <c r="I314" i="2"/>
  <c r="H332" i="2"/>
  <c r="H333" i="2" s="1"/>
  <c r="I344" i="2"/>
  <c r="J344" i="2"/>
  <c r="J336" i="2"/>
  <c r="J338" i="2" s="1"/>
  <c r="H338" i="2"/>
  <c r="H339" i="2" s="1"/>
  <c r="J326" i="2"/>
  <c r="H326" i="2"/>
  <c r="H327" i="2" s="1"/>
  <c r="J318" i="2"/>
  <c r="J320" i="2" s="1"/>
  <c r="H320" i="2"/>
  <c r="H321" i="2" s="1"/>
  <c r="I302" i="2"/>
  <c r="H314" i="2"/>
  <c r="H315" i="2" s="1"/>
  <c r="H284" i="2"/>
  <c r="H309" i="2"/>
  <c r="H302" i="2"/>
  <c r="H303" i="2" s="1"/>
  <c r="J282" i="2"/>
  <c r="J284" i="2" s="1"/>
  <c r="J302" i="2"/>
  <c r="I296" i="2"/>
  <c r="H296" i="2"/>
  <c r="H297" i="2" s="1"/>
  <c r="J296" i="2"/>
  <c r="J288" i="2"/>
  <c r="J290" i="2" s="1"/>
  <c r="H290" i="2"/>
  <c r="H291" i="2" s="1"/>
  <c r="J363" i="2"/>
  <c r="J365" i="2" s="1"/>
  <c r="J239" i="2"/>
  <c r="I269" i="2"/>
  <c r="H233" i="2"/>
  <c r="H234" i="2" s="1"/>
  <c r="J269" i="2"/>
  <c r="H269" i="2"/>
  <c r="J276" i="2"/>
  <c r="J278" i="2" s="1"/>
  <c r="J252" i="2"/>
  <c r="J254" i="2" s="1"/>
  <c r="H254" i="2"/>
  <c r="I233" i="2"/>
  <c r="H239" i="2"/>
  <c r="H240" i="2" s="1"/>
  <c r="I227" i="2"/>
  <c r="H227" i="2"/>
  <c r="H12" i="2"/>
  <c r="J12" i="2" s="1"/>
  <c r="J14" i="2" s="1"/>
  <c r="J227" i="2"/>
  <c r="J233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H212" i="2"/>
  <c r="J212" i="2"/>
  <c r="J2850" i="2"/>
  <c r="J2852" i="2" s="1"/>
  <c r="G14" i="2"/>
  <c r="J2949" i="2"/>
  <c r="J2951" i="2" s="1"/>
  <c r="I191" i="2"/>
  <c r="H197" i="2"/>
  <c r="H198" i="2" s="1"/>
  <c r="J191" i="2"/>
  <c r="J197" i="2"/>
  <c r="H185" i="2"/>
  <c r="H186" i="2" s="1"/>
  <c r="H191" i="2"/>
  <c r="H192" i="2" s="1"/>
  <c r="H179" i="2"/>
  <c r="H180" i="2" s="1"/>
  <c r="H173" i="2"/>
  <c r="J173" i="2"/>
  <c r="I56" i="2"/>
  <c r="I158" i="2"/>
  <c r="H158" i="2"/>
  <c r="J158" i="2"/>
  <c r="J125" i="2"/>
  <c r="I49" i="2"/>
  <c r="I50" i="2" s="1"/>
  <c r="H131" i="2"/>
  <c r="H132" i="2" s="1"/>
  <c r="I143" i="2"/>
  <c r="H143" i="2"/>
  <c r="H144" i="2" s="1"/>
  <c r="J143" i="2"/>
  <c r="J119" i="2"/>
  <c r="H125" i="2"/>
  <c r="H126" i="2" s="1"/>
  <c r="J135" i="2"/>
  <c r="J137" i="2" s="1"/>
  <c r="H137" i="2"/>
  <c r="H138" i="2" s="1"/>
  <c r="J131" i="2"/>
  <c r="I119" i="2"/>
  <c r="H119" i="2"/>
  <c r="I86" i="2"/>
  <c r="I2555" i="2"/>
  <c r="J104" i="2"/>
  <c r="H104" i="2"/>
  <c r="H105" i="2" s="1"/>
  <c r="H98" i="2"/>
  <c r="H99" i="2" s="1"/>
  <c r="J98" i="2"/>
  <c r="H92" i="2"/>
  <c r="I92" i="2"/>
  <c r="J92" i="2"/>
  <c r="H970" i="2"/>
  <c r="J970" i="2" s="1"/>
  <c r="J971" i="2" s="1"/>
  <c r="I970" i="2"/>
  <c r="I971" i="2" s="1"/>
  <c r="J77" i="2"/>
  <c r="H77" i="2"/>
  <c r="H78" i="2" s="1"/>
  <c r="I20" i="2"/>
  <c r="G20" i="2"/>
  <c r="H56" i="2"/>
  <c r="H57" i="2" s="1"/>
  <c r="H18" i="2"/>
  <c r="J18" i="2" s="1"/>
  <c r="J20" i="2" s="1"/>
  <c r="J56" i="2"/>
  <c r="I62" i="2"/>
  <c r="H62" i="2"/>
  <c r="H63" i="2" s="1"/>
  <c r="J62" i="2"/>
  <c r="H41" i="2"/>
  <c r="J41" i="2"/>
  <c r="H49" i="2"/>
  <c r="J49" i="2" s="1"/>
  <c r="J50" i="2" s="1"/>
  <c r="J24" i="2"/>
  <c r="H25" i="2"/>
  <c r="J25" i="2" s="1"/>
  <c r="I25" i="2"/>
  <c r="E26" i="2"/>
  <c r="I24" i="2"/>
  <c r="G26" i="2"/>
  <c r="I2654" i="2"/>
  <c r="H152" i="2"/>
  <c r="H3347" i="2"/>
  <c r="H431" i="2"/>
  <c r="I221" i="2"/>
  <c r="J3347" i="2"/>
  <c r="J431" i="2"/>
  <c r="J152" i="2"/>
  <c r="H1268" i="2"/>
  <c r="J2258" i="2"/>
  <c r="J1268" i="2"/>
  <c r="H2357" i="2"/>
  <c r="I1763" i="2"/>
  <c r="I1664" i="2"/>
  <c r="J2357" i="2"/>
  <c r="I262" i="2"/>
  <c r="I263" i="2" s="1"/>
  <c r="G263" i="2"/>
  <c r="G272" i="2" s="1"/>
  <c r="H262" i="2"/>
  <c r="H206" i="2"/>
  <c r="I14" i="2"/>
  <c r="J509" i="2"/>
  <c r="H1367" i="2"/>
  <c r="H1368" i="2" s="1"/>
  <c r="I773" i="2"/>
  <c r="H1466" i="2"/>
  <c r="H509" i="2"/>
  <c r="J1367" i="2"/>
  <c r="I674" i="2"/>
  <c r="J1466" i="2"/>
  <c r="J3049" i="2"/>
  <c r="J3050" i="2" s="1"/>
  <c r="H3050" i="2"/>
  <c r="J2553" i="2"/>
  <c r="J2555" i="2" s="1"/>
  <c r="H2555" i="2"/>
  <c r="J3444" i="2"/>
  <c r="J3446" i="2" s="1"/>
  <c r="H3446" i="2"/>
  <c r="H3149" i="2"/>
  <c r="J2751" i="2"/>
  <c r="J2753" i="2" s="1"/>
  <c r="H2753" i="2"/>
  <c r="J3149" i="2"/>
  <c r="J2652" i="2"/>
  <c r="J2654" i="2" s="1"/>
  <c r="H2654" i="2"/>
  <c r="H3248" i="2"/>
  <c r="I3446" i="2"/>
  <c r="J3248" i="2"/>
  <c r="J2059" i="2"/>
  <c r="J2060" i="2" s="1"/>
  <c r="H2060" i="2"/>
  <c r="J1861" i="2"/>
  <c r="J1862" i="2" s="1"/>
  <c r="H1862" i="2"/>
  <c r="I2456" i="2"/>
  <c r="H2159" i="2"/>
  <c r="J2454" i="2"/>
  <c r="J2456" i="2" s="1"/>
  <c r="H2456" i="2"/>
  <c r="I1565" i="2"/>
  <c r="J2159" i="2"/>
  <c r="H1763" i="2"/>
  <c r="J1761" i="2"/>
  <c r="J1763" i="2" s="1"/>
  <c r="H2258" i="2"/>
  <c r="J1960" i="2"/>
  <c r="J1961" i="2" s="1"/>
  <c r="H1961" i="2"/>
  <c r="H1664" i="2"/>
  <c r="J1662" i="2"/>
  <c r="J1664" i="2" s="1"/>
  <c r="H1565" i="2"/>
  <c r="J1563" i="2"/>
  <c r="J1565" i="2" s="1"/>
  <c r="H674" i="2"/>
  <c r="H675" i="2" s="1"/>
  <c r="J672" i="2"/>
  <c r="J674" i="2" s="1"/>
  <c r="H575" i="2"/>
  <c r="H576" i="2" s="1"/>
  <c r="J1070" i="2"/>
  <c r="H1070" i="2"/>
  <c r="H1071" i="2" s="1"/>
  <c r="H773" i="2"/>
  <c r="H774" i="2" s="1"/>
  <c r="J771" i="2"/>
  <c r="J773" i="2" s="1"/>
  <c r="H1169" i="2"/>
  <c r="H872" i="2"/>
  <c r="H873" i="2" s="1"/>
  <c r="J870" i="2"/>
  <c r="J872" i="2" s="1"/>
  <c r="J575" i="2"/>
  <c r="J1169" i="2"/>
  <c r="J421" i="2"/>
  <c r="J422" i="2" s="1"/>
  <c r="H422" i="2"/>
  <c r="J219" i="2"/>
  <c r="J221" i="2" s="1"/>
  <c r="H221" i="2"/>
  <c r="J246" i="2"/>
  <c r="J248" i="2" s="1"/>
  <c r="H248" i="2"/>
  <c r="H464" i="2"/>
  <c r="H503" i="2" s="1"/>
  <c r="I248" i="2"/>
  <c r="J535" i="2"/>
  <c r="J536" i="2" s="1"/>
  <c r="H536" i="2"/>
  <c r="H537" i="2" s="1"/>
  <c r="J464" i="2"/>
  <c r="J206" i="2"/>
  <c r="J85" i="2"/>
  <c r="J86" i="2" s="1"/>
  <c r="H86" i="2"/>
  <c r="H167" i="2"/>
  <c r="H113" i="2"/>
  <c r="J167" i="2"/>
  <c r="J113" i="2"/>
  <c r="H71" i="2"/>
  <c r="J71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510" i="2" l="1"/>
  <c r="J530" i="2" s="1"/>
  <c r="H530" i="2"/>
  <c r="H432" i="2"/>
  <c r="H458" i="2"/>
  <c r="H423" i="2"/>
  <c r="J425" i="2" s="1"/>
  <c r="H425" i="2"/>
  <c r="H366" i="2"/>
  <c r="H416" i="2"/>
  <c r="H279" i="2"/>
  <c r="H359" i="2"/>
  <c r="H249" i="2"/>
  <c r="H257" i="2"/>
  <c r="H222" i="2"/>
  <c r="H242" i="2"/>
  <c r="H207" i="2"/>
  <c r="H215" i="2"/>
  <c r="H2952" i="2"/>
  <c r="H168" i="2"/>
  <c r="H200" i="2"/>
  <c r="H153" i="2"/>
  <c r="H161" i="2"/>
  <c r="H114" i="2"/>
  <c r="H146" i="2"/>
  <c r="H87" i="2"/>
  <c r="H107" i="2"/>
  <c r="H72" i="2"/>
  <c r="J80" i="2" s="1"/>
  <c r="H80" i="2"/>
  <c r="H36" i="2"/>
  <c r="H44" i="2"/>
  <c r="G29" i="2"/>
  <c r="J2920" i="1"/>
  <c r="H3447" i="2"/>
  <c r="J3539" i="2" s="1"/>
  <c r="H3539" i="2"/>
  <c r="H3348" i="2"/>
  <c r="J3440" i="2" s="1"/>
  <c r="H3440" i="2"/>
  <c r="H3249" i="2"/>
  <c r="J3341" i="2" s="1"/>
  <c r="H3341" i="2"/>
  <c r="H3150" i="2"/>
  <c r="J3242" i="2" s="1"/>
  <c r="H3242" i="2"/>
  <c r="K5278" i="1"/>
  <c r="H3051" i="2"/>
  <c r="J3143" i="2" s="1"/>
  <c r="H3143" i="2"/>
  <c r="J3044" i="2"/>
  <c r="H3044" i="2"/>
  <c r="J2945" i="2"/>
  <c r="H2945" i="2"/>
  <c r="H2754" i="2"/>
  <c r="J2846" i="2" s="1"/>
  <c r="H2846" i="2"/>
  <c r="H2655" i="2"/>
  <c r="J2747" i="2" s="1"/>
  <c r="H2747" i="2"/>
  <c r="H2556" i="2"/>
  <c r="J2648" i="2" s="1"/>
  <c r="H2648" i="2"/>
  <c r="K4632" i="1"/>
  <c r="H2457" i="2"/>
  <c r="J2549" i="2" s="1"/>
  <c r="H2549" i="2"/>
  <c r="K5126" i="1"/>
  <c r="K4666" i="1"/>
  <c r="J4668" i="1" s="1"/>
  <c r="K4784" i="1"/>
  <c r="K5164" i="1"/>
  <c r="H2358" i="2"/>
  <c r="J2450" i="2" s="1"/>
  <c r="H2450" i="2"/>
  <c r="H2259" i="2"/>
  <c r="J2351" i="2" s="1"/>
  <c r="H2351" i="2"/>
  <c r="H2160" i="2"/>
  <c r="J2252" i="2" s="1"/>
  <c r="H2252" i="2"/>
  <c r="H2061" i="2"/>
  <c r="J2153" i="2" s="1"/>
  <c r="H2153" i="2"/>
  <c r="H1962" i="2"/>
  <c r="J2054" i="2" s="1"/>
  <c r="H2054" i="2"/>
  <c r="H1955" i="2"/>
  <c r="H1863" i="2"/>
  <c r="J1955" i="2" s="1"/>
  <c r="H1764" i="2"/>
  <c r="J1856" i="2" s="1"/>
  <c r="H1856" i="2"/>
  <c r="H1665" i="2"/>
  <c r="J1757" i="2" s="1"/>
  <c r="H1757" i="2"/>
  <c r="J3528" i="1"/>
  <c r="H1566" i="2"/>
  <c r="J1658" i="2" s="1"/>
  <c r="H1658" i="2"/>
  <c r="K4366" i="1"/>
  <c r="K4518" i="1"/>
  <c r="K3602" i="1"/>
  <c r="K3606" i="1" s="1"/>
  <c r="K3754" i="1"/>
  <c r="K3758" i="1" s="1"/>
  <c r="H1467" i="2"/>
  <c r="J1559" i="2" s="1"/>
  <c r="H1559" i="2"/>
  <c r="H1460" i="2"/>
  <c r="J1460" i="2"/>
  <c r="J3110" i="1"/>
  <c r="H1269" i="2"/>
  <c r="J1361" i="2" s="1"/>
  <c r="H1361" i="2"/>
  <c r="H1170" i="2"/>
  <c r="J1262" i="2" s="1"/>
  <c r="H1262" i="2"/>
  <c r="H1077" i="2"/>
  <c r="J1163" i="2" s="1"/>
  <c r="H1163" i="2"/>
  <c r="H978" i="2"/>
  <c r="H879" i="2"/>
  <c r="J965" i="2" s="1"/>
  <c r="H965" i="2"/>
  <c r="J866" i="2"/>
  <c r="H866" i="2"/>
  <c r="H681" i="2"/>
  <c r="J767" i="2" s="1"/>
  <c r="H767" i="2"/>
  <c r="H582" i="2"/>
  <c r="J668" i="2" s="1"/>
  <c r="H668" i="2"/>
  <c r="J2730" i="1"/>
  <c r="K2846" i="1"/>
  <c r="K2614" i="1"/>
  <c r="K2618" i="1" s="1"/>
  <c r="J2654" i="1"/>
  <c r="K2804" i="1"/>
  <c r="J2806" i="1" s="1"/>
  <c r="K2956" i="1"/>
  <c r="J2958" i="1" s="1"/>
  <c r="K2960" i="1"/>
  <c r="K3146" i="1"/>
  <c r="J3148" i="1" s="1"/>
  <c r="K3264" i="1"/>
  <c r="H543" i="2"/>
  <c r="H465" i="2"/>
  <c r="J503" i="2" s="1"/>
  <c r="H438" i="2"/>
  <c r="H372" i="2"/>
  <c r="H285" i="2"/>
  <c r="H270" i="2"/>
  <c r="H255" i="2"/>
  <c r="H228" i="2"/>
  <c r="H14" i="2"/>
  <c r="K1326" i="1"/>
  <c r="J1590" i="1"/>
  <c r="K1858" i="1"/>
  <c r="J1476" i="1"/>
  <c r="K2044" i="1"/>
  <c r="J2046" i="1" s="1"/>
  <c r="K1250" i="1"/>
  <c r="H213" i="2"/>
  <c r="H174" i="2"/>
  <c r="H971" i="2"/>
  <c r="H972" i="2" s="1"/>
  <c r="H159" i="2"/>
  <c r="H50" i="2"/>
  <c r="H120" i="2"/>
  <c r="H20" i="2"/>
  <c r="H21" i="2" s="1"/>
  <c r="H93" i="2"/>
  <c r="H42" i="2"/>
  <c r="H26" i="2"/>
  <c r="H27" i="2" s="1"/>
  <c r="I26" i="2"/>
  <c r="J26" i="2"/>
  <c r="J262" i="2"/>
  <c r="J263" i="2" s="1"/>
  <c r="H263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3644" i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458" i="2" l="1"/>
  <c r="J416" i="2"/>
  <c r="J359" i="2"/>
  <c r="H264" i="2"/>
  <c r="J272" i="2" s="1"/>
  <c r="H272" i="2"/>
  <c r="J257" i="2"/>
  <c r="J242" i="2"/>
  <c r="J215" i="2"/>
  <c r="J200" i="2"/>
  <c r="J161" i="2"/>
  <c r="J146" i="2"/>
  <c r="J107" i="2"/>
  <c r="H51" i="2"/>
  <c r="J65" i="2" s="1"/>
  <c r="H65" i="2"/>
  <c r="J44" i="2"/>
  <c r="H15" i="2"/>
  <c r="J29" i="2" s="1"/>
  <c r="H29" i="2"/>
  <c r="K2048" i="1"/>
  <c r="K2504" i="1"/>
  <c r="J2616" i="1"/>
  <c r="K4290" i="1"/>
  <c r="K4062" i="1"/>
  <c r="K3150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1064" i="2"/>
  <c r="J1064" i="2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K286" i="1"/>
  <c r="E154" i="1"/>
  <c r="E192" i="1" s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6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8" i="2" s="1"/>
  <c r="E724" i="1"/>
  <c r="E762" i="1" s="1"/>
  <c r="J108" i="1"/>
  <c r="E914" i="1" l="1"/>
  <c r="B163" i="2" s="1"/>
  <c r="E838" i="1"/>
  <c r="E876" i="1" s="1"/>
  <c r="E952" i="1" l="1"/>
  <c r="E990" i="1" s="1"/>
  <c r="E1028" i="1"/>
  <c r="B202" i="2" l="1"/>
  <c r="E1142" i="1"/>
  <c r="E1066" i="1"/>
  <c r="E1104" i="1" s="1"/>
  <c r="B217" i="2" l="1"/>
  <c r="E1256" i="1"/>
  <c r="E1180" i="1"/>
  <c r="E1218" i="1" s="1"/>
  <c r="G3" i="2"/>
  <c r="H3" i="2" s="1"/>
  <c r="G4" i="2"/>
  <c r="H4" i="2" s="1"/>
  <c r="E1370" i="1" l="1"/>
  <c r="B244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59" i="2" l="1"/>
  <c r="E1484" i="1"/>
  <c r="E1408" i="1"/>
  <c r="E1446" i="1" s="1"/>
  <c r="I5" i="2"/>
  <c r="J28" i="1"/>
  <c r="K30" i="1" s="1"/>
  <c r="J5" i="2"/>
  <c r="H5" i="2"/>
  <c r="H8" i="2" s="1"/>
  <c r="B274" i="2" l="1"/>
  <c r="E1522" i="1"/>
  <c r="E1560" i="1" s="1"/>
  <c r="E1598" i="1"/>
  <c r="H6" i="2"/>
  <c r="J8" i="2" s="1"/>
  <c r="J32" i="1"/>
  <c r="K34" i="1"/>
  <c r="B361" i="2" l="1"/>
  <c r="E1636" i="1"/>
  <c r="E1674" i="1" s="1"/>
  <c r="E1712" i="1"/>
  <c r="B418" i="2" l="1"/>
  <c r="E1826" i="1"/>
  <c r="E1750" i="1"/>
  <c r="E1788" i="1" s="1"/>
  <c r="B427" i="2" l="1"/>
  <c r="E1864" i="1"/>
  <c r="E1902" i="1" s="1"/>
  <c r="E1940" i="1"/>
  <c r="B460" i="2" l="1"/>
  <c r="E2054" i="1"/>
  <c r="E1978" i="1"/>
  <c r="E2016" i="1" s="1"/>
  <c r="B505" i="2" l="1"/>
  <c r="E2168" i="1"/>
  <c r="E2092" i="1"/>
  <c r="E2130" i="1" s="1"/>
  <c r="E2206" i="1" l="1"/>
  <c r="E2244" i="1" s="1"/>
  <c r="B532" i="2"/>
  <c r="E2282" i="1"/>
  <c r="B571" i="2" l="1"/>
  <c r="E2396" i="1"/>
  <c r="E2320" i="1"/>
  <c r="E2358" i="1" s="1"/>
  <c r="E2434" i="1" l="1"/>
  <c r="E2472" i="1" s="1"/>
  <c r="B670" i="2"/>
  <c r="E2510" i="1"/>
  <c r="B769" i="2" l="1"/>
  <c r="E2548" i="1"/>
  <c r="E2586" i="1" s="1"/>
  <c r="E2624" i="1"/>
  <c r="B868" i="2" l="1"/>
  <c r="E2738" i="1"/>
  <c r="E2662" i="1"/>
  <c r="E2700" i="1" s="1"/>
  <c r="B967" i="2" l="1"/>
  <c r="E2776" i="1"/>
  <c r="E2814" i="1" s="1"/>
  <c r="E2852" i="1"/>
  <c r="B1066" i="2" l="1"/>
  <c r="E2890" i="1"/>
  <c r="E2928" i="1" s="1"/>
  <c r="E2966" i="1"/>
  <c r="B1165" i="2" l="1"/>
  <c r="E3004" i="1"/>
  <c r="E3042" i="1" s="1"/>
  <c r="E3080" i="1"/>
  <c r="B1264" i="2" l="1"/>
  <c r="E3118" i="1"/>
  <c r="E3156" i="1" s="1"/>
  <c r="E3194" i="1"/>
  <c r="B1363" i="2" l="1"/>
  <c r="E3308" i="1"/>
  <c r="E3232" i="1"/>
  <c r="E3270" i="1" s="1"/>
  <c r="E3346" i="1" l="1"/>
  <c r="E3384" i="1" s="1"/>
  <c r="B1462" i="2"/>
  <c r="E3422" i="1"/>
  <c r="E3536" i="1" l="1"/>
  <c r="B1561" i="2"/>
  <c r="E3460" i="1"/>
  <c r="E3498" i="1" s="1"/>
  <c r="E3650" i="1" l="1"/>
  <c r="B1660" i="2"/>
  <c r="E3574" i="1"/>
  <c r="E3612" i="1" s="1"/>
  <c r="B1759" i="2" l="1"/>
  <c r="E3764" i="1"/>
  <c r="E3688" i="1"/>
  <c r="E3726" i="1" s="1"/>
  <c r="E3802" i="1" l="1"/>
  <c r="E3840" i="1" s="1"/>
  <c r="B1858" i="2"/>
  <c r="E3878" i="1"/>
  <c r="B1957" i="2" l="1"/>
  <c r="E3916" i="1"/>
  <c r="E3954" i="1" s="1"/>
  <c r="E3992" i="1"/>
  <c r="B2056" i="2" l="1"/>
  <c r="E4030" i="1"/>
  <c r="E4068" i="1" s="1"/>
  <c r="E4106" i="1"/>
  <c r="B2155" i="2" l="1"/>
  <c r="E4144" i="1"/>
  <c r="E4182" i="1" s="1"/>
  <c r="E4220" i="1"/>
  <c r="B2254" i="2" l="1"/>
  <c r="E4258" i="1"/>
  <c r="E4296" i="1" s="1"/>
  <c r="E4334" i="1"/>
  <c r="B2353" i="2" l="1"/>
  <c r="E4372" i="1"/>
  <c r="E4410" i="1" s="1"/>
  <c r="E4448" i="1"/>
  <c r="E4486" i="1" l="1"/>
  <c r="E4524" i="1" s="1"/>
  <c r="B2452" i="2"/>
  <c r="E4562" i="1"/>
  <c r="E4600" i="1" l="1"/>
  <c r="E4638" i="1" s="1"/>
  <c r="B2551" i="2"/>
  <c r="E4676" i="1"/>
  <c r="B2650" i="2" l="1"/>
  <c r="E4790" i="1"/>
  <c r="E4714" i="1"/>
  <c r="E4752" i="1" s="1"/>
  <c r="B2749" i="2" l="1"/>
  <c r="E4828" i="1"/>
  <c r="E4866" i="1" s="1"/>
  <c r="E4904" i="1"/>
  <c r="B2848" i="2" l="1"/>
  <c r="E5018" i="1"/>
  <c r="E4942" i="1"/>
  <c r="E4980" i="1" s="1"/>
  <c r="B2947" i="2" l="1"/>
  <c r="E5056" i="1"/>
  <c r="E5094" i="1" s="1"/>
  <c r="E5132" i="1"/>
  <c r="B3046" i="2" l="1"/>
  <c r="E5170" i="1"/>
  <c r="E5208" i="1" s="1"/>
  <c r="E5246" i="1"/>
  <c r="B3145" i="2" l="1"/>
  <c r="E5360" i="1"/>
  <c r="E5284" i="1"/>
  <c r="E5322" i="1" s="1"/>
  <c r="B3244" i="2" l="1"/>
  <c r="E5398" i="1"/>
  <c r="E5436" i="1" s="1"/>
  <c r="E5474" i="1"/>
  <c r="B3343" i="2" l="1"/>
  <c r="E5588" i="1"/>
  <c r="E5512" i="1"/>
  <c r="E5550" i="1" s="1"/>
  <c r="E5626" i="1" l="1"/>
  <c r="E5664" i="1" s="1"/>
  <c r="B3442" i="2"/>
</calcChain>
</file>

<file path=xl/sharedStrings.xml><?xml version="1.0" encoding="utf-8"?>
<sst xmlns="http://schemas.openxmlformats.org/spreadsheetml/2006/main" count="8326" uniqueCount="195">
  <si>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</si>
  <si>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</si>
  <si>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</si>
  <si>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</si>
  <si>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</si>
  <si>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</si>
  <si>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</si>
  <si>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</si>
  <si>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</si>
  <si>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</si>
  <si>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</si>
  <si>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</si>
  <si>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</si>
  <si>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</si>
  <si>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</si>
  <si>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</si>
  <si>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</si>
  <si>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</si>
  <si>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</si>
  <si>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</si>
  <si>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</si>
  <si>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</si>
  <si>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</si>
  <si>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</si>
  <si>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</si>
  <si>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</si>
  <si>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</si>
  <si>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</si>
  <si>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</si>
  <si>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</si>
  <si>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UTAMA PUTRA</t>
  </si>
  <si>
    <t/>
  </si>
  <si>
    <t>TULUNG AGUNG</t>
  </si>
  <si>
    <t>G 2551</t>
  </si>
  <si>
    <t>LSN</t>
  </si>
  <si>
    <t>CORRECTION FLUID KENKO KE-01</t>
  </si>
  <si>
    <t>NOVI / CONDRO</t>
  </si>
  <si>
    <t>LILY JULIAWATI</t>
  </si>
  <si>
    <t>(REJO AGUNG)</t>
  </si>
  <si>
    <t>JOMBANG</t>
  </si>
  <si>
    <t>G 2597</t>
  </si>
  <si>
    <t>GEL PEN KENKO HI-TECH-H 0.28 MM BIRU</t>
  </si>
  <si>
    <t>GEL PEN KENKO HI-TECH-H 0.28 MM HITAM</t>
  </si>
  <si>
    <t>CUTTER 9 MM KENKO A-300 (KECIL)</t>
  </si>
  <si>
    <t>G 0930</t>
  </si>
  <si>
    <t>MUHAMMAD AGUS MUNADI</t>
  </si>
  <si>
    <t>SINAR BHAKTI</t>
  </si>
  <si>
    <t>YOGYAKARTA</t>
  </si>
  <si>
    <t>LS</t>
  </si>
  <si>
    <t>PENCIL CASE 22 x 7.5 MAGNET C-2755</t>
  </si>
  <si>
    <t>PENCIL CASE 22 x 10 MAGNET FX-2210 METALIK LEBAR</t>
  </si>
  <si>
    <t>RISMA / YO</t>
  </si>
  <si>
    <t>A 0222</t>
  </si>
  <si>
    <t>PT RAMAI SANTOSO SEJAHTERA</t>
  </si>
  <si>
    <t>( RAMAI SWALAYAN )</t>
  </si>
  <si>
    <t>UNGARAN</t>
  </si>
  <si>
    <t>SET</t>
  </si>
  <si>
    <t>DOS</t>
  </si>
  <si>
    <t>GEL PEN AODEMI GP-96129</t>
  </si>
  <si>
    <t>BALLPEN VANCO 4W VC-6201</t>
  </si>
  <si>
    <t>BENSIA SF-9939 A ISI 32 PC (LOVE DADU)</t>
  </si>
  <si>
    <t>NOVI / YO</t>
  </si>
  <si>
    <t>KO 2605</t>
  </si>
  <si>
    <t>CV LANCAR JAYA SENTOSA</t>
  </si>
  <si>
    <t>MALANG</t>
  </si>
  <si>
    <t>PAK</t>
  </si>
  <si>
    <t>ISI STAPLER (STAPLES) GREATWALL GW-369 (BESAR)</t>
  </si>
  <si>
    <t>STIP / PENGHAPUS JOYKO EB-30 HITAM</t>
  </si>
  <si>
    <t>G 2662</t>
  </si>
  <si>
    <t>PCS</t>
  </si>
  <si>
    <t>TAPE CUTTER JOYKO TD-103</t>
  </si>
  <si>
    <t>STAMP PAD JOYKO NO. 0</t>
  </si>
  <si>
    <t>GEL PEN SET JOYKO GPC-309S DIAMOND ART</t>
  </si>
  <si>
    <t>CV PELITA JAYA</t>
  </si>
  <si>
    <t>(ANUGERAH SEJAHTERA)</t>
  </si>
  <si>
    <t>PURWOKERTO</t>
  </si>
  <si>
    <t>STAPLER HEAVY DUTY KENKO HD-12N/13</t>
  </si>
  <si>
    <t>BOX</t>
  </si>
  <si>
    <t>STIP / PENGHAPUS JOYKO 526-B20 PUTIH</t>
  </si>
  <si>
    <t>STIP / PENGHAPUS KENKO ERW-40SQ PUTIH</t>
  </si>
  <si>
    <t>STIP / PENGHAPUS KENKO ERB-40SQ HITAM</t>
  </si>
  <si>
    <t>HIGHLIGHTER / STABILO KENKO HL-100 ORANGE/ UNGU</t>
  </si>
  <si>
    <t>STAPLER JOYKO HD-10</t>
  </si>
  <si>
    <t>KO 2666</t>
  </si>
  <si>
    <t>HARNOYO</t>
  </si>
  <si>
    <t>(BENDAN)</t>
  </si>
  <si>
    <t>PEKALONGAN</t>
  </si>
  <si>
    <t>KO 2672</t>
  </si>
  <si>
    <t>STAPLER KENKO HD-50</t>
  </si>
  <si>
    <t>STAPLER KENKO HD-10</t>
  </si>
  <si>
    <t>CORRECTION TAPE KENKO CT-809 (8M x 5MM)</t>
  </si>
  <si>
    <t>CORRECTION TAPE KENKO CT-802N (8M x 5MM)</t>
  </si>
  <si>
    <t>CORRECTION TAPE KENKO CT-1505FC (15M X 5MM)</t>
  </si>
  <si>
    <t>CORRECTION TAPE KENKO CT-902 (12M x 5MM)</t>
  </si>
  <si>
    <t>CORRECTION TAPE KENKO CT-902CL (12M x 5MM)</t>
  </si>
  <si>
    <t>G 0936</t>
  </si>
  <si>
    <t>G 2682</t>
  </si>
  <si>
    <t>ISI CUTTER 18 MM KENKO L-150 (BESAR)</t>
  </si>
  <si>
    <t>ISI CUTTER 9 MM KENKO A-100 (KECIL)</t>
  </si>
  <si>
    <t>KO 2620</t>
  </si>
  <si>
    <t>PENSIL WARNA JOYKO CP-12PB (PANJANG)</t>
  </si>
  <si>
    <t>PENSIL WARNA JOYKO CP-S12 MINI (PENDEK)</t>
  </si>
  <si>
    <t>ISI PENSIL 2B 2.0 MM JOYKO PL-11</t>
  </si>
  <si>
    <t>KO 2696</t>
  </si>
  <si>
    <t>GRS</t>
  </si>
  <si>
    <t>BINDER CLIP KENKO NO. 111</t>
  </si>
  <si>
    <t>BINDER CLIP KENKO NO. 107</t>
  </si>
  <si>
    <t>CV DWI JAYA</t>
  </si>
  <si>
    <t>KO 2701</t>
  </si>
  <si>
    <t>CUTTER 18 MM KENKO L-500 (BESAR)</t>
  </si>
  <si>
    <t>LEM STICK KENKO 15 GR (TANGGUNG) isi 20 pc</t>
  </si>
  <si>
    <t>G 2710</t>
  </si>
  <si>
    <t>PC</t>
  </si>
  <si>
    <t>ISI PENSIL 2B 0.5 MM JOYKO PL-05</t>
  </si>
  <si>
    <t>ISI PENSIL 2B 2.0 MM JOYKO PL-10</t>
  </si>
  <si>
    <t>JANGKA (MATH SET) JOYKO MS-402</t>
  </si>
  <si>
    <t>JANGKA (MATH SET) JOYKO MS-25</t>
  </si>
  <si>
    <t>PUNCH KENKO NO. 40XL</t>
  </si>
  <si>
    <t>PUNCH KENKO NO. 30XL</t>
  </si>
  <si>
    <t>PUNCH KENKO NO. 85</t>
  </si>
  <si>
    <t>LABEL HARGA JOYKO LB-2RL (1 LINE PUTIH)</t>
  </si>
  <si>
    <t>LEM STICK JOYKO 15 GR GS-104 TG (ANIMAL KINGDOM) isi 24 pc</t>
  </si>
  <si>
    <t>LEM STICK JOYKO 8 GR GS-09 isi 12 pc</t>
  </si>
  <si>
    <t>PENSIL WARNA JOYKO CP-24PB (PANJANG)</t>
  </si>
  <si>
    <t>G 2711</t>
  </si>
  <si>
    <t>CORRECTION TAPE JOYKO CT-522</t>
  </si>
  <si>
    <t>STAMP PAD JOYKO NO. 1</t>
  </si>
  <si>
    <t>BINDER NOTE JOYKO A5 TSFS-514</t>
  </si>
  <si>
    <t>BINDER NOTE JOYKO A5 TSTP-513</t>
  </si>
  <si>
    <t>BINDER NOTE JOYKO A5 TSED-M503</t>
  </si>
  <si>
    <t>BINDER NOTE JOYKO A5 TSUN-M473</t>
  </si>
  <si>
    <t>BINDER NOTE JOYKO A5 TSCL-M491</t>
  </si>
  <si>
    <t>BINDER NOTE JOYKO A5 TSIM-M416</t>
  </si>
  <si>
    <t>KO 2712</t>
  </si>
  <si>
    <t>PAPER FASTENER (ACCO) KENKO PF-508 ISI 50 PC PUTIH</t>
  </si>
  <si>
    <t>KO 2623</t>
  </si>
  <si>
    <t>CV RAINBOW NUSANTARA</t>
  </si>
  <si>
    <t>( PELANGI )</t>
  </si>
  <si>
    <t>SIDOARJO</t>
  </si>
  <si>
    <t>JANGKA (COMPASS SET) KENKO C-168 / MS-75</t>
  </si>
  <si>
    <t>JANGKA (COMPASS SET) KENKO C-528 / MS-55</t>
  </si>
  <si>
    <t>GARISAN BESI (STAINLESS STEEL) KENKO 100 CM / 1 M</t>
  </si>
  <si>
    <t>STAMP PLATE NUMBER KENKO N-38 (Cap Nomer)</t>
  </si>
  <si>
    <t>DATE STAMP KENKO D-3 (Cap Tanggal 5 Mm)</t>
  </si>
  <si>
    <t>KO 4995</t>
  </si>
  <si>
    <t>DATE STAMP KENKO D-4 (Cap Tanggal 4 Mm)</t>
  </si>
  <si>
    <t>STAMP PAD KENKO NO. 1</t>
  </si>
  <si>
    <t>STAMP PAD KENKO NO. 0</t>
  </si>
  <si>
    <t>MECHANICAL PENCIL 0.5 MM KENKO MP-01</t>
  </si>
  <si>
    <t>PENSIL WARNA KENKO CP-12HALF (PENDEK)</t>
  </si>
  <si>
    <t>KO 2743</t>
  </si>
  <si>
    <t>GEL PEN KENKO K-1 HITAM</t>
  </si>
  <si>
    <t>G 2720</t>
  </si>
  <si>
    <t>GEL PEN TRIFELLO HI-TECH TF-1190 HITAM</t>
  </si>
  <si>
    <t>GEL TECHJOB WRITE TG322-B</t>
  </si>
  <si>
    <t>ISI GEL 1.0 HITAM</t>
  </si>
  <si>
    <t>GEL PEN WEIYADA E-681 HITAM</t>
  </si>
  <si>
    <t>GEL PEN WEIYADA E-681 BIRU</t>
  </si>
  <si>
    <t xml:space="preserve">ISI GEL WEIYADA E-681R HITAM </t>
  </si>
  <si>
    <t>CV SINAR CAHAYA NIRMALA</t>
  </si>
  <si>
    <t>BREBES</t>
  </si>
  <si>
    <t>KO 0944</t>
  </si>
  <si>
    <t>LOOSE LEAF A5/ 40 POLOS</t>
  </si>
  <si>
    <t>TAS KERTAS ALFA IF KECIL</t>
  </si>
  <si>
    <t>TAS KERTAS ALFA IF TANGGUNG</t>
  </si>
  <si>
    <t>STAPLER SDI 1104</t>
  </si>
  <si>
    <t>BALLPEN JOYKO BP-349-12 VOKUS TRANS HITAM</t>
  </si>
  <si>
    <t>BALLPEN JOYKO BP-250 BRIZ HITAM</t>
  </si>
  <si>
    <t>STAPLER KENKO HD-10D</t>
  </si>
  <si>
    <t>STAPLER KENKO HD-10S</t>
  </si>
  <si>
    <t>CRAYON / OIL PASTEL JOYKO OP-12S PP CASE SEA WORLD</t>
  </si>
  <si>
    <t>RISMA / CONDRO</t>
  </si>
  <si>
    <t>KO 2756</t>
  </si>
  <si>
    <t>GUNTING KENKO SC-838N</t>
  </si>
  <si>
    <t>CV GANESHA</t>
  </si>
  <si>
    <t>WONOSOBO</t>
  </si>
  <si>
    <t>KO 0943</t>
  </si>
  <si>
    <t>PAPER TRIGONAL CLIP KENKO NO. 3</t>
  </si>
  <si>
    <t>BINDER CLIP JOYKO 107</t>
  </si>
  <si>
    <t>BINDER CLIP KENKO NO. 105</t>
  </si>
  <si>
    <t>LEM CAIR 50 ML KENKO LG-50</t>
  </si>
  <si>
    <t>CV FM 90</t>
  </si>
  <si>
    <t>KEBUMEN</t>
  </si>
  <si>
    <t>A 2772</t>
  </si>
  <si>
    <t>GEL PEN TRIFELLO HI-TECH TF-1191 WARNA</t>
  </si>
  <si>
    <t>KO 2777</t>
  </si>
  <si>
    <t>KO 2778</t>
  </si>
  <si>
    <t>CUTTER 9 MM KENKO K-200 (KECIL)</t>
  </si>
  <si>
    <t>LEM STICK KENKO 25 GR (BESAR) isi 12 pc</t>
  </si>
  <si>
    <t>KO 2626</t>
  </si>
  <si>
    <t>STIP / PENGHAPUS JOYKO ER-30W PUTIH</t>
  </si>
  <si>
    <t>HAND TALLY COUNTER KENKO HT-302</t>
  </si>
  <si>
    <t>KO 2784</t>
  </si>
  <si>
    <t>KO 2785</t>
  </si>
  <si>
    <t>PAPER JUMBO CLIP KENKO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</si>
</sst>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8" fillId="0" borderId="0" xfId="0" applyFont="1" applyFill="1" applyBorder="1" applyAlignment="1"/>
    <xf numFmtId="0" fontId="18" fillId="0" borderId="7" xfId="0" applyFont="1" applyFill="1" applyBorder="1" applyAlignment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0" fontId="18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7" fontId="23" fillId="3" borderId="5" xfId="0" applyNumberFormat="1" applyFont="1" applyFill="1" applyBorder="1" applyAlignment="1">
      <alignment horizontal="center" vertical="center"/>
    </xf>
    <xf numFmtId="167" fontId="23" fillId="3" borderId="6" xfId="0" applyNumberFormat="1" applyFont="1" applyFill="1" applyBorder="1" applyAlignment="1">
      <alignment horizontal="center" vertical="center"/>
    </xf>
    <xf numFmtId="167" fontId="23" fillId="3" borderId="0" xfId="0" applyNumberFormat="1" applyFont="1" applyFill="1" applyBorder="1" applyAlignment="1">
      <alignment horizontal="center" vertical="center"/>
    </xf>
    <xf numFmtId="167" fontId="23" fillId="3" borderId="8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23" fillId="2" borderId="5" xfId="0" applyNumberFormat="1" applyFont="1" applyFill="1" applyBorder="1" applyAlignment="1">
      <alignment horizontal="center" vertical="center"/>
    </xf>
    <xf numFmtId="167" fontId="23" fillId="2" borderId="6" xfId="0" applyNumberFormat="1" applyFont="1" applyFill="1" applyBorder="1" applyAlignment="1">
      <alignment horizontal="center" vertical="center"/>
    </xf>
    <xf numFmtId="167" fontId="23" fillId="2" borderId="0" xfId="0" applyNumberFormat="1" applyFont="1" applyFill="1" applyBorder="1" applyAlignment="1">
      <alignment horizontal="center" vertical="center"/>
    </xf>
    <xf numFmtId="167" fontId="23" fillId="2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287" zoomScaleNormal="100" workbookViewId="0">
      <selection activeCell="K3209" sqref="K3209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24020001</v>
      </c>
      <c r="G2" s="11" t="s">
        <v>2</v>
      </c>
      <c r="H2" s="306" t="s">
        <v>30</v>
      </c>
      <c r="I2" s="306"/>
      <c r="J2" s="306"/>
      <c r="K2" s="30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0" t="s">
        <v>3</v>
      </c>
      <c r="G3" s="17"/>
      <c r="H3" s="308"/>
      <c r="I3" s="308"/>
      <c r="J3" s="308"/>
      <c r="K3" s="309"/>
      <c r="L3" s="12"/>
    </row>
    <row r="4" spans="1:12" s="10" customFormat="1" ht="16.5" customHeight="1" x14ac:dyDescent="0.3">
      <c r="A4" s="5"/>
      <c r="B4" s="6" t="s">
        <v>4</v>
      </c>
      <c r="C4" s="7"/>
      <c r="D4" s="348">
        <v>45327</v>
      </c>
      <c r="E4" s="349"/>
      <c r="F4" s="310"/>
      <c r="G4" s="18"/>
      <c r="H4" s="350" t="s">
        <v>31</v>
      </c>
      <c r="I4" s="350"/>
      <c r="J4" s="350"/>
      <c r="K4" s="35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0"/>
      <c r="G5" s="18"/>
      <c r="H5" s="352" t="s">
        <v>32</v>
      </c>
      <c r="I5" s="352"/>
      <c r="J5" s="352"/>
      <c r="K5" s="35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4"/>
      <c r="I6" s="354"/>
      <c r="J6" s="354"/>
      <c r="K6" s="35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72</v>
      </c>
      <c r="C10" s="46" t="s">
        <v>34</v>
      </c>
      <c r="D10" s="47">
        <v>1</v>
      </c>
      <c r="E10" s="110" t="s">
        <v>35</v>
      </c>
      <c r="F10" s="48"/>
      <c r="G10" s="49"/>
      <c r="H10" s="50">
        <v>54300</v>
      </c>
      <c r="I10" s="51">
        <v>0.125</v>
      </c>
      <c r="J10" s="51"/>
      <c r="K10" s="52">
        <f t="shared" ref="K10:K25" si="0">(B10*H10-((B10*H10)*I10))-((B10*H10-((B10*H10)*I10))*J10)</f>
        <v>3420900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7"/>
      <c r="K27" s="311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2">
        <f>SUM(K10:K25)</f>
        <v>3420900</v>
      </c>
      <c r="K28" s="333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4"/>
      <c r="K29" s="334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1"/>
      <c r="K31" s="311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5">
        <f>((J28/1.11)+(K30/1.11))*11%</f>
        <v>339008.10810810811</v>
      </c>
      <c r="K32" s="336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1"/>
      <c r="K33" s="311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3420900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2" t="s">
        <v>36</v>
      </c>
      <c r="K36" s="31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2"/>
      <c r="K37" s="31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24020001</v>
      </c>
      <c r="F40" s="123"/>
      <c r="G40" s="124" t="s">
        <v>2</v>
      </c>
      <c r="H40" s="356" t="str">
        <f>H2</f>
        <v>CV UTAMA PUTRA</v>
      </c>
      <c r="I40" s="356"/>
      <c r="J40" s="356"/>
      <c r="K40" s="357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60" t="s">
        <v>3</v>
      </c>
      <c r="G41" s="130"/>
      <c r="H41" s="358"/>
      <c r="I41" s="358"/>
      <c r="J41" s="358"/>
      <c r="K41" s="359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1">
        <f>D4</f>
        <v>45327</v>
      </c>
      <c r="E42" s="362"/>
      <c r="F42" s="360"/>
      <c r="G42" s="131"/>
      <c r="H42" s="363" t="str">
        <f>H4</f>
        <v/>
      </c>
      <c r="I42" s="363"/>
      <c r="J42" s="363"/>
      <c r="K42" s="36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60"/>
      <c r="G43" s="131"/>
      <c r="H43" s="344" t="str">
        <f>H5</f>
        <v>TULUNG AGUNG</v>
      </c>
      <c r="I43" s="344"/>
      <c r="J43" s="344"/>
      <c r="K43" s="345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2551</v>
      </c>
      <c r="E44" s="122"/>
      <c r="F44" s="133"/>
      <c r="G44" s="134"/>
      <c r="H44" s="346"/>
      <c r="I44" s="346"/>
      <c r="J44" s="346"/>
      <c r="K44" s="347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72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FLUID KENKO KE-01</v>
      </c>
      <c r="F48" s="158"/>
      <c r="G48" s="159"/>
      <c r="H48" s="160">
        <f t="shared" ref="H48:J63" si="2">H10</f>
        <v>54300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3420900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77"/>
      <c r="K65" s="365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78">
        <f>SUM(K48:K63)</f>
        <v>3420900</v>
      </c>
      <c r="K66" s="37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6"/>
      <c r="K67" s="366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5"/>
      <c r="K69" s="365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71">
        <f>((J66/1.11)+(K68/1.11))*11%</f>
        <v>339008.10810810811</v>
      </c>
      <c r="K70" s="37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5"/>
      <c r="K71" s="365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3420900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8" t="str">
        <f>J36</f>
        <v>NOVI / CONDRO</v>
      </c>
      <c r="K74" s="339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8">
        <f>J37</f>
        <v>0</v>
      </c>
      <c r="K75" s="339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24020001</v>
      </c>
      <c r="F78" s="200"/>
      <c r="G78" s="201" t="s">
        <v>2</v>
      </c>
      <c r="H78" s="340" t="str">
        <f>H40</f>
        <v>CV UTAMA PUTRA</v>
      </c>
      <c r="I78" s="340"/>
      <c r="J78" s="340"/>
      <c r="K78" s="341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4" t="s">
        <v>3</v>
      </c>
      <c r="G79" s="207"/>
      <c r="H79" s="342"/>
      <c r="I79" s="342"/>
      <c r="J79" s="342"/>
      <c r="K79" s="343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5">
        <f>D42</f>
        <v>45327</v>
      </c>
      <c r="E80" s="316"/>
      <c r="F80" s="314"/>
      <c r="G80" s="208"/>
      <c r="H80" s="317" t="str">
        <f>H42</f>
        <v/>
      </c>
      <c r="I80" s="317"/>
      <c r="J80" s="317"/>
      <c r="K80" s="318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4"/>
      <c r="G81" s="208"/>
      <c r="H81" s="319" t="str">
        <f>H43</f>
        <v>TULUNG AGUNG</v>
      </c>
      <c r="I81" s="319"/>
      <c r="J81" s="319"/>
      <c r="K81" s="320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2551</v>
      </c>
      <c r="E82" s="199"/>
      <c r="F82" s="210"/>
      <c r="G82" s="211"/>
      <c r="H82" s="321"/>
      <c r="I82" s="321"/>
      <c r="J82" s="321"/>
      <c r="K82" s="322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72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FLUID KENKO KE-01</v>
      </c>
      <c r="F86" s="235"/>
      <c r="G86" s="236"/>
      <c r="H86" s="237">
        <f t="shared" ref="H86:J101" si="5">H48</f>
        <v>54300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3420900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3"/>
      <c r="K103" s="32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5">
        <f>SUM(K86:K101)</f>
        <v>3420900</v>
      </c>
      <c r="K104" s="32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7"/>
      <c r="K105" s="32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4"/>
      <c r="K107" s="32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8">
        <f>((J104/1.11)+(K106/1.11))*11%</f>
        <v>339008.10810810811</v>
      </c>
      <c r="K108" s="329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4"/>
      <c r="K109" s="32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3420900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30" t="str">
        <f>J74</f>
        <v>NOVI / CONDRO</v>
      </c>
      <c r="K112" s="331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30">
        <f>J75</f>
        <v>0</v>
      </c>
      <c r="K113" s="331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24020002</v>
      </c>
      <c r="G116" s="11" t="s">
        <v>2</v>
      </c>
      <c r="H116" s="306" t="s">
        <v>37</v>
      </c>
      <c r="I116" s="306"/>
      <c r="J116" s="306"/>
      <c r="K116" s="30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0" t="s">
        <v>3</v>
      </c>
      <c r="G117" s="17"/>
      <c r="H117" s="308"/>
      <c r="I117" s="308"/>
      <c r="J117" s="308"/>
      <c r="K117" s="30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8">
        <v>45327</v>
      </c>
      <c r="E118" s="349"/>
      <c r="F118" s="310"/>
      <c r="G118" s="18"/>
      <c r="H118" s="350" t="s">
        <v>38</v>
      </c>
      <c r="I118" s="350"/>
      <c r="J118" s="350"/>
      <c r="K118" s="351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0"/>
      <c r="G119" s="18"/>
      <c r="H119" s="352" t="s">
        <v>39</v>
      </c>
      <c r="I119" s="352"/>
      <c r="J119" s="352"/>
      <c r="K119" s="353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4"/>
      <c r="I120" s="354"/>
      <c r="J120" s="354"/>
      <c r="K120" s="35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41</v>
      </c>
      <c r="F124" s="48"/>
      <c r="G124" s="49"/>
      <c r="H124" s="50">
        <v>39000</v>
      </c>
      <c r="I124" s="51">
        <v>0.125</v>
      </c>
      <c r="J124" s="51"/>
      <c r="K124" s="52">
        <f t="shared" ref="K124:K139" si="7">(B124*H124-((B124*H124)*I124))-((B124*H124-((B124*H124)*I124))*J124)</f>
        <v>4914000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42</v>
      </c>
      <c r="F125" s="48"/>
      <c r="G125" s="49"/>
      <c r="H125" s="50">
        <v>39000</v>
      </c>
      <c r="I125" s="51">
        <v>0.125</v>
      </c>
      <c r="J125" s="51"/>
      <c r="K125" s="52">
        <f t="shared" si="7"/>
        <v>9828000</v>
      </c>
      <c r="L125" s="36"/>
    </row>
    <row r="126" spans="1:12" s="10" customFormat="1" ht="14.1" customHeight="1" x14ac:dyDescent="0.25">
      <c r="A126" s="45">
        <v>3</v>
      </c>
      <c r="B126" s="46">
        <v>60</v>
      </c>
      <c r="C126" s="46" t="s">
        <v>34</v>
      </c>
      <c r="D126" s="93">
        <v>2</v>
      </c>
      <c r="E126" s="110" t="s">
        <v>43</v>
      </c>
      <c r="F126" s="48"/>
      <c r="G126" s="49"/>
      <c r="H126" s="50">
        <v>57000</v>
      </c>
      <c r="I126" s="51">
        <v>0.125</v>
      </c>
      <c r="J126" s="51"/>
      <c r="K126" s="52">
        <f t="shared" si="7"/>
        <v>2992500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7"/>
      <c r="K141" s="311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2">
        <f>SUM(K124:K139)</f>
        <v>17734500</v>
      </c>
      <c r="K142" s="333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4"/>
      <c r="K143" s="334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1"/>
      <c r="K145" s="311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5">
        <f>((J142/1.11)+(K144/1.11))*11%</f>
        <v>1757472.9729729728</v>
      </c>
      <c r="K146" s="336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1"/>
      <c r="K147" s="311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17734500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2" t="s">
        <v>36</v>
      </c>
      <c r="K150" s="31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2"/>
      <c r="K151" s="31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24020002</v>
      </c>
      <c r="F154" s="123"/>
      <c r="G154" s="124" t="s">
        <v>2</v>
      </c>
      <c r="H154" s="356" t="str">
        <f>H116</f>
        <v>LILY JULIAWATI</v>
      </c>
      <c r="I154" s="356"/>
      <c r="J154" s="356"/>
      <c r="K154" s="357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60" t="s">
        <v>3</v>
      </c>
      <c r="G155" s="130"/>
      <c r="H155" s="358"/>
      <c r="I155" s="358"/>
      <c r="J155" s="358"/>
      <c r="K155" s="359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1">
        <f>D118</f>
        <v>45327</v>
      </c>
      <c r="E156" s="362"/>
      <c r="F156" s="360"/>
      <c r="G156" s="131"/>
      <c r="H156" s="363" t="str">
        <f>H118</f>
        <v>(REJO AGUNG)</v>
      </c>
      <c r="I156" s="363"/>
      <c r="J156" s="363"/>
      <c r="K156" s="36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60"/>
      <c r="G157" s="131"/>
      <c r="H157" s="344" t="str">
        <f>H119</f>
        <v>JOMBANG</v>
      </c>
      <c r="I157" s="344"/>
      <c r="J157" s="344"/>
      <c r="K157" s="345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2597</v>
      </c>
      <c r="E158" s="122"/>
      <c r="F158" s="133"/>
      <c r="G158" s="134"/>
      <c r="H158" s="346"/>
      <c r="I158" s="346"/>
      <c r="J158" s="346"/>
      <c r="K158" s="347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KENKO HI-TECH-H 0.28 MM BIRU</v>
      </c>
      <c r="F162" s="158"/>
      <c r="G162" s="159"/>
      <c r="H162" s="160">
        <f t="shared" ref="H162:J162" si="9">H124</f>
        <v>39000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4914000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KENKO HI-TECH-H 0.28 MM HITAM</v>
      </c>
      <c r="F163" s="158"/>
      <c r="G163" s="159"/>
      <c r="H163" s="160">
        <f t="shared" ref="H163:J163" si="12">H125</f>
        <v>39000</v>
      </c>
      <c r="I163" s="161">
        <f t="shared" si="12"/>
        <v>0.125</v>
      </c>
      <c r="J163" s="161">
        <f t="shared" si="12"/>
        <v>0</v>
      </c>
      <c r="K163" s="162">
        <f t="shared" si="10"/>
        <v>9828000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60</v>
      </c>
      <c r="C164" s="287" t="str">
        <f t="shared" si="13"/>
        <v>LSN</v>
      </c>
      <c r="D164" s="288">
        <f t="shared" si="13"/>
        <v>2</v>
      </c>
      <c r="E164" s="289" t="str">
        <f t="shared" si="13"/>
        <v>CUTTER 9 MM KENKO A-300 (KECIL)</v>
      </c>
      <c r="F164" s="158"/>
      <c r="G164" s="159"/>
      <c r="H164" s="160">
        <f t="shared" ref="H164:J164" si="14">H126</f>
        <v>57000</v>
      </c>
      <c r="I164" s="161">
        <f t="shared" si="14"/>
        <v>0.125</v>
      </c>
      <c r="J164" s="161">
        <f t="shared" si="14"/>
        <v>0</v>
      </c>
      <c r="K164" s="162">
        <f t="shared" si="10"/>
        <v>2992500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77"/>
      <c r="K179" s="365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78">
        <f>SUM(K162:K177)</f>
        <v>17734500</v>
      </c>
      <c r="K180" s="37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6"/>
      <c r="K181" s="366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5"/>
      <c r="K183" s="365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71">
        <f>((J180/1.11)+(K182/1.11))*11%</f>
        <v>1757472.9729729728</v>
      </c>
      <c r="K184" s="37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5"/>
      <c r="K185" s="365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17734500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8" t="str">
        <f>J150</f>
        <v>NOVI / CONDRO</v>
      </c>
      <c r="K188" s="339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8">
        <f>J151</f>
        <v>0</v>
      </c>
      <c r="K189" s="339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24020002</v>
      </c>
      <c r="F192" s="200"/>
      <c r="G192" s="201" t="s">
        <v>2</v>
      </c>
      <c r="H192" s="340" t="str">
        <f>H154</f>
        <v>LILY JULIAWATI</v>
      </c>
      <c r="I192" s="340"/>
      <c r="J192" s="340"/>
      <c r="K192" s="341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4" t="s">
        <v>3</v>
      </c>
      <c r="G193" s="207"/>
      <c r="H193" s="342"/>
      <c r="I193" s="342"/>
      <c r="J193" s="342"/>
      <c r="K193" s="343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5">
        <f>D156</f>
        <v>45327</v>
      </c>
      <c r="E194" s="316"/>
      <c r="F194" s="314"/>
      <c r="G194" s="208"/>
      <c r="H194" s="317" t="str">
        <f>H156</f>
        <v>(REJO AGUNG)</v>
      </c>
      <c r="I194" s="317"/>
      <c r="J194" s="317"/>
      <c r="K194" s="318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4"/>
      <c r="G195" s="208"/>
      <c r="H195" s="319" t="str">
        <f>H157</f>
        <v>JOMBANG</v>
      </c>
      <c r="I195" s="319"/>
      <c r="J195" s="319"/>
      <c r="K195" s="320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2597</v>
      </c>
      <c r="E196" s="199"/>
      <c r="F196" s="210"/>
      <c r="G196" s="211"/>
      <c r="H196" s="321"/>
      <c r="I196" s="321"/>
      <c r="J196" s="321"/>
      <c r="K196" s="322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KENKO HI-TECH-H 0.28 MM BIRU</v>
      </c>
      <c r="F200" s="235"/>
      <c r="G200" s="236"/>
      <c r="H200" s="237">
        <f t="shared" ref="H200:J200" si="42">H162</f>
        <v>39000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4914000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KENKO HI-TECH-H 0.28 MM HITAM</v>
      </c>
      <c r="F201" s="235"/>
      <c r="G201" s="236"/>
      <c r="H201" s="237">
        <f t="shared" ref="H201:J201" si="45">H163</f>
        <v>39000</v>
      </c>
      <c r="I201" s="238">
        <f t="shared" si="45"/>
        <v>0.125</v>
      </c>
      <c r="J201" s="238">
        <f t="shared" si="45"/>
        <v>0</v>
      </c>
      <c r="K201" s="239">
        <f t="shared" si="43"/>
        <v>9828000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60</v>
      </c>
      <c r="C202" s="292" t="str">
        <f t="shared" si="46"/>
        <v>LSN</v>
      </c>
      <c r="D202" s="293">
        <f t="shared" si="46"/>
        <v>2</v>
      </c>
      <c r="E202" s="294" t="str">
        <f t="shared" si="46"/>
        <v>CUTTER 9 MM KENKO A-300 (KECIL)</v>
      </c>
      <c r="F202" s="235"/>
      <c r="G202" s="236"/>
      <c r="H202" s="237">
        <f t="shared" ref="H202:J202" si="47">H164</f>
        <v>57000</v>
      </c>
      <c r="I202" s="238">
        <f t="shared" si="47"/>
        <v>0.125</v>
      </c>
      <c r="J202" s="238">
        <f t="shared" si="47"/>
        <v>0</v>
      </c>
      <c r="K202" s="239">
        <f t="shared" si="43"/>
        <v>2992500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3"/>
      <c r="K217" s="32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5">
        <f>SUM(K200:K215)</f>
        <v>17734500</v>
      </c>
      <c r="K218" s="32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7"/>
      <c r="K219" s="32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4"/>
      <c r="K221" s="32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8">
        <f>((J218/1.11)+(K220/1.11))*11%</f>
        <v>1757472.9729729728</v>
      </c>
      <c r="K222" s="329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4"/>
      <c r="K223" s="32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17734500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30" t="str">
        <f>J188</f>
        <v>NOVI / CONDRO</v>
      </c>
      <c r="K226" s="331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30">
        <f>J189</f>
        <v>0</v>
      </c>
      <c r="K227" s="331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24020003</v>
      </c>
      <c r="G230" s="11" t="s">
        <v>2</v>
      </c>
      <c r="H230" s="306" t="s">
        <v>45</v>
      </c>
      <c r="I230" s="306"/>
      <c r="J230" s="306"/>
      <c r="K230" s="30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0" t="s">
        <v>3</v>
      </c>
      <c r="G231" s="17"/>
      <c r="H231" s="308"/>
      <c r="I231" s="308"/>
      <c r="J231" s="308"/>
      <c r="K231" s="30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8">
        <v>45327</v>
      </c>
      <c r="E232" s="349"/>
      <c r="F232" s="310"/>
      <c r="G232" s="18"/>
      <c r="H232" s="350" t="s">
        <v>46</v>
      </c>
      <c r="I232" s="350"/>
      <c r="J232" s="350"/>
      <c r="K232" s="351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0"/>
      <c r="G233" s="18"/>
      <c r="H233" s="352" t="s">
        <v>47</v>
      </c>
      <c r="I233" s="352"/>
      <c r="J233" s="352"/>
      <c r="K233" s="353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44</v>
      </c>
      <c r="E234" s="9"/>
      <c r="F234" s="21"/>
      <c r="G234" s="22"/>
      <c r="H234" s="354"/>
      <c r="I234" s="354"/>
      <c r="J234" s="354"/>
      <c r="K234" s="355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</v>
      </c>
      <c r="C238" s="46" t="s">
        <v>48</v>
      </c>
      <c r="D238" s="93"/>
      <c r="E238" s="301" t="s">
        <v>49</v>
      </c>
      <c r="F238" s="48"/>
      <c r="G238" s="49"/>
      <c r="H238" s="50">
        <v>128000</v>
      </c>
      <c r="I238" s="51"/>
      <c r="J238" s="51"/>
      <c r="K238" s="52">
        <f t="shared" ref="K238:K253" si="74">(B238*H238-((B238*H238)*I238))-((B238*H238-((B238*H238)*I238))*J238)</f>
        <v>128000</v>
      </c>
      <c r="L238" s="36"/>
    </row>
    <row r="239" spans="1:12" s="10" customFormat="1" ht="14.1" customHeight="1" x14ac:dyDescent="0.25">
      <c r="A239" s="45">
        <v>2</v>
      </c>
      <c r="B239" s="46">
        <v>1</v>
      </c>
      <c r="C239" s="46" t="s">
        <v>48</v>
      </c>
      <c r="D239" s="93"/>
      <c r="E239" s="302" t="s">
        <v>50</v>
      </c>
      <c r="F239" s="48"/>
      <c r="G239" s="49"/>
      <c r="H239" s="50">
        <v>159000</v>
      </c>
      <c r="I239" s="51"/>
      <c r="J239" s="51"/>
      <c r="K239" s="52">
        <f t="shared" si="74"/>
        <v>159000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7"/>
      <c r="K255" s="311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2">
        <f>SUM(K238:K253)</f>
        <v>287000</v>
      </c>
      <c r="K256" s="333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4"/>
      <c r="K257" s="334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1"/>
      <c r="K259" s="311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5">
        <f>((J256/1.11)+(K258/1.11))*11%</f>
        <v>28441.441441441439</v>
      </c>
      <c r="K260" s="336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1"/>
      <c r="K261" s="311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287000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2" t="s">
        <v>51</v>
      </c>
      <c r="K264" s="31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2"/>
      <c r="K265" s="31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24020003</v>
      </c>
      <c r="F268" s="123"/>
      <c r="G268" s="124" t="s">
        <v>2</v>
      </c>
      <c r="H268" s="356" t="str">
        <f>H230</f>
        <v>MUHAMMAD AGUS MUNADI</v>
      </c>
      <c r="I268" s="356"/>
      <c r="J268" s="356"/>
      <c r="K268" s="357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60" t="s">
        <v>3</v>
      </c>
      <c r="G269" s="130"/>
      <c r="H269" s="358"/>
      <c r="I269" s="358"/>
      <c r="J269" s="358"/>
      <c r="K269" s="359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1">
        <f>D232</f>
        <v>45327</v>
      </c>
      <c r="E270" s="362"/>
      <c r="F270" s="360"/>
      <c r="G270" s="131"/>
      <c r="H270" s="363" t="str">
        <f>H232</f>
        <v>SINAR BHAKTI</v>
      </c>
      <c r="I270" s="363"/>
      <c r="J270" s="363"/>
      <c r="K270" s="36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60"/>
      <c r="G271" s="131"/>
      <c r="H271" s="344" t="str">
        <f>H233</f>
        <v>YOGYAKARTA</v>
      </c>
      <c r="I271" s="344"/>
      <c r="J271" s="344"/>
      <c r="K271" s="345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G 0930</v>
      </c>
      <c r="E272" s="122"/>
      <c r="F272" s="133"/>
      <c r="G272" s="134"/>
      <c r="H272" s="346"/>
      <c r="I272" s="346"/>
      <c r="J272" s="346"/>
      <c r="K272" s="347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</v>
      </c>
      <c r="C276" s="287" t="str">
        <f t="shared" si="75"/>
        <v>LS</v>
      </c>
      <c r="D276" s="288">
        <f t="shared" si="75"/>
        <v>0</v>
      </c>
      <c r="E276" s="289" t="str">
        <f t="shared" si="75"/>
        <v>PENCIL CASE 22 x 7.5 MAGNET C-2755</v>
      </c>
      <c r="F276" s="158"/>
      <c r="G276" s="159"/>
      <c r="H276" s="160">
        <f t="shared" ref="H276:J276" si="76">H238</f>
        <v>128000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128000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</v>
      </c>
      <c r="C277" s="287" t="str">
        <f t="shared" si="78"/>
        <v>LS</v>
      </c>
      <c r="D277" s="288">
        <f t="shared" si="78"/>
        <v>0</v>
      </c>
      <c r="E277" s="289" t="str">
        <f t="shared" si="78"/>
        <v>PENCIL CASE 22 x 10 MAGNET FX-2210 METALIK LEBAR</v>
      </c>
      <c r="F277" s="158"/>
      <c r="G277" s="159"/>
      <c r="H277" s="160">
        <f t="shared" ref="H277:J277" si="79">H239</f>
        <v>159000</v>
      </c>
      <c r="I277" s="161">
        <f t="shared" si="79"/>
        <v>0</v>
      </c>
      <c r="J277" s="161">
        <f t="shared" si="79"/>
        <v>0</v>
      </c>
      <c r="K277" s="162">
        <f t="shared" si="77"/>
        <v>159000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77"/>
      <c r="K293" s="365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78">
        <f>SUM(K276:K291)</f>
        <v>287000</v>
      </c>
      <c r="K294" s="37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6"/>
      <c r="K295" s="366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5"/>
      <c r="K297" s="365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71">
        <f>((J294/1.11)+(K296/1.11))*11%</f>
        <v>28441.441441441439</v>
      </c>
      <c r="K298" s="37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5"/>
      <c r="K299" s="365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287000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8" t="str">
        <f>J264</f>
        <v>RISMA / YO</v>
      </c>
      <c r="K302" s="339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8">
        <f>J265</f>
        <v>0</v>
      </c>
      <c r="K303" s="339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24020003</v>
      </c>
      <c r="F306" s="200"/>
      <c r="G306" s="201" t="s">
        <v>2</v>
      </c>
      <c r="H306" s="340" t="str">
        <f>H268</f>
        <v>MUHAMMAD AGUS MUNADI</v>
      </c>
      <c r="I306" s="340"/>
      <c r="J306" s="340"/>
      <c r="K306" s="341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4" t="s">
        <v>3</v>
      </c>
      <c r="G307" s="207"/>
      <c r="H307" s="342"/>
      <c r="I307" s="342"/>
      <c r="J307" s="342"/>
      <c r="K307" s="343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5">
        <f>D270</f>
        <v>45327</v>
      </c>
      <c r="E308" s="316"/>
      <c r="F308" s="314"/>
      <c r="G308" s="208"/>
      <c r="H308" s="317" t="str">
        <f>H270</f>
        <v>SINAR BHAKTI</v>
      </c>
      <c r="I308" s="317"/>
      <c r="J308" s="317"/>
      <c r="K308" s="318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4"/>
      <c r="G309" s="208"/>
      <c r="H309" s="319" t="str">
        <f>H271</f>
        <v>YOGYAKARTA</v>
      </c>
      <c r="I309" s="319"/>
      <c r="J309" s="319"/>
      <c r="K309" s="320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G 0930</v>
      </c>
      <c r="E310" s="199"/>
      <c r="F310" s="210"/>
      <c r="G310" s="211"/>
      <c r="H310" s="321"/>
      <c r="I310" s="321"/>
      <c r="J310" s="321"/>
      <c r="K310" s="322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</v>
      </c>
      <c r="C314" s="292" t="str">
        <f t="shared" si="108"/>
        <v>LS</v>
      </c>
      <c r="D314" s="293">
        <f t="shared" si="108"/>
        <v>0</v>
      </c>
      <c r="E314" s="294" t="str">
        <f t="shared" si="108"/>
        <v>PENCIL CASE 22 x 7.5 MAGNET C-2755</v>
      </c>
      <c r="F314" s="235"/>
      <c r="G314" s="236"/>
      <c r="H314" s="237">
        <f t="shared" ref="H314:J314" si="109">H276</f>
        <v>128000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128000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</v>
      </c>
      <c r="C315" s="292" t="str">
        <f t="shared" si="111"/>
        <v>LS</v>
      </c>
      <c r="D315" s="293">
        <f t="shared" si="111"/>
        <v>0</v>
      </c>
      <c r="E315" s="294" t="str">
        <f t="shared" si="111"/>
        <v>PENCIL CASE 22 x 10 MAGNET FX-2210 METALIK LEBAR</v>
      </c>
      <c r="F315" s="235"/>
      <c r="G315" s="236"/>
      <c r="H315" s="237">
        <f t="shared" ref="H315:J315" si="112">H277</f>
        <v>159000</v>
      </c>
      <c r="I315" s="238">
        <f t="shared" si="112"/>
        <v>0</v>
      </c>
      <c r="J315" s="238">
        <f t="shared" si="112"/>
        <v>0</v>
      </c>
      <c r="K315" s="239">
        <f t="shared" si="110"/>
        <v>159000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3"/>
      <c r="K331" s="32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5">
        <f>SUM(K314:K329)</f>
        <v>287000</v>
      </c>
      <c r="K332" s="32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7"/>
      <c r="K333" s="32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4"/>
      <c r="K335" s="32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8">
        <f>((J332/1.11)+(K334/1.11))*11%</f>
        <v>28441.441441441439</v>
      </c>
      <c r="K336" s="329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4"/>
      <c r="K337" s="32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287000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30" t="str">
        <f>J302</f>
        <v>RISMA / YO</v>
      </c>
      <c r="K340" s="331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30">
        <f>J303</f>
        <v>0</v>
      </c>
      <c r="K341" s="331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24020004</v>
      </c>
      <c r="G344" s="11" t="s">
        <v>2</v>
      </c>
      <c r="H344" s="373" t="s">
        <v>53</v>
      </c>
      <c r="I344" s="373"/>
      <c r="J344" s="373"/>
      <c r="K344" s="37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0" t="s">
        <v>3</v>
      </c>
      <c r="G345" s="17"/>
      <c r="H345" s="375"/>
      <c r="I345" s="375"/>
      <c r="J345" s="375"/>
      <c r="K345" s="37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8">
        <v>45328</v>
      </c>
      <c r="E346" s="349"/>
      <c r="F346" s="310"/>
      <c r="G346" s="18"/>
      <c r="H346" s="350" t="s">
        <v>54</v>
      </c>
      <c r="I346" s="350"/>
      <c r="J346" s="350"/>
      <c r="K346" s="351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0"/>
      <c r="G347" s="18"/>
      <c r="H347" s="352" t="s">
        <v>55</v>
      </c>
      <c r="I347" s="352"/>
      <c r="J347" s="352"/>
      <c r="K347" s="353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54"/>
      <c r="I348" s="354"/>
      <c r="J348" s="354"/>
      <c r="K348" s="355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6</v>
      </c>
      <c r="C352" s="46" t="s">
        <v>56</v>
      </c>
      <c r="D352" s="93"/>
      <c r="E352" s="110" t="s">
        <v>58</v>
      </c>
      <c r="F352" s="48"/>
      <c r="G352" s="49"/>
      <c r="H352" s="50">
        <v>16500</v>
      </c>
      <c r="I352" s="51"/>
      <c r="J352" s="51"/>
      <c r="K352" s="52">
        <f t="shared" ref="K352:K367" si="141">(B352*H352-((B352*H352)*I352))-((B352*H352-((B352*H352)*I352))*J352)</f>
        <v>99000</v>
      </c>
      <c r="L352" s="36"/>
    </row>
    <row r="353" spans="1:12" s="10" customFormat="1" ht="14.1" customHeight="1" x14ac:dyDescent="0.25">
      <c r="A353" s="45">
        <v>2</v>
      </c>
      <c r="B353" s="46">
        <v>4</v>
      </c>
      <c r="C353" s="46" t="s">
        <v>48</v>
      </c>
      <c r="D353" s="93"/>
      <c r="E353" s="110" t="s">
        <v>59</v>
      </c>
      <c r="F353" s="48"/>
      <c r="G353" s="49"/>
      <c r="H353" s="50">
        <v>25000</v>
      </c>
      <c r="I353" s="51"/>
      <c r="J353" s="51"/>
      <c r="K353" s="52">
        <f t="shared" si="141"/>
        <v>100000</v>
      </c>
      <c r="L353" s="36"/>
    </row>
    <row r="354" spans="1:12" s="10" customFormat="1" ht="14.1" customHeight="1" x14ac:dyDescent="0.25">
      <c r="A354" s="45">
        <v>3</v>
      </c>
      <c r="B354" s="46">
        <v>1</v>
      </c>
      <c r="C354" s="46" t="s">
        <v>57</v>
      </c>
      <c r="D354" s="93"/>
      <c r="E354" s="110" t="s">
        <v>60</v>
      </c>
      <c r="F354" s="48"/>
      <c r="G354" s="49"/>
      <c r="H354" s="50">
        <v>60000</v>
      </c>
      <c r="I354" s="51"/>
      <c r="J354" s="51"/>
      <c r="K354" s="52">
        <f t="shared" si="141"/>
        <v>60000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7"/>
      <c r="K369" s="311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2">
        <f>SUM(K352:K367)</f>
        <v>259000</v>
      </c>
      <c r="K370" s="333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4"/>
      <c r="K371" s="334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1"/>
      <c r="K373" s="311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5">
        <f>((J370/1.11)+(K372/1.11))*11%</f>
        <v>25666.666666666664</v>
      </c>
      <c r="K374" s="336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1"/>
      <c r="K375" s="311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259000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2" t="s">
        <v>61</v>
      </c>
      <c r="K378" s="31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2"/>
      <c r="K379" s="31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24020004</v>
      </c>
      <c r="F382" s="123"/>
      <c r="G382" s="124" t="s">
        <v>2</v>
      </c>
      <c r="H382" s="380" t="str">
        <f>H344</f>
        <v>PT RAMAI SANTOSO SEJAHTERA</v>
      </c>
      <c r="I382" s="380"/>
      <c r="J382" s="380"/>
      <c r="K382" s="38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60" t="s">
        <v>3</v>
      </c>
      <c r="G383" s="130"/>
      <c r="H383" s="382"/>
      <c r="I383" s="382"/>
      <c r="J383" s="382"/>
      <c r="K383" s="38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1">
        <f>D346</f>
        <v>45328</v>
      </c>
      <c r="E384" s="362"/>
      <c r="F384" s="360"/>
      <c r="G384" s="131"/>
      <c r="H384" s="363" t="str">
        <f>H346</f>
        <v>( RAMAI SWALAYAN )</v>
      </c>
      <c r="I384" s="363"/>
      <c r="J384" s="363"/>
      <c r="K384" s="36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60"/>
      <c r="G385" s="131"/>
      <c r="H385" s="344" t="str">
        <f>H347</f>
        <v>UNGARAN</v>
      </c>
      <c r="I385" s="344"/>
      <c r="J385" s="344"/>
      <c r="K385" s="345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A 0222</v>
      </c>
      <c r="E386" s="122"/>
      <c r="F386" s="133"/>
      <c r="G386" s="134"/>
      <c r="H386" s="346"/>
      <c r="I386" s="346"/>
      <c r="J386" s="346"/>
      <c r="K386" s="347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6</v>
      </c>
      <c r="C390" s="287" t="str">
        <f t="shared" si="142"/>
        <v>SET</v>
      </c>
      <c r="D390" s="288">
        <f t="shared" si="142"/>
        <v>0</v>
      </c>
      <c r="E390" s="289" t="str">
        <f t="shared" si="142"/>
        <v>GEL PEN AODEMI GP-96129</v>
      </c>
      <c r="F390" s="158"/>
      <c r="G390" s="159"/>
      <c r="H390" s="160">
        <f t="shared" ref="H390:J390" si="143">H352</f>
        <v>16500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99000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4</v>
      </c>
      <c r="C391" s="287" t="str">
        <f t="shared" si="145"/>
        <v>LS</v>
      </c>
      <c r="D391" s="288">
        <f t="shared" si="145"/>
        <v>0</v>
      </c>
      <c r="E391" s="289" t="str">
        <f t="shared" si="145"/>
        <v>BALLPEN VANCO 4W VC-6201</v>
      </c>
      <c r="F391" s="158"/>
      <c r="G391" s="159"/>
      <c r="H391" s="160">
        <f t="shared" ref="H391:J391" si="146">H353</f>
        <v>25000</v>
      </c>
      <c r="I391" s="161">
        <f t="shared" si="146"/>
        <v>0</v>
      </c>
      <c r="J391" s="161">
        <f t="shared" si="146"/>
        <v>0</v>
      </c>
      <c r="K391" s="162">
        <f t="shared" si="144"/>
        <v>100000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1</v>
      </c>
      <c r="C392" s="287" t="str">
        <f t="shared" si="147"/>
        <v>DOS</v>
      </c>
      <c r="D392" s="288">
        <f t="shared" si="147"/>
        <v>0</v>
      </c>
      <c r="E392" s="289" t="str">
        <f t="shared" si="147"/>
        <v>BENSIA SF-9939 A ISI 32 PC (LOVE DADU)</v>
      </c>
      <c r="F392" s="158"/>
      <c r="G392" s="159"/>
      <c r="H392" s="160">
        <f t="shared" ref="H392:J392" si="148">H354</f>
        <v>60000</v>
      </c>
      <c r="I392" s="161">
        <f t="shared" si="148"/>
        <v>0</v>
      </c>
      <c r="J392" s="161">
        <f t="shared" si="148"/>
        <v>0</v>
      </c>
      <c r="K392" s="162">
        <f t="shared" si="144"/>
        <v>60000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77"/>
      <c r="K407" s="365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78">
        <f>SUM(K390:K405)</f>
        <v>259000</v>
      </c>
      <c r="K408" s="37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6"/>
      <c r="K409" s="366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5"/>
      <c r="K411" s="365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71">
        <f>((J408/1.11)+(K410/1.11))*11%</f>
        <v>25666.666666666664</v>
      </c>
      <c r="K412" s="37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5"/>
      <c r="K413" s="365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259000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8" t="str">
        <f>J378</f>
        <v>NOVI / YO</v>
      </c>
      <c r="K416" s="339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8">
        <f>J379</f>
        <v>0</v>
      </c>
      <c r="K417" s="339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24020004</v>
      </c>
      <c r="F420" s="200"/>
      <c r="G420" s="201" t="s">
        <v>2</v>
      </c>
      <c r="H420" s="367" t="str">
        <f>H382</f>
        <v>PT RAMAI SANTOSO SEJAHTERA</v>
      </c>
      <c r="I420" s="367"/>
      <c r="J420" s="367"/>
      <c r="K420" s="36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4" t="s">
        <v>3</v>
      </c>
      <c r="G421" s="207"/>
      <c r="H421" s="369"/>
      <c r="I421" s="369"/>
      <c r="J421" s="369"/>
      <c r="K421" s="37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5">
        <f>D384</f>
        <v>45328</v>
      </c>
      <c r="E422" s="316"/>
      <c r="F422" s="314"/>
      <c r="G422" s="208"/>
      <c r="H422" s="317" t="str">
        <f>H384</f>
        <v>( RAMAI SWALAYAN )</v>
      </c>
      <c r="I422" s="317"/>
      <c r="J422" s="317"/>
      <c r="K422" s="318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4"/>
      <c r="G423" s="208"/>
      <c r="H423" s="319" t="str">
        <f>H385</f>
        <v>UNGARAN</v>
      </c>
      <c r="I423" s="319"/>
      <c r="J423" s="319"/>
      <c r="K423" s="320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A 0222</v>
      </c>
      <c r="E424" s="199"/>
      <c r="F424" s="210"/>
      <c r="G424" s="211"/>
      <c r="H424" s="321"/>
      <c r="I424" s="321"/>
      <c r="J424" s="321"/>
      <c r="K424" s="322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6</v>
      </c>
      <c r="C428" s="292" t="str">
        <f t="shared" si="175"/>
        <v>SET</v>
      </c>
      <c r="D428" s="293">
        <f t="shared" si="175"/>
        <v>0</v>
      </c>
      <c r="E428" s="294" t="str">
        <f t="shared" si="175"/>
        <v>GEL PEN AODEMI GP-96129</v>
      </c>
      <c r="F428" s="235"/>
      <c r="G428" s="236"/>
      <c r="H428" s="237">
        <f t="shared" ref="H428:J428" si="176">H390</f>
        <v>16500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99000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4</v>
      </c>
      <c r="C429" s="292" t="str">
        <f t="shared" si="178"/>
        <v>LS</v>
      </c>
      <c r="D429" s="293">
        <f t="shared" si="178"/>
        <v>0</v>
      </c>
      <c r="E429" s="294" t="str">
        <f t="shared" si="178"/>
        <v>BALLPEN VANCO 4W VC-6201</v>
      </c>
      <c r="F429" s="235"/>
      <c r="G429" s="236"/>
      <c r="H429" s="237">
        <f t="shared" ref="H429:J429" si="179">H391</f>
        <v>25000</v>
      </c>
      <c r="I429" s="238">
        <f t="shared" si="179"/>
        <v>0</v>
      </c>
      <c r="J429" s="238">
        <f t="shared" si="179"/>
        <v>0</v>
      </c>
      <c r="K429" s="239">
        <f t="shared" si="177"/>
        <v>100000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1</v>
      </c>
      <c r="C430" s="292" t="str">
        <f t="shared" si="180"/>
        <v>DOS</v>
      </c>
      <c r="D430" s="293">
        <f t="shared" si="180"/>
        <v>0</v>
      </c>
      <c r="E430" s="294" t="str">
        <f t="shared" si="180"/>
        <v>BENSIA SF-9939 A ISI 32 PC (LOVE DADU)</v>
      </c>
      <c r="F430" s="235"/>
      <c r="G430" s="236"/>
      <c r="H430" s="237">
        <f t="shared" ref="H430:J430" si="181">H392</f>
        <v>60000</v>
      </c>
      <c r="I430" s="238">
        <f t="shared" si="181"/>
        <v>0</v>
      </c>
      <c r="J430" s="238">
        <f t="shared" si="181"/>
        <v>0</v>
      </c>
      <c r="K430" s="239">
        <f t="shared" si="177"/>
        <v>60000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3"/>
      <c r="K445" s="32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5">
        <f>SUM(K428:K443)</f>
        <v>259000</v>
      </c>
      <c r="K446" s="32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7"/>
      <c r="K447" s="32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4"/>
      <c r="K449" s="32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8">
        <f>((J446/1.11)+(K448/1.11))*11%</f>
        <v>25666.666666666664</v>
      </c>
      <c r="K450" s="329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4"/>
      <c r="K451" s="32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259000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30" t="str">
        <f>J416</f>
        <v>NOVI / YO</v>
      </c>
      <c r="K454" s="331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30">
        <f>J417</f>
        <v>0</v>
      </c>
      <c r="K455" s="331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24020005</v>
      </c>
      <c r="G458" s="11" t="s">
        <v>2</v>
      </c>
      <c r="H458" s="306" t="s">
        <v>63</v>
      </c>
      <c r="I458" s="306"/>
      <c r="J458" s="306"/>
      <c r="K458" s="30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0" t="s">
        <v>3</v>
      </c>
      <c r="G459" s="17"/>
      <c r="H459" s="308"/>
      <c r="I459" s="308"/>
      <c r="J459" s="308"/>
      <c r="K459" s="30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8">
        <v>45328</v>
      </c>
      <c r="E460" s="349"/>
      <c r="F460" s="310"/>
      <c r="G460" s="18"/>
      <c r="H460" s="350" t="s">
        <v>31</v>
      </c>
      <c r="I460" s="350"/>
      <c r="J460" s="350"/>
      <c r="K460" s="35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0"/>
      <c r="G461" s="18"/>
      <c r="H461" s="352" t="s">
        <v>64</v>
      </c>
      <c r="I461" s="352"/>
      <c r="J461" s="352"/>
      <c r="K461" s="35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54"/>
      <c r="I462" s="354"/>
      <c r="J462" s="354"/>
      <c r="K462" s="35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100</v>
      </c>
      <c r="C466" s="46" t="s">
        <v>65</v>
      </c>
      <c r="D466" s="93">
        <v>2</v>
      </c>
      <c r="E466" s="110" t="s">
        <v>66</v>
      </c>
      <c r="F466" s="48"/>
      <c r="G466" s="49"/>
      <c r="H466" s="50">
        <v>25000</v>
      </c>
      <c r="I466" s="51"/>
      <c r="J466" s="51"/>
      <c r="K466" s="52">
        <f t="shared" ref="K466:K481" si="208">(B466*H466-((B466*H466)*I466))-((B466*H466-((B466*H466)*I466))*J466)</f>
        <v>2500000</v>
      </c>
      <c r="L466" s="36"/>
    </row>
    <row r="467" spans="1:12" s="10" customFormat="1" ht="14.1" customHeight="1" x14ac:dyDescent="0.25">
      <c r="A467" s="45">
        <v>2</v>
      </c>
      <c r="B467" s="46">
        <v>34</v>
      </c>
      <c r="C467" s="46" t="s">
        <v>57</v>
      </c>
      <c r="D467" s="93"/>
      <c r="E467" s="110" t="s">
        <v>67</v>
      </c>
      <c r="F467" s="48"/>
      <c r="G467" s="49"/>
      <c r="H467" s="50">
        <v>32000</v>
      </c>
      <c r="I467" s="51">
        <v>0.125</v>
      </c>
      <c r="J467" s="51"/>
      <c r="K467" s="52">
        <f t="shared" si="208"/>
        <v>952000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7"/>
      <c r="K483" s="311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2">
        <f>SUM(K466:K481)</f>
        <v>3452000</v>
      </c>
      <c r="K484" s="333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4"/>
      <c r="K485" s="334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1"/>
      <c r="K487" s="311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5">
        <f>((J484/1.11)+(K486/1.11))*11%</f>
        <v>342090.09009009006</v>
      </c>
      <c r="K488" s="336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1"/>
      <c r="K489" s="311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3452000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2" t="s">
        <v>61</v>
      </c>
      <c r="K492" s="31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2"/>
      <c r="K493" s="31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24020005</v>
      </c>
      <c r="F496" s="123"/>
      <c r="G496" s="124" t="s">
        <v>2</v>
      </c>
      <c r="H496" s="356" t="str">
        <f>H458</f>
        <v>CV LANCAR JAYA SENTOSA</v>
      </c>
      <c r="I496" s="356"/>
      <c r="J496" s="356"/>
      <c r="K496" s="357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60" t="s">
        <v>3</v>
      </c>
      <c r="G497" s="130"/>
      <c r="H497" s="358"/>
      <c r="I497" s="358"/>
      <c r="J497" s="358"/>
      <c r="K497" s="359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1">
        <f>D460</f>
        <v>45328</v>
      </c>
      <c r="E498" s="362"/>
      <c r="F498" s="360"/>
      <c r="G498" s="131"/>
      <c r="H498" s="363" t="str">
        <f>H460</f>
        <v/>
      </c>
      <c r="I498" s="363"/>
      <c r="J498" s="363"/>
      <c r="K498" s="36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60"/>
      <c r="G499" s="131"/>
      <c r="H499" s="344" t="str">
        <f>H461</f>
        <v>MALANG</v>
      </c>
      <c r="I499" s="344"/>
      <c r="J499" s="344"/>
      <c r="K499" s="345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2605</v>
      </c>
      <c r="E500" s="122"/>
      <c r="F500" s="133"/>
      <c r="G500" s="134"/>
      <c r="H500" s="346"/>
      <c r="I500" s="346"/>
      <c r="J500" s="346"/>
      <c r="K500" s="347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100</v>
      </c>
      <c r="C504" s="287" t="str">
        <f t="shared" si="209"/>
        <v>PAK</v>
      </c>
      <c r="D504" s="288">
        <f t="shared" si="209"/>
        <v>2</v>
      </c>
      <c r="E504" s="289" t="str">
        <f t="shared" si="209"/>
        <v>ISI STAPLER (STAPLES) GREATWALL GW-369 (BESAR)</v>
      </c>
      <c r="F504" s="158"/>
      <c r="G504" s="159"/>
      <c r="H504" s="160">
        <f t="shared" ref="H504:J504" si="210">H466</f>
        <v>25000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2500000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34</v>
      </c>
      <c r="C505" s="287" t="str">
        <f t="shared" si="212"/>
        <v>DOS</v>
      </c>
      <c r="D505" s="288">
        <f t="shared" si="212"/>
        <v>0</v>
      </c>
      <c r="E505" s="289" t="str">
        <f t="shared" si="212"/>
        <v>STIP / PENGHAPUS JOYKO EB-30 HITAM</v>
      </c>
      <c r="F505" s="158"/>
      <c r="G505" s="159"/>
      <c r="H505" s="160">
        <f t="shared" ref="H505:J505" si="213">H467</f>
        <v>32000</v>
      </c>
      <c r="I505" s="161">
        <f t="shared" si="213"/>
        <v>0.125</v>
      </c>
      <c r="J505" s="161">
        <f t="shared" si="213"/>
        <v>0</v>
      </c>
      <c r="K505" s="162">
        <f t="shared" si="211"/>
        <v>952000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77"/>
      <c r="K521" s="365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78">
        <f>SUM(K504:K519)</f>
        <v>3452000</v>
      </c>
      <c r="K522" s="37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6"/>
      <c r="K523" s="366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5"/>
      <c r="K525" s="365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71">
        <f>((J522/1.11)+(K524/1.11))*11%</f>
        <v>342090.09009009006</v>
      </c>
      <c r="K526" s="37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5"/>
      <c r="K527" s="365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3452000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8" t="str">
        <f>J492</f>
        <v>NOVI / YO</v>
      </c>
      <c r="K530" s="339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8">
        <f>J493</f>
        <v>0</v>
      </c>
      <c r="K531" s="339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24020005</v>
      </c>
      <c r="F534" s="200"/>
      <c r="G534" s="201" t="s">
        <v>2</v>
      </c>
      <c r="H534" s="340" t="str">
        <f>H496</f>
        <v>CV LANCAR JAYA SENTOSA</v>
      </c>
      <c r="I534" s="340"/>
      <c r="J534" s="340"/>
      <c r="K534" s="341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4" t="s">
        <v>3</v>
      </c>
      <c r="G535" s="207"/>
      <c r="H535" s="342"/>
      <c r="I535" s="342"/>
      <c r="J535" s="342"/>
      <c r="K535" s="343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5">
        <f>D498</f>
        <v>45328</v>
      </c>
      <c r="E536" s="316"/>
      <c r="F536" s="314"/>
      <c r="G536" s="208"/>
      <c r="H536" s="317" t="str">
        <f>H498</f>
        <v/>
      </c>
      <c r="I536" s="317"/>
      <c r="J536" s="317"/>
      <c r="K536" s="318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4"/>
      <c r="G537" s="208"/>
      <c r="H537" s="319" t="str">
        <f>H499</f>
        <v>MALANG</v>
      </c>
      <c r="I537" s="319"/>
      <c r="J537" s="319"/>
      <c r="K537" s="320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2605</v>
      </c>
      <c r="E538" s="199"/>
      <c r="F538" s="210"/>
      <c r="G538" s="211"/>
      <c r="H538" s="321"/>
      <c r="I538" s="321"/>
      <c r="J538" s="321"/>
      <c r="K538" s="322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100</v>
      </c>
      <c r="C542" s="292" t="str">
        <f t="shared" si="242"/>
        <v>PAK</v>
      </c>
      <c r="D542" s="293">
        <f t="shared" si="242"/>
        <v>2</v>
      </c>
      <c r="E542" s="294" t="str">
        <f t="shared" si="242"/>
        <v>ISI STAPLER (STAPLES) GREATWALL GW-369 (BESAR)</v>
      </c>
      <c r="F542" s="235"/>
      <c r="G542" s="236"/>
      <c r="H542" s="237">
        <f t="shared" ref="H542:J542" si="243">H504</f>
        <v>25000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2500000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34</v>
      </c>
      <c r="C543" s="292" t="str">
        <f t="shared" si="245"/>
        <v>DOS</v>
      </c>
      <c r="D543" s="293">
        <f t="shared" si="245"/>
        <v>0</v>
      </c>
      <c r="E543" s="294" t="str">
        <f t="shared" si="245"/>
        <v>STIP / PENGHAPUS JOYKO EB-30 HITAM</v>
      </c>
      <c r="F543" s="235"/>
      <c r="G543" s="236"/>
      <c r="H543" s="237">
        <f t="shared" ref="H543:J543" si="246">H505</f>
        <v>32000</v>
      </c>
      <c r="I543" s="238">
        <f t="shared" si="246"/>
        <v>0.125</v>
      </c>
      <c r="J543" s="238">
        <f t="shared" si="246"/>
        <v>0</v>
      </c>
      <c r="K543" s="239">
        <f t="shared" si="244"/>
        <v>952000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3"/>
      <c r="K559" s="32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5">
        <f>SUM(K542:K557)</f>
        <v>3452000</v>
      </c>
      <c r="K560" s="32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7"/>
      <c r="K561" s="32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4"/>
      <c r="K563" s="32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8">
        <f>((J560/1.11)+(K562/1.11))*11%</f>
        <v>342090.09009009006</v>
      </c>
      <c r="K564" s="329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4"/>
      <c r="K565" s="32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3452000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30" t="str">
        <f>J530</f>
        <v>NOVI / YO</v>
      </c>
      <c r="K568" s="331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30">
        <f>J531</f>
        <v>0</v>
      </c>
      <c r="K569" s="331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24020006</v>
      </c>
      <c r="G572" s="11" t="s">
        <v>2</v>
      </c>
      <c r="H572" s="306" t="s">
        <v>37</v>
      </c>
      <c r="I572" s="306"/>
      <c r="J572" s="306"/>
      <c r="K572" s="30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0" t="s">
        <v>3</v>
      </c>
      <c r="G573" s="17"/>
      <c r="H573" s="308"/>
      <c r="I573" s="308"/>
      <c r="J573" s="308"/>
      <c r="K573" s="30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8">
        <v>45329</v>
      </c>
      <c r="E574" s="349"/>
      <c r="F574" s="310"/>
      <c r="G574" s="18"/>
      <c r="H574" s="350" t="s">
        <v>38</v>
      </c>
      <c r="I574" s="350"/>
      <c r="J574" s="350"/>
      <c r="K574" s="35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0"/>
      <c r="G575" s="18"/>
      <c r="H575" s="352" t="s">
        <v>39</v>
      </c>
      <c r="I575" s="352"/>
      <c r="J575" s="352"/>
      <c r="K575" s="35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68</v>
      </c>
      <c r="E576" s="9"/>
      <c r="F576" s="21"/>
      <c r="G576" s="22"/>
      <c r="H576" s="354"/>
      <c r="I576" s="354"/>
      <c r="J576" s="354"/>
      <c r="K576" s="35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240</v>
      </c>
      <c r="C580" s="46" t="s">
        <v>69</v>
      </c>
      <c r="D580" s="93">
        <v>10</v>
      </c>
      <c r="E580" s="110" t="s">
        <v>70</v>
      </c>
      <c r="F580" s="48"/>
      <c r="G580" s="49"/>
      <c r="H580" s="50">
        <v>19000</v>
      </c>
      <c r="I580" s="51">
        <v>0.125</v>
      </c>
      <c r="J580" s="51"/>
      <c r="K580" s="52">
        <f t="shared" ref="K580:K595" si="275">(B580*H580-((B580*H580)*I580))-((B580*H580-((B580*H580)*I580))*J580)</f>
        <v>3990000</v>
      </c>
      <c r="L580" s="36"/>
    </row>
    <row r="581" spans="1:12" s="10" customFormat="1" ht="14.1" customHeight="1" x14ac:dyDescent="0.25">
      <c r="A581" s="45">
        <v>2</v>
      </c>
      <c r="B581" s="46">
        <v>216</v>
      </c>
      <c r="C581" s="46" t="s">
        <v>69</v>
      </c>
      <c r="D581" s="93">
        <v>1</v>
      </c>
      <c r="E581" s="110" t="s">
        <v>71</v>
      </c>
      <c r="F581" s="48"/>
      <c r="G581" s="49"/>
      <c r="H581" s="50">
        <v>4900</v>
      </c>
      <c r="I581" s="51">
        <v>0.125</v>
      </c>
      <c r="J581" s="51"/>
      <c r="K581" s="52">
        <f t="shared" si="275"/>
        <v>926100</v>
      </c>
      <c r="L581" s="36"/>
    </row>
    <row r="582" spans="1:12" s="10" customFormat="1" ht="14.1" customHeight="1" x14ac:dyDescent="0.25">
      <c r="A582" s="45">
        <v>3</v>
      </c>
      <c r="B582" s="46">
        <v>192</v>
      </c>
      <c r="C582" s="46" t="s">
        <v>56</v>
      </c>
      <c r="D582" s="93">
        <v>1</v>
      </c>
      <c r="E582" s="110" t="s">
        <v>72</v>
      </c>
      <c r="F582" s="48"/>
      <c r="G582" s="49"/>
      <c r="H582" s="50">
        <v>16800</v>
      </c>
      <c r="I582" s="51">
        <v>0.125</v>
      </c>
      <c r="J582" s="51"/>
      <c r="K582" s="52">
        <f t="shared" si="275"/>
        <v>2822400</v>
      </c>
      <c r="L582" s="36"/>
    </row>
    <row r="583" spans="1:12" s="10" customFormat="1" ht="14.1" customHeight="1" x14ac:dyDescent="0.25">
      <c r="A583" s="45">
        <v>4</v>
      </c>
      <c r="B583" s="46">
        <v>288</v>
      </c>
      <c r="C583" s="46" t="s">
        <v>34</v>
      </c>
      <c r="D583" s="93">
        <v>2</v>
      </c>
      <c r="E583" s="110" t="s">
        <v>42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9828000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7"/>
      <c r="K597" s="311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2">
        <f>SUM(K580:K595)</f>
        <v>17566500</v>
      </c>
      <c r="K598" s="333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4"/>
      <c r="K599" s="334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1"/>
      <c r="K601" s="311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5">
        <f>((J598/1.11)+(K600/1.11))*11%</f>
        <v>1740824.324324324</v>
      </c>
      <c r="K602" s="336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1"/>
      <c r="K603" s="311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17566500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2" t="s">
        <v>36</v>
      </c>
      <c r="K606" s="31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2"/>
      <c r="K607" s="31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24020006</v>
      </c>
      <c r="F610" s="123"/>
      <c r="G610" s="124" t="s">
        <v>2</v>
      </c>
      <c r="H610" s="356" t="str">
        <f>H572</f>
        <v>LILY JULIAWATI</v>
      </c>
      <c r="I610" s="356"/>
      <c r="J610" s="356"/>
      <c r="K610" s="357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60" t="s">
        <v>3</v>
      </c>
      <c r="G611" s="130"/>
      <c r="H611" s="358"/>
      <c r="I611" s="358"/>
      <c r="J611" s="358"/>
      <c r="K611" s="359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1">
        <f>D574</f>
        <v>45329</v>
      </c>
      <c r="E612" s="362"/>
      <c r="F612" s="360"/>
      <c r="G612" s="131"/>
      <c r="H612" s="363" t="str">
        <f>H574</f>
        <v>(REJO AGUNG)</v>
      </c>
      <c r="I612" s="363"/>
      <c r="J612" s="363"/>
      <c r="K612" s="36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60"/>
      <c r="G613" s="131"/>
      <c r="H613" s="344" t="str">
        <f>H575</f>
        <v>JOMBANG</v>
      </c>
      <c r="I613" s="344"/>
      <c r="J613" s="344"/>
      <c r="K613" s="345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2662</v>
      </c>
      <c r="E614" s="122"/>
      <c r="F614" s="133"/>
      <c r="G614" s="134"/>
      <c r="H614" s="346"/>
      <c r="I614" s="346"/>
      <c r="J614" s="346"/>
      <c r="K614" s="347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240</v>
      </c>
      <c r="C618" s="287" t="str">
        <f t="shared" si="276"/>
        <v>PCS</v>
      </c>
      <c r="D618" s="288">
        <f t="shared" si="276"/>
        <v>10</v>
      </c>
      <c r="E618" s="289" t="str">
        <f t="shared" si="276"/>
        <v>TAPE CUTTER JOYKO TD-103</v>
      </c>
      <c r="F618" s="158"/>
      <c r="G618" s="159"/>
      <c r="H618" s="160">
        <f t="shared" ref="H618:J618" si="277">H580</f>
        <v>19000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3990000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216</v>
      </c>
      <c r="C619" s="287" t="str">
        <f t="shared" si="279"/>
        <v>PCS</v>
      </c>
      <c r="D619" s="288">
        <f t="shared" si="279"/>
        <v>1</v>
      </c>
      <c r="E619" s="289" t="str">
        <f t="shared" si="279"/>
        <v>STAMP PAD JOYKO NO. 0</v>
      </c>
      <c r="F619" s="158"/>
      <c r="G619" s="159"/>
      <c r="H619" s="160">
        <f t="shared" ref="H619:J619" si="280">H581</f>
        <v>4900</v>
      </c>
      <c r="I619" s="161">
        <f t="shared" si="280"/>
        <v>0.125</v>
      </c>
      <c r="J619" s="161">
        <f t="shared" si="280"/>
        <v>0</v>
      </c>
      <c r="K619" s="162">
        <f t="shared" si="278"/>
        <v>926100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192</v>
      </c>
      <c r="C620" s="287" t="str">
        <f t="shared" si="281"/>
        <v>SET</v>
      </c>
      <c r="D620" s="288">
        <f t="shared" si="281"/>
        <v>1</v>
      </c>
      <c r="E620" s="289" t="str">
        <f t="shared" si="281"/>
        <v>GEL PEN SET JOYKO GPC-309S DIAMOND ART</v>
      </c>
      <c r="F620" s="158"/>
      <c r="G620" s="159"/>
      <c r="H620" s="160">
        <f t="shared" ref="H620:J620" si="282">H582</f>
        <v>16800</v>
      </c>
      <c r="I620" s="161">
        <f t="shared" si="282"/>
        <v>0.125</v>
      </c>
      <c r="J620" s="161">
        <f t="shared" si="282"/>
        <v>0</v>
      </c>
      <c r="K620" s="162">
        <f t="shared" si="278"/>
        <v>2822400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288</v>
      </c>
      <c r="C621" s="287" t="str">
        <f t="shared" si="283"/>
        <v>LSN</v>
      </c>
      <c r="D621" s="288">
        <f t="shared" si="283"/>
        <v>2</v>
      </c>
      <c r="E621" s="289" t="str">
        <f t="shared" si="283"/>
        <v>GEL PEN KENKO HI-TECH-H 0.28 MM HITAM</v>
      </c>
      <c r="F621" s="158"/>
      <c r="G621" s="159"/>
      <c r="H621" s="160">
        <f t="shared" ref="H621:J621" si="284">H583</f>
        <v>39000</v>
      </c>
      <c r="I621" s="161">
        <f t="shared" si="284"/>
        <v>0.125</v>
      </c>
      <c r="J621" s="161">
        <f t="shared" si="284"/>
        <v>0</v>
      </c>
      <c r="K621" s="162">
        <f t="shared" si="278"/>
        <v>9828000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77"/>
      <c r="K635" s="365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78">
        <f>SUM(K618:K633)</f>
        <v>17566500</v>
      </c>
      <c r="K636" s="37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6"/>
      <c r="K637" s="366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5"/>
      <c r="K639" s="365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71">
        <f>((J636/1.11)+(K638/1.11))*11%</f>
        <v>1740824.324324324</v>
      </c>
      <c r="K640" s="37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5"/>
      <c r="K641" s="365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17566500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8" t="str">
        <f>J606</f>
        <v>NOVI / CONDRO</v>
      </c>
      <c r="K644" s="339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8">
        <f>J607</f>
        <v>0</v>
      </c>
      <c r="K645" s="339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24020006</v>
      </c>
      <c r="F648" s="200"/>
      <c r="G648" s="201" t="s">
        <v>2</v>
      </c>
      <c r="H648" s="340" t="str">
        <f>H610</f>
        <v>LILY JULIAWATI</v>
      </c>
      <c r="I648" s="340"/>
      <c r="J648" s="340"/>
      <c r="K648" s="341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4" t="s">
        <v>3</v>
      </c>
      <c r="G649" s="207"/>
      <c r="H649" s="342"/>
      <c r="I649" s="342"/>
      <c r="J649" s="342"/>
      <c r="K649" s="343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5">
        <f>D612</f>
        <v>45329</v>
      </c>
      <c r="E650" s="316"/>
      <c r="F650" s="314"/>
      <c r="G650" s="208"/>
      <c r="H650" s="317" t="str">
        <f>H612</f>
        <v>(REJO AGUNG)</v>
      </c>
      <c r="I650" s="317"/>
      <c r="J650" s="317"/>
      <c r="K650" s="318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4"/>
      <c r="G651" s="208"/>
      <c r="H651" s="319" t="str">
        <f>H613</f>
        <v>JOMBANG</v>
      </c>
      <c r="I651" s="319"/>
      <c r="J651" s="319"/>
      <c r="K651" s="320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2662</v>
      </c>
      <c r="E652" s="199"/>
      <c r="F652" s="210"/>
      <c r="G652" s="211"/>
      <c r="H652" s="321"/>
      <c r="I652" s="321"/>
      <c r="J652" s="321"/>
      <c r="K652" s="322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240</v>
      </c>
      <c r="C656" s="292" t="str">
        <f t="shared" si="309"/>
        <v>PCS</v>
      </c>
      <c r="D656" s="293">
        <f t="shared" si="309"/>
        <v>10</v>
      </c>
      <c r="E656" s="294" t="str">
        <f t="shared" si="309"/>
        <v>TAPE CUTTER JOYKO TD-103</v>
      </c>
      <c r="F656" s="235"/>
      <c r="G656" s="236"/>
      <c r="H656" s="237">
        <f t="shared" ref="H656:J656" si="310">H618</f>
        <v>19000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3990000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216</v>
      </c>
      <c r="C657" s="292" t="str">
        <f t="shared" si="312"/>
        <v>PCS</v>
      </c>
      <c r="D657" s="293">
        <f t="shared" si="312"/>
        <v>1</v>
      </c>
      <c r="E657" s="294" t="str">
        <f t="shared" si="312"/>
        <v>STAMP PAD JOYKO NO. 0</v>
      </c>
      <c r="F657" s="235"/>
      <c r="G657" s="236"/>
      <c r="H657" s="237">
        <f t="shared" ref="H657:J657" si="313">H619</f>
        <v>4900</v>
      </c>
      <c r="I657" s="238">
        <f t="shared" si="313"/>
        <v>0.125</v>
      </c>
      <c r="J657" s="238">
        <f t="shared" si="313"/>
        <v>0</v>
      </c>
      <c r="K657" s="239">
        <f t="shared" si="311"/>
        <v>926100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192</v>
      </c>
      <c r="C658" s="292" t="str">
        <f t="shared" si="314"/>
        <v>SET</v>
      </c>
      <c r="D658" s="293">
        <f t="shared" si="314"/>
        <v>1</v>
      </c>
      <c r="E658" s="294" t="str">
        <f t="shared" si="314"/>
        <v>GEL PEN SET JOYKO GPC-309S DIAMOND ART</v>
      </c>
      <c r="F658" s="235"/>
      <c r="G658" s="236"/>
      <c r="H658" s="237">
        <f t="shared" ref="H658:J658" si="315">H620</f>
        <v>16800</v>
      </c>
      <c r="I658" s="238">
        <f t="shared" si="315"/>
        <v>0.125</v>
      </c>
      <c r="J658" s="238">
        <f t="shared" si="315"/>
        <v>0</v>
      </c>
      <c r="K658" s="239">
        <f t="shared" si="311"/>
        <v>2822400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288</v>
      </c>
      <c r="C659" s="292" t="str">
        <f t="shared" si="316"/>
        <v>LSN</v>
      </c>
      <c r="D659" s="293">
        <f t="shared" si="316"/>
        <v>2</v>
      </c>
      <c r="E659" s="294" t="str">
        <f t="shared" si="316"/>
        <v>GEL PEN KENKO HI-TECH-H 0.28 MM HITAM</v>
      </c>
      <c r="F659" s="235"/>
      <c r="G659" s="236"/>
      <c r="H659" s="237">
        <f t="shared" ref="H659:J659" si="317">H621</f>
        <v>39000</v>
      </c>
      <c r="I659" s="238">
        <f t="shared" si="317"/>
        <v>0.125</v>
      </c>
      <c r="J659" s="238">
        <f t="shared" si="317"/>
        <v>0</v>
      </c>
      <c r="K659" s="239">
        <f t="shared" si="311"/>
        <v>9828000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3"/>
      <c r="K673" s="32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5">
        <f>SUM(K656:K671)</f>
        <v>17566500</v>
      </c>
      <c r="K674" s="32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7"/>
      <c r="K675" s="32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4"/>
      <c r="K677" s="32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8">
        <f>((J674/1.11)+(K676/1.11))*11%</f>
        <v>1740824.324324324</v>
      </c>
      <c r="K678" s="329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4"/>
      <c r="K679" s="32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17566500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30" t="str">
        <f>J644</f>
        <v>NOVI / CONDRO</v>
      </c>
      <c r="K682" s="331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30">
        <f>J645</f>
        <v>0</v>
      </c>
      <c r="K683" s="331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24020007</v>
      </c>
      <c r="G686" s="11" t="s">
        <v>2</v>
      </c>
      <c r="H686" s="306" t="s">
        <v>73</v>
      </c>
      <c r="I686" s="306"/>
      <c r="J686" s="306"/>
      <c r="K686" s="30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0" t="s">
        <v>3</v>
      </c>
      <c r="G687" s="17"/>
      <c r="H687" s="308"/>
      <c r="I687" s="308"/>
      <c r="J687" s="308"/>
      <c r="K687" s="30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8">
        <v>45329</v>
      </c>
      <c r="E688" s="349"/>
      <c r="F688" s="310"/>
      <c r="G688" s="18"/>
      <c r="H688" s="350" t="s">
        <v>74</v>
      </c>
      <c r="I688" s="350"/>
      <c r="J688" s="350"/>
      <c r="K688" s="35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0"/>
      <c r="G689" s="18"/>
      <c r="H689" s="352" t="s">
        <v>75</v>
      </c>
      <c r="I689" s="352"/>
      <c r="J689" s="352"/>
      <c r="K689" s="35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54"/>
      <c r="I690" s="354"/>
      <c r="J690" s="354"/>
      <c r="K690" s="35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12</v>
      </c>
      <c r="C694" s="46" t="s">
        <v>69</v>
      </c>
      <c r="D694" s="93">
        <v>2</v>
      </c>
      <c r="E694" s="110" t="s">
        <v>76</v>
      </c>
      <c r="F694" s="48"/>
      <c r="G694" s="49"/>
      <c r="H694" s="50">
        <v>84000</v>
      </c>
      <c r="I694" s="51">
        <v>0.13500000000000001</v>
      </c>
      <c r="J694" s="51"/>
      <c r="K694" s="52">
        <f t="shared" ref="K694:K709" si="342">(B694*H694-((B694*H694)*I694))-((B694*H694-((B694*H694)*I694))*J694)</f>
        <v>871920</v>
      </c>
      <c r="L694" s="36"/>
    </row>
    <row r="695" spans="1:12" s="10" customFormat="1" ht="14.1" customHeight="1" x14ac:dyDescent="0.25">
      <c r="A695" s="45">
        <v>2</v>
      </c>
      <c r="B695" s="46">
        <v>50</v>
      </c>
      <c r="C695" s="46" t="s">
        <v>77</v>
      </c>
      <c r="D695" s="93">
        <v>1</v>
      </c>
      <c r="E695" s="110" t="s">
        <v>78</v>
      </c>
      <c r="F695" s="48"/>
      <c r="G695" s="49"/>
      <c r="H695" s="50">
        <v>34100</v>
      </c>
      <c r="I695" s="51">
        <v>0.13500000000000001</v>
      </c>
      <c r="J695" s="51"/>
      <c r="K695" s="52">
        <f t="shared" si="342"/>
        <v>1474825</v>
      </c>
      <c r="L695" s="36"/>
    </row>
    <row r="696" spans="1:12" s="10" customFormat="1" ht="14.1" customHeight="1" x14ac:dyDescent="0.25">
      <c r="A696" s="45">
        <v>3</v>
      </c>
      <c r="B696" s="46">
        <v>100</v>
      </c>
      <c r="C696" s="46" t="s">
        <v>77</v>
      </c>
      <c r="D696" s="93">
        <v>2</v>
      </c>
      <c r="E696" s="110" t="s">
        <v>79</v>
      </c>
      <c r="F696" s="48"/>
      <c r="G696" s="49"/>
      <c r="H696" s="50">
        <v>27500</v>
      </c>
      <c r="I696" s="51">
        <v>0.13500000000000001</v>
      </c>
      <c r="J696" s="51"/>
      <c r="K696" s="52">
        <f t="shared" si="342"/>
        <v>2378750</v>
      </c>
      <c r="L696" s="36"/>
    </row>
    <row r="697" spans="1:12" s="10" customFormat="1" ht="14.1" customHeight="1" x14ac:dyDescent="0.25">
      <c r="A697" s="45">
        <v>4</v>
      </c>
      <c r="B697" s="46">
        <v>50</v>
      </c>
      <c r="C697" s="46" t="s">
        <v>77</v>
      </c>
      <c r="D697" s="93">
        <v>1</v>
      </c>
      <c r="E697" s="110" t="s">
        <v>80</v>
      </c>
      <c r="F697" s="48"/>
      <c r="G697" s="49"/>
      <c r="H697" s="50">
        <v>27500</v>
      </c>
      <c r="I697" s="51">
        <v>0.13500000000000001</v>
      </c>
      <c r="J697" s="51"/>
      <c r="K697" s="52">
        <f t="shared" si="342"/>
        <v>1189375</v>
      </c>
      <c r="L697" s="36"/>
    </row>
    <row r="698" spans="1:12" s="10" customFormat="1" ht="14.1" customHeight="1" x14ac:dyDescent="0.25">
      <c r="A698" s="45">
        <v>5</v>
      </c>
      <c r="B698" s="46">
        <v>960</v>
      </c>
      <c r="C698" s="46" t="s">
        <v>69</v>
      </c>
      <c r="D698" s="93">
        <v>2</v>
      </c>
      <c r="E698" s="110" t="s">
        <v>81</v>
      </c>
      <c r="F698" s="48"/>
      <c r="G698" s="49"/>
      <c r="H698" s="50">
        <v>3050</v>
      </c>
      <c r="I698" s="51">
        <v>0.13500000000000001</v>
      </c>
      <c r="J698" s="51"/>
      <c r="K698" s="52">
        <f t="shared" si="342"/>
        <v>2532720</v>
      </c>
      <c r="L698" s="36"/>
    </row>
    <row r="699" spans="1:12" s="10" customFormat="1" ht="14.1" customHeight="1" x14ac:dyDescent="0.25">
      <c r="A699" s="45">
        <v>6</v>
      </c>
      <c r="B699" s="46">
        <v>20</v>
      </c>
      <c r="C699" s="46" t="s">
        <v>34</v>
      </c>
      <c r="D699" s="93">
        <v>1</v>
      </c>
      <c r="E699" s="110" t="s">
        <v>82</v>
      </c>
      <c r="F699" s="48"/>
      <c r="G699" s="49"/>
      <c r="H699" s="50">
        <v>85200</v>
      </c>
      <c r="I699" s="51">
        <v>0.13500000000000001</v>
      </c>
      <c r="J699" s="51"/>
      <c r="K699" s="52">
        <f t="shared" si="342"/>
        <v>1473960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7"/>
      <c r="K711" s="311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2">
        <f>SUM(K694:K709)</f>
        <v>9921550</v>
      </c>
      <c r="K712" s="333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4"/>
      <c r="K713" s="334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1"/>
      <c r="K715" s="311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5">
        <f>((J712/1.11)+(K714/1.11))*11%</f>
        <v>983216.66666666651</v>
      </c>
      <c r="K716" s="336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1"/>
      <c r="K717" s="311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9921550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2" t="s">
        <v>36</v>
      </c>
      <c r="K720" s="31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2"/>
      <c r="K721" s="31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24020007</v>
      </c>
      <c r="F724" s="123"/>
      <c r="G724" s="124" t="s">
        <v>2</v>
      </c>
      <c r="H724" s="356" t="str">
        <f>H686</f>
        <v>CV PELITA JAYA</v>
      </c>
      <c r="I724" s="356"/>
      <c r="J724" s="356"/>
      <c r="K724" s="357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60" t="s">
        <v>3</v>
      </c>
      <c r="G725" s="130"/>
      <c r="H725" s="358"/>
      <c r="I725" s="358"/>
      <c r="J725" s="358"/>
      <c r="K725" s="359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1">
        <f>D688</f>
        <v>45329</v>
      </c>
      <c r="E726" s="362"/>
      <c r="F726" s="360"/>
      <c r="G726" s="131"/>
      <c r="H726" s="363" t="str">
        <f>H688</f>
        <v>(ANUGERAH SEJAHTERA)</v>
      </c>
      <c r="I726" s="363"/>
      <c r="J726" s="363"/>
      <c r="K726" s="36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60"/>
      <c r="G727" s="131"/>
      <c r="H727" s="344" t="str">
        <f>H689</f>
        <v>PURWOKERTO</v>
      </c>
      <c r="I727" s="344"/>
      <c r="J727" s="344"/>
      <c r="K727" s="345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2666</v>
      </c>
      <c r="E728" s="122"/>
      <c r="F728" s="133"/>
      <c r="G728" s="134"/>
      <c r="H728" s="346"/>
      <c r="I728" s="346"/>
      <c r="J728" s="346"/>
      <c r="K728" s="347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12</v>
      </c>
      <c r="C732" s="287" t="str">
        <f t="shared" si="343"/>
        <v>PCS</v>
      </c>
      <c r="D732" s="288">
        <f t="shared" si="343"/>
        <v>2</v>
      </c>
      <c r="E732" s="289" t="str">
        <f t="shared" si="343"/>
        <v>STAPLER HEAVY DUTY KENKO HD-12N/13</v>
      </c>
      <c r="F732" s="158"/>
      <c r="G732" s="159"/>
      <c r="H732" s="160">
        <f t="shared" ref="H732:J732" si="344">H694</f>
        <v>84000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871920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50</v>
      </c>
      <c r="C733" s="287" t="str">
        <f t="shared" si="346"/>
        <v>BOX</v>
      </c>
      <c r="D733" s="288">
        <f t="shared" si="346"/>
        <v>1</v>
      </c>
      <c r="E733" s="289" t="str">
        <f t="shared" si="346"/>
        <v>STIP / PENGHAPUS JOYKO 526-B20 PUTIH</v>
      </c>
      <c r="F733" s="158"/>
      <c r="G733" s="159"/>
      <c r="H733" s="160">
        <f t="shared" ref="H733:J733" si="347">H695</f>
        <v>34100</v>
      </c>
      <c r="I733" s="161">
        <f t="shared" si="347"/>
        <v>0.13500000000000001</v>
      </c>
      <c r="J733" s="161">
        <f t="shared" si="347"/>
        <v>0</v>
      </c>
      <c r="K733" s="162">
        <f t="shared" si="345"/>
        <v>1474825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100</v>
      </c>
      <c r="C734" s="287" t="str">
        <f t="shared" si="348"/>
        <v>BOX</v>
      </c>
      <c r="D734" s="288">
        <f t="shared" si="348"/>
        <v>2</v>
      </c>
      <c r="E734" s="289" t="str">
        <f t="shared" si="348"/>
        <v>STIP / PENGHAPUS KENKO ERW-40SQ PUTIH</v>
      </c>
      <c r="F734" s="158"/>
      <c r="G734" s="159"/>
      <c r="H734" s="160">
        <f t="shared" ref="H734:J734" si="349">H696</f>
        <v>27500</v>
      </c>
      <c r="I734" s="161">
        <f t="shared" si="349"/>
        <v>0.13500000000000001</v>
      </c>
      <c r="J734" s="161">
        <f t="shared" si="349"/>
        <v>0</v>
      </c>
      <c r="K734" s="162">
        <f t="shared" si="345"/>
        <v>2378750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50</v>
      </c>
      <c r="C735" s="287" t="str">
        <f t="shared" si="350"/>
        <v>BOX</v>
      </c>
      <c r="D735" s="288">
        <f t="shared" si="350"/>
        <v>1</v>
      </c>
      <c r="E735" s="289" t="str">
        <f t="shared" si="350"/>
        <v>STIP / PENGHAPUS KENKO ERB-40SQ HITAM</v>
      </c>
      <c r="F735" s="158"/>
      <c r="G735" s="159"/>
      <c r="H735" s="160">
        <f t="shared" ref="H735:J735" si="351">H697</f>
        <v>27500</v>
      </c>
      <c r="I735" s="161">
        <f t="shared" si="351"/>
        <v>0.13500000000000001</v>
      </c>
      <c r="J735" s="161">
        <f t="shared" si="351"/>
        <v>0</v>
      </c>
      <c r="K735" s="162">
        <f t="shared" si="345"/>
        <v>1189375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960</v>
      </c>
      <c r="C736" s="287" t="str">
        <f t="shared" si="352"/>
        <v>PCS</v>
      </c>
      <c r="D736" s="288">
        <f t="shared" si="352"/>
        <v>2</v>
      </c>
      <c r="E736" s="289" t="str">
        <f t="shared" si="352"/>
        <v>HIGHLIGHTER / STABILO KENKO HL-100 ORANGE/ UNGU</v>
      </c>
      <c r="F736" s="158"/>
      <c r="G736" s="159"/>
      <c r="H736" s="160">
        <f t="shared" ref="H736:J736" si="353">H698</f>
        <v>3050</v>
      </c>
      <c r="I736" s="161">
        <f t="shared" si="353"/>
        <v>0.13500000000000001</v>
      </c>
      <c r="J736" s="161">
        <f t="shared" si="353"/>
        <v>0</v>
      </c>
      <c r="K736" s="162">
        <f t="shared" si="345"/>
        <v>2532720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20</v>
      </c>
      <c r="C737" s="287" t="str">
        <f t="shared" si="354"/>
        <v>LSN</v>
      </c>
      <c r="D737" s="288">
        <f t="shared" si="354"/>
        <v>1</v>
      </c>
      <c r="E737" s="289" t="str">
        <f t="shared" si="354"/>
        <v>STAPLER JOYKO HD-10</v>
      </c>
      <c r="F737" s="158"/>
      <c r="G737" s="159"/>
      <c r="H737" s="160">
        <f t="shared" ref="H737:J737" si="355">H699</f>
        <v>85200</v>
      </c>
      <c r="I737" s="161">
        <f t="shared" si="355"/>
        <v>0.13500000000000001</v>
      </c>
      <c r="J737" s="161">
        <f t="shared" si="355"/>
        <v>0</v>
      </c>
      <c r="K737" s="162">
        <f t="shared" si="345"/>
        <v>1473960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77"/>
      <c r="K749" s="365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78">
        <f>SUM(K732:K747)</f>
        <v>9921550</v>
      </c>
      <c r="K750" s="37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6"/>
      <c r="K751" s="366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5"/>
      <c r="K753" s="365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71">
        <f>((J750/1.11)+(K752/1.11))*11%</f>
        <v>983216.66666666651</v>
      </c>
      <c r="K754" s="37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5"/>
      <c r="K755" s="365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9921550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8" t="str">
        <f>J720</f>
        <v>NOVI / CONDRO</v>
      </c>
      <c r="K758" s="339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8">
        <f>J721</f>
        <v>0</v>
      </c>
      <c r="K759" s="339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24020007</v>
      </c>
      <c r="F762" s="200"/>
      <c r="G762" s="201" t="s">
        <v>2</v>
      </c>
      <c r="H762" s="340" t="str">
        <f>H724</f>
        <v>CV PELITA JAYA</v>
      </c>
      <c r="I762" s="340"/>
      <c r="J762" s="340"/>
      <c r="K762" s="341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4" t="s">
        <v>3</v>
      </c>
      <c r="G763" s="207"/>
      <c r="H763" s="342"/>
      <c r="I763" s="342"/>
      <c r="J763" s="342"/>
      <c r="K763" s="343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5">
        <f>D726</f>
        <v>45329</v>
      </c>
      <c r="E764" s="316"/>
      <c r="F764" s="314"/>
      <c r="G764" s="208"/>
      <c r="H764" s="317" t="str">
        <f>H726</f>
        <v>(ANUGERAH SEJAHTERA)</v>
      </c>
      <c r="I764" s="317"/>
      <c r="J764" s="317"/>
      <c r="K764" s="318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4"/>
      <c r="G765" s="208"/>
      <c r="H765" s="319" t="str">
        <f>H727</f>
        <v>PURWOKERTO</v>
      </c>
      <c r="I765" s="319"/>
      <c r="J765" s="319"/>
      <c r="K765" s="320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2666</v>
      </c>
      <c r="E766" s="199"/>
      <c r="F766" s="210"/>
      <c r="G766" s="211"/>
      <c r="H766" s="321"/>
      <c r="I766" s="321"/>
      <c r="J766" s="321"/>
      <c r="K766" s="322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12</v>
      </c>
      <c r="C770" s="292" t="str">
        <f t="shared" si="376"/>
        <v>PCS</v>
      </c>
      <c r="D770" s="293">
        <f t="shared" si="376"/>
        <v>2</v>
      </c>
      <c r="E770" s="294" t="str">
        <f t="shared" si="376"/>
        <v>STAPLER HEAVY DUTY KENKO HD-12N/13</v>
      </c>
      <c r="F770" s="235"/>
      <c r="G770" s="236"/>
      <c r="H770" s="237">
        <f t="shared" ref="H770:J770" si="377">H732</f>
        <v>84000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871920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50</v>
      </c>
      <c r="C771" s="292" t="str">
        <f t="shared" si="379"/>
        <v>BOX</v>
      </c>
      <c r="D771" s="293">
        <f t="shared" si="379"/>
        <v>1</v>
      </c>
      <c r="E771" s="294" t="str">
        <f t="shared" si="379"/>
        <v>STIP / PENGHAPUS JOYKO 526-B20 PUTIH</v>
      </c>
      <c r="F771" s="235"/>
      <c r="G771" s="236"/>
      <c r="H771" s="237">
        <f t="shared" ref="H771:J771" si="380">H733</f>
        <v>34100</v>
      </c>
      <c r="I771" s="238">
        <f t="shared" si="380"/>
        <v>0.13500000000000001</v>
      </c>
      <c r="J771" s="238">
        <f t="shared" si="380"/>
        <v>0</v>
      </c>
      <c r="K771" s="239">
        <f t="shared" si="378"/>
        <v>1474825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100</v>
      </c>
      <c r="C772" s="292" t="str">
        <f t="shared" si="381"/>
        <v>BOX</v>
      </c>
      <c r="D772" s="293">
        <f t="shared" si="381"/>
        <v>2</v>
      </c>
      <c r="E772" s="294" t="str">
        <f t="shared" si="381"/>
        <v>STIP / PENGHAPUS KENKO ERW-40SQ PUTIH</v>
      </c>
      <c r="F772" s="235"/>
      <c r="G772" s="236"/>
      <c r="H772" s="237">
        <f t="shared" ref="H772:J772" si="382">H734</f>
        <v>27500</v>
      </c>
      <c r="I772" s="238">
        <f t="shared" si="382"/>
        <v>0.13500000000000001</v>
      </c>
      <c r="J772" s="238">
        <f t="shared" si="382"/>
        <v>0</v>
      </c>
      <c r="K772" s="239">
        <f t="shared" si="378"/>
        <v>2378750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50</v>
      </c>
      <c r="C773" s="292" t="str">
        <f t="shared" si="383"/>
        <v>BOX</v>
      </c>
      <c r="D773" s="293">
        <f t="shared" si="383"/>
        <v>1</v>
      </c>
      <c r="E773" s="294" t="str">
        <f t="shared" si="383"/>
        <v>STIP / PENGHAPUS KENKO ERB-40SQ HITAM</v>
      </c>
      <c r="F773" s="235"/>
      <c r="G773" s="236"/>
      <c r="H773" s="237">
        <f t="shared" ref="H773:J773" si="384">H735</f>
        <v>27500</v>
      </c>
      <c r="I773" s="238">
        <f t="shared" si="384"/>
        <v>0.13500000000000001</v>
      </c>
      <c r="J773" s="238">
        <f t="shared" si="384"/>
        <v>0</v>
      </c>
      <c r="K773" s="239">
        <f t="shared" si="378"/>
        <v>1189375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960</v>
      </c>
      <c r="C774" s="292" t="str">
        <f t="shared" si="385"/>
        <v>PCS</v>
      </c>
      <c r="D774" s="293">
        <f t="shared" si="385"/>
        <v>2</v>
      </c>
      <c r="E774" s="294" t="str">
        <f t="shared" si="385"/>
        <v>HIGHLIGHTER / STABILO KENKO HL-100 ORANGE/ UNGU</v>
      </c>
      <c r="F774" s="235"/>
      <c r="G774" s="236"/>
      <c r="H774" s="237">
        <f t="shared" ref="H774:J774" si="386">H736</f>
        <v>3050</v>
      </c>
      <c r="I774" s="238">
        <f t="shared" si="386"/>
        <v>0.13500000000000001</v>
      </c>
      <c r="J774" s="238">
        <f t="shared" si="386"/>
        <v>0</v>
      </c>
      <c r="K774" s="239">
        <f t="shared" si="378"/>
        <v>2532720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20</v>
      </c>
      <c r="C775" s="292" t="str">
        <f t="shared" si="387"/>
        <v>LSN</v>
      </c>
      <c r="D775" s="293">
        <f t="shared" si="387"/>
        <v>1</v>
      </c>
      <c r="E775" s="294" t="str">
        <f t="shared" si="387"/>
        <v>STAPLER JOYKO HD-10</v>
      </c>
      <c r="F775" s="235"/>
      <c r="G775" s="236"/>
      <c r="H775" s="237">
        <f t="shared" ref="H775:J775" si="388">H737</f>
        <v>85200</v>
      </c>
      <c r="I775" s="238">
        <f t="shared" si="388"/>
        <v>0.13500000000000001</v>
      </c>
      <c r="J775" s="238">
        <f t="shared" si="388"/>
        <v>0</v>
      </c>
      <c r="K775" s="239">
        <f t="shared" si="378"/>
        <v>1473960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3"/>
      <c r="K787" s="32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5">
        <f>SUM(K770:K785)</f>
        <v>9921550</v>
      </c>
      <c r="K788" s="32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7"/>
      <c r="K789" s="32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4"/>
      <c r="K791" s="32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8">
        <f>((J788/1.11)+(K790/1.11))*11%</f>
        <v>983216.66666666651</v>
      </c>
      <c r="K792" s="329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4"/>
      <c r="K793" s="32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9921550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30" t="str">
        <f>J758</f>
        <v>NOVI / CONDRO</v>
      </c>
      <c r="K796" s="331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30">
        <f>J759</f>
        <v>0</v>
      </c>
      <c r="K797" s="331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24020008</v>
      </c>
      <c r="G800" s="11" t="s">
        <v>2</v>
      </c>
      <c r="H800" s="306" t="s">
        <v>84</v>
      </c>
      <c r="I800" s="306"/>
      <c r="J800" s="306"/>
      <c r="K800" s="30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0" t="s">
        <v>3</v>
      </c>
      <c r="G801" s="17"/>
      <c r="H801" s="308"/>
      <c r="I801" s="308"/>
      <c r="J801" s="308"/>
      <c r="K801" s="30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8">
        <v>45334</v>
      </c>
      <c r="E802" s="349"/>
      <c r="F802" s="310"/>
      <c r="G802" s="18"/>
      <c r="H802" s="350" t="s">
        <v>85</v>
      </c>
      <c r="I802" s="350"/>
      <c r="J802" s="350"/>
      <c r="K802" s="35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0"/>
      <c r="G803" s="18"/>
      <c r="H803" s="352" t="s">
        <v>86</v>
      </c>
      <c r="I803" s="352"/>
      <c r="J803" s="352"/>
      <c r="K803" s="35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87</v>
      </c>
      <c r="E804" s="9"/>
      <c r="F804" s="21"/>
      <c r="G804" s="22"/>
      <c r="H804" s="354"/>
      <c r="I804" s="354"/>
      <c r="J804" s="354"/>
      <c r="K804" s="35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10</v>
      </c>
      <c r="C808" s="46" t="s">
        <v>34</v>
      </c>
      <c r="D808" s="93">
        <v>1</v>
      </c>
      <c r="E808" s="110" t="s">
        <v>88</v>
      </c>
      <c r="F808" s="48"/>
      <c r="G808" s="49"/>
      <c r="H808" s="50">
        <v>228000</v>
      </c>
      <c r="I808" s="51">
        <v>0.14000000000000001</v>
      </c>
      <c r="J808" s="51"/>
      <c r="K808" s="52">
        <f t="shared" ref="K808:K823" si="409">(B808*H808-((B808*H808)*I808))-((B808*H808-((B808*H808)*I808))*J808)</f>
        <v>1960800</v>
      </c>
      <c r="L808" s="36"/>
    </row>
    <row r="809" spans="1:12" s="10" customFormat="1" ht="14.1" customHeight="1" x14ac:dyDescent="0.25">
      <c r="A809" s="45">
        <v>2</v>
      </c>
      <c r="B809" s="46">
        <v>20</v>
      </c>
      <c r="C809" s="46" t="s">
        <v>34</v>
      </c>
      <c r="D809" s="93">
        <v>1</v>
      </c>
      <c r="E809" s="110" t="s">
        <v>89</v>
      </c>
      <c r="F809" s="48"/>
      <c r="G809" s="49"/>
      <c r="H809" s="50">
        <v>93000</v>
      </c>
      <c r="I809" s="51">
        <v>0.14000000000000001</v>
      </c>
      <c r="J809" s="51"/>
      <c r="K809" s="52">
        <f t="shared" si="409"/>
        <v>1599600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7"/>
      <c r="K825" s="311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2">
        <f>SUM(K808:K823)</f>
        <v>3560400</v>
      </c>
      <c r="K826" s="333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4"/>
      <c r="K827" s="334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1"/>
      <c r="K829" s="311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5">
        <f>((J826/1.11)+(K828/1.11))*11%</f>
        <v>352832.43243243243</v>
      </c>
      <c r="K830" s="336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1"/>
      <c r="K831" s="311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3560400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2" t="s">
        <v>36</v>
      </c>
      <c r="K834" s="31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2"/>
      <c r="K835" s="31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24020008</v>
      </c>
      <c r="F838" s="123"/>
      <c r="G838" s="124" t="s">
        <v>2</v>
      </c>
      <c r="H838" s="356" t="str">
        <f>H800</f>
        <v>HARNOYO</v>
      </c>
      <c r="I838" s="356"/>
      <c r="J838" s="356"/>
      <c r="K838" s="357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60" t="s">
        <v>3</v>
      </c>
      <c r="G839" s="130"/>
      <c r="H839" s="358"/>
      <c r="I839" s="358"/>
      <c r="J839" s="358"/>
      <c r="K839" s="359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1">
        <f>D802</f>
        <v>45334</v>
      </c>
      <c r="E840" s="362"/>
      <c r="F840" s="360"/>
      <c r="G840" s="131"/>
      <c r="H840" s="363" t="str">
        <f>H802</f>
        <v>(BENDAN)</v>
      </c>
      <c r="I840" s="363"/>
      <c r="J840" s="363"/>
      <c r="K840" s="36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60"/>
      <c r="G841" s="131"/>
      <c r="H841" s="344" t="str">
        <f>H803</f>
        <v>PEKALONGAN</v>
      </c>
      <c r="I841" s="344"/>
      <c r="J841" s="344"/>
      <c r="K841" s="345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2672</v>
      </c>
      <c r="E842" s="122"/>
      <c r="F842" s="133"/>
      <c r="G842" s="134"/>
      <c r="H842" s="346"/>
      <c r="I842" s="346"/>
      <c r="J842" s="346"/>
      <c r="K842" s="347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KENKO HD-50</v>
      </c>
      <c r="F846" s="158"/>
      <c r="G846" s="159"/>
      <c r="H846" s="160">
        <f t="shared" ref="H846:J846" si="411">H808</f>
        <v>228000</v>
      </c>
      <c r="I846" s="161">
        <f t="shared" si="411"/>
        <v>0.14000000000000001</v>
      </c>
      <c r="J846" s="161">
        <f t="shared" si="411"/>
        <v>0</v>
      </c>
      <c r="K846" s="162">
        <f t="shared" ref="K846:K861" si="412">(B846*H846-((B846*H846)*I846))-((B846*H846-((B846*H846)*I846))*J846)</f>
        <v>1960800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20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STAPLER KENKO HD-10</v>
      </c>
      <c r="F847" s="158"/>
      <c r="G847" s="159"/>
      <c r="H847" s="160">
        <f t="shared" ref="H847:J847" si="414">H809</f>
        <v>93000</v>
      </c>
      <c r="I847" s="161">
        <f t="shared" si="414"/>
        <v>0.14000000000000001</v>
      </c>
      <c r="J847" s="161">
        <f t="shared" si="414"/>
        <v>0</v>
      </c>
      <c r="K847" s="162">
        <f t="shared" si="412"/>
        <v>1599600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77"/>
      <c r="K863" s="365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78">
        <f>SUM(K846:K861)</f>
        <v>3560400</v>
      </c>
      <c r="K864" s="37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6"/>
      <c r="K865" s="366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5"/>
      <c r="K867" s="365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71">
        <f>((J864/1.11)+(K866/1.11))*11%</f>
        <v>352832.43243243243</v>
      </c>
      <c r="K868" s="37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5"/>
      <c r="K869" s="365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3560400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8" t="str">
        <f>J834</f>
        <v>NOVI / CONDRO</v>
      </c>
      <c r="K872" s="339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8">
        <f>J835</f>
        <v>0</v>
      </c>
      <c r="K873" s="339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24020008</v>
      </c>
      <c r="F876" s="200"/>
      <c r="G876" s="201" t="s">
        <v>2</v>
      </c>
      <c r="H876" s="340" t="str">
        <f>H838</f>
        <v>HARNOYO</v>
      </c>
      <c r="I876" s="340"/>
      <c r="J876" s="340"/>
      <c r="K876" s="341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4" t="s">
        <v>3</v>
      </c>
      <c r="G877" s="207"/>
      <c r="H877" s="342"/>
      <c r="I877" s="342"/>
      <c r="J877" s="342"/>
      <c r="K877" s="343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5">
        <f>D840</f>
        <v>45334</v>
      </c>
      <c r="E878" s="316"/>
      <c r="F878" s="314"/>
      <c r="G878" s="208"/>
      <c r="H878" s="317" t="str">
        <f>H840</f>
        <v>(BENDAN)</v>
      </c>
      <c r="I878" s="317"/>
      <c r="J878" s="317"/>
      <c r="K878" s="318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4"/>
      <c r="G879" s="208"/>
      <c r="H879" s="319" t="str">
        <f>H841</f>
        <v>PEKALONGAN</v>
      </c>
      <c r="I879" s="319"/>
      <c r="J879" s="319"/>
      <c r="K879" s="320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2672</v>
      </c>
      <c r="E880" s="199"/>
      <c r="F880" s="210"/>
      <c r="G880" s="211"/>
      <c r="H880" s="321"/>
      <c r="I880" s="321"/>
      <c r="J880" s="321"/>
      <c r="K880" s="322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KENKO HD-50</v>
      </c>
      <c r="F884" s="235"/>
      <c r="G884" s="236"/>
      <c r="H884" s="237">
        <f t="shared" ref="H884:J884" si="444">H846</f>
        <v>228000</v>
      </c>
      <c r="I884" s="238">
        <f t="shared" si="444"/>
        <v>0.14000000000000001</v>
      </c>
      <c r="J884" s="238">
        <f t="shared" si="444"/>
        <v>0</v>
      </c>
      <c r="K884" s="239">
        <f t="shared" ref="K884:K899" si="445">(B884*H884-((B884*H884)*I884))-((B884*H884-((B884*H884)*I884))*J884)</f>
        <v>1960800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20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STAPLER KENKO HD-10</v>
      </c>
      <c r="F885" s="235"/>
      <c r="G885" s="236"/>
      <c r="H885" s="237">
        <f t="shared" ref="H885:J885" si="447">H847</f>
        <v>93000</v>
      </c>
      <c r="I885" s="238">
        <f t="shared" si="447"/>
        <v>0.14000000000000001</v>
      </c>
      <c r="J885" s="238">
        <f t="shared" si="447"/>
        <v>0</v>
      </c>
      <c r="K885" s="239">
        <f t="shared" si="445"/>
        <v>1599600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3"/>
      <c r="K901" s="32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5">
        <f>SUM(K884:K899)</f>
        <v>3560400</v>
      </c>
      <c r="K902" s="32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7"/>
      <c r="K903" s="32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4"/>
      <c r="K905" s="32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8">
        <f>((J902/1.11)+(K904/1.11))*11%</f>
        <v>352832.43243243243</v>
      </c>
      <c r="K906" s="329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4"/>
      <c r="K907" s="32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3560400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30" t="str">
        <f>J872</f>
        <v>NOVI / CONDRO</v>
      </c>
      <c r="K910" s="331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30">
        <f>J873</f>
        <v>0</v>
      </c>
      <c r="K911" s="331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24020009</v>
      </c>
      <c r="G914" s="11" t="s">
        <v>2</v>
      </c>
      <c r="H914" s="306" t="s">
        <v>30</v>
      </c>
      <c r="I914" s="306"/>
      <c r="J914" s="306"/>
      <c r="K914" s="30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0" t="s">
        <v>3</v>
      </c>
      <c r="G915" s="17"/>
      <c r="H915" s="308"/>
      <c r="I915" s="308"/>
      <c r="J915" s="308"/>
      <c r="K915" s="30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8">
        <v>45335</v>
      </c>
      <c r="E916" s="349"/>
      <c r="F916" s="310"/>
      <c r="G916" s="18"/>
      <c r="H916" s="350" t="s">
        <v>31</v>
      </c>
      <c r="I916" s="350"/>
      <c r="J916" s="350"/>
      <c r="K916" s="351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0"/>
      <c r="G917" s="18"/>
      <c r="H917" s="352" t="s">
        <v>32</v>
      </c>
      <c r="I917" s="352"/>
      <c r="J917" s="352"/>
      <c r="K917" s="353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95</v>
      </c>
      <c r="E918" s="9"/>
      <c r="F918" s="21"/>
      <c r="G918" s="22"/>
      <c r="H918" s="354"/>
      <c r="I918" s="354"/>
      <c r="J918" s="354"/>
      <c r="K918" s="355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</v>
      </c>
      <c r="C922" s="46" t="s">
        <v>34</v>
      </c>
      <c r="D922" s="93" t="s">
        <v>31</v>
      </c>
      <c r="E922" s="110" t="s">
        <v>90</v>
      </c>
      <c r="F922" s="48"/>
      <c r="G922" s="49"/>
      <c r="H922" s="50">
        <v>54000</v>
      </c>
      <c r="I922" s="51">
        <v>0.125</v>
      </c>
      <c r="J922" s="51"/>
      <c r="K922" s="52">
        <f t="shared" ref="K922:K937" si="476">(B922*H922-((B922*H922)*I922))-((B922*H922-((B922*H922)*I922))*J922)</f>
        <v>1134000</v>
      </c>
      <c r="L922" s="36"/>
    </row>
    <row r="923" spans="1:12" s="10" customFormat="1" ht="14.1" customHeight="1" x14ac:dyDescent="0.25">
      <c r="A923" s="45">
        <v>2</v>
      </c>
      <c r="B923" s="46">
        <v>24</v>
      </c>
      <c r="C923" s="46" t="s">
        <v>34</v>
      </c>
      <c r="D923" s="93" t="s">
        <v>31</v>
      </c>
      <c r="E923" s="110" t="s">
        <v>91</v>
      </c>
      <c r="F923" s="48"/>
      <c r="G923" s="49"/>
      <c r="H923" s="50">
        <v>51000</v>
      </c>
      <c r="I923" s="51">
        <v>0.125</v>
      </c>
      <c r="J923" s="51"/>
      <c r="K923" s="52">
        <f t="shared" si="476"/>
        <v>1071000</v>
      </c>
      <c r="L923" s="36"/>
    </row>
    <row r="924" spans="1:12" s="10" customFormat="1" ht="14.1" customHeight="1" x14ac:dyDescent="0.25">
      <c r="A924" s="45">
        <v>3</v>
      </c>
      <c r="B924" s="46">
        <v>24</v>
      </c>
      <c r="C924" s="46" t="s">
        <v>34</v>
      </c>
      <c r="D924" s="93" t="s">
        <v>31</v>
      </c>
      <c r="E924" s="110" t="s">
        <v>92</v>
      </c>
      <c r="F924" s="48"/>
      <c r="G924" s="49"/>
      <c r="H924" s="50">
        <v>69600</v>
      </c>
      <c r="I924" s="51">
        <v>0.125</v>
      </c>
      <c r="J924" s="51"/>
      <c r="K924" s="52">
        <f t="shared" si="476"/>
        <v>1461600</v>
      </c>
      <c r="L924" s="36"/>
    </row>
    <row r="925" spans="1:12" s="10" customFormat="1" ht="14.1" customHeight="1" x14ac:dyDescent="0.25">
      <c r="A925" s="45">
        <v>4</v>
      </c>
      <c r="B925" s="46">
        <v>24</v>
      </c>
      <c r="C925" s="46" t="s">
        <v>34</v>
      </c>
      <c r="D925" s="93" t="s">
        <v>31</v>
      </c>
      <c r="E925" s="110" t="s">
        <v>93</v>
      </c>
      <c r="F925" s="48"/>
      <c r="G925" s="49"/>
      <c r="H925" s="50">
        <v>60000</v>
      </c>
      <c r="I925" s="51">
        <v>0.125</v>
      </c>
      <c r="J925" s="51"/>
      <c r="K925" s="52">
        <f t="shared" si="476"/>
        <v>1260000</v>
      </c>
      <c r="L925" s="36"/>
    </row>
    <row r="926" spans="1:12" s="10" customFormat="1" ht="14.1" customHeight="1" x14ac:dyDescent="0.25">
      <c r="A926" s="45">
        <v>5</v>
      </c>
      <c r="B926" s="46">
        <v>12</v>
      </c>
      <c r="C926" s="46" t="s">
        <v>34</v>
      </c>
      <c r="D926" s="93" t="s">
        <v>31</v>
      </c>
      <c r="E926" s="110" t="s">
        <v>94</v>
      </c>
      <c r="F926" s="48"/>
      <c r="G926" s="49"/>
      <c r="H926" s="50">
        <v>60000</v>
      </c>
      <c r="I926" s="51">
        <v>0.125</v>
      </c>
      <c r="J926" s="51"/>
      <c r="K926" s="52">
        <f t="shared" si="476"/>
        <v>630000</v>
      </c>
      <c r="L926" s="36"/>
    </row>
    <row r="927" spans="1:12" s="10" customFormat="1" ht="14.1" customHeight="1" x14ac:dyDescent="0.25">
      <c r="A927" s="45">
        <v>6</v>
      </c>
      <c r="B927" s="46">
        <v>144</v>
      </c>
      <c r="C927" s="46" t="s">
        <v>34</v>
      </c>
      <c r="D927" s="93">
        <v>1</v>
      </c>
      <c r="E927" s="110" t="s">
        <v>42</v>
      </c>
      <c r="F927" s="48"/>
      <c r="G927" s="49"/>
      <c r="H927" s="50">
        <v>39000</v>
      </c>
      <c r="I927" s="51">
        <v>0.125</v>
      </c>
      <c r="J927" s="51"/>
      <c r="K927" s="52">
        <f t="shared" si="476"/>
        <v>4914000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7"/>
      <c r="K939" s="311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2">
        <f>SUM(K922:K937)</f>
        <v>10470600</v>
      </c>
      <c r="K940" s="333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4"/>
      <c r="K941" s="334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1"/>
      <c r="K943" s="311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5">
        <f>((J940/1.11)+(K942/1.11))*11%</f>
        <v>1037627.027027027</v>
      </c>
      <c r="K944" s="336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1"/>
      <c r="K945" s="311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10470600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2" t="s">
        <v>36</v>
      </c>
      <c r="K948" s="31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2"/>
      <c r="K949" s="31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24020009</v>
      </c>
      <c r="F952" s="123"/>
      <c r="G952" s="124" t="s">
        <v>2</v>
      </c>
      <c r="H952" s="356" t="str">
        <f>H914</f>
        <v>CV UTAMA PUTRA</v>
      </c>
      <c r="I952" s="356"/>
      <c r="J952" s="356"/>
      <c r="K952" s="357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60" t="s">
        <v>3</v>
      </c>
      <c r="G953" s="130"/>
      <c r="H953" s="358"/>
      <c r="I953" s="358"/>
      <c r="J953" s="358"/>
      <c r="K953" s="359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1">
        <f>D916</f>
        <v>45335</v>
      </c>
      <c r="E954" s="362"/>
      <c r="F954" s="360"/>
      <c r="G954" s="131"/>
      <c r="H954" s="363" t="str">
        <f>H916</f>
        <v/>
      </c>
      <c r="I954" s="363"/>
      <c r="J954" s="363"/>
      <c r="K954" s="36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60"/>
      <c r="G955" s="131"/>
      <c r="H955" s="344" t="str">
        <f>H917</f>
        <v>TULUNG AGUNG</v>
      </c>
      <c r="I955" s="344"/>
      <c r="J955" s="344"/>
      <c r="K955" s="345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0936</v>
      </c>
      <c r="E956" s="122"/>
      <c r="F956" s="133"/>
      <c r="G956" s="134"/>
      <c r="H956" s="346"/>
      <c r="I956" s="346"/>
      <c r="J956" s="346"/>
      <c r="K956" s="347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CORRECTION TAPE KENKO CT-809 (8M x 5MM)</v>
      </c>
      <c r="F960" s="158"/>
      <c r="G960" s="159"/>
      <c r="H960" s="160">
        <f t="shared" ref="H960:J960" si="478">H922</f>
        <v>54000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1134000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24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CORRECTION TAPE KENKO CT-802N (8M x 5MM)</v>
      </c>
      <c r="F961" s="158"/>
      <c r="G961" s="159"/>
      <c r="H961" s="160">
        <f t="shared" ref="H961:J961" si="481">H923</f>
        <v>51000</v>
      </c>
      <c r="I961" s="161">
        <f t="shared" si="481"/>
        <v>0.125</v>
      </c>
      <c r="J961" s="161">
        <f t="shared" si="481"/>
        <v>0</v>
      </c>
      <c r="K961" s="162">
        <f t="shared" si="479"/>
        <v>1071000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24</v>
      </c>
      <c r="C962" s="287" t="str">
        <f t="shared" si="482"/>
        <v>LSN</v>
      </c>
      <c r="D962" s="288" t="str">
        <f t="shared" si="482"/>
        <v/>
      </c>
      <c r="E962" s="289" t="str">
        <f t="shared" si="482"/>
        <v>CORRECTION TAPE KENKO CT-1505FC (15M X 5MM)</v>
      </c>
      <c r="F962" s="158"/>
      <c r="G962" s="159"/>
      <c r="H962" s="160">
        <f t="shared" ref="H962:J962" si="483">H924</f>
        <v>69600</v>
      </c>
      <c r="I962" s="161">
        <f t="shared" si="483"/>
        <v>0.125</v>
      </c>
      <c r="J962" s="161">
        <f t="shared" si="483"/>
        <v>0</v>
      </c>
      <c r="K962" s="162">
        <f t="shared" si="479"/>
        <v>1461600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24</v>
      </c>
      <c r="C963" s="287" t="str">
        <f t="shared" si="484"/>
        <v>LSN</v>
      </c>
      <c r="D963" s="288" t="str">
        <f t="shared" si="484"/>
        <v/>
      </c>
      <c r="E963" s="289" t="str">
        <f t="shared" si="484"/>
        <v>CORRECTION TAPE KENKO CT-902 (12M x 5MM)</v>
      </c>
      <c r="F963" s="158"/>
      <c r="G963" s="159"/>
      <c r="H963" s="160">
        <f t="shared" ref="H963:J963" si="485">H925</f>
        <v>60000</v>
      </c>
      <c r="I963" s="161">
        <f t="shared" si="485"/>
        <v>0.125</v>
      </c>
      <c r="J963" s="161">
        <f t="shared" si="485"/>
        <v>0</v>
      </c>
      <c r="K963" s="162">
        <f t="shared" si="479"/>
        <v>1260000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12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CT-902CL (12M x 5MM)</v>
      </c>
      <c r="F964" s="158"/>
      <c r="G964" s="159"/>
      <c r="H964" s="160">
        <f t="shared" ref="H964:J964" si="487">H926</f>
        <v>60000</v>
      </c>
      <c r="I964" s="161">
        <f t="shared" si="487"/>
        <v>0.125</v>
      </c>
      <c r="J964" s="161">
        <f t="shared" si="487"/>
        <v>0</v>
      </c>
      <c r="K964" s="162">
        <f t="shared" si="479"/>
        <v>630000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144</v>
      </c>
      <c r="C965" s="287" t="str">
        <f t="shared" si="488"/>
        <v>LSN</v>
      </c>
      <c r="D965" s="288">
        <f t="shared" si="488"/>
        <v>1</v>
      </c>
      <c r="E965" s="289" t="str">
        <f t="shared" si="488"/>
        <v>GEL PEN KENKO HI-TECH-H 0.28 MM HITAM</v>
      </c>
      <c r="F965" s="158"/>
      <c r="G965" s="159"/>
      <c r="H965" s="160">
        <f t="shared" ref="H965:J965" si="489">H927</f>
        <v>39000</v>
      </c>
      <c r="I965" s="161">
        <f t="shared" si="489"/>
        <v>0.125</v>
      </c>
      <c r="J965" s="161">
        <f t="shared" si="489"/>
        <v>0</v>
      </c>
      <c r="K965" s="162">
        <f t="shared" si="479"/>
        <v>4914000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77"/>
      <c r="K977" s="365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78">
        <f>SUM(K960:K975)</f>
        <v>10470600</v>
      </c>
      <c r="K978" s="37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6"/>
      <c r="K979" s="366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5"/>
      <c r="K981" s="365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71">
        <f>((J978/1.11)+(K980/1.11))*11%</f>
        <v>1037627.027027027</v>
      </c>
      <c r="K982" s="37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5"/>
      <c r="K983" s="365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10470600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8" t="str">
        <f>J948</f>
        <v>NOVI / CONDRO</v>
      </c>
      <c r="K986" s="339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8">
        <f>J949</f>
        <v>0</v>
      </c>
      <c r="K987" s="339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24020009</v>
      </c>
      <c r="F990" s="200"/>
      <c r="G990" s="201" t="s">
        <v>2</v>
      </c>
      <c r="H990" s="340" t="str">
        <f>H952</f>
        <v>CV UTAMA PUTRA</v>
      </c>
      <c r="I990" s="340"/>
      <c r="J990" s="340"/>
      <c r="K990" s="341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4" t="s">
        <v>3</v>
      </c>
      <c r="G991" s="207"/>
      <c r="H991" s="342"/>
      <c r="I991" s="342"/>
      <c r="J991" s="342"/>
      <c r="K991" s="343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5">
        <f>D954</f>
        <v>45335</v>
      </c>
      <c r="E992" s="316"/>
      <c r="F992" s="314"/>
      <c r="G992" s="208"/>
      <c r="H992" s="317" t="str">
        <f>H954</f>
        <v/>
      </c>
      <c r="I992" s="317"/>
      <c r="J992" s="317"/>
      <c r="K992" s="318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4"/>
      <c r="G993" s="208"/>
      <c r="H993" s="319" t="str">
        <f>H955</f>
        <v>TULUNG AGUNG</v>
      </c>
      <c r="I993" s="319"/>
      <c r="J993" s="319"/>
      <c r="K993" s="320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0936</v>
      </c>
      <c r="E994" s="199"/>
      <c r="F994" s="210"/>
      <c r="G994" s="211"/>
      <c r="H994" s="321"/>
      <c r="I994" s="321"/>
      <c r="J994" s="321"/>
      <c r="K994" s="322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CORRECTION TAPE KENKO CT-809 (8M x 5MM)</v>
      </c>
      <c r="F998" s="235"/>
      <c r="G998" s="236"/>
      <c r="H998" s="237">
        <f t="shared" ref="H998:J998" si="511">H960</f>
        <v>54000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1134000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24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CORRECTION TAPE KENKO CT-802N (8M x 5MM)</v>
      </c>
      <c r="F999" s="235"/>
      <c r="G999" s="236"/>
      <c r="H999" s="237">
        <f t="shared" ref="H999:J999" si="514">H961</f>
        <v>51000</v>
      </c>
      <c r="I999" s="238">
        <f t="shared" si="514"/>
        <v>0.125</v>
      </c>
      <c r="J999" s="238">
        <f t="shared" si="514"/>
        <v>0</v>
      </c>
      <c r="K999" s="239">
        <f t="shared" si="512"/>
        <v>1071000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24</v>
      </c>
      <c r="C1000" s="292" t="str">
        <f t="shared" si="515"/>
        <v>LSN</v>
      </c>
      <c r="D1000" s="293" t="str">
        <f t="shared" si="515"/>
        <v/>
      </c>
      <c r="E1000" s="294" t="str">
        <f t="shared" si="515"/>
        <v>CORRECTION TAPE KENKO CT-1505FC (15M X 5MM)</v>
      </c>
      <c r="F1000" s="235"/>
      <c r="G1000" s="236"/>
      <c r="H1000" s="237">
        <f t="shared" ref="H1000:J1000" si="516">H962</f>
        <v>69600</v>
      </c>
      <c r="I1000" s="238">
        <f t="shared" si="516"/>
        <v>0.125</v>
      </c>
      <c r="J1000" s="238">
        <f t="shared" si="516"/>
        <v>0</v>
      </c>
      <c r="K1000" s="239">
        <f t="shared" si="512"/>
        <v>1461600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24</v>
      </c>
      <c r="C1001" s="292" t="str">
        <f t="shared" si="517"/>
        <v>LSN</v>
      </c>
      <c r="D1001" s="293" t="str">
        <f t="shared" si="517"/>
        <v/>
      </c>
      <c r="E1001" s="294" t="str">
        <f t="shared" si="517"/>
        <v>CORRECTION TAPE KENKO CT-902 (12M x 5MM)</v>
      </c>
      <c r="F1001" s="235"/>
      <c r="G1001" s="236"/>
      <c r="H1001" s="237">
        <f t="shared" ref="H1001:J1001" si="518">H963</f>
        <v>60000</v>
      </c>
      <c r="I1001" s="238">
        <f t="shared" si="518"/>
        <v>0.125</v>
      </c>
      <c r="J1001" s="238">
        <f t="shared" si="518"/>
        <v>0</v>
      </c>
      <c r="K1001" s="239">
        <f t="shared" si="512"/>
        <v>1260000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12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CT-902CL (12M x 5MM)</v>
      </c>
      <c r="F1002" s="235"/>
      <c r="G1002" s="236"/>
      <c r="H1002" s="237">
        <f t="shared" ref="H1002:J1002" si="520">H964</f>
        <v>60000</v>
      </c>
      <c r="I1002" s="238">
        <f t="shared" si="520"/>
        <v>0.125</v>
      </c>
      <c r="J1002" s="238">
        <f t="shared" si="520"/>
        <v>0</v>
      </c>
      <c r="K1002" s="239">
        <f t="shared" si="512"/>
        <v>630000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144</v>
      </c>
      <c r="C1003" s="292" t="str">
        <f t="shared" si="521"/>
        <v>LSN</v>
      </c>
      <c r="D1003" s="293">
        <f t="shared" si="521"/>
        <v>1</v>
      </c>
      <c r="E1003" s="294" t="str">
        <f t="shared" si="521"/>
        <v>GEL PEN KENKO HI-TECH-H 0.28 MM HITAM</v>
      </c>
      <c r="F1003" s="235"/>
      <c r="G1003" s="236"/>
      <c r="H1003" s="237">
        <f t="shared" ref="H1003:J1003" si="522">H965</f>
        <v>39000</v>
      </c>
      <c r="I1003" s="238">
        <f t="shared" si="522"/>
        <v>0.125</v>
      </c>
      <c r="J1003" s="238">
        <f t="shared" si="522"/>
        <v>0</v>
      </c>
      <c r="K1003" s="239">
        <f t="shared" si="512"/>
        <v>4914000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3"/>
      <c r="K1015" s="32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5">
        <f>SUM(K998:K1013)</f>
        <v>10470600</v>
      </c>
      <c r="K1016" s="32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7"/>
      <c r="K1017" s="32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4"/>
      <c r="K1019" s="32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8">
        <f>((J1016/1.11)+(K1018/1.11))*11%</f>
        <v>1037627.027027027</v>
      </c>
      <c r="K1020" s="329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4"/>
      <c r="K1021" s="32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10470600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30" t="str">
        <f>J986</f>
        <v>NOVI / CONDRO</v>
      </c>
      <c r="K1024" s="331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30">
        <f>J987</f>
        <v>0</v>
      </c>
      <c r="K1025" s="331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24020010</v>
      </c>
      <c r="G1028" s="11" t="s">
        <v>2</v>
      </c>
      <c r="H1028" s="306" t="s">
        <v>37</v>
      </c>
      <c r="I1028" s="306"/>
      <c r="J1028" s="306"/>
      <c r="K1028" s="30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0" t="s">
        <v>3</v>
      </c>
      <c r="G1029" s="17"/>
      <c r="H1029" s="308"/>
      <c r="I1029" s="308"/>
      <c r="J1029" s="308"/>
      <c r="K1029" s="30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8">
        <v>45335</v>
      </c>
      <c r="E1030" s="349"/>
      <c r="F1030" s="310"/>
      <c r="G1030" s="18"/>
      <c r="H1030" s="350" t="s">
        <v>38</v>
      </c>
      <c r="I1030" s="350"/>
      <c r="J1030" s="350"/>
      <c r="K1030" s="35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0"/>
      <c r="G1031" s="18"/>
      <c r="H1031" s="352" t="s">
        <v>39</v>
      </c>
      <c r="I1031" s="352"/>
      <c r="J1031" s="352"/>
      <c r="K1031" s="35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96</v>
      </c>
      <c r="E1032" s="9"/>
      <c r="F1032" s="21"/>
      <c r="G1032" s="22"/>
      <c r="H1032" s="354"/>
      <c r="I1032" s="354"/>
      <c r="J1032" s="354"/>
      <c r="K1032" s="35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600</v>
      </c>
      <c r="C1036" s="46" t="s">
        <v>34</v>
      </c>
      <c r="D1036" s="93">
        <v>10</v>
      </c>
      <c r="E1036" s="110" t="s">
        <v>97</v>
      </c>
      <c r="F1036" s="48"/>
      <c r="G1036" s="49"/>
      <c r="H1036" s="50">
        <v>64800</v>
      </c>
      <c r="I1036" s="51">
        <v>0.125</v>
      </c>
      <c r="J1036" s="51"/>
      <c r="K1036" s="52">
        <f t="shared" ref="K1036:K1051" si="543">(B1036*H1036-((B1036*H1036)*I1036))-((B1036*H1036-((B1036*H1036)*I1036))*J1036)</f>
        <v>34020000</v>
      </c>
      <c r="L1036" s="36"/>
    </row>
    <row r="1037" spans="1:12" s="10" customFormat="1" ht="14.1" customHeight="1" x14ac:dyDescent="0.25">
      <c r="A1037" s="45">
        <v>2</v>
      </c>
      <c r="B1037" s="46">
        <v>120</v>
      </c>
      <c r="C1037" s="46" t="s">
        <v>34</v>
      </c>
      <c r="D1037" s="93">
        <v>1</v>
      </c>
      <c r="E1037" s="110" t="s">
        <v>98</v>
      </c>
      <c r="F1037" s="48"/>
      <c r="G1037" s="49"/>
      <c r="H1037" s="50">
        <v>32400</v>
      </c>
      <c r="I1037" s="51">
        <v>0.125</v>
      </c>
      <c r="J1037" s="51"/>
      <c r="K1037" s="52">
        <f t="shared" si="543"/>
        <v>3402000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7"/>
      <c r="K1053" s="311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2">
        <f>SUM(K1036:K1051)</f>
        <v>37422000</v>
      </c>
      <c r="K1054" s="333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4"/>
      <c r="K1055" s="334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1"/>
      <c r="K1057" s="311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5">
        <f>((J1054/1.11)+(K1056/1.11))*11%</f>
        <v>3708486.4864864866</v>
      </c>
      <c r="K1058" s="336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1"/>
      <c r="K1059" s="311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37422000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2" t="s">
        <v>36</v>
      </c>
      <c r="K1062" s="31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2"/>
      <c r="K1063" s="31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24020010</v>
      </c>
      <c r="F1066" s="123"/>
      <c r="G1066" s="124" t="s">
        <v>2</v>
      </c>
      <c r="H1066" s="356" t="str">
        <f>H1028</f>
        <v>LILY JULIAWATI</v>
      </c>
      <c r="I1066" s="356"/>
      <c r="J1066" s="356"/>
      <c r="K1066" s="357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60" t="s">
        <v>3</v>
      </c>
      <c r="G1067" s="130"/>
      <c r="H1067" s="358"/>
      <c r="I1067" s="358"/>
      <c r="J1067" s="358"/>
      <c r="K1067" s="359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1">
        <f>D1030</f>
        <v>45335</v>
      </c>
      <c r="E1068" s="362"/>
      <c r="F1068" s="360"/>
      <c r="G1068" s="131"/>
      <c r="H1068" s="363" t="str">
        <f>H1030</f>
        <v>(REJO AGUNG)</v>
      </c>
      <c r="I1068" s="363"/>
      <c r="J1068" s="363"/>
      <c r="K1068" s="36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60"/>
      <c r="G1069" s="131"/>
      <c r="H1069" s="344" t="str">
        <f>H1031</f>
        <v>JOMBANG</v>
      </c>
      <c r="I1069" s="344"/>
      <c r="J1069" s="344"/>
      <c r="K1069" s="345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2682</v>
      </c>
      <c r="E1070" s="122"/>
      <c r="F1070" s="133"/>
      <c r="G1070" s="134"/>
      <c r="H1070" s="346"/>
      <c r="I1070" s="346"/>
      <c r="J1070" s="346"/>
      <c r="K1070" s="347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600</v>
      </c>
      <c r="C1074" s="287" t="str">
        <f t="shared" si="544"/>
        <v>LSN</v>
      </c>
      <c r="D1074" s="288">
        <f t="shared" si="544"/>
        <v>10</v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0.125</v>
      </c>
      <c r="J1074" s="161">
        <f t="shared" si="545"/>
        <v>0</v>
      </c>
      <c r="K1074" s="162">
        <f t="shared" ref="K1074:K1089" si="546">(B1074*H1074-((B1074*H1074)*I1074))-((B1074*H1074-((B1074*H1074)*I1074))*J1074)</f>
        <v>34020000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120</v>
      </c>
      <c r="C1075" s="287" t="str">
        <f t="shared" si="547"/>
        <v>LSN</v>
      </c>
      <c r="D1075" s="288">
        <f t="shared" si="547"/>
        <v>1</v>
      </c>
      <c r="E1075" s="289" t="str">
        <f t="shared" si="547"/>
        <v>ISI CUTTER 9 MM KENKO A-100 (KECIL)</v>
      </c>
      <c r="F1075" s="158"/>
      <c r="G1075" s="159"/>
      <c r="H1075" s="160">
        <f t="shared" ref="H1075:J1075" si="548">H1037</f>
        <v>32400</v>
      </c>
      <c r="I1075" s="161">
        <f t="shared" si="548"/>
        <v>0.125</v>
      </c>
      <c r="J1075" s="161">
        <f t="shared" si="548"/>
        <v>0</v>
      </c>
      <c r="K1075" s="162">
        <f t="shared" si="546"/>
        <v>3402000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77"/>
      <c r="K1091" s="365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78">
        <f>SUM(K1074:K1089)</f>
        <v>37422000</v>
      </c>
      <c r="K1092" s="37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6"/>
      <c r="K1093" s="366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5"/>
      <c r="K1095" s="365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71">
        <f>((J1092/1.11)+(K1094/1.11))*11%</f>
        <v>3708486.4864864866</v>
      </c>
      <c r="K1096" s="37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5"/>
      <c r="K1097" s="365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37422000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8" t="str">
        <f>J1062</f>
        <v>NOVI / CONDRO</v>
      </c>
      <c r="K1100" s="339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8">
        <f>J1063</f>
        <v>0</v>
      </c>
      <c r="K1101" s="339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24020010</v>
      </c>
      <c r="F1104" s="200"/>
      <c r="G1104" s="201" t="s">
        <v>2</v>
      </c>
      <c r="H1104" s="340" t="str">
        <f>H1066</f>
        <v>LILY JULIAWATI</v>
      </c>
      <c r="I1104" s="340"/>
      <c r="J1104" s="340"/>
      <c r="K1104" s="341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4" t="s">
        <v>3</v>
      </c>
      <c r="G1105" s="207"/>
      <c r="H1105" s="342"/>
      <c r="I1105" s="342"/>
      <c r="J1105" s="342"/>
      <c r="K1105" s="343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5">
        <f>D1068</f>
        <v>45335</v>
      </c>
      <c r="E1106" s="316"/>
      <c r="F1106" s="314"/>
      <c r="G1106" s="208"/>
      <c r="H1106" s="317" t="str">
        <f>H1068</f>
        <v>(REJO AGUNG)</v>
      </c>
      <c r="I1106" s="317"/>
      <c r="J1106" s="317"/>
      <c r="K1106" s="318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4"/>
      <c r="G1107" s="208"/>
      <c r="H1107" s="319" t="str">
        <f>H1069</f>
        <v>JOMBANG</v>
      </c>
      <c r="I1107" s="319"/>
      <c r="J1107" s="319"/>
      <c r="K1107" s="320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2682</v>
      </c>
      <c r="E1108" s="199"/>
      <c r="F1108" s="210"/>
      <c r="G1108" s="211"/>
      <c r="H1108" s="321"/>
      <c r="I1108" s="321"/>
      <c r="J1108" s="321"/>
      <c r="K1108" s="322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600</v>
      </c>
      <c r="C1112" s="292" t="str">
        <f t="shared" si="577"/>
        <v>LSN</v>
      </c>
      <c r="D1112" s="293">
        <f t="shared" si="577"/>
        <v>10</v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0.125</v>
      </c>
      <c r="J1112" s="238">
        <f t="shared" si="578"/>
        <v>0</v>
      </c>
      <c r="K1112" s="239">
        <f t="shared" ref="K1112:K1127" si="579">(B1112*H1112-((B1112*H1112)*I1112))-((B1112*H1112-((B1112*H1112)*I1112))*J1112)</f>
        <v>34020000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120</v>
      </c>
      <c r="C1113" s="292" t="str">
        <f t="shared" si="580"/>
        <v>LSN</v>
      </c>
      <c r="D1113" s="293">
        <f t="shared" si="580"/>
        <v>1</v>
      </c>
      <c r="E1113" s="294" t="str">
        <f t="shared" si="580"/>
        <v>ISI CUTTER 9 MM KENKO A-100 (KECIL)</v>
      </c>
      <c r="F1113" s="235"/>
      <c r="G1113" s="236"/>
      <c r="H1113" s="237">
        <f t="shared" ref="H1113:J1113" si="581">H1075</f>
        <v>32400</v>
      </c>
      <c r="I1113" s="238">
        <f t="shared" si="581"/>
        <v>0.125</v>
      </c>
      <c r="J1113" s="238">
        <f t="shared" si="581"/>
        <v>0</v>
      </c>
      <c r="K1113" s="239">
        <f t="shared" si="579"/>
        <v>3402000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3"/>
      <c r="K1129" s="32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5">
        <f>SUM(K1112:K1127)</f>
        <v>37422000</v>
      </c>
      <c r="K1130" s="32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7"/>
      <c r="K1131" s="32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4"/>
      <c r="K1133" s="32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8">
        <f>((J1130/1.11)+(K1132/1.11))*11%</f>
        <v>3708486.4864864866</v>
      </c>
      <c r="K1134" s="329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4"/>
      <c r="K1135" s="32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37422000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30" t="str">
        <f>J1100</f>
        <v>NOVI / CONDRO</v>
      </c>
      <c r="K1138" s="331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30">
        <f>J1101</f>
        <v>0</v>
      </c>
      <c r="K1139" s="331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24020011</v>
      </c>
      <c r="G1142" s="11" t="s">
        <v>2</v>
      </c>
      <c r="H1142" s="306" t="s">
        <v>63</v>
      </c>
      <c r="I1142" s="306"/>
      <c r="J1142" s="306"/>
      <c r="K1142" s="30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0" t="s">
        <v>3</v>
      </c>
      <c r="G1143" s="17"/>
      <c r="H1143" s="308"/>
      <c r="I1143" s="308"/>
      <c r="J1143" s="308"/>
      <c r="K1143" s="30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8">
        <v>45338</v>
      </c>
      <c r="E1144" s="349"/>
      <c r="F1144" s="310"/>
      <c r="G1144" s="18"/>
      <c r="H1144" s="350" t="s">
        <v>31</v>
      </c>
      <c r="I1144" s="350"/>
      <c r="J1144" s="350"/>
      <c r="K1144" s="35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0"/>
      <c r="G1145" s="18"/>
      <c r="H1145" s="352" t="s">
        <v>64</v>
      </c>
      <c r="I1145" s="352"/>
      <c r="J1145" s="352"/>
      <c r="K1145" s="35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99</v>
      </c>
      <c r="E1146" s="9"/>
      <c r="F1146" s="21"/>
      <c r="G1146" s="22"/>
      <c r="H1146" s="354"/>
      <c r="I1146" s="354"/>
      <c r="J1146" s="354"/>
      <c r="K1146" s="35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288</v>
      </c>
      <c r="C1150" s="46" t="s">
        <v>56</v>
      </c>
      <c r="D1150" s="93">
        <v>2</v>
      </c>
      <c r="E1150" s="110" t="s">
        <v>100</v>
      </c>
      <c r="F1150" s="48"/>
      <c r="G1150" s="49"/>
      <c r="H1150" s="50">
        <v>10600</v>
      </c>
      <c r="I1150" s="51">
        <v>0.125</v>
      </c>
      <c r="J1150" s="51"/>
      <c r="K1150" s="52">
        <f t="shared" ref="K1150:K1165" si="610">(B1150*H1150-((B1150*H1150)*I1150))-((B1150*H1150-((B1150*H1150)*I1150))*J1150)</f>
        <v>2671200</v>
      </c>
      <c r="L1150" s="36"/>
    </row>
    <row r="1151" spans="1:12" s="10" customFormat="1" ht="14.1" customHeight="1" x14ac:dyDescent="0.25">
      <c r="A1151" s="45">
        <v>2</v>
      </c>
      <c r="B1151" s="46">
        <v>288</v>
      </c>
      <c r="C1151" s="46" t="s">
        <v>56</v>
      </c>
      <c r="D1151" s="93">
        <v>1</v>
      </c>
      <c r="E1151" s="110" t="s">
        <v>101</v>
      </c>
      <c r="F1151" s="48"/>
      <c r="G1151" s="49"/>
      <c r="H1151" s="50">
        <v>6700</v>
      </c>
      <c r="I1151" s="51">
        <v>0.125</v>
      </c>
      <c r="J1151" s="51"/>
      <c r="K1151" s="52">
        <f t="shared" si="610"/>
        <v>1688400</v>
      </c>
      <c r="L1151" s="36"/>
    </row>
    <row r="1152" spans="1:12" s="10" customFormat="1" ht="14.1" customHeight="1" x14ac:dyDescent="0.25">
      <c r="A1152" s="45">
        <v>3</v>
      </c>
      <c r="B1152" s="46">
        <v>72</v>
      </c>
      <c r="C1152" s="46" t="s">
        <v>34</v>
      </c>
      <c r="D1152" s="93">
        <v>1</v>
      </c>
      <c r="E1152" s="110" t="s">
        <v>102</v>
      </c>
      <c r="F1152" s="48"/>
      <c r="G1152" s="49"/>
      <c r="H1152" s="50">
        <v>37200</v>
      </c>
      <c r="I1152" s="51">
        <v>0.125</v>
      </c>
      <c r="J1152" s="51"/>
      <c r="K1152" s="52">
        <f t="shared" si="610"/>
        <v>2343600</v>
      </c>
      <c r="L1152" s="36"/>
    </row>
    <row r="1153" spans="1:12" s="10" customFormat="1" ht="14.1" customHeight="1" x14ac:dyDescent="0.25">
      <c r="A1153" s="45">
        <v>4</v>
      </c>
      <c r="B1153" s="46">
        <v>50</v>
      </c>
      <c r="C1153" s="46" t="s">
        <v>77</v>
      </c>
      <c r="D1153" s="93">
        <v>1</v>
      </c>
      <c r="E1153" s="110" t="s">
        <v>67</v>
      </c>
      <c r="F1153" s="48"/>
      <c r="G1153" s="49"/>
      <c r="H1153" s="50">
        <v>32000</v>
      </c>
      <c r="I1153" s="51">
        <v>0.125</v>
      </c>
      <c r="J1153" s="51"/>
      <c r="K1153" s="52">
        <f t="shared" si="610"/>
        <v>1400000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7"/>
      <c r="K1167" s="311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2">
        <f>SUM(K1150:K1165)</f>
        <v>8103200</v>
      </c>
      <c r="K1168" s="333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4"/>
      <c r="K1169" s="334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1"/>
      <c r="K1171" s="311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5">
        <f>((J1168/1.11)+(K1170/1.11))*11%</f>
        <v>803019.81981981976</v>
      </c>
      <c r="K1172" s="336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1"/>
      <c r="K1173" s="311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8103200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2" t="s">
        <v>36</v>
      </c>
      <c r="K1176" s="31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2"/>
      <c r="K1177" s="31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24020011</v>
      </c>
      <c r="F1180" s="123"/>
      <c r="G1180" s="124" t="s">
        <v>2</v>
      </c>
      <c r="H1180" s="356" t="str">
        <f>H1142</f>
        <v>CV LANCAR JAYA SENTOSA</v>
      </c>
      <c r="I1180" s="356"/>
      <c r="J1180" s="356"/>
      <c r="K1180" s="357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60" t="s">
        <v>3</v>
      </c>
      <c r="G1181" s="130"/>
      <c r="H1181" s="358"/>
      <c r="I1181" s="358"/>
      <c r="J1181" s="358"/>
      <c r="K1181" s="359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1">
        <f>D1144</f>
        <v>45338</v>
      </c>
      <c r="E1182" s="362"/>
      <c r="F1182" s="360"/>
      <c r="G1182" s="131"/>
      <c r="H1182" s="363" t="str">
        <f>H1144</f>
        <v/>
      </c>
      <c r="I1182" s="363"/>
      <c r="J1182" s="363"/>
      <c r="K1182" s="36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60"/>
      <c r="G1183" s="131"/>
      <c r="H1183" s="344" t="str">
        <f>H1145</f>
        <v>MALANG</v>
      </c>
      <c r="I1183" s="344"/>
      <c r="J1183" s="344"/>
      <c r="K1183" s="345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2620</v>
      </c>
      <c r="E1184" s="122"/>
      <c r="F1184" s="133"/>
      <c r="G1184" s="134"/>
      <c r="H1184" s="346"/>
      <c r="I1184" s="346"/>
      <c r="J1184" s="346"/>
      <c r="K1184" s="347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288</v>
      </c>
      <c r="C1188" s="287" t="str">
        <f t="shared" si="611"/>
        <v>SET</v>
      </c>
      <c r="D1188" s="288">
        <f t="shared" si="611"/>
        <v>2</v>
      </c>
      <c r="E1188" s="289" t="str">
        <f t="shared" si="611"/>
        <v>PENSIL WARNA JOYKO CP-12PB (PANJANG)</v>
      </c>
      <c r="F1188" s="158"/>
      <c r="G1188" s="159"/>
      <c r="H1188" s="160">
        <f t="shared" ref="H1188:J1188" si="612">H1150</f>
        <v>10600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2671200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288</v>
      </c>
      <c r="C1189" s="287" t="str">
        <f t="shared" si="614"/>
        <v>SET</v>
      </c>
      <c r="D1189" s="288">
        <f t="shared" si="614"/>
        <v>1</v>
      </c>
      <c r="E1189" s="289" t="str">
        <f t="shared" si="614"/>
        <v>PENSIL WARNA JOYKO CP-S12 MINI (PENDEK)</v>
      </c>
      <c r="F1189" s="158"/>
      <c r="G1189" s="159"/>
      <c r="H1189" s="160">
        <f t="shared" ref="H1189:J1189" si="615">H1151</f>
        <v>6700</v>
      </c>
      <c r="I1189" s="161">
        <f t="shared" si="615"/>
        <v>0.125</v>
      </c>
      <c r="J1189" s="161">
        <f t="shared" si="615"/>
        <v>0</v>
      </c>
      <c r="K1189" s="162">
        <f t="shared" si="613"/>
        <v>1688400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72</v>
      </c>
      <c r="C1190" s="287" t="str">
        <f t="shared" si="616"/>
        <v>LSN</v>
      </c>
      <c r="D1190" s="288">
        <f t="shared" si="616"/>
        <v>1</v>
      </c>
      <c r="E1190" s="289" t="str">
        <f t="shared" si="616"/>
        <v>ISI PENSIL 2B 2.0 MM JOYKO PL-11</v>
      </c>
      <c r="F1190" s="158"/>
      <c r="G1190" s="159"/>
      <c r="H1190" s="160">
        <f t="shared" ref="H1190:J1190" si="617">H1152</f>
        <v>37200</v>
      </c>
      <c r="I1190" s="161">
        <f t="shared" si="617"/>
        <v>0.125</v>
      </c>
      <c r="J1190" s="161">
        <f t="shared" si="617"/>
        <v>0</v>
      </c>
      <c r="K1190" s="162">
        <f t="shared" si="613"/>
        <v>2343600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50</v>
      </c>
      <c r="C1191" s="287" t="str">
        <f t="shared" si="618"/>
        <v>BOX</v>
      </c>
      <c r="D1191" s="288">
        <f t="shared" si="618"/>
        <v>1</v>
      </c>
      <c r="E1191" s="289" t="str">
        <f t="shared" si="618"/>
        <v>STIP / PENGHAPUS JOYKO EB-30 HITAM</v>
      </c>
      <c r="F1191" s="158"/>
      <c r="G1191" s="159"/>
      <c r="H1191" s="160">
        <f t="shared" ref="H1191:J1191" si="619">H1153</f>
        <v>32000</v>
      </c>
      <c r="I1191" s="161">
        <f t="shared" si="619"/>
        <v>0.125</v>
      </c>
      <c r="J1191" s="161">
        <f t="shared" si="619"/>
        <v>0</v>
      </c>
      <c r="K1191" s="162">
        <f t="shared" si="613"/>
        <v>1400000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77"/>
      <c r="K1205" s="365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78">
        <f>SUM(K1188:K1203)</f>
        <v>8103200</v>
      </c>
      <c r="K1206" s="37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6"/>
      <c r="K1207" s="366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5"/>
      <c r="K1209" s="365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71">
        <f>((J1206/1.11)+(K1208/1.11))*11%</f>
        <v>803019.81981981976</v>
      </c>
      <c r="K1210" s="37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5"/>
      <c r="K1211" s="365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8103200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8" t="str">
        <f>J1176</f>
        <v>NOVI / CONDRO</v>
      </c>
      <c r="K1214" s="339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8">
        <f>J1177</f>
        <v>0</v>
      </c>
      <c r="K1215" s="339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24020011</v>
      </c>
      <c r="F1218" s="200"/>
      <c r="G1218" s="201" t="s">
        <v>2</v>
      </c>
      <c r="H1218" s="340" t="str">
        <f>H1180</f>
        <v>CV LANCAR JAYA SENTOSA</v>
      </c>
      <c r="I1218" s="340"/>
      <c r="J1218" s="340"/>
      <c r="K1218" s="341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4" t="s">
        <v>3</v>
      </c>
      <c r="G1219" s="207"/>
      <c r="H1219" s="342"/>
      <c r="I1219" s="342"/>
      <c r="J1219" s="342"/>
      <c r="K1219" s="343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5">
        <f>D1182</f>
        <v>45338</v>
      </c>
      <c r="E1220" s="316"/>
      <c r="F1220" s="314"/>
      <c r="G1220" s="208"/>
      <c r="H1220" s="317" t="str">
        <f>H1182</f>
        <v/>
      </c>
      <c r="I1220" s="317"/>
      <c r="J1220" s="317"/>
      <c r="K1220" s="318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4"/>
      <c r="G1221" s="208"/>
      <c r="H1221" s="319" t="str">
        <f>H1183</f>
        <v>MALANG</v>
      </c>
      <c r="I1221" s="319"/>
      <c r="J1221" s="319"/>
      <c r="K1221" s="320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2620</v>
      </c>
      <c r="E1222" s="199"/>
      <c r="F1222" s="210"/>
      <c r="G1222" s="211"/>
      <c r="H1222" s="321"/>
      <c r="I1222" s="321"/>
      <c r="J1222" s="321"/>
      <c r="K1222" s="322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288</v>
      </c>
      <c r="C1226" s="292" t="str">
        <f t="shared" si="644"/>
        <v>SET</v>
      </c>
      <c r="D1226" s="293">
        <f t="shared" si="644"/>
        <v>2</v>
      </c>
      <c r="E1226" s="294" t="str">
        <f t="shared" si="644"/>
        <v>PENSIL WARNA JOYKO CP-12PB (PANJANG)</v>
      </c>
      <c r="F1226" s="235"/>
      <c r="G1226" s="236"/>
      <c r="H1226" s="237">
        <f t="shared" ref="H1226:J1226" si="645">H1188</f>
        <v>10600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2671200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288</v>
      </c>
      <c r="C1227" s="292" t="str">
        <f t="shared" si="647"/>
        <v>SET</v>
      </c>
      <c r="D1227" s="293">
        <f t="shared" si="647"/>
        <v>1</v>
      </c>
      <c r="E1227" s="294" t="str">
        <f t="shared" si="647"/>
        <v>PENSIL WARNA JOYKO CP-S12 MINI (PENDEK)</v>
      </c>
      <c r="F1227" s="235"/>
      <c r="G1227" s="236"/>
      <c r="H1227" s="237">
        <f t="shared" ref="H1227:J1227" si="648">H1189</f>
        <v>6700</v>
      </c>
      <c r="I1227" s="238">
        <f t="shared" si="648"/>
        <v>0.125</v>
      </c>
      <c r="J1227" s="238">
        <f t="shared" si="648"/>
        <v>0</v>
      </c>
      <c r="K1227" s="239">
        <f t="shared" si="646"/>
        <v>1688400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72</v>
      </c>
      <c r="C1228" s="292" t="str">
        <f t="shared" si="649"/>
        <v>LSN</v>
      </c>
      <c r="D1228" s="293">
        <f t="shared" si="649"/>
        <v>1</v>
      </c>
      <c r="E1228" s="294" t="str">
        <f t="shared" si="649"/>
        <v>ISI PENSIL 2B 2.0 MM JOYKO PL-11</v>
      </c>
      <c r="F1228" s="235"/>
      <c r="G1228" s="236"/>
      <c r="H1228" s="237">
        <f t="shared" ref="H1228:J1228" si="650">H1190</f>
        <v>37200</v>
      </c>
      <c r="I1228" s="238">
        <f t="shared" si="650"/>
        <v>0.125</v>
      </c>
      <c r="J1228" s="238">
        <f t="shared" si="650"/>
        <v>0</v>
      </c>
      <c r="K1228" s="239">
        <f t="shared" si="646"/>
        <v>2343600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50</v>
      </c>
      <c r="C1229" s="292" t="str">
        <f t="shared" si="651"/>
        <v>BOX</v>
      </c>
      <c r="D1229" s="293">
        <f t="shared" si="651"/>
        <v>1</v>
      </c>
      <c r="E1229" s="294" t="str">
        <f t="shared" si="651"/>
        <v>STIP / PENGHAPUS JOYKO EB-30 HITAM</v>
      </c>
      <c r="F1229" s="235"/>
      <c r="G1229" s="236"/>
      <c r="H1229" s="237">
        <f t="shared" ref="H1229:J1229" si="652">H1191</f>
        <v>32000</v>
      </c>
      <c r="I1229" s="238">
        <f t="shared" si="652"/>
        <v>0.125</v>
      </c>
      <c r="J1229" s="238">
        <f t="shared" si="652"/>
        <v>0</v>
      </c>
      <c r="K1229" s="239">
        <f t="shared" si="646"/>
        <v>1400000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3"/>
      <c r="K1243" s="32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5">
        <f>SUM(K1226:K1241)</f>
        <v>8103200</v>
      </c>
      <c r="K1244" s="32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7"/>
      <c r="K1245" s="32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4"/>
      <c r="K1247" s="32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8">
        <f>((J1244/1.11)+(K1246/1.11))*11%</f>
        <v>803019.81981981976</v>
      </c>
      <c r="K1248" s="329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4"/>
      <c r="K1249" s="32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8103200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30" t="str">
        <f>J1214</f>
        <v>NOVI / CONDRO</v>
      </c>
      <c r="K1252" s="331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30">
        <f>J1215</f>
        <v>0</v>
      </c>
      <c r="K1253" s="331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24020012</v>
      </c>
      <c r="G1256" s="11" t="s">
        <v>2</v>
      </c>
      <c r="H1256" s="306" t="s">
        <v>84</v>
      </c>
      <c r="I1256" s="306"/>
      <c r="J1256" s="306"/>
      <c r="K1256" s="30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0" t="s">
        <v>3</v>
      </c>
      <c r="G1257" s="17"/>
      <c r="H1257" s="308"/>
      <c r="I1257" s="308"/>
      <c r="J1257" s="308"/>
      <c r="K1257" s="30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8">
        <v>45338</v>
      </c>
      <c r="E1258" s="349"/>
      <c r="F1258" s="310"/>
      <c r="G1258" s="18"/>
      <c r="H1258" s="350" t="s">
        <v>85</v>
      </c>
      <c r="I1258" s="350"/>
      <c r="J1258" s="350"/>
      <c r="K1258" s="35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0"/>
      <c r="G1259" s="18"/>
      <c r="H1259" s="352" t="s">
        <v>86</v>
      </c>
      <c r="I1259" s="352"/>
      <c r="J1259" s="352"/>
      <c r="K1259" s="35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103</v>
      </c>
      <c r="E1260" s="9"/>
      <c r="F1260" s="21"/>
      <c r="G1260" s="22"/>
      <c r="H1260" s="354"/>
      <c r="I1260" s="354"/>
      <c r="J1260" s="354"/>
      <c r="K1260" s="35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30</v>
      </c>
      <c r="C1264" s="46" t="s">
        <v>104</v>
      </c>
      <c r="D1264" s="93">
        <v>1</v>
      </c>
      <c r="E1264" s="110" t="s">
        <v>105</v>
      </c>
      <c r="F1264" s="48"/>
      <c r="G1264" s="49"/>
      <c r="H1264" s="50">
        <v>49200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1269360</v>
      </c>
      <c r="L1264" s="36"/>
    </row>
    <row r="1265" spans="1:12" s="10" customFormat="1" ht="14.1" customHeight="1" x14ac:dyDescent="0.25">
      <c r="A1265" s="45">
        <v>2</v>
      </c>
      <c r="B1265" s="46">
        <v>50</v>
      </c>
      <c r="C1265" s="46" t="s">
        <v>104</v>
      </c>
      <c r="D1265" s="93">
        <v>1</v>
      </c>
      <c r="E1265" s="110" t="s">
        <v>106</v>
      </c>
      <c r="F1265" s="48"/>
      <c r="G1265" s="49"/>
      <c r="H1265" s="50">
        <v>31800</v>
      </c>
      <c r="I1265" s="51">
        <v>0.14000000000000001</v>
      </c>
      <c r="J1265" s="51"/>
      <c r="K1265" s="52">
        <f t="shared" si="677"/>
        <v>1367400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7"/>
      <c r="K1281" s="311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2">
        <f>SUM(K1264:K1279)</f>
        <v>2636760</v>
      </c>
      <c r="K1282" s="333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4"/>
      <c r="K1283" s="334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1"/>
      <c r="K1285" s="311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5">
        <f>((J1282/1.11)+(K1284/1.11))*11%</f>
        <v>261300.54054054053</v>
      </c>
      <c r="K1286" s="336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1"/>
      <c r="K1287" s="311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2636760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2" t="s">
        <v>36</v>
      </c>
      <c r="K1290" s="31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2"/>
      <c r="K1291" s="31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24020012</v>
      </c>
      <c r="F1294" s="123"/>
      <c r="G1294" s="124" t="s">
        <v>2</v>
      </c>
      <c r="H1294" s="356" t="str">
        <f>H1256</f>
        <v>HARNOYO</v>
      </c>
      <c r="I1294" s="356"/>
      <c r="J1294" s="356"/>
      <c r="K1294" s="357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60" t="s">
        <v>3</v>
      </c>
      <c r="G1295" s="130"/>
      <c r="H1295" s="358"/>
      <c r="I1295" s="358"/>
      <c r="J1295" s="358"/>
      <c r="K1295" s="359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1">
        <f>D1258</f>
        <v>45338</v>
      </c>
      <c r="E1296" s="362"/>
      <c r="F1296" s="360"/>
      <c r="G1296" s="131"/>
      <c r="H1296" s="363" t="str">
        <f>H1258</f>
        <v>(BENDAN)</v>
      </c>
      <c r="I1296" s="363"/>
      <c r="J1296" s="363"/>
      <c r="K1296" s="36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60"/>
      <c r="G1297" s="131"/>
      <c r="H1297" s="344" t="str">
        <f>H1259</f>
        <v>PEKALONGAN</v>
      </c>
      <c r="I1297" s="344"/>
      <c r="J1297" s="344"/>
      <c r="K1297" s="345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2696</v>
      </c>
      <c r="E1298" s="122"/>
      <c r="F1298" s="133"/>
      <c r="G1298" s="134"/>
      <c r="H1298" s="346"/>
      <c r="I1298" s="346"/>
      <c r="J1298" s="346"/>
      <c r="K1298" s="347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30</v>
      </c>
      <c r="C1302" s="287" t="str">
        <f t="shared" si="678"/>
        <v>GRS</v>
      </c>
      <c r="D1302" s="288">
        <f t="shared" si="678"/>
        <v>1</v>
      </c>
      <c r="E1302" s="289" t="str">
        <f t="shared" si="678"/>
        <v>BINDER CLIP KENKO NO. 111</v>
      </c>
      <c r="F1302" s="158"/>
      <c r="G1302" s="159"/>
      <c r="H1302" s="160">
        <f t="shared" ref="H1302:J1302" si="679">H1264</f>
        <v>49200</v>
      </c>
      <c r="I1302" s="161">
        <f t="shared" si="679"/>
        <v>0.14000000000000001</v>
      </c>
      <c r="J1302" s="161">
        <f t="shared" si="679"/>
        <v>0</v>
      </c>
      <c r="K1302" s="162">
        <f t="shared" ref="K1302:K1317" si="680">(B1302*H1302-((B1302*H1302)*I1302))-((B1302*H1302-((B1302*H1302)*I1302))*J1302)</f>
        <v>1269360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50</v>
      </c>
      <c r="C1303" s="287" t="str">
        <f t="shared" si="681"/>
        <v>GRS</v>
      </c>
      <c r="D1303" s="288">
        <f t="shared" si="681"/>
        <v>1</v>
      </c>
      <c r="E1303" s="289" t="str">
        <f t="shared" si="681"/>
        <v>BINDER CLIP KENKO NO. 107</v>
      </c>
      <c r="F1303" s="158"/>
      <c r="G1303" s="159"/>
      <c r="H1303" s="160">
        <f t="shared" ref="H1303:J1303" si="682">H1265</f>
        <v>31800</v>
      </c>
      <c r="I1303" s="161">
        <f t="shared" si="682"/>
        <v>0.14000000000000001</v>
      </c>
      <c r="J1303" s="161">
        <f t="shared" si="682"/>
        <v>0</v>
      </c>
      <c r="K1303" s="162">
        <f t="shared" si="680"/>
        <v>1367400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77"/>
      <c r="K1319" s="365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78">
        <f>SUM(K1302:K1317)</f>
        <v>2636760</v>
      </c>
      <c r="K1320" s="37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6"/>
      <c r="K1321" s="366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5"/>
      <c r="K1323" s="365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71">
        <f>((J1320/1.11)+(K1322/1.11))*11%</f>
        <v>261300.54054054053</v>
      </c>
      <c r="K1324" s="37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5"/>
      <c r="K1325" s="365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2636760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8" t="str">
        <f>J1290</f>
        <v>NOVI / CONDRO</v>
      </c>
      <c r="K1328" s="339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8">
        <f>J1291</f>
        <v>0</v>
      </c>
      <c r="K1329" s="339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24020012</v>
      </c>
      <c r="F1332" s="200"/>
      <c r="G1332" s="201" t="s">
        <v>2</v>
      </c>
      <c r="H1332" s="340" t="str">
        <f>H1294</f>
        <v>HARNOYO</v>
      </c>
      <c r="I1332" s="340"/>
      <c r="J1332" s="340"/>
      <c r="K1332" s="341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4" t="s">
        <v>3</v>
      </c>
      <c r="G1333" s="207"/>
      <c r="H1333" s="342"/>
      <c r="I1333" s="342"/>
      <c r="J1333" s="342"/>
      <c r="K1333" s="343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5">
        <f>D1296</f>
        <v>45338</v>
      </c>
      <c r="E1334" s="316"/>
      <c r="F1334" s="314"/>
      <c r="G1334" s="208"/>
      <c r="H1334" s="317" t="str">
        <f>H1296</f>
        <v>(BENDAN)</v>
      </c>
      <c r="I1334" s="317"/>
      <c r="J1334" s="317"/>
      <c r="K1334" s="318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4"/>
      <c r="G1335" s="208"/>
      <c r="H1335" s="319" t="str">
        <f>H1297</f>
        <v>PEKALONGAN</v>
      </c>
      <c r="I1335" s="319"/>
      <c r="J1335" s="319"/>
      <c r="K1335" s="320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2696</v>
      </c>
      <c r="E1336" s="199"/>
      <c r="F1336" s="210"/>
      <c r="G1336" s="211"/>
      <c r="H1336" s="321"/>
      <c r="I1336" s="321"/>
      <c r="J1336" s="321"/>
      <c r="K1336" s="322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30</v>
      </c>
      <c r="C1340" s="292" t="str">
        <f t="shared" si="711"/>
        <v>GRS</v>
      </c>
      <c r="D1340" s="293">
        <f t="shared" si="711"/>
        <v>1</v>
      </c>
      <c r="E1340" s="294" t="str">
        <f t="shared" si="711"/>
        <v>BINDER CLIP KENKO NO. 111</v>
      </c>
      <c r="F1340" s="235"/>
      <c r="G1340" s="236"/>
      <c r="H1340" s="237">
        <f t="shared" ref="H1340:J1340" si="712">H1302</f>
        <v>49200</v>
      </c>
      <c r="I1340" s="238">
        <f t="shared" si="712"/>
        <v>0.14000000000000001</v>
      </c>
      <c r="J1340" s="238">
        <f t="shared" si="712"/>
        <v>0</v>
      </c>
      <c r="K1340" s="239">
        <f t="shared" ref="K1340:K1355" si="713">(B1340*H1340-((B1340*H1340)*I1340))-((B1340*H1340-((B1340*H1340)*I1340))*J1340)</f>
        <v>1269360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50</v>
      </c>
      <c r="C1341" s="292" t="str">
        <f t="shared" si="714"/>
        <v>GRS</v>
      </c>
      <c r="D1341" s="293">
        <f t="shared" si="714"/>
        <v>1</v>
      </c>
      <c r="E1341" s="294" t="str">
        <f t="shared" si="714"/>
        <v>BINDER CLIP KENKO NO. 107</v>
      </c>
      <c r="F1341" s="235"/>
      <c r="G1341" s="236"/>
      <c r="H1341" s="237">
        <f t="shared" ref="H1341:J1341" si="715">H1303</f>
        <v>31800</v>
      </c>
      <c r="I1341" s="238">
        <f t="shared" si="715"/>
        <v>0.14000000000000001</v>
      </c>
      <c r="J1341" s="238">
        <f t="shared" si="715"/>
        <v>0</v>
      </c>
      <c r="K1341" s="239">
        <f t="shared" si="713"/>
        <v>1367400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3"/>
      <c r="K1357" s="32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5">
        <f>SUM(K1340:K1355)</f>
        <v>2636760</v>
      </c>
      <c r="K1358" s="32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7"/>
      <c r="K1359" s="32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4"/>
      <c r="K1361" s="32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8">
        <f>((J1358/1.11)+(K1360/1.11))*11%</f>
        <v>261300.54054054053</v>
      </c>
      <c r="K1362" s="329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4"/>
      <c r="K1363" s="32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2636760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30" t="str">
        <f>J1328</f>
        <v>NOVI / CONDRO</v>
      </c>
      <c r="K1366" s="331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30">
        <f>J1329</f>
        <v>0</v>
      </c>
      <c r="K1367" s="331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24020013</v>
      </c>
      <c r="G1370" s="11" t="s">
        <v>2</v>
      </c>
      <c r="H1370" s="306" t="s">
        <v>107</v>
      </c>
      <c r="I1370" s="306"/>
      <c r="J1370" s="306"/>
      <c r="K1370" s="30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0" t="s">
        <v>3</v>
      </c>
      <c r="G1371" s="17"/>
      <c r="H1371" s="308"/>
      <c r="I1371" s="308"/>
      <c r="J1371" s="308"/>
      <c r="K1371" s="30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8">
        <v>45339</v>
      </c>
      <c r="E1372" s="349"/>
      <c r="F1372" s="310"/>
      <c r="G1372" s="18"/>
      <c r="H1372" s="350" t="s">
        <v>31</v>
      </c>
      <c r="I1372" s="350"/>
      <c r="J1372" s="350"/>
      <c r="K1372" s="35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0"/>
      <c r="G1373" s="18"/>
      <c r="H1373" s="352" t="s">
        <v>47</v>
      </c>
      <c r="I1373" s="352"/>
      <c r="J1373" s="352"/>
      <c r="K1373" s="35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108</v>
      </c>
      <c r="E1374" s="9"/>
      <c r="F1374" s="21"/>
      <c r="G1374" s="22"/>
      <c r="H1374" s="354"/>
      <c r="I1374" s="354"/>
      <c r="J1374" s="354"/>
      <c r="K1374" s="35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4</v>
      </c>
      <c r="C1378" s="46" t="s">
        <v>34</v>
      </c>
      <c r="D1378" s="93" t="s">
        <v>31</v>
      </c>
      <c r="E1378" s="110" t="s">
        <v>109</v>
      </c>
      <c r="F1378" s="48"/>
      <c r="G1378" s="49"/>
      <c r="H1378" s="50">
        <v>147600</v>
      </c>
      <c r="I1378" s="51">
        <v>0.1</v>
      </c>
      <c r="J1378" s="51"/>
      <c r="K1378" s="52">
        <f t="shared" ref="K1378:K1393" si="744">(B1378*H1378-((B1378*H1378)*I1378))-((B1378*H1378-((B1378*H1378)*I1378))*J1378)</f>
        <v>531360</v>
      </c>
      <c r="L1378" s="36"/>
    </row>
    <row r="1379" spans="1:12" s="10" customFormat="1" ht="14.1" customHeight="1" x14ac:dyDescent="0.25">
      <c r="A1379" s="45">
        <v>2</v>
      </c>
      <c r="B1379" s="46">
        <v>3</v>
      </c>
      <c r="C1379" s="46" t="s">
        <v>77</v>
      </c>
      <c r="D1379" s="93" t="s">
        <v>31</v>
      </c>
      <c r="E1379" s="110" t="s">
        <v>110</v>
      </c>
      <c r="F1379" s="48"/>
      <c r="G1379" s="49"/>
      <c r="H1379" s="50">
        <v>72000</v>
      </c>
      <c r="I1379" s="51">
        <v>0.1</v>
      </c>
      <c r="J1379" s="51"/>
      <c r="K1379" s="52">
        <f t="shared" si="744"/>
        <v>194400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7"/>
      <c r="K1395" s="311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2">
        <f>SUM(K1378:K1393)</f>
        <v>725760</v>
      </c>
      <c r="K1396" s="333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4"/>
      <c r="K1397" s="334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1"/>
      <c r="K1399" s="311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5">
        <f>((J1396/1.11)+(K1398/1.11))*11%</f>
        <v>71922.16216216216</v>
      </c>
      <c r="K1400" s="336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1"/>
      <c r="K1401" s="311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725760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2" t="s">
        <v>36</v>
      </c>
      <c r="K1404" s="31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2"/>
      <c r="K1405" s="31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24020013</v>
      </c>
      <c r="F1408" s="123"/>
      <c r="G1408" s="124" t="s">
        <v>2</v>
      </c>
      <c r="H1408" s="356" t="str">
        <f>H1370</f>
        <v>CV DWI JAYA</v>
      </c>
      <c r="I1408" s="356"/>
      <c r="J1408" s="356"/>
      <c r="K1408" s="357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60" t="s">
        <v>3</v>
      </c>
      <c r="G1409" s="130"/>
      <c r="H1409" s="358"/>
      <c r="I1409" s="358"/>
      <c r="J1409" s="358"/>
      <c r="K1409" s="359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1">
        <f>D1372</f>
        <v>45339</v>
      </c>
      <c r="E1410" s="362"/>
      <c r="F1410" s="360"/>
      <c r="G1410" s="131"/>
      <c r="H1410" s="363" t="str">
        <f>H1372</f>
        <v/>
      </c>
      <c r="I1410" s="363"/>
      <c r="J1410" s="363"/>
      <c r="K1410" s="36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60"/>
      <c r="G1411" s="131"/>
      <c r="H1411" s="344" t="str">
        <f>H1373</f>
        <v>YOGYAKARTA</v>
      </c>
      <c r="I1411" s="344"/>
      <c r="J1411" s="344"/>
      <c r="K1411" s="345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2701</v>
      </c>
      <c r="E1412" s="122"/>
      <c r="F1412" s="133"/>
      <c r="G1412" s="134"/>
      <c r="H1412" s="346"/>
      <c r="I1412" s="346"/>
      <c r="J1412" s="346"/>
      <c r="K1412" s="347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4</v>
      </c>
      <c r="C1416" s="287" t="str">
        <f t="shared" si="745"/>
        <v>LSN</v>
      </c>
      <c r="D1416" s="288" t="str">
        <f t="shared" si="745"/>
        <v/>
      </c>
      <c r="E1416" s="289" t="str">
        <f t="shared" si="745"/>
        <v>CUTTER 18 MM KENKO L-500 (BESAR)</v>
      </c>
      <c r="F1416" s="158"/>
      <c r="G1416" s="159"/>
      <c r="H1416" s="160">
        <f t="shared" ref="H1416:J1416" si="746">H1378</f>
        <v>147600</v>
      </c>
      <c r="I1416" s="161">
        <f t="shared" si="746"/>
        <v>0.1</v>
      </c>
      <c r="J1416" s="161">
        <f t="shared" si="746"/>
        <v>0</v>
      </c>
      <c r="K1416" s="162">
        <f t="shared" ref="K1416:K1431" si="747">(B1416*H1416-((B1416*H1416)*I1416))-((B1416*H1416-((B1416*H1416)*I1416))*J1416)</f>
        <v>531360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3</v>
      </c>
      <c r="C1417" s="287" t="str">
        <f t="shared" si="748"/>
        <v>BOX</v>
      </c>
      <c r="D1417" s="288" t="str">
        <f t="shared" si="748"/>
        <v/>
      </c>
      <c r="E1417" s="289" t="str">
        <f t="shared" si="748"/>
        <v>LEM STICK KENKO 15 GR (TANGGUNG) isi 20 pc</v>
      </c>
      <c r="F1417" s="158"/>
      <c r="G1417" s="159"/>
      <c r="H1417" s="160">
        <f t="shared" ref="H1417:J1417" si="749">H1379</f>
        <v>72000</v>
      </c>
      <c r="I1417" s="161">
        <f t="shared" si="749"/>
        <v>0.1</v>
      </c>
      <c r="J1417" s="161">
        <f t="shared" si="749"/>
        <v>0</v>
      </c>
      <c r="K1417" s="162">
        <f t="shared" si="747"/>
        <v>194400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77"/>
      <c r="K1433" s="365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78">
        <f>SUM(K1416:K1431)</f>
        <v>725760</v>
      </c>
      <c r="K1434" s="37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6"/>
      <c r="K1435" s="366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5"/>
      <c r="K1437" s="365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71">
        <f>((J1434/1.11)+(K1436/1.11))*11%</f>
        <v>71922.16216216216</v>
      </c>
      <c r="K1438" s="37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5"/>
      <c r="K1439" s="365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725760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8" t="str">
        <f>J1404</f>
        <v>NOVI / CONDRO</v>
      </c>
      <c r="K1442" s="339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8">
        <f>J1405</f>
        <v>0</v>
      </c>
      <c r="K1443" s="339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24020013</v>
      </c>
      <c r="F1446" s="200"/>
      <c r="G1446" s="201" t="s">
        <v>2</v>
      </c>
      <c r="H1446" s="340" t="str">
        <f>H1408</f>
        <v>CV DWI JAYA</v>
      </c>
      <c r="I1446" s="340"/>
      <c r="J1446" s="340"/>
      <c r="K1446" s="341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4" t="s">
        <v>3</v>
      </c>
      <c r="G1447" s="207"/>
      <c r="H1447" s="342"/>
      <c r="I1447" s="342"/>
      <c r="J1447" s="342"/>
      <c r="K1447" s="343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5">
        <f>D1410</f>
        <v>45339</v>
      </c>
      <c r="E1448" s="316"/>
      <c r="F1448" s="314"/>
      <c r="G1448" s="208"/>
      <c r="H1448" s="317" t="str">
        <f>H1410</f>
        <v/>
      </c>
      <c r="I1448" s="317"/>
      <c r="J1448" s="317"/>
      <c r="K1448" s="318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4"/>
      <c r="G1449" s="208"/>
      <c r="H1449" s="319" t="str">
        <f>H1411</f>
        <v>YOGYAKARTA</v>
      </c>
      <c r="I1449" s="319"/>
      <c r="J1449" s="319"/>
      <c r="K1449" s="320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2701</v>
      </c>
      <c r="E1450" s="199"/>
      <c r="F1450" s="210"/>
      <c r="G1450" s="211"/>
      <c r="H1450" s="321"/>
      <c r="I1450" s="321"/>
      <c r="J1450" s="321"/>
      <c r="K1450" s="322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4</v>
      </c>
      <c r="C1454" s="292" t="str">
        <f t="shared" si="778"/>
        <v>LSN</v>
      </c>
      <c r="D1454" s="293" t="str">
        <f t="shared" si="778"/>
        <v/>
      </c>
      <c r="E1454" s="294" t="str">
        <f t="shared" si="778"/>
        <v>CUTTER 18 MM KENKO L-500 (BESAR)</v>
      </c>
      <c r="F1454" s="235"/>
      <c r="G1454" s="236"/>
      <c r="H1454" s="237">
        <f t="shared" ref="H1454:J1454" si="779">H1416</f>
        <v>147600</v>
      </c>
      <c r="I1454" s="238">
        <f t="shared" si="779"/>
        <v>0.1</v>
      </c>
      <c r="J1454" s="238">
        <f t="shared" si="779"/>
        <v>0</v>
      </c>
      <c r="K1454" s="239">
        <f t="shared" ref="K1454:K1469" si="780">(B1454*H1454-((B1454*H1454)*I1454))-((B1454*H1454-((B1454*H1454)*I1454))*J1454)</f>
        <v>531360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3</v>
      </c>
      <c r="C1455" s="292" t="str">
        <f t="shared" si="781"/>
        <v>BOX</v>
      </c>
      <c r="D1455" s="293" t="str">
        <f t="shared" si="781"/>
        <v/>
      </c>
      <c r="E1455" s="294" t="str">
        <f t="shared" si="781"/>
        <v>LEM STICK KENKO 15 GR (TANGGUNG) isi 20 pc</v>
      </c>
      <c r="F1455" s="235"/>
      <c r="G1455" s="236"/>
      <c r="H1455" s="237">
        <f t="shared" ref="H1455:J1455" si="782">H1417</f>
        <v>72000</v>
      </c>
      <c r="I1455" s="238">
        <f t="shared" si="782"/>
        <v>0.1</v>
      </c>
      <c r="J1455" s="238">
        <f t="shared" si="782"/>
        <v>0</v>
      </c>
      <c r="K1455" s="239">
        <f t="shared" si="780"/>
        <v>194400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3"/>
      <c r="K1471" s="32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5">
        <f>SUM(K1454:K1469)</f>
        <v>725760</v>
      </c>
      <c r="K1472" s="32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7"/>
      <c r="K1473" s="32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4"/>
      <c r="K1475" s="32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8">
        <f>((J1472/1.11)+(K1474/1.11))*11%</f>
        <v>71922.16216216216</v>
      </c>
      <c r="K1476" s="329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4"/>
      <c r="K1477" s="32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725760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30" t="str">
        <f>J1442</f>
        <v>NOVI / CONDRO</v>
      </c>
      <c r="K1480" s="331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30">
        <f>J1443</f>
        <v>0</v>
      </c>
      <c r="K1481" s="331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24020014</v>
      </c>
      <c r="G1484" s="11" t="s">
        <v>2</v>
      </c>
      <c r="H1484" s="306" t="s">
        <v>37</v>
      </c>
      <c r="I1484" s="306"/>
      <c r="J1484" s="306"/>
      <c r="K1484" s="30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0" t="s">
        <v>3</v>
      </c>
      <c r="G1485" s="17"/>
      <c r="H1485" s="308"/>
      <c r="I1485" s="308"/>
      <c r="J1485" s="308"/>
      <c r="K1485" s="30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8">
        <v>45342</v>
      </c>
      <c r="E1486" s="349"/>
      <c r="F1486" s="310"/>
      <c r="G1486" s="18"/>
      <c r="H1486" s="350" t="s">
        <v>38</v>
      </c>
      <c r="I1486" s="350"/>
      <c r="J1486" s="350"/>
      <c r="K1486" s="35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0"/>
      <c r="G1487" s="18"/>
      <c r="H1487" s="352" t="s">
        <v>39</v>
      </c>
      <c r="I1487" s="352"/>
      <c r="J1487" s="352"/>
      <c r="K1487" s="35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111</v>
      </c>
      <c r="E1488" s="9"/>
      <c r="F1488" s="21"/>
      <c r="G1488" s="22"/>
      <c r="H1488" s="354"/>
      <c r="I1488" s="354"/>
      <c r="J1488" s="354"/>
      <c r="K1488" s="35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24</v>
      </c>
      <c r="C1492" s="46" t="s">
        <v>104</v>
      </c>
      <c r="D1492" s="93">
        <v>2</v>
      </c>
      <c r="E1492" s="303" t="s">
        <v>113</v>
      </c>
      <c r="F1492" s="48"/>
      <c r="G1492" s="49"/>
      <c r="H1492" s="50">
        <v>176400</v>
      </c>
      <c r="I1492" s="51">
        <v>0.125</v>
      </c>
      <c r="J1492" s="51"/>
      <c r="K1492" s="52">
        <f t="shared" ref="K1492:K1507" si="811">(B1492*H1492-((B1492*H1492)*I1492))-((B1492*H1492-((B1492*H1492)*I1492))*J1492)</f>
        <v>3704400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48</v>
      </c>
      <c r="D1493" s="93">
        <v>2</v>
      </c>
      <c r="E1493" s="303" t="s">
        <v>114</v>
      </c>
      <c r="F1493" s="48"/>
      <c r="G1493" s="49"/>
      <c r="H1493" s="50">
        <v>19800</v>
      </c>
      <c r="I1493" s="51">
        <v>0.125</v>
      </c>
      <c r="J1493" s="51"/>
      <c r="K1493" s="52">
        <f t="shared" si="811"/>
        <v>4989600</v>
      </c>
      <c r="L1493" s="36"/>
    </row>
    <row r="1494" spans="1:12" s="10" customFormat="1" ht="14.1" customHeight="1" x14ac:dyDescent="0.25">
      <c r="A1494" s="45">
        <v>3</v>
      </c>
      <c r="B1494" s="46">
        <v>144</v>
      </c>
      <c r="C1494" s="46" t="s">
        <v>48</v>
      </c>
      <c r="D1494" s="93">
        <v>2</v>
      </c>
      <c r="E1494" s="303" t="s">
        <v>102</v>
      </c>
      <c r="F1494" s="48"/>
      <c r="G1494" s="49"/>
      <c r="H1494" s="50">
        <v>37200</v>
      </c>
      <c r="I1494" s="51">
        <v>0.125</v>
      </c>
      <c r="J1494" s="51"/>
      <c r="K1494" s="52">
        <f t="shared" si="811"/>
        <v>4687200</v>
      </c>
      <c r="L1494" s="36"/>
    </row>
    <row r="1495" spans="1:12" s="10" customFormat="1" ht="14.1" customHeight="1" x14ac:dyDescent="0.25">
      <c r="A1495" s="45">
        <v>4</v>
      </c>
      <c r="B1495" s="46">
        <v>288</v>
      </c>
      <c r="C1495" s="46" t="s">
        <v>112</v>
      </c>
      <c r="D1495" s="93">
        <v>1</v>
      </c>
      <c r="E1495" s="110" t="s">
        <v>115</v>
      </c>
      <c r="F1495" s="48"/>
      <c r="G1495" s="49"/>
      <c r="H1495" s="50">
        <v>12000</v>
      </c>
      <c r="I1495" s="51">
        <v>0.125</v>
      </c>
      <c r="J1495" s="51"/>
      <c r="K1495" s="52">
        <f t="shared" si="811"/>
        <v>3024000</v>
      </c>
      <c r="L1495" s="36"/>
    </row>
    <row r="1496" spans="1:12" s="10" customFormat="1" ht="14.1" customHeight="1" x14ac:dyDescent="0.25">
      <c r="A1496" s="45">
        <v>5</v>
      </c>
      <c r="B1496" s="46">
        <v>24</v>
      </c>
      <c r="C1496" s="46" t="s">
        <v>48</v>
      </c>
      <c r="D1496" s="93">
        <v>1</v>
      </c>
      <c r="E1496" s="304" t="s">
        <v>116</v>
      </c>
      <c r="F1496" s="48"/>
      <c r="G1496" s="49"/>
      <c r="H1496" s="50">
        <v>89400</v>
      </c>
      <c r="I1496" s="51">
        <v>0.125</v>
      </c>
      <c r="J1496" s="51"/>
      <c r="K1496" s="52">
        <f t="shared" si="811"/>
        <v>1877400</v>
      </c>
      <c r="L1496" s="36"/>
    </row>
    <row r="1497" spans="1:12" s="10" customFormat="1" ht="14.1" customHeight="1" x14ac:dyDescent="0.25">
      <c r="A1497" s="45">
        <v>6</v>
      </c>
      <c r="B1497" s="46">
        <v>120</v>
      </c>
      <c r="C1497" s="46" t="s">
        <v>112</v>
      </c>
      <c r="D1497" s="93">
        <v>2</v>
      </c>
      <c r="E1497" s="110" t="s">
        <v>117</v>
      </c>
      <c r="F1497" s="48"/>
      <c r="G1497" s="49"/>
      <c r="H1497" s="50">
        <v>29500</v>
      </c>
      <c r="I1497" s="51">
        <v>0.125</v>
      </c>
      <c r="J1497" s="51"/>
      <c r="K1497" s="52">
        <f t="shared" si="811"/>
        <v>3097500</v>
      </c>
      <c r="L1497" s="36"/>
    </row>
    <row r="1498" spans="1:12" s="10" customFormat="1" ht="14.1" customHeight="1" x14ac:dyDescent="0.25">
      <c r="A1498" s="45">
        <v>7</v>
      </c>
      <c r="B1498" s="46">
        <v>240</v>
      </c>
      <c r="C1498" s="46" t="s">
        <v>112</v>
      </c>
      <c r="D1498" s="93">
        <v>2</v>
      </c>
      <c r="E1498" s="110" t="s">
        <v>118</v>
      </c>
      <c r="F1498" s="48"/>
      <c r="G1498" s="49"/>
      <c r="H1498" s="50">
        <v>12950</v>
      </c>
      <c r="I1498" s="51">
        <v>0.125</v>
      </c>
      <c r="J1498" s="51"/>
      <c r="K1498" s="52">
        <f t="shared" si="811"/>
        <v>2719500</v>
      </c>
      <c r="L1498" s="36"/>
    </row>
    <row r="1499" spans="1:12" s="10" customFormat="1" ht="14.1" customHeight="1" x14ac:dyDescent="0.25">
      <c r="A1499" s="45">
        <v>8</v>
      </c>
      <c r="B1499" s="46">
        <v>48</v>
      </c>
      <c r="C1499" s="46" t="s">
        <v>112</v>
      </c>
      <c r="D1499" s="93">
        <v>2</v>
      </c>
      <c r="E1499" s="110" t="s">
        <v>119</v>
      </c>
      <c r="F1499" s="48"/>
      <c r="G1499" s="49"/>
      <c r="H1499" s="50">
        <v>40000</v>
      </c>
      <c r="I1499" s="51">
        <v>0.125</v>
      </c>
      <c r="J1499" s="51"/>
      <c r="K1499" s="52">
        <f t="shared" si="811"/>
        <v>1680000</v>
      </c>
      <c r="L1499" s="36"/>
    </row>
    <row r="1500" spans="1:12" s="10" customFormat="1" ht="14.1" customHeight="1" x14ac:dyDescent="0.25">
      <c r="A1500" s="45">
        <v>9</v>
      </c>
      <c r="B1500" s="46">
        <v>1000</v>
      </c>
      <c r="C1500" s="46" t="s">
        <v>112</v>
      </c>
      <c r="D1500" s="93">
        <v>1</v>
      </c>
      <c r="E1500" s="110" t="s">
        <v>120</v>
      </c>
      <c r="F1500" s="48"/>
      <c r="G1500" s="49"/>
      <c r="H1500" s="50">
        <v>2050</v>
      </c>
      <c r="I1500" s="51">
        <v>0.125</v>
      </c>
      <c r="J1500" s="51"/>
      <c r="K1500" s="52">
        <f t="shared" si="811"/>
        <v>1793750</v>
      </c>
      <c r="L1500" s="36"/>
    </row>
    <row r="1501" spans="1:12" s="10" customFormat="1" ht="14.1" customHeight="1" x14ac:dyDescent="0.25">
      <c r="A1501" s="45">
        <v>10</v>
      </c>
      <c r="B1501" s="46">
        <v>360</v>
      </c>
      <c r="C1501" s="46" t="s">
        <v>77</v>
      </c>
      <c r="D1501" s="93">
        <v>10</v>
      </c>
      <c r="E1501" s="111" t="s">
        <v>121</v>
      </c>
      <c r="F1501" s="48"/>
      <c r="G1501" s="49"/>
      <c r="H1501" s="50">
        <v>58800</v>
      </c>
      <c r="I1501" s="51">
        <v>0.125</v>
      </c>
      <c r="J1501" s="51"/>
      <c r="K1501" s="52">
        <f t="shared" si="811"/>
        <v>18522000</v>
      </c>
      <c r="L1501" s="36"/>
    </row>
    <row r="1502" spans="1:12" s="10" customFormat="1" ht="14.1" customHeight="1" x14ac:dyDescent="0.25">
      <c r="A1502" s="45">
        <v>11</v>
      </c>
      <c r="B1502" s="46">
        <v>128</v>
      </c>
      <c r="C1502" s="46" t="s">
        <v>48</v>
      </c>
      <c r="D1502" s="93">
        <v>2</v>
      </c>
      <c r="E1502" s="110" t="s">
        <v>122</v>
      </c>
      <c r="F1502" s="48"/>
      <c r="G1502" s="49"/>
      <c r="H1502" s="50">
        <v>25200</v>
      </c>
      <c r="I1502" s="51">
        <v>0.125</v>
      </c>
      <c r="J1502" s="51"/>
      <c r="K1502" s="52">
        <f t="shared" si="811"/>
        <v>2822400</v>
      </c>
      <c r="L1502" s="36"/>
    </row>
    <row r="1503" spans="1:12" s="10" customFormat="1" ht="14.1" customHeight="1" x14ac:dyDescent="0.25">
      <c r="A1503" s="45">
        <v>12</v>
      </c>
      <c r="B1503" s="46">
        <v>48</v>
      </c>
      <c r="C1503" s="46" t="s">
        <v>48</v>
      </c>
      <c r="D1503" s="93">
        <v>2</v>
      </c>
      <c r="E1503" s="110" t="s">
        <v>101</v>
      </c>
      <c r="F1503" s="48"/>
      <c r="G1503" s="49"/>
      <c r="H1503" s="50">
        <v>80400</v>
      </c>
      <c r="I1503" s="51">
        <v>0.125</v>
      </c>
      <c r="J1503" s="51"/>
      <c r="K1503" s="52">
        <f t="shared" si="811"/>
        <v>3376800</v>
      </c>
      <c r="L1503" s="36"/>
    </row>
    <row r="1504" spans="1:12" s="10" customFormat="1" ht="14.1" customHeight="1" x14ac:dyDescent="0.25">
      <c r="A1504" s="45">
        <v>13</v>
      </c>
      <c r="B1504" s="46">
        <v>144</v>
      </c>
      <c r="C1504" s="46" t="s">
        <v>112</v>
      </c>
      <c r="D1504" s="93">
        <v>2</v>
      </c>
      <c r="E1504" s="110" t="s">
        <v>123</v>
      </c>
      <c r="F1504" s="48"/>
      <c r="G1504" s="49"/>
      <c r="H1504" s="50">
        <v>21200</v>
      </c>
      <c r="I1504" s="51">
        <v>0.125</v>
      </c>
      <c r="J1504" s="51"/>
      <c r="K1504" s="52">
        <f t="shared" si="811"/>
        <v>2671200</v>
      </c>
      <c r="L1504" s="36"/>
    </row>
    <row r="1505" spans="1:12" s="10" customFormat="1" ht="14.1" customHeight="1" x14ac:dyDescent="0.25">
      <c r="A1505" s="45">
        <v>14</v>
      </c>
      <c r="B1505" s="46">
        <v>720</v>
      </c>
      <c r="C1505" s="46" t="s">
        <v>112</v>
      </c>
      <c r="D1505" s="93">
        <v>5</v>
      </c>
      <c r="E1505" s="110" t="s">
        <v>100</v>
      </c>
      <c r="F1505" s="48"/>
      <c r="G1505" s="49"/>
      <c r="H1505" s="50">
        <v>10600</v>
      </c>
      <c r="I1505" s="51">
        <v>0.125</v>
      </c>
      <c r="J1505" s="51"/>
      <c r="K1505" s="52">
        <f t="shared" si="811"/>
        <v>6678000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7"/>
      <c r="K1509" s="311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2">
        <f>SUM(K1492:K1507)</f>
        <v>61643750</v>
      </c>
      <c r="K1510" s="333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4"/>
      <c r="K1511" s="334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1"/>
      <c r="K1513" s="311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5">
        <f>((J1510/1.11)+(K1512/1.11))*11%</f>
        <v>6108840.0900900895</v>
      </c>
      <c r="K1514" s="336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1"/>
      <c r="K1515" s="311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61643750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2" t="s">
        <v>61</v>
      </c>
      <c r="K1518" s="31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2"/>
      <c r="K1519" s="31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24020014</v>
      </c>
      <c r="F1522" s="123"/>
      <c r="G1522" s="124" t="s">
        <v>2</v>
      </c>
      <c r="H1522" s="356" t="str">
        <f>H1484</f>
        <v>LILY JULIAWATI</v>
      </c>
      <c r="I1522" s="356"/>
      <c r="J1522" s="356"/>
      <c r="K1522" s="357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60" t="s">
        <v>3</v>
      </c>
      <c r="G1523" s="130"/>
      <c r="H1523" s="358"/>
      <c r="I1523" s="358"/>
      <c r="J1523" s="358"/>
      <c r="K1523" s="359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1">
        <f>D1486</f>
        <v>45342</v>
      </c>
      <c r="E1524" s="362"/>
      <c r="F1524" s="360"/>
      <c r="G1524" s="131"/>
      <c r="H1524" s="363" t="str">
        <f>H1486</f>
        <v>(REJO AGUNG)</v>
      </c>
      <c r="I1524" s="363"/>
      <c r="J1524" s="363"/>
      <c r="K1524" s="36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60"/>
      <c r="G1525" s="131"/>
      <c r="H1525" s="344" t="str">
        <f>H1487</f>
        <v>JOMBANG</v>
      </c>
      <c r="I1525" s="344"/>
      <c r="J1525" s="344"/>
      <c r="K1525" s="345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2710</v>
      </c>
      <c r="E1526" s="122"/>
      <c r="F1526" s="133"/>
      <c r="G1526" s="134"/>
      <c r="H1526" s="346"/>
      <c r="I1526" s="346"/>
      <c r="J1526" s="346"/>
      <c r="K1526" s="347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24</v>
      </c>
      <c r="C1530" s="287" t="str">
        <f t="shared" si="812"/>
        <v>GRS</v>
      </c>
      <c r="D1530" s="288">
        <f t="shared" si="812"/>
        <v>2</v>
      </c>
      <c r="E1530" s="289" t="str">
        <f t="shared" si="812"/>
        <v>ISI PENSIL 2B 0.5 MM JOYKO PL-05</v>
      </c>
      <c r="F1530" s="158"/>
      <c r="G1530" s="159"/>
      <c r="H1530" s="160">
        <f t="shared" ref="H1530:J1530" si="813">H1492</f>
        <v>176400</v>
      </c>
      <c r="I1530" s="161">
        <f t="shared" si="813"/>
        <v>0.125</v>
      </c>
      <c r="J1530" s="161">
        <f t="shared" si="813"/>
        <v>0</v>
      </c>
      <c r="K1530" s="162">
        <f t="shared" ref="K1530:K1543" si="814">(B1530*H1530-((B1530*H1530)*I1530))-((B1530*H1530-((B1530*H1530)*I1530))*J1530)</f>
        <v>3704400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ISI PENSIL 2B 2.0 MM JOYKO PL-10</v>
      </c>
      <c r="F1531" s="158"/>
      <c r="G1531" s="159"/>
      <c r="H1531" s="160">
        <f t="shared" ref="H1531:J1531" si="816">H1493</f>
        <v>19800</v>
      </c>
      <c r="I1531" s="161">
        <f t="shared" si="816"/>
        <v>0.125</v>
      </c>
      <c r="J1531" s="161">
        <f t="shared" si="816"/>
        <v>0</v>
      </c>
      <c r="K1531" s="162">
        <f t="shared" si="814"/>
        <v>4989600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144</v>
      </c>
      <c r="C1532" s="287" t="str">
        <f t="shared" si="817"/>
        <v>LS</v>
      </c>
      <c r="D1532" s="288">
        <f t="shared" si="817"/>
        <v>2</v>
      </c>
      <c r="E1532" s="289" t="str">
        <f t="shared" si="817"/>
        <v>ISI PENSIL 2B 2.0 MM JOYKO PL-11</v>
      </c>
      <c r="F1532" s="158"/>
      <c r="G1532" s="159"/>
      <c r="H1532" s="160">
        <f t="shared" ref="H1532:J1532" si="818">H1494</f>
        <v>37200</v>
      </c>
      <c r="I1532" s="161">
        <f t="shared" si="818"/>
        <v>0.125</v>
      </c>
      <c r="J1532" s="161">
        <f t="shared" si="818"/>
        <v>0</v>
      </c>
      <c r="K1532" s="162">
        <f t="shared" si="814"/>
        <v>4687200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288</v>
      </c>
      <c r="C1533" s="287" t="str">
        <f t="shared" si="819"/>
        <v>PC</v>
      </c>
      <c r="D1533" s="288">
        <f t="shared" si="819"/>
        <v>1</v>
      </c>
      <c r="E1533" s="289" t="str">
        <f t="shared" si="819"/>
        <v>JANGKA (MATH SET) JOYKO MS-402</v>
      </c>
      <c r="F1533" s="158"/>
      <c r="G1533" s="159"/>
      <c r="H1533" s="160">
        <f t="shared" ref="H1533:J1533" si="820">H1495</f>
        <v>12000</v>
      </c>
      <c r="I1533" s="161">
        <f t="shared" si="820"/>
        <v>0.125</v>
      </c>
      <c r="J1533" s="161">
        <f t="shared" si="820"/>
        <v>0</v>
      </c>
      <c r="K1533" s="162">
        <f t="shared" si="814"/>
        <v>3024000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24</v>
      </c>
      <c r="C1534" s="287" t="str">
        <f t="shared" si="821"/>
        <v>LS</v>
      </c>
      <c r="D1534" s="288">
        <f t="shared" si="821"/>
        <v>1</v>
      </c>
      <c r="E1534" s="289" t="str">
        <f t="shared" si="821"/>
        <v>JANGKA (MATH SET) JOYKO MS-25</v>
      </c>
      <c r="F1534" s="158"/>
      <c r="G1534" s="159"/>
      <c r="H1534" s="160">
        <f t="shared" ref="H1534:J1534" si="822">H1496</f>
        <v>89400</v>
      </c>
      <c r="I1534" s="161">
        <f t="shared" si="822"/>
        <v>0.125</v>
      </c>
      <c r="J1534" s="161">
        <f t="shared" si="822"/>
        <v>0</v>
      </c>
      <c r="K1534" s="162">
        <f t="shared" si="814"/>
        <v>1877400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120</v>
      </c>
      <c r="C1535" s="287" t="str">
        <f t="shared" si="823"/>
        <v>PC</v>
      </c>
      <c r="D1535" s="288">
        <f t="shared" si="823"/>
        <v>2</v>
      </c>
      <c r="E1535" s="289" t="str">
        <f t="shared" si="823"/>
        <v>PUNCH KENKO NO. 40XL</v>
      </c>
      <c r="F1535" s="158"/>
      <c r="G1535" s="159"/>
      <c r="H1535" s="160">
        <f t="shared" ref="H1535:J1535" si="824">H1497</f>
        <v>29500</v>
      </c>
      <c r="I1535" s="161">
        <f t="shared" si="824"/>
        <v>0.125</v>
      </c>
      <c r="J1535" s="161">
        <f t="shared" si="824"/>
        <v>0</v>
      </c>
      <c r="K1535" s="162">
        <f t="shared" si="814"/>
        <v>3097500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240</v>
      </c>
      <c r="C1536" s="287" t="str">
        <f t="shared" si="825"/>
        <v>PC</v>
      </c>
      <c r="D1536" s="288">
        <f t="shared" si="825"/>
        <v>2</v>
      </c>
      <c r="E1536" s="289" t="str">
        <f t="shared" si="825"/>
        <v>PUNCH KENKO NO. 30XL</v>
      </c>
      <c r="F1536" s="158"/>
      <c r="G1536" s="159"/>
      <c r="H1536" s="160">
        <f t="shared" ref="H1536:J1536" si="826">H1498</f>
        <v>12950</v>
      </c>
      <c r="I1536" s="161">
        <f t="shared" si="826"/>
        <v>0.125</v>
      </c>
      <c r="J1536" s="161">
        <f t="shared" si="826"/>
        <v>0</v>
      </c>
      <c r="K1536" s="162">
        <f t="shared" si="814"/>
        <v>2719500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48</v>
      </c>
      <c r="C1537" s="287" t="str">
        <f t="shared" si="827"/>
        <v>PC</v>
      </c>
      <c r="D1537" s="288">
        <f t="shared" si="827"/>
        <v>2</v>
      </c>
      <c r="E1537" s="290" t="str">
        <f t="shared" si="827"/>
        <v>PUNCH KENKO NO. 85</v>
      </c>
      <c r="F1537" s="158"/>
      <c r="G1537" s="159"/>
      <c r="H1537" s="160">
        <f t="shared" ref="H1537:J1537" si="828">H1499</f>
        <v>40000</v>
      </c>
      <c r="I1537" s="161">
        <f t="shared" si="828"/>
        <v>0.125</v>
      </c>
      <c r="J1537" s="161">
        <f t="shared" si="828"/>
        <v>0</v>
      </c>
      <c r="K1537" s="162">
        <f t="shared" si="814"/>
        <v>1680000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1000</v>
      </c>
      <c r="C1538" s="287" t="str">
        <f t="shared" si="829"/>
        <v>PC</v>
      </c>
      <c r="D1538" s="288">
        <f t="shared" si="829"/>
        <v>1</v>
      </c>
      <c r="E1538" s="289" t="str">
        <f t="shared" si="829"/>
        <v>LABEL HARGA JOYKO LB-2RL (1 LINE PUTIH)</v>
      </c>
      <c r="F1538" s="158"/>
      <c r="G1538" s="159"/>
      <c r="H1538" s="160">
        <f t="shared" ref="H1538:J1538" si="830">H1500</f>
        <v>2050</v>
      </c>
      <c r="I1538" s="161">
        <f t="shared" si="830"/>
        <v>0.125</v>
      </c>
      <c r="J1538" s="161">
        <f t="shared" si="830"/>
        <v>0</v>
      </c>
      <c r="K1538" s="162">
        <f t="shared" si="814"/>
        <v>1793750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360</v>
      </c>
      <c r="C1539" s="287" t="str">
        <f t="shared" si="831"/>
        <v>BOX</v>
      </c>
      <c r="D1539" s="288">
        <f t="shared" si="831"/>
        <v>10</v>
      </c>
      <c r="E1539" s="289" t="str">
        <f t="shared" si="831"/>
        <v>LEM STICK JOYKO 15 GR GS-104 TG (ANIMAL KINGDOM) isi 24 pc</v>
      </c>
      <c r="F1539" s="158"/>
      <c r="G1539" s="159"/>
      <c r="H1539" s="160">
        <f t="shared" ref="H1539:J1539" si="832">H1501</f>
        <v>58800</v>
      </c>
      <c r="I1539" s="161">
        <f t="shared" si="832"/>
        <v>0.125</v>
      </c>
      <c r="J1539" s="161">
        <f t="shared" si="832"/>
        <v>0</v>
      </c>
      <c r="K1539" s="162">
        <f t="shared" si="814"/>
        <v>18522000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128</v>
      </c>
      <c r="C1540" s="287" t="str">
        <f t="shared" si="833"/>
        <v>LS</v>
      </c>
      <c r="D1540" s="288">
        <f t="shared" si="833"/>
        <v>2</v>
      </c>
      <c r="E1540" s="289" t="str">
        <f t="shared" si="833"/>
        <v>LEM STICK JOYKO 8 GR GS-09 isi 12 pc</v>
      </c>
      <c r="F1540" s="158"/>
      <c r="G1540" s="159"/>
      <c r="H1540" s="160">
        <f t="shared" ref="H1540:J1540" si="834">H1502</f>
        <v>25200</v>
      </c>
      <c r="I1540" s="161">
        <f t="shared" si="834"/>
        <v>0.125</v>
      </c>
      <c r="J1540" s="161">
        <f t="shared" si="834"/>
        <v>0</v>
      </c>
      <c r="K1540" s="162">
        <f t="shared" si="814"/>
        <v>2822400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48</v>
      </c>
      <c r="C1541" s="287" t="str">
        <f t="shared" si="835"/>
        <v>LS</v>
      </c>
      <c r="D1541" s="288">
        <f t="shared" si="835"/>
        <v>2</v>
      </c>
      <c r="E1541" s="289" t="str">
        <f t="shared" si="835"/>
        <v>PENSIL WARNA JOYKO CP-S12 MINI (PENDEK)</v>
      </c>
      <c r="F1541" s="158"/>
      <c r="G1541" s="159"/>
      <c r="H1541" s="160">
        <f t="shared" ref="H1541:J1541" si="836">H1503</f>
        <v>80400</v>
      </c>
      <c r="I1541" s="161">
        <f t="shared" si="836"/>
        <v>0.125</v>
      </c>
      <c r="J1541" s="161">
        <f t="shared" si="836"/>
        <v>0</v>
      </c>
      <c r="K1541" s="162">
        <f t="shared" si="814"/>
        <v>3376800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144</v>
      </c>
      <c r="C1542" s="287" t="str">
        <f t="shared" si="837"/>
        <v>PC</v>
      </c>
      <c r="D1542" s="288">
        <f t="shared" si="837"/>
        <v>2</v>
      </c>
      <c r="E1542" s="289" t="str">
        <f t="shared" si="837"/>
        <v>PENSIL WARNA JOYKO CP-24PB (PANJANG)</v>
      </c>
      <c r="F1542" s="158"/>
      <c r="G1542" s="159"/>
      <c r="H1542" s="160">
        <f t="shared" ref="H1542:J1542" si="838">H1504</f>
        <v>21200</v>
      </c>
      <c r="I1542" s="161">
        <f t="shared" si="838"/>
        <v>0.125</v>
      </c>
      <c r="J1542" s="161">
        <f t="shared" si="838"/>
        <v>0</v>
      </c>
      <c r="K1542" s="162">
        <f t="shared" si="814"/>
        <v>2671200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720</v>
      </c>
      <c r="C1543" s="287" t="str">
        <f t="shared" si="839"/>
        <v>PC</v>
      </c>
      <c r="D1543" s="288">
        <f t="shared" si="839"/>
        <v>5</v>
      </c>
      <c r="E1543" s="289" t="str">
        <f t="shared" si="839"/>
        <v>PENSIL WARNA JOYKO CP-12PB (PANJANG)</v>
      </c>
      <c r="F1543" s="158"/>
      <c r="G1543" s="159"/>
      <c r="H1543" s="160">
        <f t="shared" ref="H1543:J1543" si="840">H1505</f>
        <v>10600</v>
      </c>
      <c r="I1543" s="161">
        <f t="shared" si="840"/>
        <v>0.125</v>
      </c>
      <c r="J1543" s="161">
        <f t="shared" si="840"/>
        <v>0</v>
      </c>
      <c r="K1543" s="162">
        <f t="shared" si="814"/>
        <v>6678000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ref="K1544:K1545" si="843">(B1544*H1544-((B1544*H1544)*I1544))-((B1544*H1544-((B1544*H1544)*I1544))*J1544)</f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4">B1507</f>
        <v>0</v>
      </c>
      <c r="C1545" s="287">
        <f t="shared" si="844"/>
        <v>0</v>
      </c>
      <c r="D1545" s="288">
        <f t="shared" si="844"/>
        <v>0</v>
      </c>
      <c r="E1545" s="289">
        <f t="shared" si="844"/>
        <v>0</v>
      </c>
      <c r="F1545" s="158"/>
      <c r="G1545" s="159"/>
      <c r="H1545" s="160">
        <f t="shared" ref="H1545:J1545" si="845">H1507</f>
        <v>0</v>
      </c>
      <c r="I1545" s="161">
        <f t="shared" si="845"/>
        <v>0</v>
      </c>
      <c r="J1545" s="161">
        <f t="shared" si="845"/>
        <v>0</v>
      </c>
      <c r="K1545" s="162">
        <f t="shared" si="843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77"/>
      <c r="K1547" s="365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78">
        <f>SUM(K1530:K1545)</f>
        <v>61643750</v>
      </c>
      <c r="K1548" s="37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6"/>
      <c r="K1549" s="366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5"/>
      <c r="K1551" s="365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71">
        <f>((J1548/1.11)+(K1550/1.11))*11%</f>
        <v>6108840.0900900895</v>
      </c>
      <c r="K1552" s="37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5"/>
      <c r="K1553" s="365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61643750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8" t="str">
        <f>J1518</f>
        <v>NOVI / YO</v>
      </c>
      <c r="K1556" s="339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8">
        <f>J1519</f>
        <v>0</v>
      </c>
      <c r="K1557" s="339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24020014</v>
      </c>
      <c r="F1560" s="200"/>
      <c r="G1560" s="201" t="s">
        <v>2</v>
      </c>
      <c r="H1560" s="340" t="str">
        <f>H1522</f>
        <v>LILY JULIAWATI</v>
      </c>
      <c r="I1560" s="340"/>
      <c r="J1560" s="340"/>
      <c r="K1560" s="341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4" t="s">
        <v>3</v>
      </c>
      <c r="G1561" s="207"/>
      <c r="H1561" s="342"/>
      <c r="I1561" s="342"/>
      <c r="J1561" s="342"/>
      <c r="K1561" s="343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5">
        <f>D1524</f>
        <v>45342</v>
      </c>
      <c r="E1562" s="316"/>
      <c r="F1562" s="314"/>
      <c r="G1562" s="208"/>
      <c r="H1562" s="317" t="str">
        <f>H1524</f>
        <v>(REJO AGUNG)</v>
      </c>
      <c r="I1562" s="317"/>
      <c r="J1562" s="317"/>
      <c r="K1562" s="318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4"/>
      <c r="G1563" s="208"/>
      <c r="H1563" s="319" t="str">
        <f>H1525</f>
        <v>JOMBANG</v>
      </c>
      <c r="I1563" s="319"/>
      <c r="J1563" s="319"/>
      <c r="K1563" s="320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2710</v>
      </c>
      <c r="E1564" s="199"/>
      <c r="F1564" s="210"/>
      <c r="G1564" s="211"/>
      <c r="H1564" s="321"/>
      <c r="I1564" s="321"/>
      <c r="J1564" s="321"/>
      <c r="K1564" s="322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6">B1530</f>
        <v>24</v>
      </c>
      <c r="C1568" s="292" t="str">
        <f t="shared" si="846"/>
        <v>GRS</v>
      </c>
      <c r="D1568" s="293">
        <f t="shared" si="846"/>
        <v>2</v>
      </c>
      <c r="E1568" s="294" t="str">
        <f t="shared" si="846"/>
        <v>ISI PENSIL 2B 0.5 MM JOYKO PL-05</v>
      </c>
      <c r="F1568" s="235"/>
      <c r="G1568" s="236"/>
      <c r="H1568" s="237">
        <f t="shared" ref="H1568:J1568" si="847">H1530</f>
        <v>176400</v>
      </c>
      <c r="I1568" s="238">
        <f t="shared" si="847"/>
        <v>0.125</v>
      </c>
      <c r="J1568" s="238">
        <f t="shared" si="847"/>
        <v>0</v>
      </c>
      <c r="K1568" s="239">
        <f t="shared" ref="K1568" si="848">(B1568*H1568-((B1568*H1568)*I1568))-((B1568*H1568-((B1568*H1568)*I1568))*J1568)</f>
        <v>3704400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9">B1531</f>
        <v>288</v>
      </c>
      <c r="C1569" s="292" t="str">
        <f t="shared" si="849"/>
        <v>LS</v>
      </c>
      <c r="D1569" s="293">
        <f t="shared" si="849"/>
        <v>2</v>
      </c>
      <c r="E1569" s="294" t="str">
        <f t="shared" si="849"/>
        <v>ISI PENSIL 2B 2.0 MM JOYKO PL-10</v>
      </c>
      <c r="F1569" s="235"/>
      <c r="G1569" s="236"/>
      <c r="H1569" s="237">
        <f t="shared" ref="H1569:J1569" si="850">H1531</f>
        <v>19800</v>
      </c>
      <c r="I1569" s="238">
        <f t="shared" si="850"/>
        <v>0.125</v>
      </c>
      <c r="J1569" s="238">
        <f t="shared" si="850"/>
        <v>0</v>
      </c>
      <c r="K1569" s="239">
        <f t="shared" ref="K1569:K1583" si="851">(B1569*H1569-((B1569*H1569)*I1569))-((B1569*H1569-((B1569*H1569)*I1569))*J1569)</f>
        <v>4989600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2">B1532</f>
        <v>144</v>
      </c>
      <c r="C1570" s="292" t="str">
        <f t="shared" si="852"/>
        <v>LS</v>
      </c>
      <c r="D1570" s="293">
        <f t="shared" si="852"/>
        <v>2</v>
      </c>
      <c r="E1570" s="294" t="str">
        <f t="shared" si="852"/>
        <v>ISI PENSIL 2B 2.0 MM JOYKO PL-11</v>
      </c>
      <c r="F1570" s="235"/>
      <c r="G1570" s="236"/>
      <c r="H1570" s="237">
        <f t="shared" ref="H1570:J1570" si="853">H1532</f>
        <v>37200</v>
      </c>
      <c r="I1570" s="238">
        <f t="shared" si="853"/>
        <v>0.125</v>
      </c>
      <c r="J1570" s="238">
        <f t="shared" si="853"/>
        <v>0</v>
      </c>
      <c r="K1570" s="239">
        <f t="shared" si="851"/>
        <v>4687200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4">B1533</f>
        <v>288</v>
      </c>
      <c r="C1571" s="292" t="str">
        <f t="shared" si="854"/>
        <v>PC</v>
      </c>
      <c r="D1571" s="293">
        <f t="shared" si="854"/>
        <v>1</v>
      </c>
      <c r="E1571" s="294" t="str">
        <f t="shared" si="854"/>
        <v>JANGKA (MATH SET) JOYKO MS-402</v>
      </c>
      <c r="F1571" s="235"/>
      <c r="G1571" s="236"/>
      <c r="H1571" s="237">
        <f t="shared" ref="H1571:J1571" si="855">H1533</f>
        <v>12000</v>
      </c>
      <c r="I1571" s="238">
        <f t="shared" si="855"/>
        <v>0.125</v>
      </c>
      <c r="J1571" s="238">
        <f t="shared" si="855"/>
        <v>0</v>
      </c>
      <c r="K1571" s="239">
        <f t="shared" si="851"/>
        <v>3024000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6">B1534</f>
        <v>24</v>
      </c>
      <c r="C1572" s="292" t="str">
        <f t="shared" si="856"/>
        <v>LS</v>
      </c>
      <c r="D1572" s="293">
        <f t="shared" si="856"/>
        <v>1</v>
      </c>
      <c r="E1572" s="294" t="str">
        <f t="shared" si="856"/>
        <v>JANGKA (MATH SET) JOYKO MS-25</v>
      </c>
      <c r="F1572" s="235"/>
      <c r="G1572" s="236"/>
      <c r="H1572" s="237">
        <f t="shared" ref="H1572:J1572" si="857">H1534</f>
        <v>89400</v>
      </c>
      <c r="I1572" s="238">
        <f t="shared" si="857"/>
        <v>0.125</v>
      </c>
      <c r="J1572" s="238">
        <f t="shared" si="857"/>
        <v>0</v>
      </c>
      <c r="K1572" s="239">
        <f t="shared" si="851"/>
        <v>1877400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8">B1535</f>
        <v>120</v>
      </c>
      <c r="C1573" s="292" t="str">
        <f t="shared" si="858"/>
        <v>PC</v>
      </c>
      <c r="D1573" s="293">
        <f t="shared" si="858"/>
        <v>2</v>
      </c>
      <c r="E1573" s="294" t="str">
        <f t="shared" si="858"/>
        <v>PUNCH KENKO NO. 40XL</v>
      </c>
      <c r="F1573" s="235"/>
      <c r="G1573" s="236"/>
      <c r="H1573" s="237">
        <f t="shared" ref="H1573:J1573" si="859">H1535</f>
        <v>29500</v>
      </c>
      <c r="I1573" s="238">
        <f t="shared" si="859"/>
        <v>0.125</v>
      </c>
      <c r="J1573" s="238">
        <f t="shared" si="859"/>
        <v>0</v>
      </c>
      <c r="K1573" s="239">
        <f t="shared" si="851"/>
        <v>3097500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60">B1536</f>
        <v>240</v>
      </c>
      <c r="C1574" s="292" t="str">
        <f t="shared" si="860"/>
        <v>PC</v>
      </c>
      <c r="D1574" s="293">
        <f t="shared" si="860"/>
        <v>2</v>
      </c>
      <c r="E1574" s="294" t="str">
        <f t="shared" si="860"/>
        <v>PUNCH KENKO NO. 30XL</v>
      </c>
      <c r="F1574" s="235"/>
      <c r="G1574" s="236"/>
      <c r="H1574" s="237">
        <f t="shared" ref="H1574:J1574" si="861">H1536</f>
        <v>12950</v>
      </c>
      <c r="I1574" s="238">
        <f t="shared" si="861"/>
        <v>0.125</v>
      </c>
      <c r="J1574" s="238">
        <f t="shared" si="861"/>
        <v>0</v>
      </c>
      <c r="K1574" s="239">
        <f t="shared" si="851"/>
        <v>2719500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2">B1537</f>
        <v>48</v>
      </c>
      <c r="C1575" s="292" t="str">
        <f t="shared" si="862"/>
        <v>PC</v>
      </c>
      <c r="D1575" s="293">
        <f t="shared" si="862"/>
        <v>2</v>
      </c>
      <c r="E1575" s="294" t="str">
        <f t="shared" si="862"/>
        <v>PUNCH KENKO NO. 85</v>
      </c>
      <c r="F1575" s="235"/>
      <c r="G1575" s="236"/>
      <c r="H1575" s="237">
        <f t="shared" ref="H1575:J1575" si="863">H1537</f>
        <v>40000</v>
      </c>
      <c r="I1575" s="238">
        <f t="shared" si="863"/>
        <v>0.125</v>
      </c>
      <c r="J1575" s="238">
        <f t="shared" si="863"/>
        <v>0</v>
      </c>
      <c r="K1575" s="239">
        <f t="shared" si="851"/>
        <v>1680000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4">B1538</f>
        <v>1000</v>
      </c>
      <c r="C1576" s="292" t="str">
        <f t="shared" si="864"/>
        <v>PC</v>
      </c>
      <c r="D1576" s="293">
        <f t="shared" si="864"/>
        <v>1</v>
      </c>
      <c r="E1576" s="294" t="str">
        <f t="shared" si="864"/>
        <v>LABEL HARGA JOYKO LB-2RL (1 LINE PUTIH)</v>
      </c>
      <c r="F1576" s="235"/>
      <c r="G1576" s="236"/>
      <c r="H1576" s="237">
        <f t="shared" ref="H1576:J1576" si="865">H1538</f>
        <v>2050</v>
      </c>
      <c r="I1576" s="238">
        <f t="shared" si="865"/>
        <v>0.125</v>
      </c>
      <c r="J1576" s="238">
        <f t="shared" si="865"/>
        <v>0</v>
      </c>
      <c r="K1576" s="239">
        <f t="shared" si="851"/>
        <v>1793750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6">B1539</f>
        <v>360</v>
      </c>
      <c r="C1577" s="292" t="str">
        <f t="shared" si="866"/>
        <v>BOX</v>
      </c>
      <c r="D1577" s="293">
        <f t="shared" si="866"/>
        <v>10</v>
      </c>
      <c r="E1577" s="294" t="str">
        <f t="shared" si="866"/>
        <v>LEM STICK JOYKO 15 GR GS-104 TG (ANIMAL KINGDOM) isi 24 pc</v>
      </c>
      <c r="F1577" s="235"/>
      <c r="G1577" s="236"/>
      <c r="H1577" s="237">
        <f t="shared" ref="H1577:J1577" si="867">H1539</f>
        <v>58800</v>
      </c>
      <c r="I1577" s="238">
        <f t="shared" si="867"/>
        <v>0.125</v>
      </c>
      <c r="J1577" s="238">
        <f t="shared" si="867"/>
        <v>0</v>
      </c>
      <c r="K1577" s="239">
        <f t="shared" si="851"/>
        <v>18522000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8">B1540</f>
        <v>128</v>
      </c>
      <c r="C1578" s="292" t="str">
        <f t="shared" si="868"/>
        <v>LS</v>
      </c>
      <c r="D1578" s="293">
        <f t="shared" si="868"/>
        <v>2</v>
      </c>
      <c r="E1578" s="294" t="str">
        <f t="shared" si="868"/>
        <v>LEM STICK JOYKO 8 GR GS-09 isi 12 pc</v>
      </c>
      <c r="F1578" s="235"/>
      <c r="G1578" s="236"/>
      <c r="H1578" s="237">
        <f t="shared" ref="H1578:J1578" si="869">H1540</f>
        <v>25200</v>
      </c>
      <c r="I1578" s="238">
        <f t="shared" si="869"/>
        <v>0.125</v>
      </c>
      <c r="J1578" s="238">
        <f t="shared" si="869"/>
        <v>0</v>
      </c>
      <c r="K1578" s="239">
        <f t="shared" si="851"/>
        <v>2822400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70">B1541</f>
        <v>48</v>
      </c>
      <c r="C1579" s="292" t="str">
        <f t="shared" si="870"/>
        <v>LS</v>
      </c>
      <c r="D1579" s="293">
        <f t="shared" si="870"/>
        <v>2</v>
      </c>
      <c r="E1579" s="294" t="str">
        <f t="shared" si="870"/>
        <v>PENSIL WARNA JOYKO CP-S12 MINI (PENDEK)</v>
      </c>
      <c r="F1579" s="235"/>
      <c r="G1579" s="236"/>
      <c r="H1579" s="237">
        <f t="shared" ref="H1579:J1579" si="871">H1541</f>
        <v>80400</v>
      </c>
      <c r="I1579" s="238">
        <f t="shared" si="871"/>
        <v>0.125</v>
      </c>
      <c r="J1579" s="238">
        <f t="shared" si="871"/>
        <v>0</v>
      </c>
      <c r="K1579" s="239">
        <f t="shared" si="851"/>
        <v>3376800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2">B1542</f>
        <v>144</v>
      </c>
      <c r="C1580" s="292" t="str">
        <f t="shared" si="872"/>
        <v>PC</v>
      </c>
      <c r="D1580" s="293">
        <f t="shared" si="872"/>
        <v>2</v>
      </c>
      <c r="E1580" s="294" t="str">
        <f t="shared" si="872"/>
        <v>PENSIL WARNA JOYKO CP-24PB (PANJANG)</v>
      </c>
      <c r="F1580" s="235"/>
      <c r="G1580" s="236"/>
      <c r="H1580" s="237">
        <f t="shared" ref="H1580:J1580" si="873">H1542</f>
        <v>21200</v>
      </c>
      <c r="I1580" s="238">
        <f t="shared" si="873"/>
        <v>0.125</v>
      </c>
      <c r="J1580" s="238">
        <f t="shared" si="873"/>
        <v>0</v>
      </c>
      <c r="K1580" s="239">
        <f t="shared" si="851"/>
        <v>2671200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4">B1543</f>
        <v>720</v>
      </c>
      <c r="C1581" s="292" t="str">
        <f t="shared" si="874"/>
        <v>PC</v>
      </c>
      <c r="D1581" s="293">
        <f t="shared" si="874"/>
        <v>5</v>
      </c>
      <c r="E1581" s="294" t="str">
        <f t="shared" si="874"/>
        <v>PENSIL WARNA JOYKO CP-12PB (PANJANG)</v>
      </c>
      <c r="F1581" s="235"/>
      <c r="G1581" s="236"/>
      <c r="H1581" s="237">
        <f t="shared" ref="H1581:J1581" si="875">H1543</f>
        <v>10600</v>
      </c>
      <c r="I1581" s="238">
        <f t="shared" si="875"/>
        <v>0.125</v>
      </c>
      <c r="J1581" s="238">
        <f t="shared" si="875"/>
        <v>0</v>
      </c>
      <c r="K1581" s="239">
        <f t="shared" si="851"/>
        <v>6678000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6">B1544</f>
        <v>0</v>
      </c>
      <c r="C1582" s="292">
        <f t="shared" si="876"/>
        <v>0</v>
      </c>
      <c r="D1582" s="293">
        <f t="shared" si="876"/>
        <v>0</v>
      </c>
      <c r="E1582" s="294">
        <f t="shared" si="876"/>
        <v>0</v>
      </c>
      <c r="F1582" s="235"/>
      <c r="G1582" s="236"/>
      <c r="H1582" s="237">
        <f t="shared" ref="H1582:J1582" si="877">H1544</f>
        <v>0</v>
      </c>
      <c r="I1582" s="238">
        <f t="shared" si="877"/>
        <v>0</v>
      </c>
      <c r="J1582" s="238">
        <f t="shared" si="877"/>
        <v>0</v>
      </c>
      <c r="K1582" s="239">
        <f t="shared" si="851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8">B1545</f>
        <v>0</v>
      </c>
      <c r="C1583" s="292">
        <f t="shared" si="878"/>
        <v>0</v>
      </c>
      <c r="D1583" s="293">
        <f t="shared" si="878"/>
        <v>0</v>
      </c>
      <c r="E1583" s="294">
        <f t="shared" si="878"/>
        <v>0</v>
      </c>
      <c r="F1583" s="235"/>
      <c r="G1583" s="236"/>
      <c r="H1583" s="237">
        <f t="shared" ref="H1583:J1583" si="879">H1545</f>
        <v>0</v>
      </c>
      <c r="I1583" s="238">
        <f t="shared" si="879"/>
        <v>0</v>
      </c>
      <c r="J1583" s="238">
        <f t="shared" si="879"/>
        <v>0</v>
      </c>
      <c r="K1583" s="239">
        <f t="shared" si="851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3"/>
      <c r="K1585" s="32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5">
        <f>SUM(K1568:K1583)</f>
        <v>61643750</v>
      </c>
      <c r="K1586" s="32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7"/>
      <c r="K1587" s="32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4"/>
      <c r="K1589" s="32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8">
        <f>((J1586/1.11)+(K1588/1.11))*11%</f>
        <v>6108840.0900900895</v>
      </c>
      <c r="K1590" s="329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4"/>
      <c r="K1591" s="32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61643750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30" t="str">
        <f>J1556</f>
        <v>NOVI / YO</v>
      </c>
      <c r="K1594" s="331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30">
        <f>J1557</f>
        <v>0</v>
      </c>
      <c r="K1595" s="331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24020015</v>
      </c>
      <c r="G1598" s="11" t="s">
        <v>2</v>
      </c>
      <c r="H1598" s="306" t="s">
        <v>37</v>
      </c>
      <c r="I1598" s="306"/>
      <c r="J1598" s="306"/>
      <c r="K1598" s="30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0" t="s">
        <v>3</v>
      </c>
      <c r="G1599" s="17"/>
      <c r="H1599" s="308"/>
      <c r="I1599" s="308"/>
      <c r="J1599" s="308"/>
      <c r="K1599" s="30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8">
        <v>45342</v>
      </c>
      <c r="E1600" s="349"/>
      <c r="F1600" s="310"/>
      <c r="G1600" s="18"/>
      <c r="H1600" s="350" t="s">
        <v>38</v>
      </c>
      <c r="I1600" s="350"/>
      <c r="J1600" s="350"/>
      <c r="K1600" s="351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0"/>
      <c r="G1601" s="18"/>
      <c r="H1601" s="352" t="s">
        <v>39</v>
      </c>
      <c r="I1601" s="352"/>
      <c r="J1601" s="352"/>
      <c r="K1601" s="353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124</v>
      </c>
      <c r="E1602" s="9"/>
      <c r="F1602" s="21"/>
      <c r="G1602" s="22"/>
      <c r="H1602" s="354"/>
      <c r="I1602" s="354"/>
      <c r="J1602" s="354"/>
      <c r="K1602" s="355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300</v>
      </c>
      <c r="C1606" s="46" t="s">
        <v>48</v>
      </c>
      <c r="D1606" s="93">
        <v>5</v>
      </c>
      <c r="E1606" s="110" t="s">
        <v>125</v>
      </c>
      <c r="F1606" s="48"/>
      <c r="G1606" s="49"/>
      <c r="H1606" s="50">
        <v>51600</v>
      </c>
      <c r="I1606" s="51">
        <v>0.125</v>
      </c>
      <c r="J1606" s="51"/>
      <c r="K1606" s="52">
        <f t="shared" ref="K1606:K1621" si="880">(B1606*H1606-((B1606*H1606)*I1606))-((B1606*H1606-((B1606*H1606)*I1606))*J1606)</f>
        <v>13545000</v>
      </c>
      <c r="L1606" s="36"/>
    </row>
    <row r="1607" spans="1:12" s="10" customFormat="1" ht="14.1" customHeight="1" x14ac:dyDescent="0.25">
      <c r="A1607" s="45">
        <v>2</v>
      </c>
      <c r="B1607" s="46">
        <v>216</v>
      </c>
      <c r="C1607" s="46" t="s">
        <v>112</v>
      </c>
      <c r="D1607" s="93">
        <v>1</v>
      </c>
      <c r="E1607" s="110" t="s">
        <v>126</v>
      </c>
      <c r="F1607" s="48"/>
      <c r="G1607" s="49"/>
      <c r="H1607" s="50">
        <v>5800</v>
      </c>
      <c r="I1607" s="51">
        <v>0.125</v>
      </c>
      <c r="J1607" s="51"/>
      <c r="K1607" s="52">
        <f t="shared" si="880"/>
        <v>1096200</v>
      </c>
      <c r="L1607" s="36"/>
    </row>
    <row r="1608" spans="1:12" s="10" customFormat="1" ht="14.1" customHeight="1" x14ac:dyDescent="0.25">
      <c r="A1608" s="45">
        <v>3</v>
      </c>
      <c r="B1608" s="46">
        <v>72</v>
      </c>
      <c r="C1608" s="46" t="s">
        <v>112</v>
      </c>
      <c r="D1608" s="93">
        <v>1</v>
      </c>
      <c r="E1608" s="110" t="s">
        <v>130</v>
      </c>
      <c r="F1608" s="48"/>
      <c r="G1608" s="49"/>
      <c r="H1608" s="50">
        <v>15800</v>
      </c>
      <c r="I1608" s="51">
        <v>0.125</v>
      </c>
      <c r="J1608" s="51"/>
      <c r="K1608" s="52">
        <f t="shared" si="880"/>
        <v>995400</v>
      </c>
      <c r="L1608" s="36"/>
    </row>
    <row r="1609" spans="1:12" s="10" customFormat="1" ht="14.1" customHeight="1" x14ac:dyDescent="0.25">
      <c r="A1609" s="45">
        <v>4</v>
      </c>
      <c r="B1609" s="46">
        <v>72</v>
      </c>
      <c r="C1609" s="46" t="s">
        <v>112</v>
      </c>
      <c r="D1609" s="93">
        <v>1</v>
      </c>
      <c r="E1609" s="110" t="s">
        <v>127</v>
      </c>
      <c r="F1609" s="48"/>
      <c r="G1609" s="49"/>
      <c r="H1609" s="50">
        <v>15800</v>
      </c>
      <c r="I1609" s="51">
        <v>0.125</v>
      </c>
      <c r="J1609" s="51"/>
      <c r="K1609" s="52">
        <f t="shared" si="880"/>
        <v>995400</v>
      </c>
      <c r="L1609" s="36"/>
    </row>
    <row r="1610" spans="1:12" s="10" customFormat="1" ht="14.1" customHeight="1" x14ac:dyDescent="0.25">
      <c r="A1610" s="45">
        <v>5</v>
      </c>
      <c r="B1610" s="46">
        <v>72</v>
      </c>
      <c r="C1610" s="46" t="s">
        <v>112</v>
      </c>
      <c r="D1610" s="93">
        <v>1</v>
      </c>
      <c r="E1610" s="110" t="s">
        <v>128</v>
      </c>
      <c r="F1610" s="48"/>
      <c r="G1610" s="49"/>
      <c r="H1610" s="50">
        <v>15800</v>
      </c>
      <c r="I1610" s="51">
        <v>0.125</v>
      </c>
      <c r="J1610" s="51"/>
      <c r="K1610" s="52">
        <f t="shared" si="880"/>
        <v>995400</v>
      </c>
      <c r="L1610" s="36"/>
    </row>
    <row r="1611" spans="1:12" s="10" customFormat="1" ht="14.1" customHeight="1" x14ac:dyDescent="0.25">
      <c r="A1611" s="45">
        <v>6</v>
      </c>
      <c r="B1611" s="46">
        <v>72</v>
      </c>
      <c r="C1611" s="46" t="s">
        <v>112</v>
      </c>
      <c r="D1611" s="93">
        <v>1</v>
      </c>
      <c r="E1611" s="110" t="s">
        <v>129</v>
      </c>
      <c r="F1611" s="48"/>
      <c r="G1611" s="49"/>
      <c r="H1611" s="50">
        <v>15800</v>
      </c>
      <c r="I1611" s="51">
        <v>0.125</v>
      </c>
      <c r="J1611" s="51"/>
      <c r="K1611" s="52">
        <f t="shared" si="880"/>
        <v>995400</v>
      </c>
      <c r="L1611" s="36"/>
    </row>
    <row r="1612" spans="1:12" s="10" customFormat="1" ht="14.1" customHeight="1" x14ac:dyDescent="0.25">
      <c r="A1612" s="45">
        <v>7</v>
      </c>
      <c r="B1612" s="46">
        <v>72</v>
      </c>
      <c r="C1612" s="46" t="s">
        <v>112</v>
      </c>
      <c r="D1612" s="93">
        <v>1</v>
      </c>
      <c r="E1612" s="110" t="s">
        <v>131</v>
      </c>
      <c r="F1612" s="48"/>
      <c r="G1612" s="49"/>
      <c r="H1612" s="50">
        <v>15800</v>
      </c>
      <c r="I1612" s="51">
        <v>0.125</v>
      </c>
      <c r="J1612" s="51"/>
      <c r="K1612" s="52">
        <f t="shared" si="880"/>
        <v>995400</v>
      </c>
      <c r="L1612" s="36"/>
    </row>
    <row r="1613" spans="1:12" s="10" customFormat="1" ht="14.1" customHeight="1" x14ac:dyDescent="0.25">
      <c r="A1613" s="45">
        <v>8</v>
      </c>
      <c r="B1613" s="46">
        <v>72</v>
      </c>
      <c r="C1613" s="46" t="s">
        <v>112</v>
      </c>
      <c r="D1613" s="93">
        <v>1</v>
      </c>
      <c r="E1613" s="110" t="s">
        <v>132</v>
      </c>
      <c r="F1613" s="48"/>
      <c r="G1613" s="49"/>
      <c r="H1613" s="50">
        <v>15800</v>
      </c>
      <c r="I1613" s="51">
        <v>0.125</v>
      </c>
      <c r="J1613" s="51"/>
      <c r="K1613" s="52">
        <f t="shared" si="880"/>
        <v>995400</v>
      </c>
      <c r="L1613" s="36"/>
    </row>
    <row r="1614" spans="1:12" s="10" customFormat="1" ht="14.1" customHeight="1" x14ac:dyDescent="0.25">
      <c r="A1614" s="45">
        <v>9</v>
      </c>
      <c r="B1614" s="46">
        <v>30</v>
      </c>
      <c r="C1614" s="46" t="s">
        <v>48</v>
      </c>
      <c r="D1614" s="93">
        <v>1</v>
      </c>
      <c r="E1614" s="110" t="s">
        <v>43</v>
      </c>
      <c r="F1614" s="48"/>
      <c r="G1614" s="49"/>
      <c r="H1614" s="50">
        <v>57000</v>
      </c>
      <c r="I1614" s="51">
        <v>0.125</v>
      </c>
      <c r="J1614" s="51"/>
      <c r="K1614" s="52">
        <f t="shared" si="880"/>
        <v>1496250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80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80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80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80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80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80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80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7"/>
      <c r="K1623" s="311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2">
        <f>SUM(K1606:K1621)</f>
        <v>22109850</v>
      </c>
      <c r="K1624" s="333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4"/>
      <c r="K1625" s="334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1"/>
      <c r="K1627" s="311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5">
        <f>((J1624/1.11)+(K1626/1.11))*11%</f>
        <v>2191066.2162162159</v>
      </c>
      <c r="K1628" s="336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1"/>
      <c r="K1629" s="311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22109850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2" t="s">
        <v>61</v>
      </c>
      <c r="K1632" s="31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2"/>
      <c r="K1633" s="31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24020015</v>
      </c>
      <c r="F1636" s="123"/>
      <c r="G1636" s="124" t="s">
        <v>2</v>
      </c>
      <c r="H1636" s="356" t="str">
        <f>H1598</f>
        <v>LILY JULIAWATI</v>
      </c>
      <c r="I1636" s="356"/>
      <c r="J1636" s="356"/>
      <c r="K1636" s="357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60" t="s">
        <v>3</v>
      </c>
      <c r="G1637" s="130"/>
      <c r="H1637" s="358"/>
      <c r="I1637" s="358"/>
      <c r="J1637" s="358"/>
      <c r="K1637" s="359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1">
        <f>D1600</f>
        <v>45342</v>
      </c>
      <c r="E1638" s="362"/>
      <c r="F1638" s="360"/>
      <c r="G1638" s="131"/>
      <c r="H1638" s="363" t="str">
        <f>H1600</f>
        <v>(REJO AGUNG)</v>
      </c>
      <c r="I1638" s="363"/>
      <c r="J1638" s="363"/>
      <c r="K1638" s="36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60"/>
      <c r="G1639" s="131"/>
      <c r="H1639" s="344" t="str">
        <f>H1601</f>
        <v>JOMBANG</v>
      </c>
      <c r="I1639" s="344"/>
      <c r="J1639" s="344"/>
      <c r="K1639" s="345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2711</v>
      </c>
      <c r="E1640" s="122"/>
      <c r="F1640" s="133"/>
      <c r="G1640" s="134"/>
      <c r="H1640" s="346"/>
      <c r="I1640" s="346"/>
      <c r="J1640" s="346"/>
      <c r="K1640" s="347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81">B1606</f>
        <v>300</v>
      </c>
      <c r="C1644" s="287" t="str">
        <f t="shared" si="881"/>
        <v>LS</v>
      </c>
      <c r="D1644" s="288">
        <f t="shared" si="881"/>
        <v>5</v>
      </c>
      <c r="E1644" s="289" t="str">
        <f t="shared" si="881"/>
        <v>CORRECTION TAPE JOYKO CT-522</v>
      </c>
      <c r="F1644" s="158"/>
      <c r="G1644" s="159"/>
      <c r="H1644" s="160">
        <f t="shared" ref="H1644:J1644" si="882">H1606</f>
        <v>51600</v>
      </c>
      <c r="I1644" s="161">
        <f t="shared" si="882"/>
        <v>0.125</v>
      </c>
      <c r="J1644" s="161">
        <f t="shared" si="882"/>
        <v>0</v>
      </c>
      <c r="K1644" s="162">
        <f t="shared" ref="K1644:K1659" si="883">(B1644*H1644-((B1644*H1644)*I1644))-((B1644*H1644-((B1644*H1644)*I1644))*J1644)</f>
        <v>13545000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4">B1607</f>
        <v>216</v>
      </c>
      <c r="C1645" s="287" t="str">
        <f t="shared" si="884"/>
        <v>PC</v>
      </c>
      <c r="D1645" s="288">
        <f t="shared" si="884"/>
        <v>1</v>
      </c>
      <c r="E1645" s="289" t="str">
        <f t="shared" si="884"/>
        <v>STAMP PAD JOYKO NO. 1</v>
      </c>
      <c r="F1645" s="158"/>
      <c r="G1645" s="159"/>
      <c r="H1645" s="160">
        <f t="shared" ref="H1645:J1645" si="885">H1607</f>
        <v>5800</v>
      </c>
      <c r="I1645" s="161">
        <f t="shared" si="885"/>
        <v>0.125</v>
      </c>
      <c r="J1645" s="161">
        <f t="shared" si="885"/>
        <v>0</v>
      </c>
      <c r="K1645" s="162">
        <f t="shared" si="883"/>
        <v>1096200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6">B1608</f>
        <v>72</v>
      </c>
      <c r="C1646" s="287" t="str">
        <f t="shared" si="886"/>
        <v>PC</v>
      </c>
      <c r="D1646" s="288">
        <f t="shared" si="886"/>
        <v>1</v>
      </c>
      <c r="E1646" s="289" t="str">
        <f t="shared" si="886"/>
        <v>BINDER NOTE JOYKO A5 TSUN-M473</v>
      </c>
      <c r="F1646" s="158"/>
      <c r="G1646" s="159"/>
      <c r="H1646" s="160">
        <f t="shared" ref="H1646:J1646" si="887">H1608</f>
        <v>15800</v>
      </c>
      <c r="I1646" s="161">
        <f t="shared" si="887"/>
        <v>0.125</v>
      </c>
      <c r="J1646" s="161">
        <f t="shared" si="887"/>
        <v>0</v>
      </c>
      <c r="K1646" s="162">
        <f t="shared" si="883"/>
        <v>995400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8">B1609</f>
        <v>72</v>
      </c>
      <c r="C1647" s="287" t="str">
        <f t="shared" si="888"/>
        <v>PC</v>
      </c>
      <c r="D1647" s="288">
        <f t="shared" si="888"/>
        <v>1</v>
      </c>
      <c r="E1647" s="289" t="str">
        <f t="shared" si="888"/>
        <v>BINDER NOTE JOYKO A5 TSFS-514</v>
      </c>
      <c r="F1647" s="158"/>
      <c r="G1647" s="159"/>
      <c r="H1647" s="160">
        <f t="shared" ref="H1647:J1647" si="889">H1609</f>
        <v>15800</v>
      </c>
      <c r="I1647" s="161">
        <f t="shared" si="889"/>
        <v>0.125</v>
      </c>
      <c r="J1647" s="161">
        <f t="shared" si="889"/>
        <v>0</v>
      </c>
      <c r="K1647" s="162">
        <f t="shared" si="883"/>
        <v>995400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90">B1610</f>
        <v>72</v>
      </c>
      <c r="C1648" s="287" t="str">
        <f t="shared" si="890"/>
        <v>PC</v>
      </c>
      <c r="D1648" s="288">
        <f t="shared" si="890"/>
        <v>1</v>
      </c>
      <c r="E1648" s="289" t="str">
        <f t="shared" si="890"/>
        <v>BINDER NOTE JOYKO A5 TSTP-513</v>
      </c>
      <c r="F1648" s="158"/>
      <c r="G1648" s="159"/>
      <c r="H1648" s="160">
        <f t="shared" ref="H1648:J1648" si="891">H1610</f>
        <v>15800</v>
      </c>
      <c r="I1648" s="161">
        <f t="shared" si="891"/>
        <v>0.125</v>
      </c>
      <c r="J1648" s="161">
        <f t="shared" si="891"/>
        <v>0</v>
      </c>
      <c r="K1648" s="162">
        <f t="shared" si="883"/>
        <v>995400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2">B1611</f>
        <v>72</v>
      </c>
      <c r="C1649" s="287" t="str">
        <f t="shared" si="892"/>
        <v>PC</v>
      </c>
      <c r="D1649" s="288">
        <f t="shared" si="892"/>
        <v>1</v>
      </c>
      <c r="E1649" s="289" t="str">
        <f t="shared" si="892"/>
        <v>BINDER NOTE JOYKO A5 TSED-M503</v>
      </c>
      <c r="F1649" s="158"/>
      <c r="G1649" s="159"/>
      <c r="H1649" s="160">
        <f t="shared" ref="H1649:J1649" si="893">H1611</f>
        <v>15800</v>
      </c>
      <c r="I1649" s="161">
        <f t="shared" si="893"/>
        <v>0.125</v>
      </c>
      <c r="J1649" s="161">
        <f t="shared" si="893"/>
        <v>0</v>
      </c>
      <c r="K1649" s="162">
        <f t="shared" si="883"/>
        <v>995400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4">B1612</f>
        <v>72</v>
      </c>
      <c r="C1650" s="287" t="str">
        <f t="shared" si="894"/>
        <v>PC</v>
      </c>
      <c r="D1650" s="288">
        <f t="shared" si="894"/>
        <v>1</v>
      </c>
      <c r="E1650" s="289" t="str">
        <f t="shared" si="894"/>
        <v>BINDER NOTE JOYKO A5 TSCL-M491</v>
      </c>
      <c r="F1650" s="158"/>
      <c r="G1650" s="159"/>
      <c r="H1650" s="160">
        <f t="shared" ref="H1650:J1650" si="895">H1612</f>
        <v>15800</v>
      </c>
      <c r="I1650" s="161">
        <f t="shared" si="895"/>
        <v>0.125</v>
      </c>
      <c r="J1650" s="161">
        <f t="shared" si="895"/>
        <v>0</v>
      </c>
      <c r="K1650" s="162">
        <f t="shared" si="883"/>
        <v>995400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6">B1613</f>
        <v>72</v>
      </c>
      <c r="C1651" s="287" t="str">
        <f t="shared" si="896"/>
        <v>PC</v>
      </c>
      <c r="D1651" s="288">
        <f t="shared" si="896"/>
        <v>1</v>
      </c>
      <c r="E1651" s="290" t="str">
        <f t="shared" si="896"/>
        <v>BINDER NOTE JOYKO A5 TSIM-M416</v>
      </c>
      <c r="F1651" s="158"/>
      <c r="G1651" s="159"/>
      <c r="H1651" s="160">
        <f t="shared" ref="H1651:J1651" si="897">H1613</f>
        <v>15800</v>
      </c>
      <c r="I1651" s="161">
        <f t="shared" si="897"/>
        <v>0.125</v>
      </c>
      <c r="J1651" s="161">
        <f t="shared" si="897"/>
        <v>0</v>
      </c>
      <c r="K1651" s="162">
        <f t="shared" si="883"/>
        <v>995400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8">B1614</f>
        <v>30</v>
      </c>
      <c r="C1652" s="287" t="str">
        <f t="shared" si="898"/>
        <v>LS</v>
      </c>
      <c r="D1652" s="288">
        <f t="shared" si="898"/>
        <v>1</v>
      </c>
      <c r="E1652" s="289" t="str">
        <f t="shared" si="898"/>
        <v>CUTTER 9 MM KENKO A-300 (KECIL)</v>
      </c>
      <c r="F1652" s="158"/>
      <c r="G1652" s="159"/>
      <c r="H1652" s="160">
        <f t="shared" ref="H1652:J1652" si="899">H1614</f>
        <v>57000</v>
      </c>
      <c r="I1652" s="161">
        <f t="shared" si="899"/>
        <v>0.125</v>
      </c>
      <c r="J1652" s="161">
        <f t="shared" si="899"/>
        <v>0</v>
      </c>
      <c r="K1652" s="162">
        <f t="shared" si="883"/>
        <v>1496250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900">B1615</f>
        <v>0</v>
      </c>
      <c r="C1653" s="287">
        <f t="shared" si="900"/>
        <v>0</v>
      </c>
      <c r="D1653" s="288">
        <f t="shared" si="900"/>
        <v>0</v>
      </c>
      <c r="E1653" s="289">
        <f t="shared" si="900"/>
        <v>0</v>
      </c>
      <c r="F1653" s="158"/>
      <c r="G1653" s="159"/>
      <c r="H1653" s="160">
        <f t="shared" ref="H1653:J1653" si="901">H1615</f>
        <v>0</v>
      </c>
      <c r="I1653" s="161">
        <f t="shared" si="901"/>
        <v>0</v>
      </c>
      <c r="J1653" s="161">
        <f t="shared" si="901"/>
        <v>0</v>
      </c>
      <c r="K1653" s="162">
        <f t="shared" si="883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2">B1616</f>
        <v>0</v>
      </c>
      <c r="C1654" s="287">
        <f t="shared" si="902"/>
        <v>0</v>
      </c>
      <c r="D1654" s="288">
        <f t="shared" si="902"/>
        <v>0</v>
      </c>
      <c r="E1654" s="289">
        <f t="shared" si="902"/>
        <v>0</v>
      </c>
      <c r="F1654" s="158"/>
      <c r="G1654" s="159"/>
      <c r="H1654" s="160">
        <f t="shared" ref="H1654:J1654" si="903">H1616</f>
        <v>0</v>
      </c>
      <c r="I1654" s="161">
        <f t="shared" si="903"/>
        <v>0</v>
      </c>
      <c r="J1654" s="161">
        <f t="shared" si="903"/>
        <v>0</v>
      </c>
      <c r="K1654" s="162">
        <f t="shared" si="883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4">B1617</f>
        <v>0</v>
      </c>
      <c r="C1655" s="287">
        <f t="shared" si="904"/>
        <v>0</v>
      </c>
      <c r="D1655" s="288">
        <f t="shared" si="904"/>
        <v>0</v>
      </c>
      <c r="E1655" s="289">
        <f t="shared" si="904"/>
        <v>0</v>
      </c>
      <c r="F1655" s="158"/>
      <c r="G1655" s="159"/>
      <c r="H1655" s="160">
        <f t="shared" ref="H1655:J1655" si="905">H1617</f>
        <v>0</v>
      </c>
      <c r="I1655" s="161">
        <f t="shared" si="905"/>
        <v>0</v>
      </c>
      <c r="J1655" s="161">
        <f t="shared" si="905"/>
        <v>0</v>
      </c>
      <c r="K1655" s="162">
        <f t="shared" si="883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6">B1618</f>
        <v>0</v>
      </c>
      <c r="C1656" s="287">
        <f t="shared" si="906"/>
        <v>0</v>
      </c>
      <c r="D1656" s="288">
        <f t="shared" si="906"/>
        <v>0</v>
      </c>
      <c r="E1656" s="289">
        <f t="shared" si="906"/>
        <v>0</v>
      </c>
      <c r="F1656" s="158"/>
      <c r="G1656" s="159"/>
      <c r="H1656" s="160">
        <f t="shared" ref="H1656:J1656" si="907">H1618</f>
        <v>0</v>
      </c>
      <c r="I1656" s="161">
        <f t="shared" si="907"/>
        <v>0</v>
      </c>
      <c r="J1656" s="161">
        <f t="shared" si="907"/>
        <v>0</v>
      </c>
      <c r="K1656" s="162">
        <f t="shared" si="883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8">B1619</f>
        <v>0</v>
      </c>
      <c r="C1657" s="287">
        <f t="shared" si="908"/>
        <v>0</v>
      </c>
      <c r="D1657" s="288">
        <f t="shared" si="908"/>
        <v>0</v>
      </c>
      <c r="E1657" s="289">
        <f t="shared" si="908"/>
        <v>0</v>
      </c>
      <c r="F1657" s="158"/>
      <c r="G1657" s="159"/>
      <c r="H1657" s="160">
        <f t="shared" ref="H1657:J1657" si="909">H1619</f>
        <v>0</v>
      </c>
      <c r="I1657" s="161">
        <f t="shared" si="909"/>
        <v>0</v>
      </c>
      <c r="J1657" s="161">
        <f t="shared" si="909"/>
        <v>0</v>
      </c>
      <c r="K1657" s="162">
        <f t="shared" si="883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10">B1620</f>
        <v>0</v>
      </c>
      <c r="C1658" s="287">
        <f t="shared" si="910"/>
        <v>0</v>
      </c>
      <c r="D1658" s="288">
        <f t="shared" si="910"/>
        <v>0</v>
      </c>
      <c r="E1658" s="289">
        <f t="shared" si="910"/>
        <v>0</v>
      </c>
      <c r="F1658" s="158"/>
      <c r="G1658" s="159"/>
      <c r="H1658" s="160">
        <f t="shared" ref="H1658:J1658" si="911">H1620</f>
        <v>0</v>
      </c>
      <c r="I1658" s="161">
        <f t="shared" si="911"/>
        <v>0</v>
      </c>
      <c r="J1658" s="161">
        <f t="shared" si="911"/>
        <v>0</v>
      </c>
      <c r="K1658" s="162">
        <f t="shared" si="883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2">B1621</f>
        <v>0</v>
      </c>
      <c r="C1659" s="287">
        <f t="shared" si="912"/>
        <v>0</v>
      </c>
      <c r="D1659" s="288">
        <f t="shared" si="912"/>
        <v>0</v>
      </c>
      <c r="E1659" s="290">
        <f t="shared" si="912"/>
        <v>0</v>
      </c>
      <c r="F1659" s="158"/>
      <c r="G1659" s="159"/>
      <c r="H1659" s="160">
        <f t="shared" ref="H1659:J1659" si="913">H1621</f>
        <v>0</v>
      </c>
      <c r="I1659" s="161">
        <f t="shared" si="913"/>
        <v>0</v>
      </c>
      <c r="J1659" s="161">
        <f t="shared" si="913"/>
        <v>0</v>
      </c>
      <c r="K1659" s="162">
        <f t="shared" si="883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77"/>
      <c r="K1661" s="365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78">
        <f>SUM(K1644:K1659)</f>
        <v>22109850</v>
      </c>
      <c r="K1662" s="37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6"/>
      <c r="K1663" s="366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5"/>
      <c r="K1665" s="365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71">
        <f>((J1662/1.11)+(K1664/1.11))*11%</f>
        <v>2191066.2162162159</v>
      </c>
      <c r="K1666" s="37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5"/>
      <c r="K1667" s="365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22109850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8" t="str">
        <f>J1632</f>
        <v>NOVI / YO</v>
      </c>
      <c r="K1670" s="339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8">
        <f>J1633</f>
        <v>0</v>
      </c>
      <c r="K1671" s="339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24020015</v>
      </c>
      <c r="F1674" s="200"/>
      <c r="G1674" s="201" t="s">
        <v>2</v>
      </c>
      <c r="H1674" s="340" t="str">
        <f>H1636</f>
        <v>LILY JULIAWATI</v>
      </c>
      <c r="I1674" s="340"/>
      <c r="J1674" s="340"/>
      <c r="K1674" s="341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4" t="s">
        <v>3</v>
      </c>
      <c r="G1675" s="207"/>
      <c r="H1675" s="342"/>
      <c r="I1675" s="342"/>
      <c r="J1675" s="342"/>
      <c r="K1675" s="343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5">
        <f>D1638</f>
        <v>45342</v>
      </c>
      <c r="E1676" s="316"/>
      <c r="F1676" s="314"/>
      <c r="G1676" s="208"/>
      <c r="H1676" s="317" t="str">
        <f>H1638</f>
        <v>(REJO AGUNG)</v>
      </c>
      <c r="I1676" s="317"/>
      <c r="J1676" s="317"/>
      <c r="K1676" s="318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4"/>
      <c r="G1677" s="208"/>
      <c r="H1677" s="319" t="str">
        <f>H1639</f>
        <v>JOMBANG</v>
      </c>
      <c r="I1677" s="319"/>
      <c r="J1677" s="319"/>
      <c r="K1677" s="320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2711</v>
      </c>
      <c r="E1678" s="199"/>
      <c r="F1678" s="210"/>
      <c r="G1678" s="211"/>
      <c r="H1678" s="321"/>
      <c r="I1678" s="321"/>
      <c r="J1678" s="321"/>
      <c r="K1678" s="322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4">B1644</f>
        <v>300</v>
      </c>
      <c r="C1682" s="292" t="str">
        <f t="shared" si="914"/>
        <v>LS</v>
      </c>
      <c r="D1682" s="293">
        <f t="shared" si="914"/>
        <v>5</v>
      </c>
      <c r="E1682" s="294" t="str">
        <f t="shared" si="914"/>
        <v>CORRECTION TAPE JOYKO CT-522</v>
      </c>
      <c r="F1682" s="235"/>
      <c r="G1682" s="236"/>
      <c r="H1682" s="237">
        <f t="shared" ref="H1682:J1682" si="915">H1644</f>
        <v>51600</v>
      </c>
      <c r="I1682" s="238">
        <f t="shared" si="915"/>
        <v>0.125</v>
      </c>
      <c r="J1682" s="238">
        <f t="shared" si="915"/>
        <v>0</v>
      </c>
      <c r="K1682" s="239">
        <f t="shared" ref="K1682:K1697" si="916">(B1682*H1682-((B1682*H1682)*I1682))-((B1682*H1682-((B1682*H1682)*I1682))*J1682)</f>
        <v>13545000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7">B1645</f>
        <v>216</v>
      </c>
      <c r="C1683" s="292" t="str">
        <f t="shared" si="917"/>
        <v>PC</v>
      </c>
      <c r="D1683" s="293">
        <f t="shared" si="917"/>
        <v>1</v>
      </c>
      <c r="E1683" s="294" t="str">
        <f t="shared" si="917"/>
        <v>STAMP PAD JOYKO NO. 1</v>
      </c>
      <c r="F1683" s="235"/>
      <c r="G1683" s="236"/>
      <c r="H1683" s="237">
        <f t="shared" ref="H1683:J1683" si="918">H1645</f>
        <v>5800</v>
      </c>
      <c r="I1683" s="238">
        <f t="shared" si="918"/>
        <v>0.125</v>
      </c>
      <c r="J1683" s="238">
        <f t="shared" si="918"/>
        <v>0</v>
      </c>
      <c r="K1683" s="239">
        <f t="shared" si="916"/>
        <v>1096200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9">B1646</f>
        <v>72</v>
      </c>
      <c r="C1684" s="292" t="str">
        <f t="shared" si="919"/>
        <v>PC</v>
      </c>
      <c r="D1684" s="293">
        <f t="shared" si="919"/>
        <v>1</v>
      </c>
      <c r="E1684" s="294" t="str">
        <f t="shared" si="919"/>
        <v>BINDER NOTE JOYKO A5 TSUN-M473</v>
      </c>
      <c r="F1684" s="235"/>
      <c r="G1684" s="236"/>
      <c r="H1684" s="237">
        <f t="shared" ref="H1684:J1684" si="920">H1646</f>
        <v>15800</v>
      </c>
      <c r="I1684" s="238">
        <f t="shared" si="920"/>
        <v>0.125</v>
      </c>
      <c r="J1684" s="238">
        <f t="shared" si="920"/>
        <v>0</v>
      </c>
      <c r="K1684" s="239">
        <f t="shared" si="916"/>
        <v>995400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21">B1647</f>
        <v>72</v>
      </c>
      <c r="C1685" s="292" t="str">
        <f t="shared" si="921"/>
        <v>PC</v>
      </c>
      <c r="D1685" s="293">
        <f t="shared" si="921"/>
        <v>1</v>
      </c>
      <c r="E1685" s="294" t="str">
        <f t="shared" si="921"/>
        <v>BINDER NOTE JOYKO A5 TSFS-514</v>
      </c>
      <c r="F1685" s="235"/>
      <c r="G1685" s="236"/>
      <c r="H1685" s="237">
        <f t="shared" ref="H1685:J1685" si="922">H1647</f>
        <v>15800</v>
      </c>
      <c r="I1685" s="238">
        <f t="shared" si="922"/>
        <v>0.125</v>
      </c>
      <c r="J1685" s="238">
        <f t="shared" si="922"/>
        <v>0</v>
      </c>
      <c r="K1685" s="239">
        <f t="shared" si="916"/>
        <v>995400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3">B1648</f>
        <v>72</v>
      </c>
      <c r="C1686" s="292" t="str">
        <f t="shared" si="923"/>
        <v>PC</v>
      </c>
      <c r="D1686" s="293">
        <f t="shared" si="923"/>
        <v>1</v>
      </c>
      <c r="E1686" s="294" t="str">
        <f t="shared" si="923"/>
        <v>BINDER NOTE JOYKO A5 TSTP-513</v>
      </c>
      <c r="F1686" s="235"/>
      <c r="G1686" s="236"/>
      <c r="H1686" s="237">
        <f t="shared" ref="H1686:J1686" si="924">H1648</f>
        <v>15800</v>
      </c>
      <c r="I1686" s="238">
        <f t="shared" si="924"/>
        <v>0.125</v>
      </c>
      <c r="J1686" s="238">
        <f t="shared" si="924"/>
        <v>0</v>
      </c>
      <c r="K1686" s="239">
        <f t="shared" si="916"/>
        <v>995400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5">B1649</f>
        <v>72</v>
      </c>
      <c r="C1687" s="292" t="str">
        <f t="shared" si="925"/>
        <v>PC</v>
      </c>
      <c r="D1687" s="293">
        <f t="shared" si="925"/>
        <v>1</v>
      </c>
      <c r="E1687" s="294" t="str">
        <f t="shared" si="925"/>
        <v>BINDER NOTE JOYKO A5 TSED-M503</v>
      </c>
      <c r="F1687" s="235"/>
      <c r="G1687" s="236"/>
      <c r="H1687" s="237">
        <f t="shared" ref="H1687:J1687" si="926">H1649</f>
        <v>15800</v>
      </c>
      <c r="I1687" s="238">
        <f t="shared" si="926"/>
        <v>0.125</v>
      </c>
      <c r="J1687" s="238">
        <f t="shared" si="926"/>
        <v>0</v>
      </c>
      <c r="K1687" s="239">
        <f t="shared" si="916"/>
        <v>995400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7">B1650</f>
        <v>72</v>
      </c>
      <c r="C1688" s="292" t="str">
        <f t="shared" si="927"/>
        <v>PC</v>
      </c>
      <c r="D1688" s="293">
        <f t="shared" si="927"/>
        <v>1</v>
      </c>
      <c r="E1688" s="294" t="str">
        <f t="shared" si="927"/>
        <v>BINDER NOTE JOYKO A5 TSCL-M491</v>
      </c>
      <c r="F1688" s="235"/>
      <c r="G1688" s="236"/>
      <c r="H1688" s="237">
        <f t="shared" ref="H1688:J1688" si="928">H1650</f>
        <v>15800</v>
      </c>
      <c r="I1688" s="238">
        <f t="shared" si="928"/>
        <v>0.125</v>
      </c>
      <c r="J1688" s="238">
        <f t="shared" si="928"/>
        <v>0</v>
      </c>
      <c r="K1688" s="239">
        <f t="shared" si="916"/>
        <v>995400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9">B1651</f>
        <v>72</v>
      </c>
      <c r="C1689" s="292" t="str">
        <f t="shared" si="929"/>
        <v>PC</v>
      </c>
      <c r="D1689" s="293">
        <f t="shared" si="929"/>
        <v>1</v>
      </c>
      <c r="E1689" s="295" t="str">
        <f t="shared" si="929"/>
        <v>BINDER NOTE JOYKO A5 TSIM-M416</v>
      </c>
      <c r="F1689" s="235"/>
      <c r="G1689" s="236"/>
      <c r="H1689" s="237">
        <f t="shared" ref="H1689:J1689" si="930">H1651</f>
        <v>15800</v>
      </c>
      <c r="I1689" s="238">
        <f t="shared" si="930"/>
        <v>0.125</v>
      </c>
      <c r="J1689" s="238">
        <f t="shared" si="930"/>
        <v>0</v>
      </c>
      <c r="K1689" s="239">
        <f t="shared" si="916"/>
        <v>995400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31">B1652</f>
        <v>30</v>
      </c>
      <c r="C1690" s="292" t="str">
        <f t="shared" si="931"/>
        <v>LS</v>
      </c>
      <c r="D1690" s="293">
        <f t="shared" si="931"/>
        <v>1</v>
      </c>
      <c r="E1690" s="294" t="str">
        <f t="shared" si="931"/>
        <v>CUTTER 9 MM KENKO A-300 (KECIL)</v>
      </c>
      <c r="F1690" s="235"/>
      <c r="G1690" s="236"/>
      <c r="H1690" s="237">
        <f t="shared" ref="H1690:J1690" si="932">H1652</f>
        <v>57000</v>
      </c>
      <c r="I1690" s="238">
        <f t="shared" si="932"/>
        <v>0.125</v>
      </c>
      <c r="J1690" s="238">
        <f t="shared" si="932"/>
        <v>0</v>
      </c>
      <c r="K1690" s="239">
        <f t="shared" si="916"/>
        <v>1496250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3">B1653</f>
        <v>0</v>
      </c>
      <c r="C1691" s="292">
        <f t="shared" si="933"/>
        <v>0</v>
      </c>
      <c r="D1691" s="293">
        <f t="shared" si="933"/>
        <v>0</v>
      </c>
      <c r="E1691" s="294">
        <f t="shared" si="933"/>
        <v>0</v>
      </c>
      <c r="F1691" s="235"/>
      <c r="G1691" s="236"/>
      <c r="H1691" s="237">
        <f t="shared" ref="H1691:J1691" si="934">H1653</f>
        <v>0</v>
      </c>
      <c r="I1691" s="238">
        <f t="shared" si="934"/>
        <v>0</v>
      </c>
      <c r="J1691" s="238">
        <f t="shared" si="934"/>
        <v>0</v>
      </c>
      <c r="K1691" s="239">
        <f t="shared" si="916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5">B1654</f>
        <v>0</v>
      </c>
      <c r="C1692" s="292">
        <f t="shared" si="935"/>
        <v>0</v>
      </c>
      <c r="D1692" s="293">
        <f t="shared" si="935"/>
        <v>0</v>
      </c>
      <c r="E1692" s="294">
        <f t="shared" si="935"/>
        <v>0</v>
      </c>
      <c r="F1692" s="235"/>
      <c r="G1692" s="236"/>
      <c r="H1692" s="237">
        <f t="shared" ref="H1692:J1692" si="936">H1654</f>
        <v>0</v>
      </c>
      <c r="I1692" s="238">
        <f t="shared" si="936"/>
        <v>0</v>
      </c>
      <c r="J1692" s="238">
        <f t="shared" si="936"/>
        <v>0</v>
      </c>
      <c r="K1692" s="239">
        <f t="shared" si="916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7">B1655</f>
        <v>0</v>
      </c>
      <c r="C1693" s="292">
        <f t="shared" si="937"/>
        <v>0</v>
      </c>
      <c r="D1693" s="293">
        <f t="shared" si="937"/>
        <v>0</v>
      </c>
      <c r="E1693" s="294">
        <f t="shared" si="937"/>
        <v>0</v>
      </c>
      <c r="F1693" s="235"/>
      <c r="G1693" s="236"/>
      <c r="H1693" s="237">
        <f t="shared" ref="H1693:J1693" si="938">H1655</f>
        <v>0</v>
      </c>
      <c r="I1693" s="238">
        <f t="shared" si="938"/>
        <v>0</v>
      </c>
      <c r="J1693" s="238">
        <f t="shared" si="938"/>
        <v>0</v>
      </c>
      <c r="K1693" s="239">
        <f t="shared" si="916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9">B1656</f>
        <v>0</v>
      </c>
      <c r="C1694" s="292">
        <f t="shared" si="939"/>
        <v>0</v>
      </c>
      <c r="D1694" s="293">
        <f t="shared" si="939"/>
        <v>0</v>
      </c>
      <c r="E1694" s="294">
        <f t="shared" si="939"/>
        <v>0</v>
      </c>
      <c r="F1694" s="235"/>
      <c r="G1694" s="236"/>
      <c r="H1694" s="237">
        <f t="shared" ref="H1694:J1694" si="940">H1656</f>
        <v>0</v>
      </c>
      <c r="I1694" s="238">
        <f t="shared" si="940"/>
        <v>0</v>
      </c>
      <c r="J1694" s="238">
        <f t="shared" si="940"/>
        <v>0</v>
      </c>
      <c r="K1694" s="239">
        <f t="shared" si="916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41">B1657</f>
        <v>0</v>
      </c>
      <c r="C1695" s="292">
        <f t="shared" si="941"/>
        <v>0</v>
      </c>
      <c r="D1695" s="293">
        <f t="shared" si="941"/>
        <v>0</v>
      </c>
      <c r="E1695" s="294">
        <f t="shared" si="941"/>
        <v>0</v>
      </c>
      <c r="F1695" s="235"/>
      <c r="G1695" s="236"/>
      <c r="H1695" s="237">
        <f t="shared" ref="H1695:J1695" si="942">H1657</f>
        <v>0</v>
      </c>
      <c r="I1695" s="238">
        <f t="shared" si="942"/>
        <v>0</v>
      </c>
      <c r="J1695" s="238">
        <f t="shared" si="942"/>
        <v>0</v>
      </c>
      <c r="K1695" s="239">
        <f t="shared" si="916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3">B1658</f>
        <v>0</v>
      </c>
      <c r="C1696" s="292">
        <f t="shared" si="943"/>
        <v>0</v>
      </c>
      <c r="D1696" s="293">
        <f t="shared" si="943"/>
        <v>0</v>
      </c>
      <c r="E1696" s="294">
        <f t="shared" si="943"/>
        <v>0</v>
      </c>
      <c r="F1696" s="235"/>
      <c r="G1696" s="236"/>
      <c r="H1696" s="237">
        <f t="shared" ref="H1696:J1696" si="944">H1658</f>
        <v>0</v>
      </c>
      <c r="I1696" s="238">
        <f t="shared" si="944"/>
        <v>0</v>
      </c>
      <c r="J1696" s="238">
        <f t="shared" si="944"/>
        <v>0</v>
      </c>
      <c r="K1696" s="239">
        <f t="shared" si="916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5">B1659</f>
        <v>0</v>
      </c>
      <c r="C1697" s="292">
        <f t="shared" si="945"/>
        <v>0</v>
      </c>
      <c r="D1697" s="293">
        <f t="shared" si="945"/>
        <v>0</v>
      </c>
      <c r="E1697" s="295">
        <f t="shared" si="945"/>
        <v>0</v>
      </c>
      <c r="F1697" s="235"/>
      <c r="G1697" s="236"/>
      <c r="H1697" s="237">
        <f t="shared" ref="H1697:J1697" si="946">H1659</f>
        <v>0</v>
      </c>
      <c r="I1697" s="238">
        <f t="shared" si="946"/>
        <v>0</v>
      </c>
      <c r="J1697" s="238">
        <f t="shared" si="946"/>
        <v>0</v>
      </c>
      <c r="K1697" s="239">
        <f t="shared" si="916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3"/>
      <c r="K1699" s="32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5">
        <f>SUM(K1682:K1697)</f>
        <v>22109850</v>
      </c>
      <c r="K1700" s="32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7"/>
      <c r="K1701" s="32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4"/>
      <c r="K1703" s="32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8">
        <f>((J1700/1.11)+(K1702/1.11))*11%</f>
        <v>2191066.2162162159</v>
      </c>
      <c r="K1704" s="329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4"/>
      <c r="K1705" s="32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22109850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30" t="str">
        <f>J1670</f>
        <v>NOVI / YO</v>
      </c>
      <c r="K1708" s="331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30">
        <f>J1671</f>
        <v>0</v>
      </c>
      <c r="K1709" s="331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24020016</v>
      </c>
      <c r="G1712" s="11" t="s">
        <v>2</v>
      </c>
      <c r="H1712" s="306" t="s">
        <v>84</v>
      </c>
      <c r="I1712" s="306"/>
      <c r="J1712" s="306"/>
      <c r="K1712" s="30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0" t="s">
        <v>3</v>
      </c>
      <c r="G1713" s="17"/>
      <c r="H1713" s="308"/>
      <c r="I1713" s="308"/>
      <c r="J1713" s="308"/>
      <c r="K1713" s="30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8">
        <v>45342</v>
      </c>
      <c r="E1714" s="349"/>
      <c r="F1714" s="310"/>
      <c r="G1714" s="18"/>
      <c r="H1714" s="350" t="s">
        <v>85</v>
      </c>
      <c r="I1714" s="350"/>
      <c r="J1714" s="350"/>
      <c r="K1714" s="35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0"/>
      <c r="G1715" s="18"/>
      <c r="H1715" s="352" t="s">
        <v>86</v>
      </c>
      <c r="I1715" s="352"/>
      <c r="J1715" s="352"/>
      <c r="K1715" s="35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133</v>
      </c>
      <c r="E1716" s="9"/>
      <c r="F1716" s="21"/>
      <c r="G1716" s="22"/>
      <c r="H1716" s="354"/>
      <c r="I1716" s="354"/>
      <c r="J1716" s="354"/>
      <c r="K1716" s="35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</v>
      </c>
      <c r="C1720" s="46" t="s">
        <v>65</v>
      </c>
      <c r="D1720" s="93">
        <v>1</v>
      </c>
      <c r="E1720" s="305" t="s">
        <v>134</v>
      </c>
      <c r="F1720" s="48"/>
      <c r="G1720" s="49"/>
      <c r="H1720" s="50">
        <v>9800</v>
      </c>
      <c r="I1720" s="51">
        <v>0.14000000000000001</v>
      </c>
      <c r="J1720" s="51"/>
      <c r="K1720" s="52">
        <f t="shared" ref="K1720:K1735" si="947">(B1720*H1720-((B1720*H1720)*I1720))-((B1720*H1720-((B1720*H1720)*I1720))*J1720)</f>
        <v>842800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7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7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7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7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7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7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7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7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7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7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7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7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7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7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7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7"/>
      <c r="K1737" s="311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2">
        <f>SUM(K1720:K1735)</f>
        <v>842800</v>
      </c>
      <c r="K1738" s="333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4"/>
      <c r="K1739" s="334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1"/>
      <c r="K1741" s="311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5">
        <f>((J1738/1.11)+(K1740/1.11))*11%</f>
        <v>83520.72072072071</v>
      </c>
      <c r="K1742" s="336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1"/>
      <c r="K1743" s="311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842800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2" t="s">
        <v>61</v>
      </c>
      <c r="K1746" s="31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2"/>
      <c r="K1747" s="31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24020016</v>
      </c>
      <c r="F1750" s="123"/>
      <c r="G1750" s="124" t="s">
        <v>2</v>
      </c>
      <c r="H1750" s="356" t="str">
        <f>H1712</f>
        <v>HARNOYO</v>
      </c>
      <c r="I1750" s="356"/>
      <c r="J1750" s="356"/>
      <c r="K1750" s="357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60" t="s">
        <v>3</v>
      </c>
      <c r="G1751" s="130"/>
      <c r="H1751" s="358"/>
      <c r="I1751" s="358"/>
      <c r="J1751" s="358"/>
      <c r="K1751" s="359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1">
        <f>D1714</f>
        <v>45342</v>
      </c>
      <c r="E1752" s="362"/>
      <c r="F1752" s="360"/>
      <c r="G1752" s="131"/>
      <c r="H1752" s="363" t="str">
        <f>H1714</f>
        <v>(BENDAN)</v>
      </c>
      <c r="I1752" s="363"/>
      <c r="J1752" s="363"/>
      <c r="K1752" s="36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60"/>
      <c r="G1753" s="131"/>
      <c r="H1753" s="344" t="str">
        <f>H1715</f>
        <v>PEKALONGAN</v>
      </c>
      <c r="I1753" s="344"/>
      <c r="J1753" s="344"/>
      <c r="K1753" s="345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2712</v>
      </c>
      <c r="E1754" s="122"/>
      <c r="F1754" s="133"/>
      <c r="G1754" s="134"/>
      <c r="H1754" s="346"/>
      <c r="I1754" s="346"/>
      <c r="J1754" s="346"/>
      <c r="K1754" s="347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8">B1720</f>
        <v>100</v>
      </c>
      <c r="C1758" s="287" t="str">
        <f t="shared" si="948"/>
        <v>PAK</v>
      </c>
      <c r="D1758" s="288">
        <f t="shared" si="948"/>
        <v>1</v>
      </c>
      <c r="E1758" s="289" t="str">
        <f t="shared" si="948"/>
        <v>PAPER FASTENER (ACCO) KENKO PF-508 ISI 50 PC PUTIH</v>
      </c>
      <c r="F1758" s="158"/>
      <c r="G1758" s="159"/>
      <c r="H1758" s="160">
        <f t="shared" ref="H1758:J1758" si="949">H1720</f>
        <v>9800</v>
      </c>
      <c r="I1758" s="161">
        <f t="shared" si="949"/>
        <v>0.14000000000000001</v>
      </c>
      <c r="J1758" s="161">
        <f t="shared" si="949"/>
        <v>0</v>
      </c>
      <c r="K1758" s="162">
        <f t="shared" ref="K1758:K1773" si="950">(B1758*H1758-((B1758*H1758)*I1758))-((B1758*H1758-((B1758*H1758)*I1758))*J1758)</f>
        <v>842800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51">B1721</f>
        <v>0</v>
      </c>
      <c r="C1759" s="287">
        <f t="shared" si="951"/>
        <v>0</v>
      </c>
      <c r="D1759" s="288">
        <f t="shared" si="951"/>
        <v>0</v>
      </c>
      <c r="E1759" s="289">
        <f t="shared" si="951"/>
        <v>0</v>
      </c>
      <c r="F1759" s="158"/>
      <c r="G1759" s="159"/>
      <c r="H1759" s="160">
        <f t="shared" ref="H1759:J1759" si="952">H1721</f>
        <v>0</v>
      </c>
      <c r="I1759" s="161">
        <f t="shared" si="952"/>
        <v>0</v>
      </c>
      <c r="J1759" s="161">
        <f t="shared" si="952"/>
        <v>0</v>
      </c>
      <c r="K1759" s="162">
        <f t="shared" si="950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3">B1722</f>
        <v>0</v>
      </c>
      <c r="C1760" s="287">
        <f t="shared" si="953"/>
        <v>0</v>
      </c>
      <c r="D1760" s="288">
        <f t="shared" si="953"/>
        <v>0</v>
      </c>
      <c r="E1760" s="289">
        <f t="shared" si="953"/>
        <v>0</v>
      </c>
      <c r="F1760" s="158"/>
      <c r="G1760" s="159"/>
      <c r="H1760" s="160">
        <f t="shared" ref="H1760:J1760" si="954">H1722</f>
        <v>0</v>
      </c>
      <c r="I1760" s="161">
        <f t="shared" si="954"/>
        <v>0</v>
      </c>
      <c r="J1760" s="161">
        <f t="shared" si="954"/>
        <v>0</v>
      </c>
      <c r="K1760" s="162">
        <f t="shared" si="950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5">B1723</f>
        <v>0</v>
      </c>
      <c r="C1761" s="287">
        <f t="shared" si="955"/>
        <v>0</v>
      </c>
      <c r="D1761" s="288">
        <f t="shared" si="955"/>
        <v>0</v>
      </c>
      <c r="E1761" s="289">
        <f t="shared" si="955"/>
        <v>0</v>
      </c>
      <c r="F1761" s="158"/>
      <c r="G1761" s="159"/>
      <c r="H1761" s="160">
        <f t="shared" ref="H1761:J1761" si="956">H1723</f>
        <v>0</v>
      </c>
      <c r="I1761" s="161">
        <f t="shared" si="956"/>
        <v>0</v>
      </c>
      <c r="J1761" s="161">
        <f t="shared" si="956"/>
        <v>0</v>
      </c>
      <c r="K1761" s="162">
        <f t="shared" si="950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7">B1724</f>
        <v>0</v>
      </c>
      <c r="C1762" s="287">
        <f t="shared" si="957"/>
        <v>0</v>
      </c>
      <c r="D1762" s="288">
        <f t="shared" si="957"/>
        <v>0</v>
      </c>
      <c r="E1762" s="289">
        <f t="shared" si="957"/>
        <v>0</v>
      </c>
      <c r="F1762" s="158"/>
      <c r="G1762" s="159"/>
      <c r="H1762" s="160">
        <f t="shared" ref="H1762:J1762" si="958">H1724</f>
        <v>0</v>
      </c>
      <c r="I1762" s="161">
        <f t="shared" si="958"/>
        <v>0</v>
      </c>
      <c r="J1762" s="161">
        <f t="shared" si="958"/>
        <v>0</v>
      </c>
      <c r="K1762" s="162">
        <f t="shared" si="950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9">B1725</f>
        <v>0</v>
      </c>
      <c r="C1763" s="287">
        <f t="shared" si="959"/>
        <v>0</v>
      </c>
      <c r="D1763" s="288">
        <f t="shared" si="959"/>
        <v>0</v>
      </c>
      <c r="E1763" s="289">
        <f t="shared" si="959"/>
        <v>0</v>
      </c>
      <c r="F1763" s="158"/>
      <c r="G1763" s="159"/>
      <c r="H1763" s="160">
        <f t="shared" ref="H1763:J1763" si="960">H1725</f>
        <v>0</v>
      </c>
      <c r="I1763" s="161">
        <f t="shared" si="960"/>
        <v>0</v>
      </c>
      <c r="J1763" s="161">
        <f t="shared" si="960"/>
        <v>0</v>
      </c>
      <c r="K1763" s="162">
        <f t="shared" si="950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61">B1726</f>
        <v>0</v>
      </c>
      <c r="C1764" s="287">
        <f t="shared" si="961"/>
        <v>0</v>
      </c>
      <c r="D1764" s="288">
        <f t="shared" si="961"/>
        <v>0</v>
      </c>
      <c r="E1764" s="289">
        <f t="shared" si="961"/>
        <v>0</v>
      </c>
      <c r="F1764" s="158"/>
      <c r="G1764" s="159"/>
      <c r="H1764" s="160">
        <f t="shared" ref="H1764:J1764" si="962">H1726</f>
        <v>0</v>
      </c>
      <c r="I1764" s="161">
        <f t="shared" si="962"/>
        <v>0</v>
      </c>
      <c r="J1764" s="161">
        <f t="shared" si="962"/>
        <v>0</v>
      </c>
      <c r="K1764" s="162">
        <f t="shared" si="950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3">B1727</f>
        <v>0</v>
      </c>
      <c r="C1765" s="287">
        <f t="shared" si="963"/>
        <v>0</v>
      </c>
      <c r="D1765" s="288">
        <f t="shared" si="963"/>
        <v>0</v>
      </c>
      <c r="E1765" s="290">
        <f t="shared" si="963"/>
        <v>0</v>
      </c>
      <c r="F1765" s="158"/>
      <c r="G1765" s="159"/>
      <c r="H1765" s="160">
        <f t="shared" ref="H1765:J1765" si="964">H1727</f>
        <v>0</v>
      </c>
      <c r="I1765" s="161">
        <f t="shared" si="964"/>
        <v>0</v>
      </c>
      <c r="J1765" s="161">
        <f t="shared" si="964"/>
        <v>0</v>
      </c>
      <c r="K1765" s="162">
        <f t="shared" si="950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5">B1728</f>
        <v>0</v>
      </c>
      <c r="C1766" s="287">
        <f t="shared" si="965"/>
        <v>0</v>
      </c>
      <c r="D1766" s="288">
        <f t="shared" si="965"/>
        <v>0</v>
      </c>
      <c r="E1766" s="289">
        <f t="shared" si="965"/>
        <v>0</v>
      </c>
      <c r="F1766" s="158"/>
      <c r="G1766" s="159"/>
      <c r="H1766" s="160">
        <f t="shared" ref="H1766:J1766" si="966">H1728</f>
        <v>0</v>
      </c>
      <c r="I1766" s="161">
        <f t="shared" si="966"/>
        <v>0</v>
      </c>
      <c r="J1766" s="161">
        <f t="shared" si="966"/>
        <v>0</v>
      </c>
      <c r="K1766" s="162">
        <f t="shared" si="950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7">B1729</f>
        <v>0</v>
      </c>
      <c r="C1767" s="287">
        <f t="shared" si="967"/>
        <v>0</v>
      </c>
      <c r="D1767" s="288">
        <f t="shared" si="967"/>
        <v>0</v>
      </c>
      <c r="E1767" s="289">
        <f t="shared" si="967"/>
        <v>0</v>
      </c>
      <c r="F1767" s="158"/>
      <c r="G1767" s="159"/>
      <c r="H1767" s="160">
        <f t="shared" ref="H1767:J1767" si="968">H1729</f>
        <v>0</v>
      </c>
      <c r="I1767" s="161">
        <f t="shared" si="968"/>
        <v>0</v>
      </c>
      <c r="J1767" s="161">
        <f t="shared" si="968"/>
        <v>0</v>
      </c>
      <c r="K1767" s="162">
        <f t="shared" si="950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9">B1730</f>
        <v>0</v>
      </c>
      <c r="C1768" s="287">
        <f t="shared" si="969"/>
        <v>0</v>
      </c>
      <c r="D1768" s="288">
        <f t="shared" si="969"/>
        <v>0</v>
      </c>
      <c r="E1768" s="289">
        <f t="shared" si="969"/>
        <v>0</v>
      </c>
      <c r="F1768" s="158"/>
      <c r="G1768" s="159"/>
      <c r="H1768" s="160">
        <f t="shared" ref="H1768:J1768" si="970">H1730</f>
        <v>0</v>
      </c>
      <c r="I1768" s="161">
        <f t="shared" si="970"/>
        <v>0</v>
      </c>
      <c r="J1768" s="161">
        <f t="shared" si="970"/>
        <v>0</v>
      </c>
      <c r="K1768" s="162">
        <f t="shared" si="950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71">B1731</f>
        <v>0</v>
      </c>
      <c r="C1769" s="287">
        <f t="shared" si="971"/>
        <v>0</v>
      </c>
      <c r="D1769" s="288">
        <f t="shared" si="971"/>
        <v>0</v>
      </c>
      <c r="E1769" s="289">
        <f t="shared" si="971"/>
        <v>0</v>
      </c>
      <c r="F1769" s="158"/>
      <c r="G1769" s="159"/>
      <c r="H1769" s="160">
        <f t="shared" ref="H1769:J1769" si="972">H1731</f>
        <v>0</v>
      </c>
      <c r="I1769" s="161">
        <f t="shared" si="972"/>
        <v>0</v>
      </c>
      <c r="J1769" s="161">
        <f t="shared" si="972"/>
        <v>0</v>
      </c>
      <c r="K1769" s="162">
        <f t="shared" si="950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3">B1732</f>
        <v>0</v>
      </c>
      <c r="C1770" s="287">
        <f t="shared" si="973"/>
        <v>0</v>
      </c>
      <c r="D1770" s="288">
        <f t="shared" si="973"/>
        <v>0</v>
      </c>
      <c r="E1770" s="289">
        <f t="shared" si="973"/>
        <v>0</v>
      </c>
      <c r="F1770" s="158"/>
      <c r="G1770" s="159"/>
      <c r="H1770" s="160">
        <f t="shared" ref="H1770:J1770" si="974">H1732</f>
        <v>0</v>
      </c>
      <c r="I1770" s="161">
        <f t="shared" si="974"/>
        <v>0</v>
      </c>
      <c r="J1770" s="161">
        <f t="shared" si="974"/>
        <v>0</v>
      </c>
      <c r="K1770" s="162">
        <f t="shared" si="950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5">B1733</f>
        <v>0</v>
      </c>
      <c r="C1771" s="287">
        <f t="shared" si="975"/>
        <v>0</v>
      </c>
      <c r="D1771" s="288">
        <f t="shared" si="975"/>
        <v>0</v>
      </c>
      <c r="E1771" s="289">
        <f t="shared" si="975"/>
        <v>0</v>
      </c>
      <c r="F1771" s="158"/>
      <c r="G1771" s="159"/>
      <c r="H1771" s="160">
        <f t="shared" ref="H1771:J1771" si="976">H1733</f>
        <v>0</v>
      </c>
      <c r="I1771" s="161">
        <f t="shared" si="976"/>
        <v>0</v>
      </c>
      <c r="J1771" s="161">
        <f t="shared" si="976"/>
        <v>0</v>
      </c>
      <c r="K1771" s="162">
        <f t="shared" si="950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7">B1734</f>
        <v>0</v>
      </c>
      <c r="C1772" s="287">
        <f t="shared" si="977"/>
        <v>0</v>
      </c>
      <c r="D1772" s="288">
        <f t="shared" si="977"/>
        <v>0</v>
      </c>
      <c r="E1772" s="289">
        <f t="shared" si="977"/>
        <v>0</v>
      </c>
      <c r="F1772" s="158"/>
      <c r="G1772" s="159"/>
      <c r="H1772" s="160">
        <f t="shared" ref="H1772:J1772" si="978">H1734</f>
        <v>0</v>
      </c>
      <c r="I1772" s="161">
        <f t="shared" si="978"/>
        <v>0</v>
      </c>
      <c r="J1772" s="161">
        <f t="shared" si="978"/>
        <v>0</v>
      </c>
      <c r="K1772" s="162">
        <f t="shared" si="950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9">B1735</f>
        <v>0</v>
      </c>
      <c r="C1773" s="287">
        <f t="shared" si="979"/>
        <v>0</v>
      </c>
      <c r="D1773" s="288">
        <f t="shared" si="979"/>
        <v>0</v>
      </c>
      <c r="E1773" s="290">
        <f t="shared" si="979"/>
        <v>0</v>
      </c>
      <c r="F1773" s="158"/>
      <c r="G1773" s="159"/>
      <c r="H1773" s="160">
        <f t="shared" ref="H1773:J1773" si="980">H1735</f>
        <v>0</v>
      </c>
      <c r="I1773" s="161">
        <f t="shared" si="980"/>
        <v>0</v>
      </c>
      <c r="J1773" s="161">
        <f t="shared" si="980"/>
        <v>0</v>
      </c>
      <c r="K1773" s="162">
        <f t="shared" si="950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77"/>
      <c r="K1775" s="365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78">
        <f>SUM(K1758:K1773)</f>
        <v>842800</v>
      </c>
      <c r="K1776" s="37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6"/>
      <c r="K1777" s="366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5"/>
      <c r="K1779" s="365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71">
        <f>((J1776/1.11)+(K1778/1.11))*11%</f>
        <v>83520.72072072071</v>
      </c>
      <c r="K1780" s="37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5"/>
      <c r="K1781" s="365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842800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8" t="str">
        <f>J1746</f>
        <v>NOVI / YO</v>
      </c>
      <c r="K1784" s="339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8">
        <f>J1747</f>
        <v>0</v>
      </c>
      <c r="K1785" s="339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24020016</v>
      </c>
      <c r="F1788" s="200"/>
      <c r="G1788" s="201" t="s">
        <v>2</v>
      </c>
      <c r="H1788" s="340" t="str">
        <f>H1750</f>
        <v>HARNOYO</v>
      </c>
      <c r="I1788" s="340"/>
      <c r="J1788" s="340"/>
      <c r="K1788" s="341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4" t="s">
        <v>3</v>
      </c>
      <c r="G1789" s="207"/>
      <c r="H1789" s="342"/>
      <c r="I1789" s="342"/>
      <c r="J1789" s="342"/>
      <c r="K1789" s="343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5">
        <f>D1752</f>
        <v>45342</v>
      </c>
      <c r="E1790" s="316"/>
      <c r="F1790" s="314"/>
      <c r="G1790" s="208"/>
      <c r="H1790" s="317" t="str">
        <f>H1752</f>
        <v>(BENDAN)</v>
      </c>
      <c r="I1790" s="317"/>
      <c r="J1790" s="317"/>
      <c r="K1790" s="318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4"/>
      <c r="G1791" s="208"/>
      <c r="H1791" s="319" t="str">
        <f>H1753</f>
        <v>PEKALONGAN</v>
      </c>
      <c r="I1791" s="319"/>
      <c r="J1791" s="319"/>
      <c r="K1791" s="320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2712</v>
      </c>
      <c r="E1792" s="199"/>
      <c r="F1792" s="210"/>
      <c r="G1792" s="211"/>
      <c r="H1792" s="321"/>
      <c r="I1792" s="321"/>
      <c r="J1792" s="321"/>
      <c r="K1792" s="322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81">B1758</f>
        <v>100</v>
      </c>
      <c r="C1796" s="292" t="str">
        <f t="shared" si="981"/>
        <v>PAK</v>
      </c>
      <c r="D1796" s="293">
        <f t="shared" si="981"/>
        <v>1</v>
      </c>
      <c r="E1796" s="294" t="str">
        <f t="shared" si="981"/>
        <v>PAPER FASTENER (ACCO) KENKO PF-508 ISI 50 PC PUTIH</v>
      </c>
      <c r="F1796" s="235"/>
      <c r="G1796" s="236"/>
      <c r="H1796" s="237">
        <f t="shared" ref="H1796:J1796" si="982">H1758</f>
        <v>9800</v>
      </c>
      <c r="I1796" s="238">
        <f t="shared" si="982"/>
        <v>0.14000000000000001</v>
      </c>
      <c r="J1796" s="238">
        <f t="shared" si="982"/>
        <v>0</v>
      </c>
      <c r="K1796" s="239">
        <f t="shared" ref="K1796:K1811" si="983">(B1796*H1796-((B1796*H1796)*I1796))-((B1796*H1796-((B1796*H1796)*I1796))*J1796)</f>
        <v>842800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4">B1759</f>
        <v>0</v>
      </c>
      <c r="C1797" s="292">
        <f t="shared" si="984"/>
        <v>0</v>
      </c>
      <c r="D1797" s="293">
        <f t="shared" si="984"/>
        <v>0</v>
      </c>
      <c r="E1797" s="294">
        <f t="shared" si="984"/>
        <v>0</v>
      </c>
      <c r="F1797" s="235"/>
      <c r="G1797" s="236"/>
      <c r="H1797" s="237">
        <f t="shared" ref="H1797:J1797" si="985">H1759</f>
        <v>0</v>
      </c>
      <c r="I1797" s="238">
        <f t="shared" si="985"/>
        <v>0</v>
      </c>
      <c r="J1797" s="238">
        <f t="shared" si="985"/>
        <v>0</v>
      </c>
      <c r="K1797" s="239">
        <f t="shared" si="983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6">B1760</f>
        <v>0</v>
      </c>
      <c r="C1798" s="292">
        <f t="shared" si="986"/>
        <v>0</v>
      </c>
      <c r="D1798" s="293">
        <f t="shared" si="986"/>
        <v>0</v>
      </c>
      <c r="E1798" s="294">
        <f t="shared" si="986"/>
        <v>0</v>
      </c>
      <c r="F1798" s="235"/>
      <c r="G1798" s="236"/>
      <c r="H1798" s="237">
        <f t="shared" ref="H1798:J1798" si="987">H1760</f>
        <v>0</v>
      </c>
      <c r="I1798" s="238">
        <f t="shared" si="987"/>
        <v>0</v>
      </c>
      <c r="J1798" s="238">
        <f t="shared" si="987"/>
        <v>0</v>
      </c>
      <c r="K1798" s="239">
        <f t="shared" si="983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8">B1761</f>
        <v>0</v>
      </c>
      <c r="C1799" s="292">
        <f t="shared" si="988"/>
        <v>0</v>
      </c>
      <c r="D1799" s="293">
        <f t="shared" si="988"/>
        <v>0</v>
      </c>
      <c r="E1799" s="294">
        <f t="shared" si="988"/>
        <v>0</v>
      </c>
      <c r="F1799" s="235"/>
      <c r="G1799" s="236"/>
      <c r="H1799" s="237">
        <f t="shared" ref="H1799:J1799" si="989">H1761</f>
        <v>0</v>
      </c>
      <c r="I1799" s="238">
        <f t="shared" si="989"/>
        <v>0</v>
      </c>
      <c r="J1799" s="238">
        <f t="shared" si="989"/>
        <v>0</v>
      </c>
      <c r="K1799" s="239">
        <f t="shared" si="983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90">B1762</f>
        <v>0</v>
      </c>
      <c r="C1800" s="292">
        <f t="shared" si="990"/>
        <v>0</v>
      </c>
      <c r="D1800" s="293">
        <f t="shared" si="990"/>
        <v>0</v>
      </c>
      <c r="E1800" s="294">
        <f t="shared" si="990"/>
        <v>0</v>
      </c>
      <c r="F1800" s="235"/>
      <c r="G1800" s="236"/>
      <c r="H1800" s="237">
        <f t="shared" ref="H1800:J1800" si="991">H1762</f>
        <v>0</v>
      </c>
      <c r="I1800" s="238">
        <f t="shared" si="991"/>
        <v>0</v>
      </c>
      <c r="J1800" s="238">
        <f t="shared" si="991"/>
        <v>0</v>
      </c>
      <c r="K1800" s="239">
        <f t="shared" si="983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2">B1763</f>
        <v>0</v>
      </c>
      <c r="C1801" s="292">
        <f t="shared" si="992"/>
        <v>0</v>
      </c>
      <c r="D1801" s="293">
        <f t="shared" si="992"/>
        <v>0</v>
      </c>
      <c r="E1801" s="294">
        <f t="shared" si="992"/>
        <v>0</v>
      </c>
      <c r="F1801" s="235"/>
      <c r="G1801" s="236"/>
      <c r="H1801" s="237">
        <f t="shared" ref="H1801:J1801" si="993">H1763</f>
        <v>0</v>
      </c>
      <c r="I1801" s="238">
        <f t="shared" si="993"/>
        <v>0</v>
      </c>
      <c r="J1801" s="238">
        <f t="shared" si="993"/>
        <v>0</v>
      </c>
      <c r="K1801" s="239">
        <f t="shared" si="983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4">B1764</f>
        <v>0</v>
      </c>
      <c r="C1802" s="292">
        <f t="shared" si="994"/>
        <v>0</v>
      </c>
      <c r="D1802" s="293">
        <f t="shared" si="994"/>
        <v>0</v>
      </c>
      <c r="E1802" s="294">
        <f t="shared" si="994"/>
        <v>0</v>
      </c>
      <c r="F1802" s="235"/>
      <c r="G1802" s="236"/>
      <c r="H1802" s="237">
        <f t="shared" ref="H1802:J1802" si="995">H1764</f>
        <v>0</v>
      </c>
      <c r="I1802" s="238">
        <f t="shared" si="995"/>
        <v>0</v>
      </c>
      <c r="J1802" s="238">
        <f t="shared" si="995"/>
        <v>0</v>
      </c>
      <c r="K1802" s="239">
        <f t="shared" si="983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6">B1765</f>
        <v>0</v>
      </c>
      <c r="C1803" s="292">
        <f t="shared" si="996"/>
        <v>0</v>
      </c>
      <c r="D1803" s="293">
        <f t="shared" si="996"/>
        <v>0</v>
      </c>
      <c r="E1803" s="295">
        <f t="shared" si="996"/>
        <v>0</v>
      </c>
      <c r="F1803" s="235"/>
      <c r="G1803" s="236"/>
      <c r="H1803" s="237">
        <f t="shared" ref="H1803:J1803" si="997">H1765</f>
        <v>0</v>
      </c>
      <c r="I1803" s="238">
        <f t="shared" si="997"/>
        <v>0</v>
      </c>
      <c r="J1803" s="238">
        <f t="shared" si="997"/>
        <v>0</v>
      </c>
      <c r="K1803" s="239">
        <f t="shared" si="983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8">B1766</f>
        <v>0</v>
      </c>
      <c r="C1804" s="292">
        <f t="shared" si="998"/>
        <v>0</v>
      </c>
      <c r="D1804" s="293">
        <f t="shared" si="998"/>
        <v>0</v>
      </c>
      <c r="E1804" s="294">
        <f t="shared" si="998"/>
        <v>0</v>
      </c>
      <c r="F1804" s="235"/>
      <c r="G1804" s="236"/>
      <c r="H1804" s="237">
        <f t="shared" ref="H1804:J1804" si="999">H1766</f>
        <v>0</v>
      </c>
      <c r="I1804" s="238">
        <f t="shared" si="999"/>
        <v>0</v>
      </c>
      <c r="J1804" s="238">
        <f t="shared" si="999"/>
        <v>0</v>
      </c>
      <c r="K1804" s="239">
        <f t="shared" si="983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1000">B1767</f>
        <v>0</v>
      </c>
      <c r="C1805" s="292">
        <f t="shared" si="1000"/>
        <v>0</v>
      </c>
      <c r="D1805" s="293">
        <f t="shared" si="1000"/>
        <v>0</v>
      </c>
      <c r="E1805" s="294">
        <f t="shared" si="1000"/>
        <v>0</v>
      </c>
      <c r="F1805" s="235"/>
      <c r="G1805" s="236"/>
      <c r="H1805" s="237">
        <f t="shared" ref="H1805:J1805" si="1001">H1767</f>
        <v>0</v>
      </c>
      <c r="I1805" s="238">
        <f t="shared" si="1001"/>
        <v>0</v>
      </c>
      <c r="J1805" s="238">
        <f t="shared" si="1001"/>
        <v>0</v>
      </c>
      <c r="K1805" s="239">
        <f t="shared" si="983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2">B1768</f>
        <v>0</v>
      </c>
      <c r="C1806" s="292">
        <f t="shared" si="1002"/>
        <v>0</v>
      </c>
      <c r="D1806" s="293">
        <f t="shared" si="1002"/>
        <v>0</v>
      </c>
      <c r="E1806" s="294">
        <f t="shared" si="1002"/>
        <v>0</v>
      </c>
      <c r="F1806" s="235"/>
      <c r="G1806" s="236"/>
      <c r="H1806" s="237">
        <f t="shared" ref="H1806:J1806" si="1003">H1768</f>
        <v>0</v>
      </c>
      <c r="I1806" s="238">
        <f t="shared" si="1003"/>
        <v>0</v>
      </c>
      <c r="J1806" s="238">
        <f t="shared" si="1003"/>
        <v>0</v>
      </c>
      <c r="K1806" s="239">
        <f t="shared" si="983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4">B1769</f>
        <v>0</v>
      </c>
      <c r="C1807" s="292">
        <f t="shared" si="1004"/>
        <v>0</v>
      </c>
      <c r="D1807" s="293">
        <f t="shared" si="1004"/>
        <v>0</v>
      </c>
      <c r="E1807" s="294">
        <f t="shared" si="1004"/>
        <v>0</v>
      </c>
      <c r="F1807" s="235"/>
      <c r="G1807" s="236"/>
      <c r="H1807" s="237">
        <f t="shared" ref="H1807:J1807" si="1005">H1769</f>
        <v>0</v>
      </c>
      <c r="I1807" s="238">
        <f t="shared" si="1005"/>
        <v>0</v>
      </c>
      <c r="J1807" s="238">
        <f t="shared" si="1005"/>
        <v>0</v>
      </c>
      <c r="K1807" s="239">
        <f t="shared" si="983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6">B1770</f>
        <v>0</v>
      </c>
      <c r="C1808" s="292">
        <f t="shared" si="1006"/>
        <v>0</v>
      </c>
      <c r="D1808" s="293">
        <f t="shared" si="1006"/>
        <v>0</v>
      </c>
      <c r="E1808" s="294">
        <f t="shared" si="1006"/>
        <v>0</v>
      </c>
      <c r="F1808" s="235"/>
      <c r="G1808" s="236"/>
      <c r="H1808" s="237">
        <f t="shared" ref="H1808:J1808" si="1007">H1770</f>
        <v>0</v>
      </c>
      <c r="I1808" s="238">
        <f t="shared" si="1007"/>
        <v>0</v>
      </c>
      <c r="J1808" s="238">
        <f t="shared" si="1007"/>
        <v>0</v>
      </c>
      <c r="K1808" s="239">
        <f t="shared" si="983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8">B1771</f>
        <v>0</v>
      </c>
      <c r="C1809" s="292">
        <f t="shared" si="1008"/>
        <v>0</v>
      </c>
      <c r="D1809" s="293">
        <f t="shared" si="1008"/>
        <v>0</v>
      </c>
      <c r="E1809" s="294">
        <f t="shared" si="1008"/>
        <v>0</v>
      </c>
      <c r="F1809" s="235"/>
      <c r="G1809" s="236"/>
      <c r="H1809" s="237">
        <f t="shared" ref="H1809:J1809" si="1009">H1771</f>
        <v>0</v>
      </c>
      <c r="I1809" s="238">
        <f t="shared" si="1009"/>
        <v>0</v>
      </c>
      <c r="J1809" s="238">
        <f t="shared" si="1009"/>
        <v>0</v>
      </c>
      <c r="K1809" s="239">
        <f t="shared" si="983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10">B1772</f>
        <v>0</v>
      </c>
      <c r="C1810" s="292">
        <f t="shared" si="1010"/>
        <v>0</v>
      </c>
      <c r="D1810" s="293">
        <f t="shared" si="1010"/>
        <v>0</v>
      </c>
      <c r="E1810" s="294">
        <f t="shared" si="1010"/>
        <v>0</v>
      </c>
      <c r="F1810" s="235"/>
      <c r="G1810" s="236"/>
      <c r="H1810" s="237">
        <f t="shared" ref="H1810:J1810" si="1011">H1772</f>
        <v>0</v>
      </c>
      <c r="I1810" s="238">
        <f t="shared" si="1011"/>
        <v>0</v>
      </c>
      <c r="J1810" s="238">
        <f t="shared" si="1011"/>
        <v>0</v>
      </c>
      <c r="K1810" s="239">
        <f t="shared" si="983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2">B1773</f>
        <v>0</v>
      </c>
      <c r="C1811" s="292">
        <f t="shared" si="1012"/>
        <v>0</v>
      </c>
      <c r="D1811" s="293">
        <f t="shared" si="1012"/>
        <v>0</v>
      </c>
      <c r="E1811" s="295">
        <f t="shared" si="1012"/>
        <v>0</v>
      </c>
      <c r="F1811" s="235"/>
      <c r="G1811" s="236"/>
      <c r="H1811" s="237">
        <f t="shared" ref="H1811:J1811" si="1013">H1773</f>
        <v>0</v>
      </c>
      <c r="I1811" s="238">
        <f t="shared" si="1013"/>
        <v>0</v>
      </c>
      <c r="J1811" s="238">
        <f t="shared" si="1013"/>
        <v>0</v>
      </c>
      <c r="K1811" s="239">
        <f t="shared" si="983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3"/>
      <c r="K1813" s="32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5">
        <f>SUM(K1796:K1811)</f>
        <v>842800</v>
      </c>
      <c r="K1814" s="32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7"/>
      <c r="K1815" s="32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4"/>
      <c r="K1817" s="32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8">
        <f>((J1814/1.11)+(K1816/1.11))*11%</f>
        <v>83520.72072072071</v>
      </c>
      <c r="K1818" s="329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4"/>
      <c r="K1819" s="32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842800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30" t="str">
        <f>J1784</f>
        <v>NOVI / YO</v>
      </c>
      <c r="K1822" s="331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30">
        <f>J1785</f>
        <v>0</v>
      </c>
      <c r="K1823" s="331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24020017</v>
      </c>
      <c r="G1826" s="11" t="s">
        <v>2</v>
      </c>
      <c r="H1826" s="306" t="s">
        <v>136</v>
      </c>
      <c r="I1826" s="306"/>
      <c r="J1826" s="306"/>
      <c r="K1826" s="30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0" t="s">
        <v>3</v>
      </c>
      <c r="G1827" s="17"/>
      <c r="H1827" s="308"/>
      <c r="I1827" s="308"/>
      <c r="J1827" s="308"/>
      <c r="K1827" s="30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8">
        <v>45342</v>
      </c>
      <c r="E1828" s="349"/>
      <c r="F1828" s="310"/>
      <c r="G1828" s="18"/>
      <c r="H1828" s="350" t="s">
        <v>137</v>
      </c>
      <c r="I1828" s="350"/>
      <c r="J1828" s="350"/>
      <c r="K1828" s="35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0"/>
      <c r="G1829" s="18"/>
      <c r="H1829" s="352" t="s">
        <v>138</v>
      </c>
      <c r="I1829" s="352"/>
      <c r="J1829" s="352"/>
      <c r="K1829" s="35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135</v>
      </c>
      <c r="E1830" s="9"/>
      <c r="F1830" s="21"/>
      <c r="G1830" s="22"/>
      <c r="H1830" s="354"/>
      <c r="I1830" s="354"/>
      <c r="J1830" s="354"/>
      <c r="K1830" s="35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84</v>
      </c>
      <c r="C1834" s="46" t="s">
        <v>112</v>
      </c>
      <c r="D1834" s="93"/>
      <c r="E1834" s="305" t="s">
        <v>139</v>
      </c>
      <c r="F1834" s="48"/>
      <c r="G1834" s="49"/>
      <c r="H1834" s="50">
        <v>7500</v>
      </c>
      <c r="I1834" s="51">
        <v>0.14499999999999999</v>
      </c>
      <c r="J1834" s="51"/>
      <c r="K1834" s="52">
        <f t="shared" ref="K1834:K1849" si="1014">(B1834*H1834-((B1834*H1834)*I1834))-((B1834*H1834-((B1834*H1834)*I1834))*J1834)</f>
        <v>538650</v>
      </c>
      <c r="L1834" s="36"/>
    </row>
    <row r="1835" spans="1:12" s="10" customFormat="1" ht="14.1" customHeight="1" x14ac:dyDescent="0.25">
      <c r="A1835" s="45">
        <v>2</v>
      </c>
      <c r="B1835" s="46">
        <v>24</v>
      </c>
      <c r="C1835" s="46" t="s">
        <v>112</v>
      </c>
      <c r="D1835" s="93"/>
      <c r="E1835" s="305" t="s">
        <v>140</v>
      </c>
      <c r="F1835" s="48"/>
      <c r="G1835" s="49"/>
      <c r="H1835" s="50">
        <v>7500</v>
      </c>
      <c r="I1835" s="51">
        <v>0.14499999999999999</v>
      </c>
      <c r="J1835" s="51"/>
      <c r="K1835" s="52">
        <f t="shared" si="1014"/>
        <v>153900</v>
      </c>
      <c r="L1835" s="36"/>
    </row>
    <row r="1836" spans="1:12" s="10" customFormat="1" ht="14.1" customHeight="1" x14ac:dyDescent="0.25">
      <c r="A1836" s="45">
        <v>3</v>
      </c>
      <c r="B1836" s="46">
        <v>120</v>
      </c>
      <c r="C1836" s="46" t="s">
        <v>112</v>
      </c>
      <c r="D1836" s="93"/>
      <c r="E1836" s="110" t="s">
        <v>141</v>
      </c>
      <c r="F1836" s="48"/>
      <c r="G1836" s="49"/>
      <c r="H1836" s="50">
        <v>43500</v>
      </c>
      <c r="I1836" s="51">
        <v>0.14499999999999999</v>
      </c>
      <c r="J1836" s="51"/>
      <c r="K1836" s="52">
        <f t="shared" si="1014"/>
        <v>4463100</v>
      </c>
      <c r="L1836" s="36"/>
    </row>
    <row r="1837" spans="1:12" s="10" customFormat="1" ht="14.1" customHeight="1" x14ac:dyDescent="0.25">
      <c r="A1837" s="45">
        <v>4</v>
      </c>
      <c r="B1837" s="46">
        <v>120</v>
      </c>
      <c r="C1837" s="46" t="s">
        <v>112</v>
      </c>
      <c r="D1837" s="93"/>
      <c r="E1837" s="305" t="s">
        <v>142</v>
      </c>
      <c r="F1837" s="48"/>
      <c r="G1837" s="49"/>
      <c r="H1837" s="50">
        <v>7000</v>
      </c>
      <c r="I1837" s="51">
        <v>0.14499999999999999</v>
      </c>
      <c r="J1837" s="51"/>
      <c r="K1837" s="52">
        <f t="shared" si="1014"/>
        <v>718200</v>
      </c>
      <c r="L1837" s="36"/>
    </row>
    <row r="1838" spans="1:12" s="10" customFormat="1" ht="14.1" customHeight="1" x14ac:dyDescent="0.25">
      <c r="A1838" s="45">
        <v>5</v>
      </c>
      <c r="B1838" s="46">
        <v>120</v>
      </c>
      <c r="C1838" s="46" t="s">
        <v>112</v>
      </c>
      <c r="D1838" s="93"/>
      <c r="E1838" s="305" t="s">
        <v>143</v>
      </c>
      <c r="F1838" s="48"/>
      <c r="G1838" s="49"/>
      <c r="H1838" s="50">
        <v>6450</v>
      </c>
      <c r="I1838" s="51">
        <v>0.14499999999999999</v>
      </c>
      <c r="J1838" s="51"/>
      <c r="K1838" s="52">
        <f t="shared" si="1014"/>
        <v>661770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4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4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4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4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4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4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4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4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4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4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4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7"/>
      <c r="K1851" s="311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2">
        <f>SUM(K1834:K1849)</f>
        <v>6535620</v>
      </c>
      <c r="K1852" s="333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4"/>
      <c r="K1853" s="334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1"/>
      <c r="K1855" s="311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5">
        <f>((J1852/1.11)+(K1854/1.11))*11%</f>
        <v>647674.05405405397</v>
      </c>
      <c r="K1856" s="336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1"/>
      <c r="K1857" s="311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6535620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2" t="s">
        <v>61</v>
      </c>
      <c r="K1860" s="31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2"/>
      <c r="K1861" s="31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24020017</v>
      </c>
      <c r="F1864" s="123"/>
      <c r="G1864" s="124" t="s">
        <v>2</v>
      </c>
      <c r="H1864" s="356" t="str">
        <f>H1826</f>
        <v>CV RAINBOW NUSANTARA</v>
      </c>
      <c r="I1864" s="356"/>
      <c r="J1864" s="356"/>
      <c r="K1864" s="357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60" t="s">
        <v>3</v>
      </c>
      <c r="G1865" s="130"/>
      <c r="H1865" s="358"/>
      <c r="I1865" s="358"/>
      <c r="J1865" s="358"/>
      <c r="K1865" s="359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1">
        <f>D1828</f>
        <v>45342</v>
      </c>
      <c r="E1866" s="362"/>
      <c r="F1866" s="360"/>
      <c r="G1866" s="131"/>
      <c r="H1866" s="363" t="str">
        <f>H1828</f>
        <v>( PELANGI )</v>
      </c>
      <c r="I1866" s="363"/>
      <c r="J1866" s="363"/>
      <c r="K1866" s="36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60"/>
      <c r="G1867" s="131"/>
      <c r="H1867" s="344" t="str">
        <f>H1829</f>
        <v>SIDOARJO</v>
      </c>
      <c r="I1867" s="344"/>
      <c r="J1867" s="344"/>
      <c r="K1867" s="345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2623</v>
      </c>
      <c r="E1868" s="122"/>
      <c r="F1868" s="133"/>
      <c r="G1868" s="134"/>
      <c r="H1868" s="346"/>
      <c r="I1868" s="346"/>
      <c r="J1868" s="346"/>
      <c r="K1868" s="347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5">B1834</f>
        <v>84</v>
      </c>
      <c r="C1872" s="287" t="str">
        <f t="shared" si="1015"/>
        <v>PC</v>
      </c>
      <c r="D1872" s="288">
        <f t="shared" si="1015"/>
        <v>0</v>
      </c>
      <c r="E1872" s="289" t="str">
        <f t="shared" si="1015"/>
        <v>JANGKA (COMPASS SET) KENKO C-168 / MS-75</v>
      </c>
      <c r="F1872" s="158"/>
      <c r="G1872" s="159"/>
      <c r="H1872" s="160">
        <f t="shared" ref="H1872:J1872" si="1016">H1834</f>
        <v>7500</v>
      </c>
      <c r="I1872" s="161">
        <f t="shared" si="1016"/>
        <v>0.14499999999999999</v>
      </c>
      <c r="J1872" s="161">
        <f t="shared" si="1016"/>
        <v>0</v>
      </c>
      <c r="K1872" s="162">
        <f t="shared" ref="K1872:K1887" si="1017">(B1872*H1872-((B1872*H1872)*I1872))-((B1872*H1872-((B1872*H1872)*I1872))*J1872)</f>
        <v>538650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8">B1835</f>
        <v>24</v>
      </c>
      <c r="C1873" s="287" t="str">
        <f t="shared" si="1018"/>
        <v>PC</v>
      </c>
      <c r="D1873" s="288">
        <f t="shared" si="1018"/>
        <v>0</v>
      </c>
      <c r="E1873" s="289" t="str">
        <f t="shared" si="1018"/>
        <v>JANGKA (COMPASS SET) KENKO C-528 / MS-55</v>
      </c>
      <c r="F1873" s="158"/>
      <c r="G1873" s="159"/>
      <c r="H1873" s="160">
        <f t="shared" ref="H1873:J1873" si="1019">H1835</f>
        <v>7500</v>
      </c>
      <c r="I1873" s="161">
        <f t="shared" si="1019"/>
        <v>0.14499999999999999</v>
      </c>
      <c r="J1873" s="161">
        <f t="shared" si="1019"/>
        <v>0</v>
      </c>
      <c r="K1873" s="162">
        <f t="shared" si="1017"/>
        <v>153900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20">B1836</f>
        <v>120</v>
      </c>
      <c r="C1874" s="287" t="str">
        <f t="shared" si="1020"/>
        <v>PC</v>
      </c>
      <c r="D1874" s="288">
        <f t="shared" si="1020"/>
        <v>0</v>
      </c>
      <c r="E1874" s="289" t="str">
        <f t="shared" si="1020"/>
        <v>GARISAN BESI (STAINLESS STEEL) KENKO 100 CM / 1 M</v>
      </c>
      <c r="F1874" s="158"/>
      <c r="G1874" s="159"/>
      <c r="H1874" s="160">
        <f t="shared" ref="H1874:J1874" si="1021">H1836</f>
        <v>43500</v>
      </c>
      <c r="I1874" s="161">
        <f t="shared" si="1021"/>
        <v>0.14499999999999999</v>
      </c>
      <c r="J1874" s="161">
        <f t="shared" si="1021"/>
        <v>0</v>
      </c>
      <c r="K1874" s="162">
        <f t="shared" si="1017"/>
        <v>4463100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2">B1837</f>
        <v>120</v>
      </c>
      <c r="C1875" s="287" t="str">
        <f t="shared" si="1022"/>
        <v>PC</v>
      </c>
      <c r="D1875" s="288">
        <f t="shared" si="1022"/>
        <v>0</v>
      </c>
      <c r="E1875" s="289" t="str">
        <f t="shared" si="1022"/>
        <v>STAMP PLATE NUMBER KENKO N-38 (Cap Nomer)</v>
      </c>
      <c r="F1875" s="158"/>
      <c r="G1875" s="159"/>
      <c r="H1875" s="160">
        <f t="shared" ref="H1875:J1875" si="1023">H1837</f>
        <v>7000</v>
      </c>
      <c r="I1875" s="161">
        <f t="shared" si="1023"/>
        <v>0.14499999999999999</v>
      </c>
      <c r="J1875" s="161">
        <f t="shared" si="1023"/>
        <v>0</v>
      </c>
      <c r="K1875" s="162">
        <f t="shared" si="1017"/>
        <v>718200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4">B1838</f>
        <v>120</v>
      </c>
      <c r="C1876" s="287" t="str">
        <f t="shared" si="1024"/>
        <v>PC</v>
      </c>
      <c r="D1876" s="288">
        <f t="shared" si="1024"/>
        <v>0</v>
      </c>
      <c r="E1876" s="289" t="str">
        <f t="shared" si="1024"/>
        <v>DATE STAMP KENKO D-3 (Cap Tanggal 5 Mm)</v>
      </c>
      <c r="F1876" s="158"/>
      <c r="G1876" s="159"/>
      <c r="H1876" s="160">
        <f t="shared" ref="H1876:J1876" si="1025">H1838</f>
        <v>6450</v>
      </c>
      <c r="I1876" s="161">
        <f t="shared" si="1025"/>
        <v>0.14499999999999999</v>
      </c>
      <c r="J1876" s="161">
        <f t="shared" si="1025"/>
        <v>0</v>
      </c>
      <c r="K1876" s="162">
        <f t="shared" si="1017"/>
        <v>661770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6">B1839</f>
        <v>0</v>
      </c>
      <c r="C1877" s="287">
        <f t="shared" si="1026"/>
        <v>0</v>
      </c>
      <c r="D1877" s="288">
        <f t="shared" si="1026"/>
        <v>0</v>
      </c>
      <c r="E1877" s="289">
        <f t="shared" si="1026"/>
        <v>0</v>
      </c>
      <c r="F1877" s="158"/>
      <c r="G1877" s="159"/>
      <c r="H1877" s="160">
        <f t="shared" ref="H1877:J1877" si="1027">H1839</f>
        <v>0</v>
      </c>
      <c r="I1877" s="161">
        <f t="shared" si="1027"/>
        <v>0</v>
      </c>
      <c r="J1877" s="161">
        <f t="shared" si="1027"/>
        <v>0</v>
      </c>
      <c r="K1877" s="162">
        <f t="shared" si="1017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8">B1840</f>
        <v>0</v>
      </c>
      <c r="C1878" s="287">
        <f t="shared" si="1028"/>
        <v>0</v>
      </c>
      <c r="D1878" s="288">
        <f t="shared" si="1028"/>
        <v>0</v>
      </c>
      <c r="E1878" s="289">
        <f t="shared" si="1028"/>
        <v>0</v>
      </c>
      <c r="F1878" s="158"/>
      <c r="G1878" s="159"/>
      <c r="H1878" s="160">
        <f t="shared" ref="H1878:J1878" si="1029">H1840</f>
        <v>0</v>
      </c>
      <c r="I1878" s="161">
        <f t="shared" si="1029"/>
        <v>0</v>
      </c>
      <c r="J1878" s="161">
        <f t="shared" si="1029"/>
        <v>0</v>
      </c>
      <c r="K1878" s="162">
        <f t="shared" si="1017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30">B1841</f>
        <v>0</v>
      </c>
      <c r="C1879" s="287">
        <f t="shared" si="1030"/>
        <v>0</v>
      </c>
      <c r="D1879" s="288">
        <f t="shared" si="1030"/>
        <v>0</v>
      </c>
      <c r="E1879" s="290">
        <f t="shared" si="1030"/>
        <v>0</v>
      </c>
      <c r="F1879" s="158"/>
      <c r="G1879" s="159"/>
      <c r="H1879" s="160">
        <f t="shared" ref="H1879:J1879" si="1031">H1841</f>
        <v>0</v>
      </c>
      <c r="I1879" s="161">
        <f t="shared" si="1031"/>
        <v>0</v>
      </c>
      <c r="J1879" s="161">
        <f t="shared" si="1031"/>
        <v>0</v>
      </c>
      <c r="K1879" s="162">
        <f t="shared" si="1017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2">B1842</f>
        <v>0</v>
      </c>
      <c r="C1880" s="287">
        <f t="shared" si="1032"/>
        <v>0</v>
      </c>
      <c r="D1880" s="288">
        <f t="shared" si="1032"/>
        <v>0</v>
      </c>
      <c r="E1880" s="289">
        <f t="shared" si="1032"/>
        <v>0</v>
      </c>
      <c r="F1880" s="158"/>
      <c r="G1880" s="159"/>
      <c r="H1880" s="160">
        <f t="shared" ref="H1880:J1880" si="1033">H1842</f>
        <v>0</v>
      </c>
      <c r="I1880" s="161">
        <f t="shared" si="1033"/>
        <v>0</v>
      </c>
      <c r="J1880" s="161">
        <f t="shared" si="1033"/>
        <v>0</v>
      </c>
      <c r="K1880" s="162">
        <f t="shared" si="1017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4">B1843</f>
        <v>0</v>
      </c>
      <c r="C1881" s="287">
        <f t="shared" si="1034"/>
        <v>0</v>
      </c>
      <c r="D1881" s="288">
        <f t="shared" si="1034"/>
        <v>0</v>
      </c>
      <c r="E1881" s="289">
        <f t="shared" si="1034"/>
        <v>0</v>
      </c>
      <c r="F1881" s="158"/>
      <c r="G1881" s="159"/>
      <c r="H1881" s="160">
        <f t="shared" ref="H1881:J1881" si="1035">H1843</f>
        <v>0</v>
      </c>
      <c r="I1881" s="161">
        <f t="shared" si="1035"/>
        <v>0</v>
      </c>
      <c r="J1881" s="161">
        <f t="shared" si="1035"/>
        <v>0</v>
      </c>
      <c r="K1881" s="162">
        <f t="shared" si="1017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6">B1844</f>
        <v>0</v>
      </c>
      <c r="C1882" s="287">
        <f t="shared" si="1036"/>
        <v>0</v>
      </c>
      <c r="D1882" s="288">
        <f t="shared" si="1036"/>
        <v>0</v>
      </c>
      <c r="E1882" s="289">
        <f t="shared" si="1036"/>
        <v>0</v>
      </c>
      <c r="F1882" s="158"/>
      <c r="G1882" s="159"/>
      <c r="H1882" s="160">
        <f t="shared" ref="H1882:J1882" si="1037">H1844</f>
        <v>0</v>
      </c>
      <c r="I1882" s="161">
        <f t="shared" si="1037"/>
        <v>0</v>
      </c>
      <c r="J1882" s="161">
        <f t="shared" si="1037"/>
        <v>0</v>
      </c>
      <c r="K1882" s="162">
        <f t="shared" si="1017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8">B1845</f>
        <v>0</v>
      </c>
      <c r="C1883" s="287">
        <f t="shared" si="1038"/>
        <v>0</v>
      </c>
      <c r="D1883" s="288">
        <f t="shared" si="1038"/>
        <v>0</v>
      </c>
      <c r="E1883" s="289">
        <f t="shared" si="1038"/>
        <v>0</v>
      </c>
      <c r="F1883" s="158"/>
      <c r="G1883" s="159"/>
      <c r="H1883" s="160">
        <f t="shared" ref="H1883:J1883" si="1039">H1845</f>
        <v>0</v>
      </c>
      <c r="I1883" s="161">
        <f t="shared" si="1039"/>
        <v>0</v>
      </c>
      <c r="J1883" s="161">
        <f t="shared" si="1039"/>
        <v>0</v>
      </c>
      <c r="K1883" s="162">
        <f t="shared" si="1017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40">B1846</f>
        <v>0</v>
      </c>
      <c r="C1884" s="287">
        <f t="shared" si="1040"/>
        <v>0</v>
      </c>
      <c r="D1884" s="288">
        <f t="shared" si="1040"/>
        <v>0</v>
      </c>
      <c r="E1884" s="289">
        <f t="shared" si="1040"/>
        <v>0</v>
      </c>
      <c r="F1884" s="158"/>
      <c r="G1884" s="159"/>
      <c r="H1884" s="160">
        <f t="shared" ref="H1884:J1884" si="1041">H1846</f>
        <v>0</v>
      </c>
      <c r="I1884" s="161">
        <f t="shared" si="1041"/>
        <v>0</v>
      </c>
      <c r="J1884" s="161">
        <f t="shared" si="1041"/>
        <v>0</v>
      </c>
      <c r="K1884" s="162">
        <f t="shared" si="1017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2">B1847</f>
        <v>0</v>
      </c>
      <c r="C1885" s="287">
        <f t="shared" si="1042"/>
        <v>0</v>
      </c>
      <c r="D1885" s="288">
        <f t="shared" si="1042"/>
        <v>0</v>
      </c>
      <c r="E1885" s="289">
        <f t="shared" si="1042"/>
        <v>0</v>
      </c>
      <c r="F1885" s="158"/>
      <c r="G1885" s="159"/>
      <c r="H1885" s="160">
        <f t="shared" ref="H1885:J1885" si="1043">H1847</f>
        <v>0</v>
      </c>
      <c r="I1885" s="161">
        <f t="shared" si="1043"/>
        <v>0</v>
      </c>
      <c r="J1885" s="161">
        <f t="shared" si="1043"/>
        <v>0</v>
      </c>
      <c r="K1885" s="162">
        <f t="shared" si="1017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4">B1848</f>
        <v>0</v>
      </c>
      <c r="C1886" s="287">
        <f t="shared" si="1044"/>
        <v>0</v>
      </c>
      <c r="D1886" s="288">
        <f t="shared" si="1044"/>
        <v>0</v>
      </c>
      <c r="E1886" s="289">
        <f t="shared" si="1044"/>
        <v>0</v>
      </c>
      <c r="F1886" s="158"/>
      <c r="G1886" s="159"/>
      <c r="H1886" s="160">
        <f t="shared" ref="H1886:J1886" si="1045">H1848</f>
        <v>0</v>
      </c>
      <c r="I1886" s="161">
        <f t="shared" si="1045"/>
        <v>0</v>
      </c>
      <c r="J1886" s="161">
        <f t="shared" si="1045"/>
        <v>0</v>
      </c>
      <c r="K1886" s="162">
        <f t="shared" si="1017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6">B1849</f>
        <v>0</v>
      </c>
      <c r="C1887" s="287">
        <f t="shared" si="1046"/>
        <v>0</v>
      </c>
      <c r="D1887" s="288">
        <f t="shared" si="1046"/>
        <v>0</v>
      </c>
      <c r="E1887" s="290">
        <f t="shared" si="1046"/>
        <v>0</v>
      </c>
      <c r="F1887" s="158"/>
      <c r="G1887" s="159"/>
      <c r="H1887" s="160">
        <f t="shared" ref="H1887:J1887" si="1047">H1849</f>
        <v>0</v>
      </c>
      <c r="I1887" s="161">
        <f t="shared" si="1047"/>
        <v>0</v>
      </c>
      <c r="J1887" s="161">
        <f t="shared" si="1047"/>
        <v>0</v>
      </c>
      <c r="K1887" s="162">
        <f t="shared" si="1017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77"/>
      <c r="K1889" s="365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78">
        <f>SUM(K1872:K1887)</f>
        <v>6535620</v>
      </c>
      <c r="K1890" s="37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6"/>
      <c r="K1891" s="366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5"/>
      <c r="K1893" s="365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71">
        <f>((J1890/1.11)+(K1892/1.11))*11%</f>
        <v>647674.05405405397</v>
      </c>
      <c r="K1894" s="37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5"/>
      <c r="K1895" s="365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6535620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8" t="str">
        <f>J1860</f>
        <v>NOVI / YO</v>
      </c>
      <c r="K1898" s="339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8">
        <f>J1861</f>
        <v>0</v>
      </c>
      <c r="K1899" s="339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24020017</v>
      </c>
      <c r="F1902" s="200"/>
      <c r="G1902" s="201" t="s">
        <v>2</v>
      </c>
      <c r="H1902" s="340" t="str">
        <f>H1864</f>
        <v>CV RAINBOW NUSANTARA</v>
      </c>
      <c r="I1902" s="340"/>
      <c r="J1902" s="340"/>
      <c r="K1902" s="341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4" t="s">
        <v>3</v>
      </c>
      <c r="G1903" s="207"/>
      <c r="H1903" s="342"/>
      <c r="I1903" s="342"/>
      <c r="J1903" s="342"/>
      <c r="K1903" s="343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5">
        <f>D1866</f>
        <v>45342</v>
      </c>
      <c r="E1904" s="316"/>
      <c r="F1904" s="314"/>
      <c r="G1904" s="208"/>
      <c r="H1904" s="317" t="str">
        <f>H1866</f>
        <v>( PELANGI )</v>
      </c>
      <c r="I1904" s="317"/>
      <c r="J1904" s="317"/>
      <c r="K1904" s="318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4"/>
      <c r="G1905" s="208"/>
      <c r="H1905" s="319" t="str">
        <f>H1867</f>
        <v>SIDOARJO</v>
      </c>
      <c r="I1905" s="319"/>
      <c r="J1905" s="319"/>
      <c r="K1905" s="320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2623</v>
      </c>
      <c r="E1906" s="199"/>
      <c r="F1906" s="210"/>
      <c r="G1906" s="211"/>
      <c r="H1906" s="321"/>
      <c r="I1906" s="321"/>
      <c r="J1906" s="321"/>
      <c r="K1906" s="322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8">B1872</f>
        <v>84</v>
      </c>
      <c r="C1910" s="292" t="str">
        <f t="shared" si="1048"/>
        <v>PC</v>
      </c>
      <c r="D1910" s="293">
        <f t="shared" si="1048"/>
        <v>0</v>
      </c>
      <c r="E1910" s="294" t="str">
        <f t="shared" si="1048"/>
        <v>JANGKA (COMPASS SET) KENKO C-168 / MS-75</v>
      </c>
      <c r="F1910" s="235"/>
      <c r="G1910" s="236"/>
      <c r="H1910" s="237">
        <f t="shared" ref="H1910:J1910" si="1049">H1872</f>
        <v>7500</v>
      </c>
      <c r="I1910" s="238">
        <f t="shared" si="1049"/>
        <v>0.14499999999999999</v>
      </c>
      <c r="J1910" s="238">
        <f t="shared" si="1049"/>
        <v>0</v>
      </c>
      <c r="K1910" s="239">
        <f t="shared" ref="K1910:K1925" si="1050">(B1910*H1910-((B1910*H1910)*I1910))-((B1910*H1910-((B1910*H1910)*I1910))*J1910)</f>
        <v>538650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51">B1873</f>
        <v>24</v>
      </c>
      <c r="C1911" s="292" t="str">
        <f t="shared" si="1051"/>
        <v>PC</v>
      </c>
      <c r="D1911" s="293">
        <f t="shared" si="1051"/>
        <v>0</v>
      </c>
      <c r="E1911" s="294" t="str">
        <f t="shared" si="1051"/>
        <v>JANGKA (COMPASS SET) KENKO C-528 / MS-55</v>
      </c>
      <c r="F1911" s="235"/>
      <c r="G1911" s="236"/>
      <c r="H1911" s="237">
        <f t="shared" ref="H1911:J1911" si="1052">H1873</f>
        <v>7500</v>
      </c>
      <c r="I1911" s="238">
        <f t="shared" si="1052"/>
        <v>0.14499999999999999</v>
      </c>
      <c r="J1911" s="238">
        <f t="shared" si="1052"/>
        <v>0</v>
      </c>
      <c r="K1911" s="239">
        <f t="shared" si="1050"/>
        <v>153900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3">B1874</f>
        <v>120</v>
      </c>
      <c r="C1912" s="292" t="str">
        <f t="shared" si="1053"/>
        <v>PC</v>
      </c>
      <c r="D1912" s="293">
        <f t="shared" si="1053"/>
        <v>0</v>
      </c>
      <c r="E1912" s="294" t="str">
        <f t="shared" si="1053"/>
        <v>GARISAN BESI (STAINLESS STEEL) KENKO 100 CM / 1 M</v>
      </c>
      <c r="F1912" s="235"/>
      <c r="G1912" s="236"/>
      <c r="H1912" s="237">
        <f t="shared" ref="H1912:J1912" si="1054">H1874</f>
        <v>43500</v>
      </c>
      <c r="I1912" s="238">
        <f t="shared" si="1054"/>
        <v>0.14499999999999999</v>
      </c>
      <c r="J1912" s="238">
        <f t="shared" si="1054"/>
        <v>0</v>
      </c>
      <c r="K1912" s="239">
        <f t="shared" si="1050"/>
        <v>4463100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5">B1875</f>
        <v>120</v>
      </c>
      <c r="C1913" s="292" t="str">
        <f t="shared" si="1055"/>
        <v>PC</v>
      </c>
      <c r="D1913" s="293">
        <f t="shared" si="1055"/>
        <v>0</v>
      </c>
      <c r="E1913" s="294" t="str">
        <f t="shared" si="1055"/>
        <v>STAMP PLATE NUMBER KENKO N-38 (Cap Nomer)</v>
      </c>
      <c r="F1913" s="235"/>
      <c r="G1913" s="236"/>
      <c r="H1913" s="237">
        <f t="shared" ref="H1913:J1913" si="1056">H1875</f>
        <v>7000</v>
      </c>
      <c r="I1913" s="238">
        <f t="shared" si="1056"/>
        <v>0.14499999999999999</v>
      </c>
      <c r="J1913" s="238">
        <f t="shared" si="1056"/>
        <v>0</v>
      </c>
      <c r="K1913" s="239">
        <f t="shared" si="1050"/>
        <v>718200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7">B1876</f>
        <v>120</v>
      </c>
      <c r="C1914" s="292" t="str">
        <f t="shared" si="1057"/>
        <v>PC</v>
      </c>
      <c r="D1914" s="293">
        <f t="shared" si="1057"/>
        <v>0</v>
      </c>
      <c r="E1914" s="294" t="str">
        <f t="shared" si="1057"/>
        <v>DATE STAMP KENKO D-3 (Cap Tanggal 5 Mm)</v>
      </c>
      <c r="F1914" s="235"/>
      <c r="G1914" s="236"/>
      <c r="H1914" s="237">
        <f t="shared" ref="H1914:J1914" si="1058">H1876</f>
        <v>6450</v>
      </c>
      <c r="I1914" s="238">
        <f t="shared" si="1058"/>
        <v>0.14499999999999999</v>
      </c>
      <c r="J1914" s="238">
        <f t="shared" si="1058"/>
        <v>0</v>
      </c>
      <c r="K1914" s="239">
        <f t="shared" si="1050"/>
        <v>661770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9">B1877</f>
        <v>0</v>
      </c>
      <c r="C1915" s="292">
        <f t="shared" si="1059"/>
        <v>0</v>
      </c>
      <c r="D1915" s="293">
        <f t="shared" si="1059"/>
        <v>0</v>
      </c>
      <c r="E1915" s="294">
        <f t="shared" si="1059"/>
        <v>0</v>
      </c>
      <c r="F1915" s="235"/>
      <c r="G1915" s="236"/>
      <c r="H1915" s="237">
        <f t="shared" ref="H1915:J1915" si="1060">H1877</f>
        <v>0</v>
      </c>
      <c r="I1915" s="238">
        <f t="shared" si="1060"/>
        <v>0</v>
      </c>
      <c r="J1915" s="238">
        <f t="shared" si="1060"/>
        <v>0</v>
      </c>
      <c r="K1915" s="239">
        <f t="shared" si="1050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61">B1878</f>
        <v>0</v>
      </c>
      <c r="C1916" s="292">
        <f t="shared" si="1061"/>
        <v>0</v>
      </c>
      <c r="D1916" s="293">
        <f t="shared" si="1061"/>
        <v>0</v>
      </c>
      <c r="E1916" s="294">
        <f t="shared" si="1061"/>
        <v>0</v>
      </c>
      <c r="F1916" s="235"/>
      <c r="G1916" s="236"/>
      <c r="H1916" s="237">
        <f t="shared" ref="H1916:J1916" si="1062">H1878</f>
        <v>0</v>
      </c>
      <c r="I1916" s="238">
        <f t="shared" si="1062"/>
        <v>0</v>
      </c>
      <c r="J1916" s="238">
        <f t="shared" si="1062"/>
        <v>0</v>
      </c>
      <c r="K1916" s="239">
        <f t="shared" si="1050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3">B1879</f>
        <v>0</v>
      </c>
      <c r="C1917" s="292">
        <f t="shared" si="1063"/>
        <v>0</v>
      </c>
      <c r="D1917" s="293">
        <f t="shared" si="1063"/>
        <v>0</v>
      </c>
      <c r="E1917" s="295">
        <f t="shared" si="1063"/>
        <v>0</v>
      </c>
      <c r="F1917" s="235"/>
      <c r="G1917" s="236"/>
      <c r="H1917" s="237">
        <f t="shared" ref="H1917:J1917" si="1064">H1879</f>
        <v>0</v>
      </c>
      <c r="I1917" s="238">
        <f t="shared" si="1064"/>
        <v>0</v>
      </c>
      <c r="J1917" s="238">
        <f t="shared" si="1064"/>
        <v>0</v>
      </c>
      <c r="K1917" s="239">
        <f t="shared" si="1050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5">B1880</f>
        <v>0</v>
      </c>
      <c r="C1918" s="292">
        <f t="shared" si="1065"/>
        <v>0</v>
      </c>
      <c r="D1918" s="293">
        <f t="shared" si="1065"/>
        <v>0</v>
      </c>
      <c r="E1918" s="294">
        <f t="shared" si="1065"/>
        <v>0</v>
      </c>
      <c r="F1918" s="235"/>
      <c r="G1918" s="236"/>
      <c r="H1918" s="237">
        <f t="shared" ref="H1918:J1918" si="1066">H1880</f>
        <v>0</v>
      </c>
      <c r="I1918" s="238">
        <f t="shared" si="1066"/>
        <v>0</v>
      </c>
      <c r="J1918" s="238">
        <f t="shared" si="1066"/>
        <v>0</v>
      </c>
      <c r="K1918" s="239">
        <f t="shared" si="1050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7">B1881</f>
        <v>0</v>
      </c>
      <c r="C1919" s="292">
        <f t="shared" si="1067"/>
        <v>0</v>
      </c>
      <c r="D1919" s="293">
        <f t="shared" si="1067"/>
        <v>0</v>
      </c>
      <c r="E1919" s="294">
        <f t="shared" si="1067"/>
        <v>0</v>
      </c>
      <c r="F1919" s="235"/>
      <c r="G1919" s="236"/>
      <c r="H1919" s="237">
        <f t="shared" ref="H1919:J1919" si="1068">H1881</f>
        <v>0</v>
      </c>
      <c r="I1919" s="238">
        <f t="shared" si="1068"/>
        <v>0</v>
      </c>
      <c r="J1919" s="238">
        <f t="shared" si="1068"/>
        <v>0</v>
      </c>
      <c r="K1919" s="239">
        <f t="shared" si="1050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9">B1882</f>
        <v>0</v>
      </c>
      <c r="C1920" s="292">
        <f t="shared" si="1069"/>
        <v>0</v>
      </c>
      <c r="D1920" s="293">
        <f t="shared" si="1069"/>
        <v>0</v>
      </c>
      <c r="E1920" s="294">
        <f t="shared" si="1069"/>
        <v>0</v>
      </c>
      <c r="F1920" s="235"/>
      <c r="G1920" s="236"/>
      <c r="H1920" s="237">
        <f t="shared" ref="H1920:J1920" si="1070">H1882</f>
        <v>0</v>
      </c>
      <c r="I1920" s="238">
        <f t="shared" si="1070"/>
        <v>0</v>
      </c>
      <c r="J1920" s="238">
        <f t="shared" si="1070"/>
        <v>0</v>
      </c>
      <c r="K1920" s="239">
        <f t="shared" si="1050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71">B1883</f>
        <v>0</v>
      </c>
      <c r="C1921" s="292">
        <f t="shared" si="1071"/>
        <v>0</v>
      </c>
      <c r="D1921" s="293">
        <f t="shared" si="1071"/>
        <v>0</v>
      </c>
      <c r="E1921" s="294">
        <f t="shared" si="1071"/>
        <v>0</v>
      </c>
      <c r="F1921" s="235"/>
      <c r="G1921" s="236"/>
      <c r="H1921" s="237">
        <f t="shared" ref="H1921:J1921" si="1072">H1883</f>
        <v>0</v>
      </c>
      <c r="I1921" s="238">
        <f t="shared" si="1072"/>
        <v>0</v>
      </c>
      <c r="J1921" s="238">
        <f t="shared" si="1072"/>
        <v>0</v>
      </c>
      <c r="K1921" s="239">
        <f t="shared" si="1050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3">B1884</f>
        <v>0</v>
      </c>
      <c r="C1922" s="292">
        <f t="shared" si="1073"/>
        <v>0</v>
      </c>
      <c r="D1922" s="293">
        <f t="shared" si="1073"/>
        <v>0</v>
      </c>
      <c r="E1922" s="294">
        <f t="shared" si="1073"/>
        <v>0</v>
      </c>
      <c r="F1922" s="235"/>
      <c r="G1922" s="236"/>
      <c r="H1922" s="237">
        <f t="shared" ref="H1922:J1922" si="1074">H1884</f>
        <v>0</v>
      </c>
      <c r="I1922" s="238">
        <f t="shared" si="1074"/>
        <v>0</v>
      </c>
      <c r="J1922" s="238">
        <f t="shared" si="1074"/>
        <v>0</v>
      </c>
      <c r="K1922" s="239">
        <f t="shared" si="1050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5">B1885</f>
        <v>0</v>
      </c>
      <c r="C1923" s="292">
        <f t="shared" si="1075"/>
        <v>0</v>
      </c>
      <c r="D1923" s="293">
        <f t="shared" si="1075"/>
        <v>0</v>
      </c>
      <c r="E1923" s="294">
        <f t="shared" si="1075"/>
        <v>0</v>
      </c>
      <c r="F1923" s="235"/>
      <c r="G1923" s="236"/>
      <c r="H1923" s="237">
        <f t="shared" ref="H1923:J1923" si="1076">H1885</f>
        <v>0</v>
      </c>
      <c r="I1923" s="238">
        <f t="shared" si="1076"/>
        <v>0</v>
      </c>
      <c r="J1923" s="238">
        <f t="shared" si="1076"/>
        <v>0</v>
      </c>
      <c r="K1923" s="239">
        <f t="shared" si="1050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7">B1886</f>
        <v>0</v>
      </c>
      <c r="C1924" s="292">
        <f t="shared" si="1077"/>
        <v>0</v>
      </c>
      <c r="D1924" s="293">
        <f t="shared" si="1077"/>
        <v>0</v>
      </c>
      <c r="E1924" s="294">
        <f t="shared" si="1077"/>
        <v>0</v>
      </c>
      <c r="F1924" s="235"/>
      <c r="G1924" s="236"/>
      <c r="H1924" s="237">
        <f t="shared" ref="H1924:J1924" si="1078">H1886</f>
        <v>0</v>
      </c>
      <c r="I1924" s="238">
        <f t="shared" si="1078"/>
        <v>0</v>
      </c>
      <c r="J1924" s="238">
        <f t="shared" si="1078"/>
        <v>0</v>
      </c>
      <c r="K1924" s="239">
        <f t="shared" si="1050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9">B1887</f>
        <v>0</v>
      </c>
      <c r="C1925" s="292">
        <f t="shared" si="1079"/>
        <v>0</v>
      </c>
      <c r="D1925" s="293">
        <f t="shared" si="1079"/>
        <v>0</v>
      </c>
      <c r="E1925" s="295">
        <f t="shared" si="1079"/>
        <v>0</v>
      </c>
      <c r="F1925" s="235"/>
      <c r="G1925" s="236"/>
      <c r="H1925" s="237">
        <f t="shared" ref="H1925:J1925" si="1080">H1887</f>
        <v>0</v>
      </c>
      <c r="I1925" s="238">
        <f t="shared" si="1080"/>
        <v>0</v>
      </c>
      <c r="J1925" s="238">
        <f t="shared" si="1080"/>
        <v>0</v>
      </c>
      <c r="K1925" s="239">
        <f t="shared" si="1050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3"/>
      <c r="K1927" s="32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5">
        <f>SUM(K1910:K1925)</f>
        <v>6535620</v>
      </c>
      <c r="K1928" s="32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7"/>
      <c r="K1929" s="32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4"/>
      <c r="K1931" s="32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8">
        <f>((J1928/1.11)+(K1930/1.11))*11%</f>
        <v>647674.05405405397</v>
      </c>
      <c r="K1932" s="329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4"/>
      <c r="K1933" s="32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6535620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30" t="str">
        <f>J1898</f>
        <v>NOVI / YO</v>
      </c>
      <c r="K1936" s="331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30">
        <f>J1899</f>
        <v>0</v>
      </c>
      <c r="K1937" s="331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24020018</v>
      </c>
      <c r="G1940" s="11" t="s">
        <v>2</v>
      </c>
      <c r="H1940" s="306" t="s">
        <v>136</v>
      </c>
      <c r="I1940" s="306"/>
      <c r="J1940" s="306"/>
      <c r="K1940" s="30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0" t="s">
        <v>3</v>
      </c>
      <c r="G1941" s="17"/>
      <c r="H1941" s="308"/>
      <c r="I1941" s="308"/>
      <c r="J1941" s="308"/>
      <c r="K1941" s="30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8">
        <v>45342</v>
      </c>
      <c r="E1942" s="349"/>
      <c r="F1942" s="310"/>
      <c r="G1942" s="18"/>
      <c r="H1942" s="350" t="s">
        <v>137</v>
      </c>
      <c r="I1942" s="350"/>
      <c r="J1942" s="350"/>
      <c r="K1942" s="35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0"/>
      <c r="G1943" s="18"/>
      <c r="H1943" s="352" t="s">
        <v>138</v>
      </c>
      <c r="I1943" s="352"/>
      <c r="J1943" s="352"/>
      <c r="K1943" s="35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144</v>
      </c>
      <c r="E1944" s="9"/>
      <c r="F1944" s="21"/>
      <c r="G1944" s="22"/>
      <c r="H1944" s="354"/>
      <c r="I1944" s="354"/>
      <c r="J1944" s="354"/>
      <c r="K1944" s="35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24</v>
      </c>
      <c r="C1948" s="46" t="s">
        <v>112</v>
      </c>
      <c r="D1948" s="93"/>
      <c r="E1948" s="305" t="s">
        <v>139</v>
      </c>
      <c r="F1948" s="48"/>
      <c r="G1948" s="49"/>
      <c r="H1948" s="50">
        <v>7500</v>
      </c>
      <c r="I1948" s="51">
        <v>0.14499999999999999</v>
      </c>
      <c r="J1948" s="51"/>
      <c r="K1948" s="52">
        <f t="shared" ref="K1948:K1963" si="1081">(B1948*H1948-((B1948*H1948)*I1948))-((B1948*H1948-((B1948*H1948)*I1948))*J1948)</f>
        <v>153900</v>
      </c>
      <c r="L1948" s="36"/>
    </row>
    <row r="1949" spans="1:12" s="10" customFormat="1" ht="14.1" customHeight="1" x14ac:dyDescent="0.25">
      <c r="A1949" s="45">
        <v>2</v>
      </c>
      <c r="B1949" s="46">
        <v>72</v>
      </c>
      <c r="C1949" s="46" t="s">
        <v>112</v>
      </c>
      <c r="D1949" s="93"/>
      <c r="E1949" s="305" t="s">
        <v>140</v>
      </c>
      <c r="F1949" s="48"/>
      <c r="G1949" s="49"/>
      <c r="H1949" s="50">
        <v>7500</v>
      </c>
      <c r="I1949" s="51">
        <v>0.14499999999999999</v>
      </c>
      <c r="J1949" s="51"/>
      <c r="K1949" s="52">
        <f t="shared" si="1081"/>
        <v>461700</v>
      </c>
      <c r="L1949" s="36"/>
    </row>
    <row r="1950" spans="1:12" s="10" customFormat="1" ht="14.1" customHeight="1" x14ac:dyDescent="0.25">
      <c r="A1950" s="45">
        <v>3</v>
      </c>
      <c r="B1950" s="46">
        <v>576</v>
      </c>
      <c r="C1950" s="46" t="s">
        <v>112</v>
      </c>
      <c r="D1950" s="93"/>
      <c r="E1950" s="110" t="s">
        <v>148</v>
      </c>
      <c r="F1950" s="48"/>
      <c r="G1950" s="49"/>
      <c r="H1950" s="50">
        <v>4300</v>
      </c>
      <c r="I1950" s="51">
        <v>0.14499999999999999</v>
      </c>
      <c r="J1950" s="51"/>
      <c r="K1950" s="52">
        <f t="shared" si="1081"/>
        <v>2117664</v>
      </c>
      <c r="L1950" s="36"/>
    </row>
    <row r="1951" spans="1:12" s="10" customFormat="1" ht="14.1" customHeight="1" x14ac:dyDescent="0.25">
      <c r="A1951" s="45">
        <v>4</v>
      </c>
      <c r="B1951" s="46">
        <v>180</v>
      </c>
      <c r="C1951" s="46" t="s">
        <v>112</v>
      </c>
      <c r="D1951" s="93"/>
      <c r="E1951" s="110" t="s">
        <v>149</v>
      </c>
      <c r="F1951" s="48"/>
      <c r="G1951" s="49"/>
      <c r="H1951" s="50">
        <v>6600</v>
      </c>
      <c r="I1951" s="51">
        <v>0.14499999999999999</v>
      </c>
      <c r="J1951" s="51"/>
      <c r="K1951" s="52">
        <f t="shared" si="1081"/>
        <v>1015740</v>
      </c>
      <c r="L1951" s="36"/>
    </row>
    <row r="1952" spans="1:12" s="10" customFormat="1" ht="14.1" customHeight="1" x14ac:dyDescent="0.25">
      <c r="A1952" s="45">
        <v>5</v>
      </c>
      <c r="B1952" s="46">
        <v>96</v>
      </c>
      <c r="C1952" s="46" t="s">
        <v>112</v>
      </c>
      <c r="D1952" s="93"/>
      <c r="E1952" s="110" t="s">
        <v>146</v>
      </c>
      <c r="F1952" s="48"/>
      <c r="G1952" s="49"/>
      <c r="H1952" s="50">
        <v>5900</v>
      </c>
      <c r="I1952" s="51">
        <v>0.14499999999999999</v>
      </c>
      <c r="J1952" s="51"/>
      <c r="K1952" s="52">
        <f t="shared" si="1081"/>
        <v>484272</v>
      </c>
      <c r="L1952" s="36"/>
    </row>
    <row r="1953" spans="1:12" s="10" customFormat="1" ht="14.1" customHeight="1" x14ac:dyDescent="0.25">
      <c r="A1953" s="45">
        <v>6</v>
      </c>
      <c r="B1953" s="46">
        <v>72</v>
      </c>
      <c r="C1953" s="46" t="s">
        <v>112</v>
      </c>
      <c r="D1953" s="93"/>
      <c r="E1953" s="305" t="s">
        <v>145</v>
      </c>
      <c r="F1953" s="48"/>
      <c r="G1953" s="49"/>
      <c r="H1953" s="50">
        <v>6200</v>
      </c>
      <c r="I1953" s="51">
        <v>0.14499999999999999</v>
      </c>
      <c r="J1953" s="51"/>
      <c r="K1953" s="52">
        <f t="shared" si="1081"/>
        <v>381672</v>
      </c>
      <c r="L1953" s="36"/>
    </row>
    <row r="1954" spans="1:12" s="10" customFormat="1" ht="14.1" customHeight="1" x14ac:dyDescent="0.25">
      <c r="A1954" s="45">
        <v>7</v>
      </c>
      <c r="B1954" s="46">
        <v>24</v>
      </c>
      <c r="C1954" s="46" t="s">
        <v>112</v>
      </c>
      <c r="D1954" s="93"/>
      <c r="E1954" s="110" t="s">
        <v>147</v>
      </c>
      <c r="F1954" s="48"/>
      <c r="G1954" s="49"/>
      <c r="H1954" s="50">
        <v>4950</v>
      </c>
      <c r="I1954" s="51">
        <v>0.14499999999999999</v>
      </c>
      <c r="J1954" s="51"/>
      <c r="K1954" s="52">
        <f t="shared" si="1081"/>
        <v>101574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81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81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81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81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81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81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81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81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81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7"/>
      <c r="K1965" s="311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2">
        <f>SUM(K1948:K1963)</f>
        <v>4716522</v>
      </c>
      <c r="K1966" s="333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4"/>
      <c r="K1967" s="334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1"/>
      <c r="K1969" s="311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5">
        <f>((J1966/1.11)+(K1968/1.11))*11%</f>
        <v>467403.08108108107</v>
      </c>
      <c r="K1970" s="336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1"/>
      <c r="K1971" s="311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4716522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2" t="s">
        <v>61</v>
      </c>
      <c r="K1974" s="31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2"/>
      <c r="K1975" s="31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24020018</v>
      </c>
      <c r="F1978" s="123"/>
      <c r="G1978" s="124" t="s">
        <v>2</v>
      </c>
      <c r="H1978" s="356" t="str">
        <f>H1940</f>
        <v>CV RAINBOW NUSANTARA</v>
      </c>
      <c r="I1978" s="356"/>
      <c r="J1978" s="356"/>
      <c r="K1978" s="357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60" t="s">
        <v>3</v>
      </c>
      <c r="G1979" s="130"/>
      <c r="H1979" s="358"/>
      <c r="I1979" s="358"/>
      <c r="J1979" s="358"/>
      <c r="K1979" s="359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1">
        <f>D1942</f>
        <v>45342</v>
      </c>
      <c r="E1980" s="362"/>
      <c r="F1980" s="360"/>
      <c r="G1980" s="131"/>
      <c r="H1980" s="363" t="str">
        <f>H1942</f>
        <v>( PELANGI )</v>
      </c>
      <c r="I1980" s="363"/>
      <c r="J1980" s="363"/>
      <c r="K1980" s="36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60"/>
      <c r="G1981" s="131"/>
      <c r="H1981" s="344" t="str">
        <f>H1943</f>
        <v>SIDOARJO</v>
      </c>
      <c r="I1981" s="344"/>
      <c r="J1981" s="344"/>
      <c r="K1981" s="345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4995</v>
      </c>
      <c r="E1982" s="122"/>
      <c r="F1982" s="133"/>
      <c r="G1982" s="134"/>
      <c r="H1982" s="346"/>
      <c r="I1982" s="346"/>
      <c r="J1982" s="346"/>
      <c r="K1982" s="347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2">B1948</f>
        <v>24</v>
      </c>
      <c r="C1986" s="287" t="str">
        <f t="shared" si="1082"/>
        <v>PC</v>
      </c>
      <c r="D1986" s="288">
        <f t="shared" si="1082"/>
        <v>0</v>
      </c>
      <c r="E1986" s="289" t="str">
        <f t="shared" si="1082"/>
        <v>JANGKA (COMPASS SET) KENKO C-168 / MS-75</v>
      </c>
      <c r="F1986" s="158"/>
      <c r="G1986" s="159"/>
      <c r="H1986" s="160">
        <f t="shared" ref="H1986:J1986" si="1083">H1948</f>
        <v>7500</v>
      </c>
      <c r="I1986" s="161">
        <f t="shared" si="1083"/>
        <v>0.14499999999999999</v>
      </c>
      <c r="J1986" s="161">
        <f t="shared" si="1083"/>
        <v>0</v>
      </c>
      <c r="K1986" s="162">
        <f t="shared" ref="K1986:K2001" si="1084">(B1986*H1986-((B1986*H1986)*I1986))-((B1986*H1986-((B1986*H1986)*I1986))*J1986)</f>
        <v>153900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5">B1949</f>
        <v>72</v>
      </c>
      <c r="C1987" s="287" t="str">
        <f t="shared" si="1085"/>
        <v>PC</v>
      </c>
      <c r="D1987" s="288">
        <f t="shared" si="1085"/>
        <v>0</v>
      </c>
      <c r="E1987" s="289" t="str">
        <f t="shared" si="1085"/>
        <v>JANGKA (COMPASS SET) KENKO C-528 / MS-55</v>
      </c>
      <c r="F1987" s="158"/>
      <c r="G1987" s="159"/>
      <c r="H1987" s="160">
        <f t="shared" ref="H1987:J1987" si="1086">H1949</f>
        <v>7500</v>
      </c>
      <c r="I1987" s="161">
        <f t="shared" si="1086"/>
        <v>0.14499999999999999</v>
      </c>
      <c r="J1987" s="161">
        <f t="shared" si="1086"/>
        <v>0</v>
      </c>
      <c r="K1987" s="162">
        <f t="shared" si="1084"/>
        <v>461700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7">B1950</f>
        <v>576</v>
      </c>
      <c r="C1988" s="287" t="str">
        <f t="shared" si="1087"/>
        <v>PC</v>
      </c>
      <c r="D1988" s="288">
        <f t="shared" si="1087"/>
        <v>0</v>
      </c>
      <c r="E1988" s="289" t="str">
        <f t="shared" si="1087"/>
        <v>MECHANICAL PENCIL 0.5 MM KENKO MP-01</v>
      </c>
      <c r="F1988" s="158"/>
      <c r="G1988" s="159"/>
      <c r="H1988" s="160">
        <f t="shared" ref="H1988:J1988" si="1088">H1950</f>
        <v>4300</v>
      </c>
      <c r="I1988" s="161">
        <f t="shared" si="1088"/>
        <v>0.14499999999999999</v>
      </c>
      <c r="J1988" s="161">
        <f t="shared" si="1088"/>
        <v>0</v>
      </c>
      <c r="K1988" s="162">
        <f t="shared" si="1084"/>
        <v>2117664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9">B1951</f>
        <v>180</v>
      </c>
      <c r="C1989" s="287" t="str">
        <f t="shared" si="1089"/>
        <v>PC</v>
      </c>
      <c r="D1989" s="288">
        <f t="shared" si="1089"/>
        <v>0</v>
      </c>
      <c r="E1989" s="289" t="str">
        <f t="shared" si="1089"/>
        <v>PENSIL WARNA KENKO CP-12HALF (PENDEK)</v>
      </c>
      <c r="F1989" s="158"/>
      <c r="G1989" s="159"/>
      <c r="H1989" s="160">
        <f t="shared" ref="H1989:J1989" si="1090">H1951</f>
        <v>6600</v>
      </c>
      <c r="I1989" s="161">
        <f t="shared" si="1090"/>
        <v>0.14499999999999999</v>
      </c>
      <c r="J1989" s="161">
        <f t="shared" si="1090"/>
        <v>0</v>
      </c>
      <c r="K1989" s="162">
        <f t="shared" si="1084"/>
        <v>1015740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91">B1952</f>
        <v>96</v>
      </c>
      <c r="C1990" s="287" t="str">
        <f t="shared" si="1091"/>
        <v>PC</v>
      </c>
      <c r="D1990" s="288">
        <f t="shared" si="1091"/>
        <v>0</v>
      </c>
      <c r="E1990" s="289" t="str">
        <f t="shared" si="1091"/>
        <v>STAMP PAD KENKO NO. 1</v>
      </c>
      <c r="F1990" s="158"/>
      <c r="G1990" s="159"/>
      <c r="H1990" s="160">
        <f t="shared" ref="H1990:J1990" si="1092">H1952</f>
        <v>5900</v>
      </c>
      <c r="I1990" s="161">
        <f t="shared" si="1092"/>
        <v>0.14499999999999999</v>
      </c>
      <c r="J1990" s="161">
        <f t="shared" si="1092"/>
        <v>0</v>
      </c>
      <c r="K1990" s="162">
        <f t="shared" si="1084"/>
        <v>484272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3">B1953</f>
        <v>72</v>
      </c>
      <c r="C1991" s="287" t="str">
        <f t="shared" si="1093"/>
        <v>PC</v>
      </c>
      <c r="D1991" s="288">
        <f t="shared" si="1093"/>
        <v>0</v>
      </c>
      <c r="E1991" s="289" t="str">
        <f t="shared" si="1093"/>
        <v>DATE STAMP KENKO D-4 (Cap Tanggal 4 Mm)</v>
      </c>
      <c r="F1991" s="158"/>
      <c r="G1991" s="159"/>
      <c r="H1991" s="160">
        <f t="shared" ref="H1991:J1991" si="1094">H1953</f>
        <v>6200</v>
      </c>
      <c r="I1991" s="161">
        <f t="shared" si="1094"/>
        <v>0.14499999999999999</v>
      </c>
      <c r="J1991" s="161">
        <f t="shared" si="1094"/>
        <v>0</v>
      </c>
      <c r="K1991" s="162">
        <f t="shared" si="1084"/>
        <v>381672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5">B1954</f>
        <v>24</v>
      </c>
      <c r="C1992" s="287" t="str">
        <f t="shared" si="1095"/>
        <v>PC</v>
      </c>
      <c r="D1992" s="288">
        <f t="shared" si="1095"/>
        <v>0</v>
      </c>
      <c r="E1992" s="289" t="str">
        <f t="shared" si="1095"/>
        <v>STAMP PAD KENKO NO. 0</v>
      </c>
      <c r="F1992" s="158"/>
      <c r="G1992" s="159"/>
      <c r="H1992" s="160">
        <f t="shared" ref="H1992:J1992" si="1096">H1954</f>
        <v>4950</v>
      </c>
      <c r="I1992" s="161">
        <f t="shared" si="1096"/>
        <v>0.14499999999999999</v>
      </c>
      <c r="J1992" s="161">
        <f t="shared" si="1096"/>
        <v>0</v>
      </c>
      <c r="K1992" s="162">
        <f t="shared" si="1084"/>
        <v>101574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7">B1955</f>
        <v>0</v>
      </c>
      <c r="C1993" s="287">
        <f t="shared" si="1097"/>
        <v>0</v>
      </c>
      <c r="D1993" s="288">
        <f t="shared" si="1097"/>
        <v>0</v>
      </c>
      <c r="E1993" s="290">
        <f t="shared" si="1097"/>
        <v>0</v>
      </c>
      <c r="F1993" s="158"/>
      <c r="G1993" s="159"/>
      <c r="H1993" s="160">
        <f t="shared" ref="H1993:J1993" si="1098">H1955</f>
        <v>0</v>
      </c>
      <c r="I1993" s="161">
        <f t="shared" si="1098"/>
        <v>0</v>
      </c>
      <c r="J1993" s="161">
        <f t="shared" si="1098"/>
        <v>0</v>
      </c>
      <c r="K1993" s="162">
        <f t="shared" si="1084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9">B1956</f>
        <v>0</v>
      </c>
      <c r="C1994" s="287">
        <f t="shared" si="1099"/>
        <v>0</v>
      </c>
      <c r="D1994" s="288">
        <f t="shared" si="1099"/>
        <v>0</v>
      </c>
      <c r="E1994" s="289">
        <f t="shared" si="1099"/>
        <v>0</v>
      </c>
      <c r="F1994" s="158"/>
      <c r="G1994" s="159"/>
      <c r="H1994" s="160">
        <f t="shared" ref="H1994:J1994" si="1100">H1956</f>
        <v>0</v>
      </c>
      <c r="I1994" s="161">
        <f t="shared" si="1100"/>
        <v>0</v>
      </c>
      <c r="J1994" s="161">
        <f t="shared" si="1100"/>
        <v>0</v>
      </c>
      <c r="K1994" s="162">
        <f t="shared" si="1084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101">B1957</f>
        <v>0</v>
      </c>
      <c r="C1995" s="287">
        <f t="shared" si="1101"/>
        <v>0</v>
      </c>
      <c r="D1995" s="288">
        <f t="shared" si="1101"/>
        <v>0</v>
      </c>
      <c r="E1995" s="289">
        <f t="shared" si="1101"/>
        <v>0</v>
      </c>
      <c r="F1995" s="158"/>
      <c r="G1995" s="159"/>
      <c r="H1995" s="160">
        <f t="shared" ref="H1995:J1995" si="1102">H1957</f>
        <v>0</v>
      </c>
      <c r="I1995" s="161">
        <f t="shared" si="1102"/>
        <v>0</v>
      </c>
      <c r="J1995" s="161">
        <f t="shared" si="1102"/>
        <v>0</v>
      </c>
      <c r="K1995" s="162">
        <f t="shared" si="1084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3">B1958</f>
        <v>0</v>
      </c>
      <c r="C1996" s="287">
        <f t="shared" si="1103"/>
        <v>0</v>
      </c>
      <c r="D1996" s="288">
        <f t="shared" si="1103"/>
        <v>0</v>
      </c>
      <c r="E1996" s="289">
        <f t="shared" si="1103"/>
        <v>0</v>
      </c>
      <c r="F1996" s="158"/>
      <c r="G1996" s="159"/>
      <c r="H1996" s="160">
        <f t="shared" ref="H1996:J1996" si="1104">H1958</f>
        <v>0</v>
      </c>
      <c r="I1996" s="161">
        <f t="shared" si="1104"/>
        <v>0</v>
      </c>
      <c r="J1996" s="161">
        <f t="shared" si="1104"/>
        <v>0</v>
      </c>
      <c r="K1996" s="162">
        <f t="shared" si="1084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5">B1959</f>
        <v>0</v>
      </c>
      <c r="C1997" s="287">
        <f t="shared" si="1105"/>
        <v>0</v>
      </c>
      <c r="D1997" s="288">
        <f t="shared" si="1105"/>
        <v>0</v>
      </c>
      <c r="E1997" s="289">
        <f t="shared" si="1105"/>
        <v>0</v>
      </c>
      <c r="F1997" s="158"/>
      <c r="G1997" s="159"/>
      <c r="H1997" s="160">
        <f t="shared" ref="H1997:J1997" si="1106">H1959</f>
        <v>0</v>
      </c>
      <c r="I1997" s="161">
        <f t="shared" si="1106"/>
        <v>0</v>
      </c>
      <c r="J1997" s="161">
        <f t="shared" si="1106"/>
        <v>0</v>
      </c>
      <c r="K1997" s="162">
        <f t="shared" si="1084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7">B1960</f>
        <v>0</v>
      </c>
      <c r="C1998" s="287">
        <f t="shared" si="1107"/>
        <v>0</v>
      </c>
      <c r="D1998" s="288">
        <f t="shared" si="1107"/>
        <v>0</v>
      </c>
      <c r="E1998" s="289">
        <f t="shared" si="1107"/>
        <v>0</v>
      </c>
      <c r="F1998" s="158"/>
      <c r="G1998" s="159"/>
      <c r="H1998" s="160">
        <f t="shared" ref="H1998:J1998" si="1108">H1960</f>
        <v>0</v>
      </c>
      <c r="I1998" s="161">
        <f t="shared" si="1108"/>
        <v>0</v>
      </c>
      <c r="J1998" s="161">
        <f t="shared" si="1108"/>
        <v>0</v>
      </c>
      <c r="K1998" s="162">
        <f t="shared" si="1084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9">B1961</f>
        <v>0</v>
      </c>
      <c r="C1999" s="287">
        <f t="shared" si="1109"/>
        <v>0</v>
      </c>
      <c r="D1999" s="288">
        <f t="shared" si="1109"/>
        <v>0</v>
      </c>
      <c r="E1999" s="289">
        <f t="shared" si="1109"/>
        <v>0</v>
      </c>
      <c r="F1999" s="158"/>
      <c r="G1999" s="159"/>
      <c r="H1999" s="160">
        <f t="shared" ref="H1999:J1999" si="1110">H1961</f>
        <v>0</v>
      </c>
      <c r="I1999" s="161">
        <f t="shared" si="1110"/>
        <v>0</v>
      </c>
      <c r="J1999" s="161">
        <f t="shared" si="1110"/>
        <v>0</v>
      </c>
      <c r="K1999" s="162">
        <f t="shared" si="1084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11">B1962</f>
        <v>0</v>
      </c>
      <c r="C2000" s="287">
        <f t="shared" si="1111"/>
        <v>0</v>
      </c>
      <c r="D2000" s="288">
        <f t="shared" si="1111"/>
        <v>0</v>
      </c>
      <c r="E2000" s="289">
        <f t="shared" si="1111"/>
        <v>0</v>
      </c>
      <c r="F2000" s="158"/>
      <c r="G2000" s="159"/>
      <c r="H2000" s="160">
        <f t="shared" ref="H2000:J2000" si="1112">H1962</f>
        <v>0</v>
      </c>
      <c r="I2000" s="161">
        <f t="shared" si="1112"/>
        <v>0</v>
      </c>
      <c r="J2000" s="161">
        <f t="shared" si="1112"/>
        <v>0</v>
      </c>
      <c r="K2000" s="162">
        <f t="shared" si="1084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3">B1963</f>
        <v>0</v>
      </c>
      <c r="C2001" s="287">
        <f t="shared" si="1113"/>
        <v>0</v>
      </c>
      <c r="D2001" s="288">
        <f t="shared" si="1113"/>
        <v>0</v>
      </c>
      <c r="E2001" s="290">
        <f t="shared" si="1113"/>
        <v>0</v>
      </c>
      <c r="F2001" s="158"/>
      <c r="G2001" s="159"/>
      <c r="H2001" s="160">
        <f t="shared" ref="H2001:J2001" si="1114">H1963</f>
        <v>0</v>
      </c>
      <c r="I2001" s="161">
        <f t="shared" si="1114"/>
        <v>0</v>
      </c>
      <c r="J2001" s="161">
        <f t="shared" si="1114"/>
        <v>0</v>
      </c>
      <c r="K2001" s="162">
        <f t="shared" si="1084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77"/>
      <c r="K2003" s="365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78">
        <f>SUM(K1986:K2001)</f>
        <v>4716522</v>
      </c>
      <c r="K2004" s="37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6"/>
      <c r="K2005" s="366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5"/>
      <c r="K2007" s="365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71">
        <f>((J2004/1.11)+(K2006/1.11))*11%</f>
        <v>467403.08108108107</v>
      </c>
      <c r="K2008" s="37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5"/>
      <c r="K2009" s="365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4716522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8" t="str">
        <f>J1974</f>
        <v>NOVI / YO</v>
      </c>
      <c r="K2012" s="339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8">
        <f>J1975</f>
        <v>0</v>
      </c>
      <c r="K2013" s="339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24020018</v>
      </c>
      <c r="F2016" s="200"/>
      <c r="G2016" s="201" t="s">
        <v>2</v>
      </c>
      <c r="H2016" s="340" t="str">
        <f>H1978</f>
        <v>CV RAINBOW NUSANTARA</v>
      </c>
      <c r="I2016" s="340"/>
      <c r="J2016" s="340"/>
      <c r="K2016" s="341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4" t="s">
        <v>3</v>
      </c>
      <c r="G2017" s="207"/>
      <c r="H2017" s="342"/>
      <c r="I2017" s="342"/>
      <c r="J2017" s="342"/>
      <c r="K2017" s="343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5">
        <f>D1980</f>
        <v>45342</v>
      </c>
      <c r="E2018" s="316"/>
      <c r="F2018" s="314"/>
      <c r="G2018" s="208"/>
      <c r="H2018" s="317" t="str">
        <f>H1980</f>
        <v>( PELANGI )</v>
      </c>
      <c r="I2018" s="317"/>
      <c r="J2018" s="317"/>
      <c r="K2018" s="318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4"/>
      <c r="G2019" s="208"/>
      <c r="H2019" s="319" t="str">
        <f>H1981</f>
        <v>SIDOARJO</v>
      </c>
      <c r="I2019" s="319"/>
      <c r="J2019" s="319"/>
      <c r="K2019" s="320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4995</v>
      </c>
      <c r="E2020" s="199"/>
      <c r="F2020" s="210"/>
      <c r="G2020" s="211"/>
      <c r="H2020" s="321"/>
      <c r="I2020" s="321"/>
      <c r="J2020" s="321"/>
      <c r="K2020" s="322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5">B1986</f>
        <v>24</v>
      </c>
      <c r="C2024" s="292" t="str">
        <f t="shared" si="1115"/>
        <v>PC</v>
      </c>
      <c r="D2024" s="293">
        <f t="shared" si="1115"/>
        <v>0</v>
      </c>
      <c r="E2024" s="294" t="str">
        <f t="shared" si="1115"/>
        <v>JANGKA (COMPASS SET) KENKO C-168 / MS-75</v>
      </c>
      <c r="F2024" s="235"/>
      <c r="G2024" s="236"/>
      <c r="H2024" s="237">
        <f t="shared" ref="H2024:J2024" si="1116">H1986</f>
        <v>7500</v>
      </c>
      <c r="I2024" s="238">
        <f t="shared" si="1116"/>
        <v>0.14499999999999999</v>
      </c>
      <c r="J2024" s="238">
        <f t="shared" si="1116"/>
        <v>0</v>
      </c>
      <c r="K2024" s="239">
        <f t="shared" ref="K2024:K2039" si="1117">(B2024*H2024-((B2024*H2024)*I2024))-((B2024*H2024-((B2024*H2024)*I2024))*J2024)</f>
        <v>153900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8">B1987</f>
        <v>72</v>
      </c>
      <c r="C2025" s="292" t="str">
        <f t="shared" si="1118"/>
        <v>PC</v>
      </c>
      <c r="D2025" s="293">
        <f t="shared" si="1118"/>
        <v>0</v>
      </c>
      <c r="E2025" s="294" t="str">
        <f t="shared" si="1118"/>
        <v>JANGKA (COMPASS SET) KENKO C-528 / MS-55</v>
      </c>
      <c r="F2025" s="235"/>
      <c r="G2025" s="236"/>
      <c r="H2025" s="237">
        <f t="shared" ref="H2025:J2025" si="1119">H1987</f>
        <v>7500</v>
      </c>
      <c r="I2025" s="238">
        <f t="shared" si="1119"/>
        <v>0.14499999999999999</v>
      </c>
      <c r="J2025" s="238">
        <f t="shared" si="1119"/>
        <v>0</v>
      </c>
      <c r="K2025" s="239">
        <f t="shared" si="1117"/>
        <v>461700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20">B1988</f>
        <v>576</v>
      </c>
      <c r="C2026" s="292" t="str">
        <f t="shared" si="1120"/>
        <v>PC</v>
      </c>
      <c r="D2026" s="293">
        <f t="shared" si="1120"/>
        <v>0</v>
      </c>
      <c r="E2026" s="294" t="str">
        <f t="shared" si="1120"/>
        <v>MECHANICAL PENCIL 0.5 MM KENKO MP-01</v>
      </c>
      <c r="F2026" s="235"/>
      <c r="G2026" s="236"/>
      <c r="H2026" s="237">
        <f t="shared" ref="H2026:J2026" si="1121">H1988</f>
        <v>4300</v>
      </c>
      <c r="I2026" s="238">
        <f t="shared" si="1121"/>
        <v>0.14499999999999999</v>
      </c>
      <c r="J2026" s="238">
        <f t="shared" si="1121"/>
        <v>0</v>
      </c>
      <c r="K2026" s="239">
        <f t="shared" si="1117"/>
        <v>2117664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2">B1989</f>
        <v>180</v>
      </c>
      <c r="C2027" s="292" t="str">
        <f t="shared" si="1122"/>
        <v>PC</v>
      </c>
      <c r="D2027" s="293">
        <f t="shared" si="1122"/>
        <v>0</v>
      </c>
      <c r="E2027" s="294" t="str">
        <f t="shared" si="1122"/>
        <v>PENSIL WARNA KENKO CP-12HALF (PENDEK)</v>
      </c>
      <c r="F2027" s="235"/>
      <c r="G2027" s="236"/>
      <c r="H2027" s="237">
        <f t="shared" ref="H2027:J2027" si="1123">H1989</f>
        <v>6600</v>
      </c>
      <c r="I2027" s="238">
        <f t="shared" si="1123"/>
        <v>0.14499999999999999</v>
      </c>
      <c r="J2027" s="238">
        <f t="shared" si="1123"/>
        <v>0</v>
      </c>
      <c r="K2027" s="239">
        <f t="shared" si="1117"/>
        <v>1015740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4">B1990</f>
        <v>96</v>
      </c>
      <c r="C2028" s="292" t="str">
        <f t="shared" si="1124"/>
        <v>PC</v>
      </c>
      <c r="D2028" s="293">
        <f t="shared" si="1124"/>
        <v>0</v>
      </c>
      <c r="E2028" s="294" t="str">
        <f t="shared" si="1124"/>
        <v>STAMP PAD KENKO NO. 1</v>
      </c>
      <c r="F2028" s="235"/>
      <c r="G2028" s="236"/>
      <c r="H2028" s="237">
        <f t="shared" ref="H2028:J2028" si="1125">H1990</f>
        <v>5900</v>
      </c>
      <c r="I2028" s="238">
        <f t="shared" si="1125"/>
        <v>0.14499999999999999</v>
      </c>
      <c r="J2028" s="238">
        <f t="shared" si="1125"/>
        <v>0</v>
      </c>
      <c r="K2028" s="239">
        <f t="shared" si="1117"/>
        <v>484272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6">B1991</f>
        <v>72</v>
      </c>
      <c r="C2029" s="292" t="str">
        <f t="shared" si="1126"/>
        <v>PC</v>
      </c>
      <c r="D2029" s="293">
        <f t="shared" si="1126"/>
        <v>0</v>
      </c>
      <c r="E2029" s="294" t="str">
        <f t="shared" si="1126"/>
        <v>DATE STAMP KENKO D-4 (Cap Tanggal 4 Mm)</v>
      </c>
      <c r="F2029" s="235"/>
      <c r="G2029" s="236"/>
      <c r="H2029" s="237">
        <f t="shared" ref="H2029:J2029" si="1127">H1991</f>
        <v>6200</v>
      </c>
      <c r="I2029" s="238">
        <f t="shared" si="1127"/>
        <v>0.14499999999999999</v>
      </c>
      <c r="J2029" s="238">
        <f t="shared" si="1127"/>
        <v>0</v>
      </c>
      <c r="K2029" s="239">
        <f t="shared" si="1117"/>
        <v>381672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8">B1992</f>
        <v>24</v>
      </c>
      <c r="C2030" s="292" t="str">
        <f t="shared" si="1128"/>
        <v>PC</v>
      </c>
      <c r="D2030" s="293">
        <f t="shared" si="1128"/>
        <v>0</v>
      </c>
      <c r="E2030" s="294" t="str">
        <f t="shared" si="1128"/>
        <v>STAMP PAD KENKO NO. 0</v>
      </c>
      <c r="F2030" s="235"/>
      <c r="G2030" s="236"/>
      <c r="H2030" s="237">
        <f t="shared" ref="H2030:J2030" si="1129">H1992</f>
        <v>4950</v>
      </c>
      <c r="I2030" s="238">
        <f t="shared" si="1129"/>
        <v>0.14499999999999999</v>
      </c>
      <c r="J2030" s="238">
        <f t="shared" si="1129"/>
        <v>0</v>
      </c>
      <c r="K2030" s="239">
        <f t="shared" si="1117"/>
        <v>101574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30">B1993</f>
        <v>0</v>
      </c>
      <c r="C2031" s="292">
        <f t="shared" si="1130"/>
        <v>0</v>
      </c>
      <c r="D2031" s="293">
        <f t="shared" si="1130"/>
        <v>0</v>
      </c>
      <c r="E2031" s="295">
        <f t="shared" si="1130"/>
        <v>0</v>
      </c>
      <c r="F2031" s="235"/>
      <c r="G2031" s="236"/>
      <c r="H2031" s="237">
        <f t="shared" ref="H2031:J2031" si="1131">H1993</f>
        <v>0</v>
      </c>
      <c r="I2031" s="238">
        <f t="shared" si="1131"/>
        <v>0</v>
      </c>
      <c r="J2031" s="238">
        <f t="shared" si="1131"/>
        <v>0</v>
      </c>
      <c r="K2031" s="239">
        <f t="shared" si="1117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2">B1994</f>
        <v>0</v>
      </c>
      <c r="C2032" s="292">
        <f t="shared" si="1132"/>
        <v>0</v>
      </c>
      <c r="D2032" s="293">
        <f t="shared" si="1132"/>
        <v>0</v>
      </c>
      <c r="E2032" s="294">
        <f t="shared" si="1132"/>
        <v>0</v>
      </c>
      <c r="F2032" s="235"/>
      <c r="G2032" s="236"/>
      <c r="H2032" s="237">
        <f t="shared" ref="H2032:J2032" si="1133">H1994</f>
        <v>0</v>
      </c>
      <c r="I2032" s="238">
        <f t="shared" si="1133"/>
        <v>0</v>
      </c>
      <c r="J2032" s="238">
        <f t="shared" si="1133"/>
        <v>0</v>
      </c>
      <c r="K2032" s="239">
        <f t="shared" si="1117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4">B1995</f>
        <v>0</v>
      </c>
      <c r="C2033" s="292">
        <f t="shared" si="1134"/>
        <v>0</v>
      </c>
      <c r="D2033" s="293">
        <f t="shared" si="1134"/>
        <v>0</v>
      </c>
      <c r="E2033" s="294">
        <f t="shared" si="1134"/>
        <v>0</v>
      </c>
      <c r="F2033" s="235"/>
      <c r="G2033" s="236"/>
      <c r="H2033" s="237">
        <f t="shared" ref="H2033:J2033" si="1135">H1995</f>
        <v>0</v>
      </c>
      <c r="I2033" s="238">
        <f t="shared" si="1135"/>
        <v>0</v>
      </c>
      <c r="J2033" s="238">
        <f t="shared" si="1135"/>
        <v>0</v>
      </c>
      <c r="K2033" s="239">
        <f t="shared" si="1117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6">B1996</f>
        <v>0</v>
      </c>
      <c r="C2034" s="292">
        <f t="shared" si="1136"/>
        <v>0</v>
      </c>
      <c r="D2034" s="293">
        <f t="shared" si="1136"/>
        <v>0</v>
      </c>
      <c r="E2034" s="294">
        <f t="shared" si="1136"/>
        <v>0</v>
      </c>
      <c r="F2034" s="235"/>
      <c r="G2034" s="236"/>
      <c r="H2034" s="237">
        <f t="shared" ref="H2034:J2034" si="1137">H1996</f>
        <v>0</v>
      </c>
      <c r="I2034" s="238">
        <f t="shared" si="1137"/>
        <v>0</v>
      </c>
      <c r="J2034" s="238">
        <f t="shared" si="1137"/>
        <v>0</v>
      </c>
      <c r="K2034" s="239">
        <f t="shared" si="1117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8">B1997</f>
        <v>0</v>
      </c>
      <c r="C2035" s="292">
        <f t="shared" si="1138"/>
        <v>0</v>
      </c>
      <c r="D2035" s="293">
        <f t="shared" si="1138"/>
        <v>0</v>
      </c>
      <c r="E2035" s="294">
        <f t="shared" si="1138"/>
        <v>0</v>
      </c>
      <c r="F2035" s="235"/>
      <c r="G2035" s="236"/>
      <c r="H2035" s="237">
        <f t="shared" ref="H2035:J2035" si="1139">H1997</f>
        <v>0</v>
      </c>
      <c r="I2035" s="238">
        <f t="shared" si="1139"/>
        <v>0</v>
      </c>
      <c r="J2035" s="238">
        <f t="shared" si="1139"/>
        <v>0</v>
      </c>
      <c r="K2035" s="239">
        <f t="shared" si="1117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40">B1998</f>
        <v>0</v>
      </c>
      <c r="C2036" s="292">
        <f t="shared" si="1140"/>
        <v>0</v>
      </c>
      <c r="D2036" s="293">
        <f t="shared" si="1140"/>
        <v>0</v>
      </c>
      <c r="E2036" s="294">
        <f t="shared" si="1140"/>
        <v>0</v>
      </c>
      <c r="F2036" s="235"/>
      <c r="G2036" s="236"/>
      <c r="H2036" s="237">
        <f t="shared" ref="H2036:J2036" si="1141">H1998</f>
        <v>0</v>
      </c>
      <c r="I2036" s="238">
        <f t="shared" si="1141"/>
        <v>0</v>
      </c>
      <c r="J2036" s="238">
        <f t="shared" si="1141"/>
        <v>0</v>
      </c>
      <c r="K2036" s="239">
        <f t="shared" si="1117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2">B1999</f>
        <v>0</v>
      </c>
      <c r="C2037" s="292">
        <f t="shared" si="1142"/>
        <v>0</v>
      </c>
      <c r="D2037" s="293">
        <f t="shared" si="1142"/>
        <v>0</v>
      </c>
      <c r="E2037" s="294">
        <f t="shared" si="1142"/>
        <v>0</v>
      </c>
      <c r="F2037" s="235"/>
      <c r="G2037" s="236"/>
      <c r="H2037" s="237">
        <f t="shared" ref="H2037:J2037" si="1143">H1999</f>
        <v>0</v>
      </c>
      <c r="I2037" s="238">
        <f t="shared" si="1143"/>
        <v>0</v>
      </c>
      <c r="J2037" s="238">
        <f t="shared" si="1143"/>
        <v>0</v>
      </c>
      <c r="K2037" s="239">
        <f t="shared" si="1117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4">B2000</f>
        <v>0</v>
      </c>
      <c r="C2038" s="292">
        <f t="shared" si="1144"/>
        <v>0</v>
      </c>
      <c r="D2038" s="293">
        <f t="shared" si="1144"/>
        <v>0</v>
      </c>
      <c r="E2038" s="294">
        <f t="shared" si="1144"/>
        <v>0</v>
      </c>
      <c r="F2038" s="235"/>
      <c r="G2038" s="236"/>
      <c r="H2038" s="237">
        <f t="shared" ref="H2038:J2038" si="1145">H2000</f>
        <v>0</v>
      </c>
      <c r="I2038" s="238">
        <f t="shared" si="1145"/>
        <v>0</v>
      </c>
      <c r="J2038" s="238">
        <f t="shared" si="1145"/>
        <v>0</v>
      </c>
      <c r="K2038" s="239">
        <f t="shared" si="1117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6">B2001</f>
        <v>0</v>
      </c>
      <c r="C2039" s="292">
        <f t="shared" si="1146"/>
        <v>0</v>
      </c>
      <c r="D2039" s="293">
        <f t="shared" si="1146"/>
        <v>0</v>
      </c>
      <c r="E2039" s="295">
        <f t="shared" si="1146"/>
        <v>0</v>
      </c>
      <c r="F2039" s="235"/>
      <c r="G2039" s="236"/>
      <c r="H2039" s="237">
        <f t="shared" ref="H2039:J2039" si="1147">H2001</f>
        <v>0</v>
      </c>
      <c r="I2039" s="238">
        <f t="shared" si="1147"/>
        <v>0</v>
      </c>
      <c r="J2039" s="238">
        <f t="shared" si="1147"/>
        <v>0</v>
      </c>
      <c r="K2039" s="239">
        <f t="shared" si="1117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3"/>
      <c r="K2041" s="32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5">
        <f>SUM(K2024:K2039)</f>
        <v>4716522</v>
      </c>
      <c r="K2042" s="32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7"/>
      <c r="K2043" s="32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4"/>
      <c r="K2045" s="32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8">
        <f>((J2042/1.11)+(K2044/1.11))*11%</f>
        <v>467403.08108108107</v>
      </c>
      <c r="K2046" s="329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4"/>
      <c r="K2047" s="32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4716522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30" t="str">
        <f>J2012</f>
        <v>NOVI / YO</v>
      </c>
      <c r="K2050" s="331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30">
        <f>J2013</f>
        <v>0</v>
      </c>
      <c r="K2051" s="331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24020019</v>
      </c>
      <c r="G2054" s="11" t="s">
        <v>2</v>
      </c>
      <c r="H2054" s="306" t="s">
        <v>107</v>
      </c>
      <c r="I2054" s="306"/>
      <c r="J2054" s="306"/>
      <c r="K2054" s="30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0" t="s">
        <v>3</v>
      </c>
      <c r="G2055" s="17"/>
      <c r="H2055" s="308"/>
      <c r="I2055" s="308"/>
      <c r="J2055" s="308"/>
      <c r="K2055" s="30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8">
        <v>45343</v>
      </c>
      <c r="E2056" s="349"/>
      <c r="F2056" s="310"/>
      <c r="G2056" s="18"/>
      <c r="H2056" s="350" t="s">
        <v>31</v>
      </c>
      <c r="I2056" s="350"/>
      <c r="J2056" s="350"/>
      <c r="K2056" s="35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0"/>
      <c r="G2057" s="18"/>
      <c r="H2057" s="352" t="s">
        <v>47</v>
      </c>
      <c r="I2057" s="352"/>
      <c r="J2057" s="352"/>
      <c r="K2057" s="35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150</v>
      </c>
      <c r="E2058" s="9"/>
      <c r="F2058" s="21"/>
      <c r="G2058" s="22"/>
      <c r="H2058" s="354"/>
      <c r="I2058" s="354"/>
      <c r="J2058" s="354"/>
      <c r="K2058" s="35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12</v>
      </c>
      <c r="C2062" s="46" t="s">
        <v>34</v>
      </c>
      <c r="D2062" s="93" t="s">
        <v>31</v>
      </c>
      <c r="E2062" s="110" t="s">
        <v>151</v>
      </c>
      <c r="F2062" s="48"/>
      <c r="G2062" s="49"/>
      <c r="H2062" s="50">
        <v>39600</v>
      </c>
      <c r="I2062" s="51">
        <v>0.1</v>
      </c>
      <c r="J2062" s="51"/>
      <c r="K2062" s="52">
        <f t="shared" ref="K2062:K2077" si="1148">(B2062*H2062-((B2062*H2062)*I2062))-((B2062*H2062-((B2062*H2062)*I2062))*J2062)</f>
        <v>427680</v>
      </c>
      <c r="L2062" s="36"/>
    </row>
    <row r="2063" spans="1:12" s="10" customFormat="1" ht="14.1" customHeight="1" x14ac:dyDescent="0.25">
      <c r="A2063" s="45">
        <v>2</v>
      </c>
      <c r="B2063" s="46">
        <v>1</v>
      </c>
      <c r="C2063" s="46" t="s">
        <v>34</v>
      </c>
      <c r="D2063" s="93" t="s">
        <v>31</v>
      </c>
      <c r="E2063" s="110" t="s">
        <v>109</v>
      </c>
      <c r="F2063" s="48"/>
      <c r="G2063" s="49"/>
      <c r="H2063" s="50">
        <v>147600</v>
      </c>
      <c r="I2063" s="51">
        <v>0.1</v>
      </c>
      <c r="J2063" s="51"/>
      <c r="K2063" s="52">
        <f t="shared" si="1148"/>
        <v>132840</v>
      </c>
      <c r="L2063" s="36"/>
    </row>
    <row r="2064" spans="1:12" s="10" customFormat="1" ht="14.1" customHeight="1" x14ac:dyDescent="0.25">
      <c r="A2064" s="45">
        <v>3</v>
      </c>
      <c r="B2064" s="46">
        <v>5</v>
      </c>
      <c r="C2064" s="46" t="s">
        <v>34</v>
      </c>
      <c r="D2064" s="93" t="s">
        <v>31</v>
      </c>
      <c r="E2064" s="110" t="s">
        <v>43</v>
      </c>
      <c r="F2064" s="48"/>
      <c r="G2064" s="49"/>
      <c r="H2064" s="50">
        <v>57000</v>
      </c>
      <c r="I2064" s="51">
        <v>0.1</v>
      </c>
      <c r="J2064" s="51"/>
      <c r="K2064" s="52">
        <f t="shared" si="1148"/>
        <v>256500</v>
      </c>
      <c r="L2064" s="36"/>
    </row>
    <row r="2065" spans="1:12" s="10" customFormat="1" ht="14.1" customHeight="1" x14ac:dyDescent="0.25">
      <c r="A2065" s="45">
        <v>4</v>
      </c>
      <c r="B2065" s="46">
        <v>12</v>
      </c>
      <c r="C2065" s="46" t="s">
        <v>34</v>
      </c>
      <c r="D2065" s="93" t="s">
        <v>31</v>
      </c>
      <c r="E2065" s="110" t="s">
        <v>97</v>
      </c>
      <c r="F2065" s="48"/>
      <c r="G2065" s="49"/>
      <c r="H2065" s="50">
        <v>64800</v>
      </c>
      <c r="I2065" s="51">
        <v>0.1</v>
      </c>
      <c r="J2065" s="51"/>
      <c r="K2065" s="52">
        <f t="shared" si="1148"/>
        <v>699840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8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8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8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8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8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8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8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8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8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8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8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8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7"/>
      <c r="K2079" s="311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2">
        <f>SUM(K2062:K2077)</f>
        <v>1516860</v>
      </c>
      <c r="K2080" s="333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4"/>
      <c r="K2081" s="334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1"/>
      <c r="K2083" s="311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5">
        <f>((J2080/1.11)+(K2082/1.11))*11%</f>
        <v>150319.45945945944</v>
      </c>
      <c r="K2084" s="336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1"/>
      <c r="K2085" s="311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1516860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2" t="s">
        <v>36</v>
      </c>
      <c r="K2088" s="31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2"/>
      <c r="K2089" s="31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24020019</v>
      </c>
      <c r="F2092" s="123"/>
      <c r="G2092" s="124" t="s">
        <v>2</v>
      </c>
      <c r="H2092" s="356" t="str">
        <f>H2054</f>
        <v>CV DWI JAYA</v>
      </c>
      <c r="I2092" s="356"/>
      <c r="J2092" s="356"/>
      <c r="K2092" s="357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60" t="s">
        <v>3</v>
      </c>
      <c r="G2093" s="130"/>
      <c r="H2093" s="358"/>
      <c r="I2093" s="358"/>
      <c r="J2093" s="358"/>
      <c r="K2093" s="359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1">
        <f>D2056</f>
        <v>45343</v>
      </c>
      <c r="E2094" s="362"/>
      <c r="F2094" s="360"/>
      <c r="G2094" s="131"/>
      <c r="H2094" s="363" t="str">
        <f>H2056</f>
        <v/>
      </c>
      <c r="I2094" s="363"/>
      <c r="J2094" s="363"/>
      <c r="K2094" s="36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60"/>
      <c r="G2095" s="131"/>
      <c r="H2095" s="344" t="str">
        <f>H2057</f>
        <v>YOGYAKARTA</v>
      </c>
      <c r="I2095" s="344"/>
      <c r="J2095" s="344"/>
      <c r="K2095" s="345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2743</v>
      </c>
      <c r="E2096" s="122"/>
      <c r="F2096" s="133"/>
      <c r="G2096" s="134"/>
      <c r="H2096" s="346"/>
      <c r="I2096" s="346"/>
      <c r="J2096" s="346"/>
      <c r="K2096" s="347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9">B2062</f>
        <v>12</v>
      </c>
      <c r="C2100" s="287" t="str">
        <f t="shared" si="1149"/>
        <v>LSN</v>
      </c>
      <c r="D2100" s="288" t="str">
        <f t="shared" si="1149"/>
        <v/>
      </c>
      <c r="E2100" s="289" t="str">
        <f t="shared" si="1149"/>
        <v>GEL PEN KENKO K-1 HITAM</v>
      </c>
      <c r="F2100" s="158"/>
      <c r="G2100" s="159"/>
      <c r="H2100" s="160">
        <f t="shared" ref="H2100:J2100" si="1150">H2062</f>
        <v>39600</v>
      </c>
      <c r="I2100" s="161">
        <f t="shared" si="1150"/>
        <v>0.1</v>
      </c>
      <c r="J2100" s="161">
        <f t="shared" si="1150"/>
        <v>0</v>
      </c>
      <c r="K2100" s="162">
        <f t="shared" ref="K2100:K2115" si="1151">(B2100*H2100-((B2100*H2100)*I2100))-((B2100*H2100-((B2100*H2100)*I2100))*J2100)</f>
        <v>427680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2">B2063</f>
        <v>1</v>
      </c>
      <c r="C2101" s="287" t="str">
        <f t="shared" si="1152"/>
        <v>LSN</v>
      </c>
      <c r="D2101" s="288" t="str">
        <f t="shared" si="1152"/>
        <v/>
      </c>
      <c r="E2101" s="289" t="str">
        <f t="shared" si="1152"/>
        <v>CUTTER 18 MM KENKO L-500 (BESAR)</v>
      </c>
      <c r="F2101" s="158"/>
      <c r="G2101" s="159"/>
      <c r="H2101" s="160">
        <f t="shared" ref="H2101:J2101" si="1153">H2063</f>
        <v>147600</v>
      </c>
      <c r="I2101" s="161">
        <f t="shared" si="1153"/>
        <v>0.1</v>
      </c>
      <c r="J2101" s="161">
        <f t="shared" si="1153"/>
        <v>0</v>
      </c>
      <c r="K2101" s="162">
        <f t="shared" si="1151"/>
        <v>132840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4">B2064</f>
        <v>5</v>
      </c>
      <c r="C2102" s="287" t="str">
        <f t="shared" si="1154"/>
        <v>LSN</v>
      </c>
      <c r="D2102" s="288" t="str">
        <f t="shared" si="1154"/>
        <v/>
      </c>
      <c r="E2102" s="289" t="str">
        <f t="shared" si="1154"/>
        <v>CUTTER 9 MM KENKO A-300 (KECIL)</v>
      </c>
      <c r="F2102" s="158"/>
      <c r="G2102" s="159"/>
      <c r="H2102" s="160">
        <f t="shared" ref="H2102:J2102" si="1155">H2064</f>
        <v>57000</v>
      </c>
      <c r="I2102" s="161">
        <f t="shared" si="1155"/>
        <v>0.1</v>
      </c>
      <c r="J2102" s="161">
        <f t="shared" si="1155"/>
        <v>0</v>
      </c>
      <c r="K2102" s="162">
        <f t="shared" si="1151"/>
        <v>256500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6">B2065</f>
        <v>12</v>
      </c>
      <c r="C2103" s="287" t="str">
        <f t="shared" si="1156"/>
        <v>LSN</v>
      </c>
      <c r="D2103" s="288" t="str">
        <f t="shared" si="1156"/>
        <v/>
      </c>
      <c r="E2103" s="289" t="str">
        <f t="shared" si="1156"/>
        <v>ISI CUTTER 18 MM KENKO L-150 (BESAR)</v>
      </c>
      <c r="F2103" s="158"/>
      <c r="G2103" s="159"/>
      <c r="H2103" s="160">
        <f t="shared" ref="H2103:J2103" si="1157">H2065</f>
        <v>64800</v>
      </c>
      <c r="I2103" s="161">
        <f t="shared" si="1157"/>
        <v>0.1</v>
      </c>
      <c r="J2103" s="161">
        <f t="shared" si="1157"/>
        <v>0</v>
      </c>
      <c r="K2103" s="162">
        <f t="shared" si="1151"/>
        <v>699840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8">B2066</f>
        <v>0</v>
      </c>
      <c r="C2104" s="287">
        <f t="shared" si="1158"/>
        <v>0</v>
      </c>
      <c r="D2104" s="288">
        <f t="shared" si="1158"/>
        <v>0</v>
      </c>
      <c r="E2104" s="289">
        <f t="shared" si="1158"/>
        <v>0</v>
      </c>
      <c r="F2104" s="158"/>
      <c r="G2104" s="159"/>
      <c r="H2104" s="160">
        <f t="shared" ref="H2104:J2104" si="1159">H2066</f>
        <v>0</v>
      </c>
      <c r="I2104" s="161">
        <f t="shared" si="1159"/>
        <v>0</v>
      </c>
      <c r="J2104" s="161">
        <f t="shared" si="1159"/>
        <v>0</v>
      </c>
      <c r="K2104" s="162">
        <f t="shared" si="1151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60">B2067</f>
        <v>0</v>
      </c>
      <c r="C2105" s="287">
        <f t="shared" si="1160"/>
        <v>0</v>
      </c>
      <c r="D2105" s="288">
        <f t="shared" si="1160"/>
        <v>0</v>
      </c>
      <c r="E2105" s="289">
        <f t="shared" si="1160"/>
        <v>0</v>
      </c>
      <c r="F2105" s="158"/>
      <c r="G2105" s="159"/>
      <c r="H2105" s="160">
        <f t="shared" ref="H2105:J2105" si="1161">H2067</f>
        <v>0</v>
      </c>
      <c r="I2105" s="161">
        <f t="shared" si="1161"/>
        <v>0</v>
      </c>
      <c r="J2105" s="161">
        <f t="shared" si="1161"/>
        <v>0</v>
      </c>
      <c r="K2105" s="162">
        <f t="shared" si="1151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2">B2068</f>
        <v>0</v>
      </c>
      <c r="C2106" s="287">
        <f t="shared" si="1162"/>
        <v>0</v>
      </c>
      <c r="D2106" s="288">
        <f t="shared" si="1162"/>
        <v>0</v>
      </c>
      <c r="E2106" s="289">
        <f t="shared" si="1162"/>
        <v>0</v>
      </c>
      <c r="F2106" s="158"/>
      <c r="G2106" s="159"/>
      <c r="H2106" s="160">
        <f t="shared" ref="H2106:J2106" si="1163">H2068</f>
        <v>0</v>
      </c>
      <c r="I2106" s="161">
        <f t="shared" si="1163"/>
        <v>0</v>
      </c>
      <c r="J2106" s="161">
        <f t="shared" si="1163"/>
        <v>0</v>
      </c>
      <c r="K2106" s="162">
        <f t="shared" si="1151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4">B2069</f>
        <v>0</v>
      </c>
      <c r="C2107" s="287">
        <f t="shared" si="1164"/>
        <v>0</v>
      </c>
      <c r="D2107" s="288">
        <f t="shared" si="1164"/>
        <v>0</v>
      </c>
      <c r="E2107" s="290">
        <f t="shared" si="1164"/>
        <v>0</v>
      </c>
      <c r="F2107" s="158"/>
      <c r="G2107" s="159"/>
      <c r="H2107" s="160">
        <f t="shared" ref="H2107:J2107" si="1165">H2069</f>
        <v>0</v>
      </c>
      <c r="I2107" s="161">
        <f t="shared" si="1165"/>
        <v>0</v>
      </c>
      <c r="J2107" s="161">
        <f t="shared" si="1165"/>
        <v>0</v>
      </c>
      <c r="K2107" s="162">
        <f t="shared" si="1151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6">B2070</f>
        <v>0</v>
      </c>
      <c r="C2108" s="287">
        <f t="shared" si="1166"/>
        <v>0</v>
      </c>
      <c r="D2108" s="288">
        <f t="shared" si="1166"/>
        <v>0</v>
      </c>
      <c r="E2108" s="289">
        <f t="shared" si="1166"/>
        <v>0</v>
      </c>
      <c r="F2108" s="158"/>
      <c r="G2108" s="159"/>
      <c r="H2108" s="160">
        <f t="shared" ref="H2108:J2108" si="1167">H2070</f>
        <v>0</v>
      </c>
      <c r="I2108" s="161">
        <f t="shared" si="1167"/>
        <v>0</v>
      </c>
      <c r="J2108" s="161">
        <f t="shared" si="1167"/>
        <v>0</v>
      </c>
      <c r="K2108" s="162">
        <f t="shared" si="1151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8">B2071</f>
        <v>0</v>
      </c>
      <c r="C2109" s="287">
        <f t="shared" si="1168"/>
        <v>0</v>
      </c>
      <c r="D2109" s="288">
        <f t="shared" si="1168"/>
        <v>0</v>
      </c>
      <c r="E2109" s="289">
        <f t="shared" si="1168"/>
        <v>0</v>
      </c>
      <c r="F2109" s="158"/>
      <c r="G2109" s="159"/>
      <c r="H2109" s="160">
        <f t="shared" ref="H2109:J2109" si="1169">H2071</f>
        <v>0</v>
      </c>
      <c r="I2109" s="161">
        <f t="shared" si="1169"/>
        <v>0</v>
      </c>
      <c r="J2109" s="161">
        <f t="shared" si="1169"/>
        <v>0</v>
      </c>
      <c r="K2109" s="162">
        <f t="shared" si="1151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70">B2072</f>
        <v>0</v>
      </c>
      <c r="C2110" s="287">
        <f t="shared" si="1170"/>
        <v>0</v>
      </c>
      <c r="D2110" s="288">
        <f t="shared" si="1170"/>
        <v>0</v>
      </c>
      <c r="E2110" s="289">
        <f t="shared" si="1170"/>
        <v>0</v>
      </c>
      <c r="F2110" s="158"/>
      <c r="G2110" s="159"/>
      <c r="H2110" s="160">
        <f t="shared" ref="H2110:J2110" si="1171">H2072</f>
        <v>0</v>
      </c>
      <c r="I2110" s="161">
        <f t="shared" si="1171"/>
        <v>0</v>
      </c>
      <c r="J2110" s="161">
        <f t="shared" si="1171"/>
        <v>0</v>
      </c>
      <c r="K2110" s="162">
        <f t="shared" si="1151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2">B2073</f>
        <v>0</v>
      </c>
      <c r="C2111" s="287">
        <f t="shared" si="1172"/>
        <v>0</v>
      </c>
      <c r="D2111" s="288">
        <f t="shared" si="1172"/>
        <v>0</v>
      </c>
      <c r="E2111" s="289">
        <f t="shared" si="1172"/>
        <v>0</v>
      </c>
      <c r="F2111" s="158"/>
      <c r="G2111" s="159"/>
      <c r="H2111" s="160">
        <f t="shared" ref="H2111:J2111" si="1173">H2073</f>
        <v>0</v>
      </c>
      <c r="I2111" s="161">
        <f t="shared" si="1173"/>
        <v>0</v>
      </c>
      <c r="J2111" s="161">
        <f t="shared" si="1173"/>
        <v>0</v>
      </c>
      <c r="K2111" s="162">
        <f t="shared" si="1151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4">B2074</f>
        <v>0</v>
      </c>
      <c r="C2112" s="287">
        <f t="shared" si="1174"/>
        <v>0</v>
      </c>
      <c r="D2112" s="288">
        <f t="shared" si="1174"/>
        <v>0</v>
      </c>
      <c r="E2112" s="289">
        <f t="shared" si="1174"/>
        <v>0</v>
      </c>
      <c r="F2112" s="158"/>
      <c r="G2112" s="159"/>
      <c r="H2112" s="160">
        <f t="shared" ref="H2112:J2112" si="1175">H2074</f>
        <v>0</v>
      </c>
      <c r="I2112" s="161">
        <f t="shared" si="1175"/>
        <v>0</v>
      </c>
      <c r="J2112" s="161">
        <f t="shared" si="1175"/>
        <v>0</v>
      </c>
      <c r="K2112" s="162">
        <f t="shared" si="1151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6">B2075</f>
        <v>0</v>
      </c>
      <c r="C2113" s="287">
        <f t="shared" si="1176"/>
        <v>0</v>
      </c>
      <c r="D2113" s="288">
        <f t="shared" si="1176"/>
        <v>0</v>
      </c>
      <c r="E2113" s="289">
        <f t="shared" si="1176"/>
        <v>0</v>
      </c>
      <c r="F2113" s="158"/>
      <c r="G2113" s="159"/>
      <c r="H2113" s="160">
        <f t="shared" ref="H2113:J2113" si="1177">H2075</f>
        <v>0</v>
      </c>
      <c r="I2113" s="161">
        <f t="shared" si="1177"/>
        <v>0</v>
      </c>
      <c r="J2113" s="161">
        <f t="shared" si="1177"/>
        <v>0</v>
      </c>
      <c r="K2113" s="162">
        <f t="shared" si="1151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8">B2076</f>
        <v>0</v>
      </c>
      <c r="C2114" s="287">
        <f t="shared" si="1178"/>
        <v>0</v>
      </c>
      <c r="D2114" s="288">
        <f t="shared" si="1178"/>
        <v>0</v>
      </c>
      <c r="E2114" s="289">
        <f t="shared" si="1178"/>
        <v>0</v>
      </c>
      <c r="F2114" s="158"/>
      <c r="G2114" s="159"/>
      <c r="H2114" s="160">
        <f t="shared" ref="H2114:J2114" si="1179">H2076</f>
        <v>0</v>
      </c>
      <c r="I2114" s="161">
        <f t="shared" si="1179"/>
        <v>0</v>
      </c>
      <c r="J2114" s="161">
        <f t="shared" si="1179"/>
        <v>0</v>
      </c>
      <c r="K2114" s="162">
        <f t="shared" si="1151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80">B2077</f>
        <v>0</v>
      </c>
      <c r="C2115" s="287">
        <f t="shared" si="1180"/>
        <v>0</v>
      </c>
      <c r="D2115" s="288">
        <f t="shared" si="1180"/>
        <v>0</v>
      </c>
      <c r="E2115" s="290">
        <f t="shared" si="1180"/>
        <v>0</v>
      </c>
      <c r="F2115" s="158"/>
      <c r="G2115" s="159"/>
      <c r="H2115" s="160">
        <f t="shared" ref="H2115:J2115" si="1181">H2077</f>
        <v>0</v>
      </c>
      <c r="I2115" s="161">
        <f t="shared" si="1181"/>
        <v>0</v>
      </c>
      <c r="J2115" s="161">
        <f t="shared" si="1181"/>
        <v>0</v>
      </c>
      <c r="K2115" s="162">
        <f t="shared" si="1151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77"/>
      <c r="K2117" s="365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78">
        <f>SUM(K2100:K2115)</f>
        <v>1516860</v>
      </c>
      <c r="K2118" s="37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6"/>
      <c r="K2119" s="366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5"/>
      <c r="K2121" s="365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71">
        <f>((J2118/1.11)+(K2120/1.11))*11%</f>
        <v>150319.45945945944</v>
      </c>
      <c r="K2122" s="37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5"/>
      <c r="K2123" s="365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1516860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8" t="str">
        <f>J2088</f>
        <v>NOVI / CONDRO</v>
      </c>
      <c r="K2126" s="339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8">
        <f>J2089</f>
        <v>0</v>
      </c>
      <c r="K2127" s="339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24020019</v>
      </c>
      <c r="F2130" s="200"/>
      <c r="G2130" s="201" t="s">
        <v>2</v>
      </c>
      <c r="H2130" s="340" t="str">
        <f>H2092</f>
        <v>CV DWI JAYA</v>
      </c>
      <c r="I2130" s="340"/>
      <c r="J2130" s="340"/>
      <c r="K2130" s="341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4" t="s">
        <v>3</v>
      </c>
      <c r="G2131" s="207"/>
      <c r="H2131" s="342"/>
      <c r="I2131" s="342"/>
      <c r="J2131" s="342"/>
      <c r="K2131" s="343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5">
        <f>D2094</f>
        <v>45343</v>
      </c>
      <c r="E2132" s="316"/>
      <c r="F2132" s="314"/>
      <c r="G2132" s="208"/>
      <c r="H2132" s="317" t="str">
        <f>H2094</f>
        <v/>
      </c>
      <c r="I2132" s="317"/>
      <c r="J2132" s="317"/>
      <c r="K2132" s="318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4"/>
      <c r="G2133" s="208"/>
      <c r="H2133" s="319" t="str">
        <f>H2095</f>
        <v>YOGYAKARTA</v>
      </c>
      <c r="I2133" s="319"/>
      <c r="J2133" s="319"/>
      <c r="K2133" s="320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2743</v>
      </c>
      <c r="E2134" s="199"/>
      <c r="F2134" s="210"/>
      <c r="G2134" s="211"/>
      <c r="H2134" s="321"/>
      <c r="I2134" s="321"/>
      <c r="J2134" s="321"/>
      <c r="K2134" s="322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2">B2100</f>
        <v>12</v>
      </c>
      <c r="C2138" s="292" t="str">
        <f t="shared" si="1182"/>
        <v>LSN</v>
      </c>
      <c r="D2138" s="293" t="str">
        <f t="shared" si="1182"/>
        <v/>
      </c>
      <c r="E2138" s="294" t="str">
        <f t="shared" si="1182"/>
        <v>GEL PEN KENKO K-1 HITAM</v>
      </c>
      <c r="F2138" s="235"/>
      <c r="G2138" s="236"/>
      <c r="H2138" s="237">
        <f t="shared" ref="H2138:J2138" si="1183">H2100</f>
        <v>39600</v>
      </c>
      <c r="I2138" s="238">
        <f t="shared" si="1183"/>
        <v>0.1</v>
      </c>
      <c r="J2138" s="238">
        <f t="shared" si="1183"/>
        <v>0</v>
      </c>
      <c r="K2138" s="239">
        <f t="shared" ref="K2138:K2153" si="1184">(B2138*H2138-((B2138*H2138)*I2138))-((B2138*H2138-((B2138*H2138)*I2138))*J2138)</f>
        <v>427680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5">B2101</f>
        <v>1</v>
      </c>
      <c r="C2139" s="292" t="str">
        <f t="shared" si="1185"/>
        <v>LSN</v>
      </c>
      <c r="D2139" s="293" t="str">
        <f t="shared" si="1185"/>
        <v/>
      </c>
      <c r="E2139" s="294" t="str">
        <f t="shared" si="1185"/>
        <v>CUTTER 18 MM KENKO L-500 (BESAR)</v>
      </c>
      <c r="F2139" s="235"/>
      <c r="G2139" s="236"/>
      <c r="H2139" s="237">
        <f t="shared" ref="H2139:J2139" si="1186">H2101</f>
        <v>147600</v>
      </c>
      <c r="I2139" s="238">
        <f t="shared" si="1186"/>
        <v>0.1</v>
      </c>
      <c r="J2139" s="238">
        <f t="shared" si="1186"/>
        <v>0</v>
      </c>
      <c r="K2139" s="239">
        <f t="shared" si="1184"/>
        <v>132840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7">B2102</f>
        <v>5</v>
      </c>
      <c r="C2140" s="292" t="str">
        <f t="shared" si="1187"/>
        <v>LSN</v>
      </c>
      <c r="D2140" s="293" t="str">
        <f t="shared" si="1187"/>
        <v/>
      </c>
      <c r="E2140" s="294" t="str">
        <f t="shared" si="1187"/>
        <v>CUTTER 9 MM KENKO A-300 (KECIL)</v>
      </c>
      <c r="F2140" s="235"/>
      <c r="G2140" s="236"/>
      <c r="H2140" s="237">
        <f t="shared" ref="H2140:J2140" si="1188">H2102</f>
        <v>57000</v>
      </c>
      <c r="I2140" s="238">
        <f t="shared" si="1188"/>
        <v>0.1</v>
      </c>
      <c r="J2140" s="238">
        <f t="shared" si="1188"/>
        <v>0</v>
      </c>
      <c r="K2140" s="239">
        <f t="shared" si="1184"/>
        <v>256500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9">B2103</f>
        <v>12</v>
      </c>
      <c r="C2141" s="292" t="str">
        <f t="shared" si="1189"/>
        <v>LSN</v>
      </c>
      <c r="D2141" s="293" t="str">
        <f t="shared" si="1189"/>
        <v/>
      </c>
      <c r="E2141" s="294" t="str">
        <f t="shared" si="1189"/>
        <v>ISI CUTTER 18 MM KENKO L-150 (BESAR)</v>
      </c>
      <c r="F2141" s="235"/>
      <c r="G2141" s="236"/>
      <c r="H2141" s="237">
        <f t="shared" ref="H2141:J2141" si="1190">H2103</f>
        <v>64800</v>
      </c>
      <c r="I2141" s="238">
        <f t="shared" si="1190"/>
        <v>0.1</v>
      </c>
      <c r="J2141" s="238">
        <f t="shared" si="1190"/>
        <v>0</v>
      </c>
      <c r="K2141" s="239">
        <f t="shared" si="1184"/>
        <v>699840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1">B2104</f>
        <v>0</v>
      </c>
      <c r="C2142" s="292">
        <f t="shared" si="1191"/>
        <v>0</v>
      </c>
      <c r="D2142" s="293">
        <f t="shared" si="1191"/>
        <v>0</v>
      </c>
      <c r="E2142" s="294">
        <f t="shared" si="1191"/>
        <v>0</v>
      </c>
      <c r="F2142" s="235"/>
      <c r="G2142" s="236"/>
      <c r="H2142" s="237">
        <f t="shared" ref="H2142:J2142" si="1192">H2104</f>
        <v>0</v>
      </c>
      <c r="I2142" s="238">
        <f t="shared" si="1192"/>
        <v>0</v>
      </c>
      <c r="J2142" s="238">
        <f t="shared" si="1192"/>
        <v>0</v>
      </c>
      <c r="K2142" s="239">
        <f t="shared" si="1184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3">B2105</f>
        <v>0</v>
      </c>
      <c r="C2143" s="292">
        <f t="shared" si="1193"/>
        <v>0</v>
      </c>
      <c r="D2143" s="293">
        <f t="shared" si="1193"/>
        <v>0</v>
      </c>
      <c r="E2143" s="294">
        <f t="shared" si="1193"/>
        <v>0</v>
      </c>
      <c r="F2143" s="235"/>
      <c r="G2143" s="236"/>
      <c r="H2143" s="237">
        <f t="shared" ref="H2143:J2143" si="1194">H2105</f>
        <v>0</v>
      </c>
      <c r="I2143" s="238">
        <f t="shared" si="1194"/>
        <v>0</v>
      </c>
      <c r="J2143" s="238">
        <f t="shared" si="1194"/>
        <v>0</v>
      </c>
      <c r="K2143" s="239">
        <f t="shared" si="1184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5">B2106</f>
        <v>0</v>
      </c>
      <c r="C2144" s="292">
        <f t="shared" si="1195"/>
        <v>0</v>
      </c>
      <c r="D2144" s="293">
        <f t="shared" si="1195"/>
        <v>0</v>
      </c>
      <c r="E2144" s="294">
        <f t="shared" si="1195"/>
        <v>0</v>
      </c>
      <c r="F2144" s="235"/>
      <c r="G2144" s="236"/>
      <c r="H2144" s="237">
        <f t="shared" ref="H2144:J2144" si="1196">H2106</f>
        <v>0</v>
      </c>
      <c r="I2144" s="238">
        <f t="shared" si="1196"/>
        <v>0</v>
      </c>
      <c r="J2144" s="238">
        <f t="shared" si="1196"/>
        <v>0</v>
      </c>
      <c r="K2144" s="239">
        <f t="shared" si="1184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7">B2107</f>
        <v>0</v>
      </c>
      <c r="C2145" s="292">
        <f t="shared" si="1197"/>
        <v>0</v>
      </c>
      <c r="D2145" s="293">
        <f t="shared" si="1197"/>
        <v>0</v>
      </c>
      <c r="E2145" s="295">
        <f t="shared" si="1197"/>
        <v>0</v>
      </c>
      <c r="F2145" s="235"/>
      <c r="G2145" s="236"/>
      <c r="H2145" s="237">
        <f t="shared" ref="H2145:J2145" si="1198">H2107</f>
        <v>0</v>
      </c>
      <c r="I2145" s="238">
        <f t="shared" si="1198"/>
        <v>0</v>
      </c>
      <c r="J2145" s="238">
        <f t="shared" si="1198"/>
        <v>0</v>
      </c>
      <c r="K2145" s="239">
        <f t="shared" si="1184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9">B2108</f>
        <v>0</v>
      </c>
      <c r="C2146" s="292">
        <f t="shared" si="1199"/>
        <v>0</v>
      </c>
      <c r="D2146" s="293">
        <f t="shared" si="1199"/>
        <v>0</v>
      </c>
      <c r="E2146" s="294">
        <f t="shared" si="1199"/>
        <v>0</v>
      </c>
      <c r="F2146" s="235"/>
      <c r="G2146" s="236"/>
      <c r="H2146" s="237">
        <f t="shared" ref="H2146:J2146" si="1200">H2108</f>
        <v>0</v>
      </c>
      <c r="I2146" s="238">
        <f t="shared" si="1200"/>
        <v>0</v>
      </c>
      <c r="J2146" s="238">
        <f t="shared" si="1200"/>
        <v>0</v>
      </c>
      <c r="K2146" s="239">
        <f t="shared" si="1184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1">B2109</f>
        <v>0</v>
      </c>
      <c r="C2147" s="292">
        <f t="shared" si="1201"/>
        <v>0</v>
      </c>
      <c r="D2147" s="293">
        <f t="shared" si="1201"/>
        <v>0</v>
      </c>
      <c r="E2147" s="294">
        <f t="shared" si="1201"/>
        <v>0</v>
      </c>
      <c r="F2147" s="235"/>
      <c r="G2147" s="236"/>
      <c r="H2147" s="237">
        <f t="shared" ref="H2147:J2147" si="1202">H2109</f>
        <v>0</v>
      </c>
      <c r="I2147" s="238">
        <f t="shared" si="1202"/>
        <v>0</v>
      </c>
      <c r="J2147" s="238">
        <f t="shared" si="1202"/>
        <v>0</v>
      </c>
      <c r="K2147" s="239">
        <f t="shared" si="1184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3">B2110</f>
        <v>0</v>
      </c>
      <c r="C2148" s="292">
        <f t="shared" si="1203"/>
        <v>0</v>
      </c>
      <c r="D2148" s="293">
        <f t="shared" si="1203"/>
        <v>0</v>
      </c>
      <c r="E2148" s="294">
        <f t="shared" si="1203"/>
        <v>0</v>
      </c>
      <c r="F2148" s="235"/>
      <c r="G2148" s="236"/>
      <c r="H2148" s="237">
        <f t="shared" ref="H2148:J2148" si="1204">H2110</f>
        <v>0</v>
      </c>
      <c r="I2148" s="238">
        <f t="shared" si="1204"/>
        <v>0</v>
      </c>
      <c r="J2148" s="238">
        <f t="shared" si="1204"/>
        <v>0</v>
      </c>
      <c r="K2148" s="239">
        <f t="shared" si="1184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5">B2111</f>
        <v>0</v>
      </c>
      <c r="C2149" s="292">
        <f t="shared" si="1205"/>
        <v>0</v>
      </c>
      <c r="D2149" s="293">
        <f t="shared" si="1205"/>
        <v>0</v>
      </c>
      <c r="E2149" s="294">
        <f t="shared" si="1205"/>
        <v>0</v>
      </c>
      <c r="F2149" s="235"/>
      <c r="G2149" s="236"/>
      <c r="H2149" s="237">
        <f t="shared" ref="H2149:J2149" si="1206">H2111</f>
        <v>0</v>
      </c>
      <c r="I2149" s="238">
        <f t="shared" si="1206"/>
        <v>0</v>
      </c>
      <c r="J2149" s="238">
        <f t="shared" si="1206"/>
        <v>0</v>
      </c>
      <c r="K2149" s="239">
        <f t="shared" si="1184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7">B2112</f>
        <v>0</v>
      </c>
      <c r="C2150" s="292">
        <f t="shared" si="1207"/>
        <v>0</v>
      </c>
      <c r="D2150" s="293">
        <f t="shared" si="1207"/>
        <v>0</v>
      </c>
      <c r="E2150" s="294">
        <f t="shared" si="1207"/>
        <v>0</v>
      </c>
      <c r="F2150" s="235"/>
      <c r="G2150" s="236"/>
      <c r="H2150" s="237">
        <f t="shared" ref="H2150:J2150" si="1208">H2112</f>
        <v>0</v>
      </c>
      <c r="I2150" s="238">
        <f t="shared" si="1208"/>
        <v>0</v>
      </c>
      <c r="J2150" s="238">
        <f t="shared" si="1208"/>
        <v>0</v>
      </c>
      <c r="K2150" s="239">
        <f t="shared" si="1184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9">B2113</f>
        <v>0</v>
      </c>
      <c r="C2151" s="292">
        <f t="shared" si="1209"/>
        <v>0</v>
      </c>
      <c r="D2151" s="293">
        <f t="shared" si="1209"/>
        <v>0</v>
      </c>
      <c r="E2151" s="294">
        <f t="shared" si="1209"/>
        <v>0</v>
      </c>
      <c r="F2151" s="235"/>
      <c r="G2151" s="236"/>
      <c r="H2151" s="237">
        <f t="shared" ref="H2151:J2151" si="1210">H2113</f>
        <v>0</v>
      </c>
      <c r="I2151" s="238">
        <f t="shared" si="1210"/>
        <v>0</v>
      </c>
      <c r="J2151" s="238">
        <f t="shared" si="1210"/>
        <v>0</v>
      </c>
      <c r="K2151" s="239">
        <f t="shared" si="1184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1">B2114</f>
        <v>0</v>
      </c>
      <c r="C2152" s="292">
        <f t="shared" si="1211"/>
        <v>0</v>
      </c>
      <c r="D2152" s="293">
        <f t="shared" si="1211"/>
        <v>0</v>
      </c>
      <c r="E2152" s="294">
        <f t="shared" si="1211"/>
        <v>0</v>
      </c>
      <c r="F2152" s="235"/>
      <c r="G2152" s="236"/>
      <c r="H2152" s="237">
        <f t="shared" ref="H2152:J2152" si="1212">H2114</f>
        <v>0</v>
      </c>
      <c r="I2152" s="238">
        <f t="shared" si="1212"/>
        <v>0</v>
      </c>
      <c r="J2152" s="238">
        <f t="shared" si="1212"/>
        <v>0</v>
      </c>
      <c r="K2152" s="239">
        <f t="shared" si="1184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3">B2115</f>
        <v>0</v>
      </c>
      <c r="C2153" s="292">
        <f t="shared" si="1213"/>
        <v>0</v>
      </c>
      <c r="D2153" s="293">
        <f t="shared" si="1213"/>
        <v>0</v>
      </c>
      <c r="E2153" s="295">
        <f t="shared" si="1213"/>
        <v>0</v>
      </c>
      <c r="F2153" s="235"/>
      <c r="G2153" s="236"/>
      <c r="H2153" s="237">
        <f t="shared" ref="H2153:J2153" si="1214">H2115</f>
        <v>0</v>
      </c>
      <c r="I2153" s="238">
        <f t="shared" si="1214"/>
        <v>0</v>
      </c>
      <c r="J2153" s="238">
        <f t="shared" si="1214"/>
        <v>0</v>
      </c>
      <c r="K2153" s="239">
        <f t="shared" si="1184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3"/>
      <c r="K2155" s="32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5">
        <f>SUM(K2138:K2153)</f>
        <v>1516860</v>
      </c>
      <c r="K2156" s="32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7"/>
      <c r="K2157" s="32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4"/>
      <c r="K2159" s="32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8">
        <f>((J2156/1.11)+(K2158/1.11))*11%</f>
        <v>150319.45945945944</v>
      </c>
      <c r="K2160" s="329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4"/>
      <c r="K2161" s="32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1516860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30" t="str">
        <f>J2126</f>
        <v>NOVI / CONDRO</v>
      </c>
      <c r="K2164" s="331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30">
        <f>J2127</f>
        <v>0</v>
      </c>
      <c r="K2165" s="331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24020020</v>
      </c>
      <c r="G2168" s="11" t="s">
        <v>2</v>
      </c>
      <c r="H2168" s="306" t="s">
        <v>30</v>
      </c>
      <c r="I2168" s="306"/>
      <c r="J2168" s="306"/>
      <c r="K2168" s="30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0" t="s">
        <v>3</v>
      </c>
      <c r="G2169" s="17"/>
      <c r="H2169" s="308"/>
      <c r="I2169" s="308"/>
      <c r="J2169" s="308"/>
      <c r="K2169" s="30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8">
        <v>45343</v>
      </c>
      <c r="E2170" s="349"/>
      <c r="F2170" s="310"/>
      <c r="G2170" s="18"/>
      <c r="H2170" s="350" t="s">
        <v>31</v>
      </c>
      <c r="I2170" s="350"/>
      <c r="J2170" s="350"/>
      <c r="K2170" s="351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0"/>
      <c r="G2171" s="18"/>
      <c r="H2171" s="352" t="s">
        <v>32</v>
      </c>
      <c r="I2171" s="352"/>
      <c r="J2171" s="352"/>
      <c r="K2171" s="353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152</v>
      </c>
      <c r="E2172" s="9"/>
      <c r="F2172" s="21"/>
      <c r="G2172" s="22"/>
      <c r="H2172" s="354"/>
      <c r="I2172" s="354"/>
      <c r="J2172" s="354"/>
      <c r="K2172" s="355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34</v>
      </c>
      <c r="D2176" s="93">
        <v>1</v>
      </c>
      <c r="E2176" s="110" t="s">
        <v>153</v>
      </c>
      <c r="F2176" s="48"/>
      <c r="G2176" s="49"/>
      <c r="H2176" s="50">
        <v>28500</v>
      </c>
      <c r="I2176" s="51"/>
      <c r="J2176" s="51"/>
      <c r="K2176" s="52">
        <f t="shared" ref="K2176:K2191" si="1215">(B2176*H2176-((B2176*H2176)*I2176))-((B2176*H2176-((B2176*H2176)*I2176))*J2176)</f>
        <v>4104000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34</v>
      </c>
      <c r="D2177" s="93">
        <v>1</v>
      </c>
      <c r="E2177" s="110" t="s">
        <v>154</v>
      </c>
      <c r="F2177" s="48"/>
      <c r="G2177" s="49"/>
      <c r="H2177" s="50">
        <v>29500</v>
      </c>
      <c r="I2177" s="51"/>
      <c r="J2177" s="51"/>
      <c r="K2177" s="52">
        <f t="shared" si="1215"/>
        <v>4248000</v>
      </c>
      <c r="L2177" s="36"/>
    </row>
    <row r="2178" spans="1:12" s="10" customFormat="1" ht="14.1" customHeight="1" x14ac:dyDescent="0.25">
      <c r="A2178" s="45">
        <v>3</v>
      </c>
      <c r="B2178" s="46">
        <v>60</v>
      </c>
      <c r="C2178" s="46" t="s">
        <v>34</v>
      </c>
      <c r="D2178" s="93" t="s">
        <v>31</v>
      </c>
      <c r="E2178" s="110" t="s">
        <v>155</v>
      </c>
      <c r="F2178" s="48"/>
      <c r="G2178" s="49"/>
      <c r="H2178" s="50">
        <v>12500</v>
      </c>
      <c r="I2178" s="51"/>
      <c r="J2178" s="51"/>
      <c r="K2178" s="52">
        <f t="shared" si="1215"/>
        <v>750000</v>
      </c>
      <c r="L2178" s="36"/>
    </row>
    <row r="2179" spans="1:12" s="10" customFormat="1" ht="14.1" customHeight="1" x14ac:dyDescent="0.25">
      <c r="A2179" s="45">
        <v>4</v>
      </c>
      <c r="B2179" s="46">
        <v>48</v>
      </c>
      <c r="C2179" s="46" t="s">
        <v>34</v>
      </c>
      <c r="D2179" s="93" t="s">
        <v>31</v>
      </c>
      <c r="E2179" s="110" t="s">
        <v>156</v>
      </c>
      <c r="F2179" s="48"/>
      <c r="G2179" s="49"/>
      <c r="H2179" s="50">
        <v>39500</v>
      </c>
      <c r="I2179" s="51"/>
      <c r="J2179" s="51"/>
      <c r="K2179" s="52">
        <f t="shared" si="1215"/>
        <v>1896000</v>
      </c>
      <c r="L2179" s="36"/>
    </row>
    <row r="2180" spans="1:12" s="10" customFormat="1" ht="14.1" customHeight="1" x14ac:dyDescent="0.25">
      <c r="A2180" s="45">
        <v>5</v>
      </c>
      <c r="B2180" s="46">
        <v>48</v>
      </c>
      <c r="C2180" s="46" t="s">
        <v>34</v>
      </c>
      <c r="D2180" s="93" t="s">
        <v>31</v>
      </c>
      <c r="E2180" s="110" t="s">
        <v>157</v>
      </c>
      <c r="F2180" s="48"/>
      <c r="G2180" s="49"/>
      <c r="H2180" s="50">
        <v>39500</v>
      </c>
      <c r="I2180" s="51"/>
      <c r="J2180" s="51"/>
      <c r="K2180" s="52">
        <f t="shared" si="1215"/>
        <v>1896000</v>
      </c>
      <c r="L2180" s="36"/>
    </row>
    <row r="2181" spans="1:12" s="10" customFormat="1" ht="14.1" customHeight="1" x14ac:dyDescent="0.25">
      <c r="A2181" s="45">
        <v>6</v>
      </c>
      <c r="B2181" s="46">
        <v>20</v>
      </c>
      <c r="C2181" s="46" t="s">
        <v>77</v>
      </c>
      <c r="D2181" s="93" t="s">
        <v>31</v>
      </c>
      <c r="E2181" s="110" t="s">
        <v>158</v>
      </c>
      <c r="F2181" s="48"/>
      <c r="G2181" s="49"/>
      <c r="H2181" s="50">
        <v>41500</v>
      </c>
      <c r="I2181" s="51"/>
      <c r="J2181" s="51"/>
      <c r="K2181" s="52">
        <f t="shared" si="1215"/>
        <v>830000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5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5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5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5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5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5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5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5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5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5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7"/>
      <c r="K2193" s="311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2">
        <f>SUM(K2176:K2191)</f>
        <v>13724000</v>
      </c>
      <c r="K2194" s="333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4"/>
      <c r="K2195" s="334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1"/>
      <c r="K2197" s="311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5">
        <f>((J2194/1.11)+(K2196/1.11))*11%</f>
        <v>1360036.036036036</v>
      </c>
      <c r="K2198" s="336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1"/>
      <c r="K2199" s="311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13724000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2" t="s">
        <v>36</v>
      </c>
      <c r="K2202" s="31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2"/>
      <c r="K2203" s="31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24020020</v>
      </c>
      <c r="F2206" s="123"/>
      <c r="G2206" s="124" t="s">
        <v>2</v>
      </c>
      <c r="H2206" s="356" t="str">
        <f>H2168</f>
        <v>CV UTAMA PUTRA</v>
      </c>
      <c r="I2206" s="356"/>
      <c r="J2206" s="356"/>
      <c r="K2206" s="357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60" t="s">
        <v>3</v>
      </c>
      <c r="G2207" s="130"/>
      <c r="H2207" s="358"/>
      <c r="I2207" s="358"/>
      <c r="J2207" s="358"/>
      <c r="K2207" s="359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1">
        <f>D2170</f>
        <v>45343</v>
      </c>
      <c r="E2208" s="362"/>
      <c r="F2208" s="360"/>
      <c r="G2208" s="131"/>
      <c r="H2208" s="363" t="str">
        <f>H2170</f>
        <v/>
      </c>
      <c r="I2208" s="363"/>
      <c r="J2208" s="363"/>
      <c r="K2208" s="36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60"/>
      <c r="G2209" s="131"/>
      <c r="H2209" s="344" t="str">
        <f>H2171</f>
        <v>TULUNG AGUNG</v>
      </c>
      <c r="I2209" s="344"/>
      <c r="J2209" s="344"/>
      <c r="K2209" s="345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2720</v>
      </c>
      <c r="E2210" s="122"/>
      <c r="F2210" s="133"/>
      <c r="G2210" s="134"/>
      <c r="H2210" s="346"/>
      <c r="I2210" s="346"/>
      <c r="J2210" s="346"/>
      <c r="K2210" s="347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6">B2176</f>
        <v>144</v>
      </c>
      <c r="C2214" s="287" t="str">
        <f t="shared" si="1216"/>
        <v>LSN</v>
      </c>
      <c r="D2214" s="288">
        <f t="shared" si="1216"/>
        <v>1</v>
      </c>
      <c r="E2214" s="289" t="str">
        <f t="shared" si="1216"/>
        <v>GEL PEN TRIFELLO HI-TECH TF-1190 HITAM</v>
      </c>
      <c r="F2214" s="158"/>
      <c r="G2214" s="159"/>
      <c r="H2214" s="160">
        <f t="shared" ref="H2214:J2214" si="1217">H2176</f>
        <v>28500</v>
      </c>
      <c r="I2214" s="161">
        <f t="shared" si="1217"/>
        <v>0</v>
      </c>
      <c r="J2214" s="161">
        <f t="shared" si="1217"/>
        <v>0</v>
      </c>
      <c r="K2214" s="162">
        <f t="shared" ref="K2214:K2229" si="1218">(B2214*H2214-((B2214*H2214)*I2214))-((B2214*H2214-((B2214*H2214)*I2214))*J2214)</f>
        <v>4104000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9">B2177</f>
        <v>144</v>
      </c>
      <c r="C2215" s="287" t="str">
        <f t="shared" si="1219"/>
        <v>LSN</v>
      </c>
      <c r="D2215" s="288">
        <f t="shared" si="1219"/>
        <v>1</v>
      </c>
      <c r="E2215" s="289" t="str">
        <f t="shared" si="1219"/>
        <v>GEL TECHJOB WRITE TG322-B</v>
      </c>
      <c r="F2215" s="158"/>
      <c r="G2215" s="159"/>
      <c r="H2215" s="160">
        <f t="shared" ref="H2215:J2215" si="1220">H2177</f>
        <v>29500</v>
      </c>
      <c r="I2215" s="161">
        <f t="shared" si="1220"/>
        <v>0</v>
      </c>
      <c r="J2215" s="161">
        <f t="shared" si="1220"/>
        <v>0</v>
      </c>
      <c r="K2215" s="162">
        <f t="shared" si="1218"/>
        <v>4248000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1">B2178</f>
        <v>60</v>
      </c>
      <c r="C2216" s="287" t="str">
        <f t="shared" si="1221"/>
        <v>LSN</v>
      </c>
      <c r="D2216" s="288" t="str">
        <f t="shared" si="1221"/>
        <v/>
      </c>
      <c r="E2216" s="289" t="str">
        <f t="shared" si="1221"/>
        <v>ISI GEL 1.0 HITAM</v>
      </c>
      <c r="F2216" s="158"/>
      <c r="G2216" s="159"/>
      <c r="H2216" s="160">
        <f t="shared" ref="H2216:J2216" si="1222">H2178</f>
        <v>12500</v>
      </c>
      <c r="I2216" s="161">
        <f t="shared" si="1222"/>
        <v>0</v>
      </c>
      <c r="J2216" s="161">
        <f t="shared" si="1222"/>
        <v>0</v>
      </c>
      <c r="K2216" s="162">
        <f t="shared" si="1218"/>
        <v>750000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3">B2179</f>
        <v>48</v>
      </c>
      <c r="C2217" s="287" t="str">
        <f t="shared" si="1223"/>
        <v>LSN</v>
      </c>
      <c r="D2217" s="288" t="str">
        <f t="shared" si="1223"/>
        <v/>
      </c>
      <c r="E2217" s="289" t="str">
        <f t="shared" si="1223"/>
        <v>GEL PEN WEIYADA E-681 HITAM</v>
      </c>
      <c r="F2217" s="158"/>
      <c r="G2217" s="159"/>
      <c r="H2217" s="160">
        <f t="shared" ref="H2217:J2217" si="1224">H2179</f>
        <v>39500</v>
      </c>
      <c r="I2217" s="161">
        <f t="shared" si="1224"/>
        <v>0</v>
      </c>
      <c r="J2217" s="161">
        <f t="shared" si="1224"/>
        <v>0</v>
      </c>
      <c r="K2217" s="162">
        <f t="shared" si="1218"/>
        <v>1896000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5">B2180</f>
        <v>48</v>
      </c>
      <c r="C2218" s="287" t="str">
        <f t="shared" si="1225"/>
        <v>LSN</v>
      </c>
      <c r="D2218" s="288" t="str">
        <f t="shared" si="1225"/>
        <v/>
      </c>
      <c r="E2218" s="289" t="str">
        <f t="shared" si="1225"/>
        <v>GEL PEN WEIYADA E-681 BIRU</v>
      </c>
      <c r="F2218" s="158"/>
      <c r="G2218" s="159"/>
      <c r="H2218" s="160">
        <f t="shared" ref="H2218:J2218" si="1226">H2180</f>
        <v>39500</v>
      </c>
      <c r="I2218" s="161">
        <f t="shared" si="1226"/>
        <v>0</v>
      </c>
      <c r="J2218" s="161">
        <f t="shared" si="1226"/>
        <v>0</v>
      </c>
      <c r="K2218" s="162">
        <f t="shared" si="1218"/>
        <v>1896000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7">B2181</f>
        <v>20</v>
      </c>
      <c r="C2219" s="287" t="str">
        <f t="shared" si="1227"/>
        <v>BOX</v>
      </c>
      <c r="D2219" s="288" t="str">
        <f t="shared" si="1227"/>
        <v/>
      </c>
      <c r="E2219" s="289" t="str">
        <f t="shared" si="1227"/>
        <v xml:space="preserve">ISI GEL WEIYADA E-681R HITAM </v>
      </c>
      <c r="F2219" s="158"/>
      <c r="G2219" s="159"/>
      <c r="H2219" s="160">
        <f t="shared" ref="H2219:J2219" si="1228">H2181</f>
        <v>41500</v>
      </c>
      <c r="I2219" s="161">
        <f t="shared" si="1228"/>
        <v>0</v>
      </c>
      <c r="J2219" s="161">
        <f t="shared" si="1228"/>
        <v>0</v>
      </c>
      <c r="K2219" s="162">
        <f t="shared" si="1218"/>
        <v>830000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9">B2182</f>
        <v>0</v>
      </c>
      <c r="C2220" s="287">
        <f t="shared" si="1229"/>
        <v>0</v>
      </c>
      <c r="D2220" s="288">
        <f t="shared" si="1229"/>
        <v>0</v>
      </c>
      <c r="E2220" s="289">
        <f t="shared" si="1229"/>
        <v>0</v>
      </c>
      <c r="F2220" s="158"/>
      <c r="G2220" s="159"/>
      <c r="H2220" s="160">
        <f t="shared" ref="H2220:J2220" si="1230">H2182</f>
        <v>0</v>
      </c>
      <c r="I2220" s="161">
        <f t="shared" si="1230"/>
        <v>0</v>
      </c>
      <c r="J2220" s="161">
        <f t="shared" si="1230"/>
        <v>0</v>
      </c>
      <c r="K2220" s="162">
        <f t="shared" si="1218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1">B2183</f>
        <v>0</v>
      </c>
      <c r="C2221" s="287">
        <f t="shared" si="1231"/>
        <v>0</v>
      </c>
      <c r="D2221" s="288">
        <f t="shared" si="1231"/>
        <v>0</v>
      </c>
      <c r="E2221" s="290">
        <f t="shared" si="1231"/>
        <v>0</v>
      </c>
      <c r="F2221" s="158"/>
      <c r="G2221" s="159"/>
      <c r="H2221" s="160">
        <f t="shared" ref="H2221:J2221" si="1232">H2183</f>
        <v>0</v>
      </c>
      <c r="I2221" s="161">
        <f t="shared" si="1232"/>
        <v>0</v>
      </c>
      <c r="J2221" s="161">
        <f t="shared" si="1232"/>
        <v>0</v>
      </c>
      <c r="K2221" s="162">
        <f t="shared" si="1218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3">B2184</f>
        <v>0</v>
      </c>
      <c r="C2222" s="287">
        <f t="shared" si="1233"/>
        <v>0</v>
      </c>
      <c r="D2222" s="288">
        <f t="shared" si="1233"/>
        <v>0</v>
      </c>
      <c r="E2222" s="289">
        <f t="shared" si="1233"/>
        <v>0</v>
      </c>
      <c r="F2222" s="158"/>
      <c r="G2222" s="159"/>
      <c r="H2222" s="160">
        <f t="shared" ref="H2222:J2222" si="1234">H2184</f>
        <v>0</v>
      </c>
      <c r="I2222" s="161">
        <f t="shared" si="1234"/>
        <v>0</v>
      </c>
      <c r="J2222" s="161">
        <f t="shared" si="1234"/>
        <v>0</v>
      </c>
      <c r="K2222" s="162">
        <f t="shared" si="1218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5">B2185</f>
        <v>0</v>
      </c>
      <c r="C2223" s="287">
        <f t="shared" si="1235"/>
        <v>0</v>
      </c>
      <c r="D2223" s="288">
        <f t="shared" si="1235"/>
        <v>0</v>
      </c>
      <c r="E2223" s="289">
        <f t="shared" si="1235"/>
        <v>0</v>
      </c>
      <c r="F2223" s="158"/>
      <c r="G2223" s="159"/>
      <c r="H2223" s="160">
        <f t="shared" ref="H2223:J2223" si="1236">H2185</f>
        <v>0</v>
      </c>
      <c r="I2223" s="161">
        <f t="shared" si="1236"/>
        <v>0</v>
      </c>
      <c r="J2223" s="161">
        <f t="shared" si="1236"/>
        <v>0</v>
      </c>
      <c r="K2223" s="162">
        <f t="shared" si="1218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7">B2186</f>
        <v>0</v>
      </c>
      <c r="C2224" s="287">
        <f t="shared" si="1237"/>
        <v>0</v>
      </c>
      <c r="D2224" s="288">
        <f t="shared" si="1237"/>
        <v>0</v>
      </c>
      <c r="E2224" s="289">
        <f t="shared" si="1237"/>
        <v>0</v>
      </c>
      <c r="F2224" s="158"/>
      <c r="G2224" s="159"/>
      <c r="H2224" s="160">
        <f t="shared" ref="H2224:J2224" si="1238">H2186</f>
        <v>0</v>
      </c>
      <c r="I2224" s="161">
        <f t="shared" si="1238"/>
        <v>0</v>
      </c>
      <c r="J2224" s="161">
        <f t="shared" si="1238"/>
        <v>0</v>
      </c>
      <c r="K2224" s="162">
        <f t="shared" si="1218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9">B2187</f>
        <v>0</v>
      </c>
      <c r="C2225" s="287">
        <f t="shared" si="1239"/>
        <v>0</v>
      </c>
      <c r="D2225" s="288">
        <f t="shared" si="1239"/>
        <v>0</v>
      </c>
      <c r="E2225" s="289">
        <f t="shared" si="1239"/>
        <v>0</v>
      </c>
      <c r="F2225" s="158"/>
      <c r="G2225" s="159"/>
      <c r="H2225" s="160">
        <f t="shared" ref="H2225:J2225" si="1240">H2187</f>
        <v>0</v>
      </c>
      <c r="I2225" s="161">
        <f t="shared" si="1240"/>
        <v>0</v>
      </c>
      <c r="J2225" s="161">
        <f t="shared" si="1240"/>
        <v>0</v>
      </c>
      <c r="K2225" s="162">
        <f t="shared" si="1218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1">B2188</f>
        <v>0</v>
      </c>
      <c r="C2226" s="287">
        <f t="shared" si="1241"/>
        <v>0</v>
      </c>
      <c r="D2226" s="288">
        <f t="shared" si="1241"/>
        <v>0</v>
      </c>
      <c r="E2226" s="289">
        <f t="shared" si="1241"/>
        <v>0</v>
      </c>
      <c r="F2226" s="158"/>
      <c r="G2226" s="159"/>
      <c r="H2226" s="160">
        <f t="shared" ref="H2226:J2226" si="1242">H2188</f>
        <v>0</v>
      </c>
      <c r="I2226" s="161">
        <f t="shared" si="1242"/>
        <v>0</v>
      </c>
      <c r="J2226" s="161">
        <f t="shared" si="1242"/>
        <v>0</v>
      </c>
      <c r="K2226" s="162">
        <f t="shared" si="1218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3">B2189</f>
        <v>0</v>
      </c>
      <c r="C2227" s="287">
        <f t="shared" si="1243"/>
        <v>0</v>
      </c>
      <c r="D2227" s="288">
        <f t="shared" si="1243"/>
        <v>0</v>
      </c>
      <c r="E2227" s="289">
        <f t="shared" si="1243"/>
        <v>0</v>
      </c>
      <c r="F2227" s="158"/>
      <c r="G2227" s="159"/>
      <c r="H2227" s="160">
        <f t="shared" ref="H2227:J2227" si="1244">H2189</f>
        <v>0</v>
      </c>
      <c r="I2227" s="161">
        <f t="shared" si="1244"/>
        <v>0</v>
      </c>
      <c r="J2227" s="161">
        <f t="shared" si="1244"/>
        <v>0</v>
      </c>
      <c r="K2227" s="162">
        <f t="shared" si="1218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5">B2190</f>
        <v>0</v>
      </c>
      <c r="C2228" s="287">
        <f t="shared" si="1245"/>
        <v>0</v>
      </c>
      <c r="D2228" s="288">
        <f t="shared" si="1245"/>
        <v>0</v>
      </c>
      <c r="E2228" s="289">
        <f t="shared" si="1245"/>
        <v>0</v>
      </c>
      <c r="F2228" s="158"/>
      <c r="G2228" s="159"/>
      <c r="H2228" s="160">
        <f t="shared" ref="H2228:J2228" si="1246">H2190</f>
        <v>0</v>
      </c>
      <c r="I2228" s="161">
        <f t="shared" si="1246"/>
        <v>0</v>
      </c>
      <c r="J2228" s="161">
        <f t="shared" si="1246"/>
        <v>0</v>
      </c>
      <c r="K2228" s="162">
        <f t="shared" si="1218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7">B2191</f>
        <v>0</v>
      </c>
      <c r="C2229" s="287">
        <f t="shared" si="1247"/>
        <v>0</v>
      </c>
      <c r="D2229" s="288">
        <f t="shared" si="1247"/>
        <v>0</v>
      </c>
      <c r="E2229" s="290">
        <f t="shared" si="1247"/>
        <v>0</v>
      </c>
      <c r="F2229" s="158"/>
      <c r="G2229" s="159"/>
      <c r="H2229" s="160">
        <f t="shared" ref="H2229:J2229" si="1248">H2191</f>
        <v>0</v>
      </c>
      <c r="I2229" s="161">
        <f t="shared" si="1248"/>
        <v>0</v>
      </c>
      <c r="J2229" s="161">
        <f t="shared" si="1248"/>
        <v>0</v>
      </c>
      <c r="K2229" s="162">
        <f t="shared" si="1218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77"/>
      <c r="K2231" s="365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78">
        <f>SUM(K2214:K2229)</f>
        <v>13724000</v>
      </c>
      <c r="K2232" s="37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6"/>
      <c r="K2233" s="366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5"/>
      <c r="K2235" s="365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71">
        <f>((J2232/1.11)+(K2234/1.11))*11%</f>
        <v>1360036.036036036</v>
      </c>
      <c r="K2236" s="37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5"/>
      <c r="K2237" s="365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13724000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8" t="str">
        <f>J2202</f>
        <v>NOVI / CONDRO</v>
      </c>
      <c r="K2240" s="339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8">
        <f>J2203</f>
        <v>0</v>
      </c>
      <c r="K2241" s="339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24020020</v>
      </c>
      <c r="F2244" s="200"/>
      <c r="G2244" s="201" t="s">
        <v>2</v>
      </c>
      <c r="H2244" s="340" t="str">
        <f>H2206</f>
        <v>CV UTAMA PUTRA</v>
      </c>
      <c r="I2244" s="340"/>
      <c r="J2244" s="340"/>
      <c r="K2244" s="341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4" t="s">
        <v>3</v>
      </c>
      <c r="G2245" s="207"/>
      <c r="H2245" s="342"/>
      <c r="I2245" s="342"/>
      <c r="J2245" s="342"/>
      <c r="K2245" s="343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5">
        <f>D2208</f>
        <v>45343</v>
      </c>
      <c r="E2246" s="316"/>
      <c r="F2246" s="314"/>
      <c r="G2246" s="208"/>
      <c r="H2246" s="317" t="str">
        <f>H2208</f>
        <v/>
      </c>
      <c r="I2246" s="317"/>
      <c r="J2246" s="317"/>
      <c r="K2246" s="318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4"/>
      <c r="G2247" s="208"/>
      <c r="H2247" s="319" t="str">
        <f>H2209</f>
        <v>TULUNG AGUNG</v>
      </c>
      <c r="I2247" s="319"/>
      <c r="J2247" s="319"/>
      <c r="K2247" s="320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2720</v>
      </c>
      <c r="E2248" s="199"/>
      <c r="F2248" s="210"/>
      <c r="G2248" s="211"/>
      <c r="H2248" s="321"/>
      <c r="I2248" s="321"/>
      <c r="J2248" s="321"/>
      <c r="K2248" s="322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9">B2214</f>
        <v>144</v>
      </c>
      <c r="C2252" s="292" t="str">
        <f t="shared" si="1249"/>
        <v>LSN</v>
      </c>
      <c r="D2252" s="293">
        <f t="shared" si="1249"/>
        <v>1</v>
      </c>
      <c r="E2252" s="294" t="str">
        <f t="shared" si="1249"/>
        <v>GEL PEN TRIFELLO HI-TECH TF-1190 HITAM</v>
      </c>
      <c r="F2252" s="235"/>
      <c r="G2252" s="236"/>
      <c r="H2252" s="237">
        <f t="shared" ref="H2252:J2252" si="1250">H2214</f>
        <v>28500</v>
      </c>
      <c r="I2252" s="238">
        <f t="shared" si="1250"/>
        <v>0</v>
      </c>
      <c r="J2252" s="238">
        <f t="shared" si="1250"/>
        <v>0</v>
      </c>
      <c r="K2252" s="239">
        <f t="shared" ref="K2252:K2267" si="1251">(B2252*H2252-((B2252*H2252)*I2252))-((B2252*H2252-((B2252*H2252)*I2252))*J2252)</f>
        <v>4104000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2">B2215</f>
        <v>144</v>
      </c>
      <c r="C2253" s="292" t="str">
        <f t="shared" si="1252"/>
        <v>LSN</v>
      </c>
      <c r="D2253" s="293">
        <f t="shared" si="1252"/>
        <v>1</v>
      </c>
      <c r="E2253" s="294" t="str">
        <f t="shared" si="1252"/>
        <v>GEL TECHJOB WRITE TG322-B</v>
      </c>
      <c r="F2253" s="235"/>
      <c r="G2253" s="236"/>
      <c r="H2253" s="237">
        <f t="shared" ref="H2253:J2253" si="1253">H2215</f>
        <v>29500</v>
      </c>
      <c r="I2253" s="238">
        <f t="shared" si="1253"/>
        <v>0</v>
      </c>
      <c r="J2253" s="238">
        <f t="shared" si="1253"/>
        <v>0</v>
      </c>
      <c r="K2253" s="239">
        <f t="shared" si="1251"/>
        <v>4248000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4">B2216</f>
        <v>60</v>
      </c>
      <c r="C2254" s="292" t="str">
        <f t="shared" si="1254"/>
        <v>LSN</v>
      </c>
      <c r="D2254" s="293" t="str">
        <f t="shared" si="1254"/>
        <v/>
      </c>
      <c r="E2254" s="294" t="str">
        <f t="shared" si="1254"/>
        <v>ISI GEL 1.0 HITAM</v>
      </c>
      <c r="F2254" s="235"/>
      <c r="G2254" s="236"/>
      <c r="H2254" s="237">
        <f t="shared" ref="H2254:J2254" si="1255">H2216</f>
        <v>12500</v>
      </c>
      <c r="I2254" s="238">
        <f t="shared" si="1255"/>
        <v>0</v>
      </c>
      <c r="J2254" s="238">
        <f t="shared" si="1255"/>
        <v>0</v>
      </c>
      <c r="K2254" s="239">
        <f t="shared" si="1251"/>
        <v>750000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6">B2217</f>
        <v>48</v>
      </c>
      <c r="C2255" s="292" t="str">
        <f t="shared" si="1256"/>
        <v>LSN</v>
      </c>
      <c r="D2255" s="293" t="str">
        <f t="shared" si="1256"/>
        <v/>
      </c>
      <c r="E2255" s="294" t="str">
        <f t="shared" si="1256"/>
        <v>GEL PEN WEIYADA E-681 HITAM</v>
      </c>
      <c r="F2255" s="235"/>
      <c r="G2255" s="236"/>
      <c r="H2255" s="237">
        <f t="shared" ref="H2255:J2255" si="1257">H2217</f>
        <v>39500</v>
      </c>
      <c r="I2255" s="238">
        <f t="shared" si="1257"/>
        <v>0</v>
      </c>
      <c r="J2255" s="238">
        <f t="shared" si="1257"/>
        <v>0</v>
      </c>
      <c r="K2255" s="239">
        <f t="shared" si="1251"/>
        <v>1896000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8">B2218</f>
        <v>48</v>
      </c>
      <c r="C2256" s="292" t="str">
        <f t="shared" si="1258"/>
        <v>LSN</v>
      </c>
      <c r="D2256" s="293" t="str">
        <f t="shared" si="1258"/>
        <v/>
      </c>
      <c r="E2256" s="294" t="str">
        <f t="shared" si="1258"/>
        <v>GEL PEN WEIYADA E-681 BIRU</v>
      </c>
      <c r="F2256" s="235"/>
      <c r="G2256" s="236"/>
      <c r="H2256" s="237">
        <f t="shared" ref="H2256:J2256" si="1259">H2218</f>
        <v>39500</v>
      </c>
      <c r="I2256" s="238">
        <f t="shared" si="1259"/>
        <v>0</v>
      </c>
      <c r="J2256" s="238">
        <f t="shared" si="1259"/>
        <v>0</v>
      </c>
      <c r="K2256" s="239">
        <f t="shared" si="1251"/>
        <v>1896000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60">B2219</f>
        <v>20</v>
      </c>
      <c r="C2257" s="292" t="str">
        <f t="shared" si="1260"/>
        <v>BOX</v>
      </c>
      <c r="D2257" s="293" t="str">
        <f t="shared" si="1260"/>
        <v/>
      </c>
      <c r="E2257" s="294" t="str">
        <f t="shared" si="1260"/>
        <v xml:space="preserve">ISI GEL WEIYADA E-681R HITAM </v>
      </c>
      <c r="F2257" s="235"/>
      <c r="G2257" s="236"/>
      <c r="H2257" s="237">
        <f t="shared" ref="H2257:J2257" si="1261">H2219</f>
        <v>41500</v>
      </c>
      <c r="I2257" s="238">
        <f t="shared" si="1261"/>
        <v>0</v>
      </c>
      <c r="J2257" s="238">
        <f t="shared" si="1261"/>
        <v>0</v>
      </c>
      <c r="K2257" s="239">
        <f t="shared" si="1251"/>
        <v>830000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2">B2220</f>
        <v>0</v>
      </c>
      <c r="C2258" s="292">
        <f t="shared" si="1262"/>
        <v>0</v>
      </c>
      <c r="D2258" s="293">
        <f t="shared" si="1262"/>
        <v>0</v>
      </c>
      <c r="E2258" s="294">
        <f t="shared" si="1262"/>
        <v>0</v>
      </c>
      <c r="F2258" s="235"/>
      <c r="G2258" s="236"/>
      <c r="H2258" s="237">
        <f t="shared" ref="H2258:J2258" si="1263">H2220</f>
        <v>0</v>
      </c>
      <c r="I2258" s="238">
        <f t="shared" si="1263"/>
        <v>0</v>
      </c>
      <c r="J2258" s="238">
        <f t="shared" si="1263"/>
        <v>0</v>
      </c>
      <c r="K2258" s="239">
        <f t="shared" si="1251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4">B2221</f>
        <v>0</v>
      </c>
      <c r="C2259" s="292">
        <f t="shared" si="1264"/>
        <v>0</v>
      </c>
      <c r="D2259" s="293">
        <f t="shared" si="1264"/>
        <v>0</v>
      </c>
      <c r="E2259" s="295">
        <f t="shared" si="1264"/>
        <v>0</v>
      </c>
      <c r="F2259" s="235"/>
      <c r="G2259" s="236"/>
      <c r="H2259" s="237">
        <f t="shared" ref="H2259:J2259" si="1265">H2221</f>
        <v>0</v>
      </c>
      <c r="I2259" s="238">
        <f t="shared" si="1265"/>
        <v>0</v>
      </c>
      <c r="J2259" s="238">
        <f t="shared" si="1265"/>
        <v>0</v>
      </c>
      <c r="K2259" s="239">
        <f t="shared" si="1251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6">B2222</f>
        <v>0</v>
      </c>
      <c r="C2260" s="292">
        <f t="shared" si="1266"/>
        <v>0</v>
      </c>
      <c r="D2260" s="293">
        <f t="shared" si="1266"/>
        <v>0</v>
      </c>
      <c r="E2260" s="294">
        <f t="shared" si="1266"/>
        <v>0</v>
      </c>
      <c r="F2260" s="235"/>
      <c r="G2260" s="236"/>
      <c r="H2260" s="237">
        <f t="shared" ref="H2260:J2260" si="1267">H2222</f>
        <v>0</v>
      </c>
      <c r="I2260" s="238">
        <f t="shared" si="1267"/>
        <v>0</v>
      </c>
      <c r="J2260" s="238">
        <f t="shared" si="1267"/>
        <v>0</v>
      </c>
      <c r="K2260" s="239">
        <f t="shared" si="1251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8">B2223</f>
        <v>0</v>
      </c>
      <c r="C2261" s="292">
        <f t="shared" si="1268"/>
        <v>0</v>
      </c>
      <c r="D2261" s="293">
        <f t="shared" si="1268"/>
        <v>0</v>
      </c>
      <c r="E2261" s="294">
        <f t="shared" si="1268"/>
        <v>0</v>
      </c>
      <c r="F2261" s="235"/>
      <c r="G2261" s="236"/>
      <c r="H2261" s="237">
        <f t="shared" ref="H2261:J2261" si="1269">H2223</f>
        <v>0</v>
      </c>
      <c r="I2261" s="238">
        <f t="shared" si="1269"/>
        <v>0</v>
      </c>
      <c r="J2261" s="238">
        <f t="shared" si="1269"/>
        <v>0</v>
      </c>
      <c r="K2261" s="239">
        <f t="shared" si="1251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70">B2224</f>
        <v>0</v>
      </c>
      <c r="C2262" s="292">
        <f t="shared" si="1270"/>
        <v>0</v>
      </c>
      <c r="D2262" s="293">
        <f t="shared" si="1270"/>
        <v>0</v>
      </c>
      <c r="E2262" s="294">
        <f t="shared" si="1270"/>
        <v>0</v>
      </c>
      <c r="F2262" s="235"/>
      <c r="G2262" s="236"/>
      <c r="H2262" s="237">
        <f t="shared" ref="H2262:J2262" si="1271">H2224</f>
        <v>0</v>
      </c>
      <c r="I2262" s="238">
        <f t="shared" si="1271"/>
        <v>0</v>
      </c>
      <c r="J2262" s="238">
        <f t="shared" si="1271"/>
        <v>0</v>
      </c>
      <c r="K2262" s="239">
        <f t="shared" si="1251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2">B2225</f>
        <v>0</v>
      </c>
      <c r="C2263" s="292">
        <f t="shared" si="1272"/>
        <v>0</v>
      </c>
      <c r="D2263" s="293">
        <f t="shared" si="1272"/>
        <v>0</v>
      </c>
      <c r="E2263" s="294">
        <f t="shared" si="1272"/>
        <v>0</v>
      </c>
      <c r="F2263" s="235"/>
      <c r="G2263" s="236"/>
      <c r="H2263" s="237">
        <f t="shared" ref="H2263:J2263" si="1273">H2225</f>
        <v>0</v>
      </c>
      <c r="I2263" s="238">
        <f t="shared" si="1273"/>
        <v>0</v>
      </c>
      <c r="J2263" s="238">
        <f t="shared" si="1273"/>
        <v>0</v>
      </c>
      <c r="K2263" s="239">
        <f t="shared" si="1251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4">B2226</f>
        <v>0</v>
      </c>
      <c r="C2264" s="292">
        <f t="shared" si="1274"/>
        <v>0</v>
      </c>
      <c r="D2264" s="293">
        <f t="shared" si="1274"/>
        <v>0</v>
      </c>
      <c r="E2264" s="294">
        <f t="shared" si="1274"/>
        <v>0</v>
      </c>
      <c r="F2264" s="235"/>
      <c r="G2264" s="236"/>
      <c r="H2264" s="237">
        <f t="shared" ref="H2264:J2264" si="1275">H2226</f>
        <v>0</v>
      </c>
      <c r="I2264" s="238">
        <f t="shared" si="1275"/>
        <v>0</v>
      </c>
      <c r="J2264" s="238">
        <f t="shared" si="1275"/>
        <v>0</v>
      </c>
      <c r="K2264" s="239">
        <f t="shared" si="1251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6">B2227</f>
        <v>0</v>
      </c>
      <c r="C2265" s="292">
        <f t="shared" si="1276"/>
        <v>0</v>
      </c>
      <c r="D2265" s="293">
        <f t="shared" si="1276"/>
        <v>0</v>
      </c>
      <c r="E2265" s="294">
        <f t="shared" si="1276"/>
        <v>0</v>
      </c>
      <c r="F2265" s="235"/>
      <c r="G2265" s="236"/>
      <c r="H2265" s="237">
        <f t="shared" ref="H2265:J2265" si="1277">H2227</f>
        <v>0</v>
      </c>
      <c r="I2265" s="238">
        <f t="shared" si="1277"/>
        <v>0</v>
      </c>
      <c r="J2265" s="238">
        <f t="shared" si="1277"/>
        <v>0</v>
      </c>
      <c r="K2265" s="239">
        <f t="shared" si="1251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8">B2228</f>
        <v>0</v>
      </c>
      <c r="C2266" s="292">
        <f t="shared" si="1278"/>
        <v>0</v>
      </c>
      <c r="D2266" s="293">
        <f t="shared" si="1278"/>
        <v>0</v>
      </c>
      <c r="E2266" s="294">
        <f t="shared" si="1278"/>
        <v>0</v>
      </c>
      <c r="F2266" s="235"/>
      <c r="G2266" s="236"/>
      <c r="H2266" s="237">
        <f t="shared" ref="H2266:J2266" si="1279">H2228</f>
        <v>0</v>
      </c>
      <c r="I2266" s="238">
        <f t="shared" si="1279"/>
        <v>0</v>
      </c>
      <c r="J2266" s="238">
        <f t="shared" si="1279"/>
        <v>0</v>
      </c>
      <c r="K2266" s="239">
        <f t="shared" si="1251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80">B2229</f>
        <v>0</v>
      </c>
      <c r="C2267" s="292">
        <f t="shared" si="1280"/>
        <v>0</v>
      </c>
      <c r="D2267" s="293">
        <f t="shared" si="1280"/>
        <v>0</v>
      </c>
      <c r="E2267" s="295">
        <f t="shared" si="1280"/>
        <v>0</v>
      </c>
      <c r="F2267" s="235"/>
      <c r="G2267" s="236"/>
      <c r="H2267" s="237">
        <f t="shared" ref="H2267:J2267" si="1281">H2229</f>
        <v>0</v>
      </c>
      <c r="I2267" s="238">
        <f t="shared" si="1281"/>
        <v>0</v>
      </c>
      <c r="J2267" s="238">
        <f t="shared" si="1281"/>
        <v>0</v>
      </c>
      <c r="K2267" s="239">
        <f t="shared" si="1251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3"/>
      <c r="K2269" s="32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5">
        <f>SUM(K2252:K2267)</f>
        <v>13724000</v>
      </c>
      <c r="K2270" s="32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7"/>
      <c r="K2271" s="32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4"/>
      <c r="K2273" s="32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8">
        <f>((J2270/1.11)+(K2272/1.11))*11%</f>
        <v>1360036.036036036</v>
      </c>
      <c r="K2274" s="329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4"/>
      <c r="K2275" s="32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13724000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30" t="str">
        <f>J2240</f>
        <v>NOVI / CONDRO</v>
      </c>
      <c r="K2278" s="331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30">
        <f>J2241</f>
        <v>0</v>
      </c>
      <c r="K2279" s="331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24020021</v>
      </c>
      <c r="G2282" s="11" t="s">
        <v>2</v>
      </c>
      <c r="H2282" s="306" t="s">
        <v>174</v>
      </c>
      <c r="I2282" s="306"/>
      <c r="J2282" s="306"/>
      <c r="K2282" s="30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0" t="s">
        <v>3</v>
      </c>
      <c r="G2283" s="17"/>
      <c r="H2283" s="308"/>
      <c r="I2283" s="308"/>
      <c r="J2283" s="308"/>
      <c r="K2283" s="30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8">
        <v>45344</v>
      </c>
      <c r="E2284" s="349"/>
      <c r="F2284" s="310"/>
      <c r="G2284" s="18"/>
      <c r="H2284" s="350" t="s">
        <v>31</v>
      </c>
      <c r="I2284" s="350"/>
      <c r="J2284" s="350"/>
      <c r="K2284" s="35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0"/>
      <c r="G2285" s="18"/>
      <c r="H2285" s="352" t="s">
        <v>175</v>
      </c>
      <c r="I2285" s="352"/>
      <c r="J2285" s="352"/>
      <c r="K2285" s="35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176</v>
      </c>
      <c r="E2286" s="9"/>
      <c r="F2286" s="21"/>
      <c r="G2286" s="22"/>
      <c r="H2286" s="354"/>
      <c r="I2286" s="354"/>
      <c r="J2286" s="354"/>
      <c r="K2286" s="35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500</v>
      </c>
      <c r="C2290" s="46" t="s">
        <v>69</v>
      </c>
      <c r="D2290" s="93">
        <v>1</v>
      </c>
      <c r="E2290" s="110" t="s">
        <v>177</v>
      </c>
      <c r="F2290" s="48"/>
      <c r="G2290" s="49"/>
      <c r="H2290" s="50">
        <v>1600</v>
      </c>
      <c r="I2290" s="51">
        <v>0.1</v>
      </c>
      <c r="J2290" s="51"/>
      <c r="K2290" s="52">
        <f t="shared" ref="K2290:K2305" si="1282">(B2290*H2290-((B2290*H2290)*I2290))-((B2290*H2290-((B2290*H2290)*I2290))*J2290)</f>
        <v>720000</v>
      </c>
      <c r="L2290" s="36"/>
    </row>
    <row r="2291" spans="1:12" s="10" customFormat="1" ht="14.1" customHeight="1" x14ac:dyDescent="0.25">
      <c r="A2291" s="45">
        <v>2</v>
      </c>
      <c r="B2291" s="46">
        <v>10</v>
      </c>
      <c r="C2291" s="46" t="s">
        <v>104</v>
      </c>
      <c r="D2291" s="93" t="s">
        <v>31</v>
      </c>
      <c r="E2291" s="110" t="s">
        <v>178</v>
      </c>
      <c r="F2291" s="48"/>
      <c r="G2291" s="49"/>
      <c r="H2291" s="50">
        <v>31200</v>
      </c>
      <c r="I2291" s="51">
        <v>0.1</v>
      </c>
      <c r="J2291" s="51"/>
      <c r="K2291" s="52">
        <f t="shared" si="1282"/>
        <v>280800</v>
      </c>
      <c r="L2291" s="36"/>
    </row>
    <row r="2292" spans="1:12" s="10" customFormat="1" ht="14.1" customHeight="1" x14ac:dyDescent="0.25">
      <c r="A2292" s="45">
        <v>3</v>
      </c>
      <c r="B2292" s="46">
        <v>5</v>
      </c>
      <c r="C2292" s="46" t="s">
        <v>34</v>
      </c>
      <c r="D2292" s="93" t="s">
        <v>31</v>
      </c>
      <c r="E2292" s="110" t="s">
        <v>43</v>
      </c>
      <c r="F2292" s="48"/>
      <c r="G2292" s="49"/>
      <c r="H2292" s="50">
        <v>57000</v>
      </c>
      <c r="I2292" s="51">
        <v>0.1</v>
      </c>
      <c r="J2292" s="51"/>
      <c r="K2292" s="52">
        <f t="shared" si="1282"/>
        <v>256500</v>
      </c>
      <c r="L2292" s="36"/>
    </row>
    <row r="2293" spans="1:12" s="10" customFormat="1" ht="14.1" customHeight="1" x14ac:dyDescent="0.25">
      <c r="A2293" s="45">
        <v>4</v>
      </c>
      <c r="B2293" s="46">
        <v>4</v>
      </c>
      <c r="C2293" s="46" t="s">
        <v>104</v>
      </c>
      <c r="D2293" s="93" t="s">
        <v>31</v>
      </c>
      <c r="E2293" s="110" t="s">
        <v>179</v>
      </c>
      <c r="F2293" s="48"/>
      <c r="G2293" s="49"/>
      <c r="H2293" s="50">
        <v>28800</v>
      </c>
      <c r="I2293" s="51">
        <v>0.1</v>
      </c>
      <c r="J2293" s="51"/>
      <c r="K2293" s="52">
        <f t="shared" si="1282"/>
        <v>103680</v>
      </c>
      <c r="L2293" s="36"/>
    </row>
    <row r="2294" spans="1:12" s="10" customFormat="1" ht="14.1" customHeight="1" x14ac:dyDescent="0.25">
      <c r="A2294" s="45">
        <v>5</v>
      </c>
      <c r="B2294" s="46">
        <v>10</v>
      </c>
      <c r="C2294" s="46" t="s">
        <v>34</v>
      </c>
      <c r="D2294" s="93" t="s">
        <v>31</v>
      </c>
      <c r="E2294" s="110" t="s">
        <v>180</v>
      </c>
      <c r="F2294" s="48"/>
      <c r="G2294" s="49"/>
      <c r="H2294" s="50">
        <v>25200</v>
      </c>
      <c r="I2294" s="51">
        <v>0.1</v>
      </c>
      <c r="J2294" s="51"/>
      <c r="K2294" s="52">
        <f t="shared" si="1282"/>
        <v>226800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2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2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2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2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2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2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2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2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2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2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2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7"/>
      <c r="K2307" s="311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2">
        <f>SUM(K2290:K2305)</f>
        <v>1587780</v>
      </c>
      <c r="K2308" s="333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4"/>
      <c r="K2309" s="334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1"/>
      <c r="K2311" s="311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5">
        <f>((J2308/1.11)+(K2310/1.11))*11%</f>
        <v>157347.56756756754</v>
      </c>
      <c r="K2312" s="336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1"/>
      <c r="K2313" s="311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1587780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2" t="s">
        <v>36</v>
      </c>
      <c r="K2316" s="31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2"/>
      <c r="K2317" s="31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24020021</v>
      </c>
      <c r="F2320" s="123"/>
      <c r="G2320" s="124" t="s">
        <v>2</v>
      </c>
      <c r="H2320" s="356" t="str">
        <f>H2282</f>
        <v>CV GANESHA</v>
      </c>
      <c r="I2320" s="356"/>
      <c r="J2320" s="356"/>
      <c r="K2320" s="357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60" t="s">
        <v>3</v>
      </c>
      <c r="G2321" s="130"/>
      <c r="H2321" s="358"/>
      <c r="I2321" s="358"/>
      <c r="J2321" s="358"/>
      <c r="K2321" s="359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1">
        <f>D2284</f>
        <v>45344</v>
      </c>
      <c r="E2322" s="362"/>
      <c r="F2322" s="360"/>
      <c r="G2322" s="131"/>
      <c r="H2322" s="363" t="str">
        <f>H2284</f>
        <v/>
      </c>
      <c r="I2322" s="363"/>
      <c r="J2322" s="363"/>
      <c r="K2322" s="36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60"/>
      <c r="G2323" s="131"/>
      <c r="H2323" s="344" t="str">
        <f>H2285</f>
        <v>WONOSOBO</v>
      </c>
      <c r="I2323" s="344"/>
      <c r="J2323" s="344"/>
      <c r="K2323" s="345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0943</v>
      </c>
      <c r="E2324" s="122"/>
      <c r="F2324" s="133"/>
      <c r="G2324" s="134"/>
      <c r="H2324" s="346"/>
      <c r="I2324" s="346"/>
      <c r="J2324" s="346"/>
      <c r="K2324" s="347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3">B2290</f>
        <v>500</v>
      </c>
      <c r="C2328" s="287" t="str">
        <f t="shared" si="1283"/>
        <v>PCS</v>
      </c>
      <c r="D2328" s="288">
        <f t="shared" si="1283"/>
        <v>1</v>
      </c>
      <c r="E2328" s="289" t="str">
        <f t="shared" si="1283"/>
        <v>PAPER TRIGONAL CLIP KENKO NO. 3</v>
      </c>
      <c r="F2328" s="158"/>
      <c r="G2328" s="159"/>
      <c r="H2328" s="160">
        <f t="shared" ref="H2328:J2328" si="1284">H2290</f>
        <v>1600</v>
      </c>
      <c r="I2328" s="161">
        <f t="shared" si="1284"/>
        <v>0.1</v>
      </c>
      <c r="J2328" s="161">
        <f t="shared" si="1284"/>
        <v>0</v>
      </c>
      <c r="K2328" s="162">
        <f t="shared" ref="K2328:K2343" si="1285">(B2328*H2328-((B2328*H2328)*I2328))-((B2328*H2328-((B2328*H2328)*I2328))*J2328)</f>
        <v>720000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6">B2291</f>
        <v>10</v>
      </c>
      <c r="C2329" s="287" t="str">
        <f t="shared" si="1286"/>
        <v>GRS</v>
      </c>
      <c r="D2329" s="288" t="str">
        <f t="shared" si="1286"/>
        <v/>
      </c>
      <c r="E2329" s="289" t="str">
        <f t="shared" si="1286"/>
        <v>BINDER CLIP JOYKO 107</v>
      </c>
      <c r="F2329" s="158"/>
      <c r="G2329" s="159"/>
      <c r="H2329" s="160">
        <f t="shared" ref="H2329:J2329" si="1287">H2291</f>
        <v>31200</v>
      </c>
      <c r="I2329" s="161">
        <f t="shared" si="1287"/>
        <v>0.1</v>
      </c>
      <c r="J2329" s="161">
        <f t="shared" si="1287"/>
        <v>0</v>
      </c>
      <c r="K2329" s="162">
        <f t="shared" si="1285"/>
        <v>280800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8">B2292</f>
        <v>5</v>
      </c>
      <c r="C2330" s="287" t="str">
        <f t="shared" si="1288"/>
        <v>LSN</v>
      </c>
      <c r="D2330" s="288" t="str">
        <f t="shared" si="1288"/>
        <v/>
      </c>
      <c r="E2330" s="289" t="str">
        <f t="shared" si="1288"/>
        <v>CUTTER 9 MM KENKO A-300 (KECIL)</v>
      </c>
      <c r="F2330" s="158"/>
      <c r="G2330" s="159"/>
      <c r="H2330" s="160">
        <f t="shared" ref="H2330:J2330" si="1289">H2292</f>
        <v>57000</v>
      </c>
      <c r="I2330" s="161">
        <f t="shared" si="1289"/>
        <v>0.1</v>
      </c>
      <c r="J2330" s="161">
        <f t="shared" si="1289"/>
        <v>0</v>
      </c>
      <c r="K2330" s="162">
        <f t="shared" si="1285"/>
        <v>256500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90">B2293</f>
        <v>4</v>
      </c>
      <c r="C2331" s="287" t="str">
        <f t="shared" si="1290"/>
        <v>GRS</v>
      </c>
      <c r="D2331" s="288" t="str">
        <f t="shared" si="1290"/>
        <v/>
      </c>
      <c r="E2331" s="289" t="str">
        <f t="shared" si="1290"/>
        <v>BINDER CLIP KENKO NO. 105</v>
      </c>
      <c r="F2331" s="158"/>
      <c r="G2331" s="159"/>
      <c r="H2331" s="160">
        <f t="shared" ref="H2331:J2331" si="1291">H2293</f>
        <v>28800</v>
      </c>
      <c r="I2331" s="161">
        <f t="shared" si="1291"/>
        <v>0.1</v>
      </c>
      <c r="J2331" s="161">
        <f t="shared" si="1291"/>
        <v>0</v>
      </c>
      <c r="K2331" s="162">
        <f t="shared" si="1285"/>
        <v>103680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2">B2294</f>
        <v>10</v>
      </c>
      <c r="C2332" s="287" t="str">
        <f t="shared" si="1292"/>
        <v>LSN</v>
      </c>
      <c r="D2332" s="288" t="str">
        <f t="shared" si="1292"/>
        <v/>
      </c>
      <c r="E2332" s="289" t="str">
        <f t="shared" si="1292"/>
        <v>LEM CAIR 50 ML KENKO LG-50</v>
      </c>
      <c r="F2332" s="158"/>
      <c r="G2332" s="159"/>
      <c r="H2332" s="160">
        <f t="shared" ref="H2332:J2332" si="1293">H2294</f>
        <v>25200</v>
      </c>
      <c r="I2332" s="161">
        <f t="shared" si="1293"/>
        <v>0.1</v>
      </c>
      <c r="J2332" s="161">
        <f t="shared" si="1293"/>
        <v>0</v>
      </c>
      <c r="K2332" s="162">
        <f t="shared" si="1285"/>
        <v>226800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4">B2295</f>
        <v>0</v>
      </c>
      <c r="C2333" s="287">
        <f t="shared" si="1294"/>
        <v>0</v>
      </c>
      <c r="D2333" s="288">
        <f t="shared" si="1294"/>
        <v>0</v>
      </c>
      <c r="E2333" s="289">
        <f t="shared" si="1294"/>
        <v>0</v>
      </c>
      <c r="F2333" s="158"/>
      <c r="G2333" s="159"/>
      <c r="H2333" s="160">
        <f t="shared" ref="H2333:J2333" si="1295">H2295</f>
        <v>0</v>
      </c>
      <c r="I2333" s="161">
        <f t="shared" si="1295"/>
        <v>0</v>
      </c>
      <c r="J2333" s="161">
        <f t="shared" si="1295"/>
        <v>0</v>
      </c>
      <c r="K2333" s="162">
        <f t="shared" si="1285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6">B2296</f>
        <v>0</v>
      </c>
      <c r="C2334" s="287">
        <f t="shared" si="1296"/>
        <v>0</v>
      </c>
      <c r="D2334" s="288">
        <f t="shared" si="1296"/>
        <v>0</v>
      </c>
      <c r="E2334" s="289">
        <f t="shared" si="1296"/>
        <v>0</v>
      </c>
      <c r="F2334" s="158"/>
      <c r="G2334" s="159"/>
      <c r="H2334" s="160">
        <f t="shared" ref="H2334:J2334" si="1297">H2296</f>
        <v>0</v>
      </c>
      <c r="I2334" s="161">
        <f t="shared" si="1297"/>
        <v>0</v>
      </c>
      <c r="J2334" s="161">
        <f t="shared" si="1297"/>
        <v>0</v>
      </c>
      <c r="K2334" s="162">
        <f t="shared" si="1285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8">B2297</f>
        <v>0</v>
      </c>
      <c r="C2335" s="287">
        <f t="shared" si="1298"/>
        <v>0</v>
      </c>
      <c r="D2335" s="288">
        <f t="shared" si="1298"/>
        <v>0</v>
      </c>
      <c r="E2335" s="290">
        <f t="shared" si="1298"/>
        <v>0</v>
      </c>
      <c r="F2335" s="158"/>
      <c r="G2335" s="159"/>
      <c r="H2335" s="160">
        <f t="shared" ref="H2335:J2335" si="1299">H2297</f>
        <v>0</v>
      </c>
      <c r="I2335" s="161">
        <f t="shared" si="1299"/>
        <v>0</v>
      </c>
      <c r="J2335" s="161">
        <f t="shared" si="1299"/>
        <v>0</v>
      </c>
      <c r="K2335" s="162">
        <f t="shared" si="1285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300">B2298</f>
        <v>0</v>
      </c>
      <c r="C2336" s="287">
        <f t="shared" si="1300"/>
        <v>0</v>
      </c>
      <c r="D2336" s="288">
        <f t="shared" si="1300"/>
        <v>0</v>
      </c>
      <c r="E2336" s="289">
        <f t="shared" si="1300"/>
        <v>0</v>
      </c>
      <c r="F2336" s="158"/>
      <c r="G2336" s="159"/>
      <c r="H2336" s="160">
        <f t="shared" ref="H2336:J2336" si="1301">H2298</f>
        <v>0</v>
      </c>
      <c r="I2336" s="161">
        <f t="shared" si="1301"/>
        <v>0</v>
      </c>
      <c r="J2336" s="161">
        <f t="shared" si="1301"/>
        <v>0</v>
      </c>
      <c r="K2336" s="162">
        <f t="shared" si="1285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2">B2299</f>
        <v>0</v>
      </c>
      <c r="C2337" s="287">
        <f t="shared" si="1302"/>
        <v>0</v>
      </c>
      <c r="D2337" s="288">
        <f t="shared" si="1302"/>
        <v>0</v>
      </c>
      <c r="E2337" s="289">
        <f t="shared" si="1302"/>
        <v>0</v>
      </c>
      <c r="F2337" s="158"/>
      <c r="G2337" s="159"/>
      <c r="H2337" s="160">
        <f t="shared" ref="H2337:J2337" si="1303">H2299</f>
        <v>0</v>
      </c>
      <c r="I2337" s="161">
        <f t="shared" si="1303"/>
        <v>0</v>
      </c>
      <c r="J2337" s="161">
        <f t="shared" si="1303"/>
        <v>0</v>
      </c>
      <c r="K2337" s="162">
        <f t="shared" si="1285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4">B2300</f>
        <v>0</v>
      </c>
      <c r="C2338" s="287">
        <f t="shared" si="1304"/>
        <v>0</v>
      </c>
      <c r="D2338" s="288">
        <f t="shared" si="1304"/>
        <v>0</v>
      </c>
      <c r="E2338" s="289">
        <f t="shared" si="1304"/>
        <v>0</v>
      </c>
      <c r="F2338" s="158"/>
      <c r="G2338" s="159"/>
      <c r="H2338" s="160">
        <f t="shared" ref="H2338:J2338" si="1305">H2300</f>
        <v>0</v>
      </c>
      <c r="I2338" s="161">
        <f t="shared" si="1305"/>
        <v>0</v>
      </c>
      <c r="J2338" s="161">
        <f t="shared" si="1305"/>
        <v>0</v>
      </c>
      <c r="K2338" s="162">
        <f t="shared" si="1285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6">B2301</f>
        <v>0</v>
      </c>
      <c r="C2339" s="287">
        <f t="shared" si="1306"/>
        <v>0</v>
      </c>
      <c r="D2339" s="288">
        <f t="shared" si="1306"/>
        <v>0</v>
      </c>
      <c r="E2339" s="289">
        <f t="shared" si="1306"/>
        <v>0</v>
      </c>
      <c r="F2339" s="158"/>
      <c r="G2339" s="159"/>
      <c r="H2339" s="160">
        <f t="shared" ref="H2339:J2339" si="1307">H2301</f>
        <v>0</v>
      </c>
      <c r="I2339" s="161">
        <f t="shared" si="1307"/>
        <v>0</v>
      </c>
      <c r="J2339" s="161">
        <f t="shared" si="1307"/>
        <v>0</v>
      </c>
      <c r="K2339" s="162">
        <f t="shared" si="1285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8">B2302</f>
        <v>0</v>
      </c>
      <c r="C2340" s="287">
        <f t="shared" si="1308"/>
        <v>0</v>
      </c>
      <c r="D2340" s="288">
        <f t="shared" si="1308"/>
        <v>0</v>
      </c>
      <c r="E2340" s="289">
        <f t="shared" si="1308"/>
        <v>0</v>
      </c>
      <c r="F2340" s="158"/>
      <c r="G2340" s="159"/>
      <c r="H2340" s="160">
        <f t="shared" ref="H2340:J2340" si="1309">H2302</f>
        <v>0</v>
      </c>
      <c r="I2340" s="161">
        <f t="shared" si="1309"/>
        <v>0</v>
      </c>
      <c r="J2340" s="161">
        <f t="shared" si="1309"/>
        <v>0</v>
      </c>
      <c r="K2340" s="162">
        <f t="shared" si="1285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10">B2303</f>
        <v>0</v>
      </c>
      <c r="C2341" s="287">
        <f t="shared" si="1310"/>
        <v>0</v>
      </c>
      <c r="D2341" s="288">
        <f t="shared" si="1310"/>
        <v>0</v>
      </c>
      <c r="E2341" s="289">
        <f t="shared" si="1310"/>
        <v>0</v>
      </c>
      <c r="F2341" s="158"/>
      <c r="G2341" s="159"/>
      <c r="H2341" s="160">
        <f t="shared" ref="H2341:J2341" si="1311">H2303</f>
        <v>0</v>
      </c>
      <c r="I2341" s="161">
        <f t="shared" si="1311"/>
        <v>0</v>
      </c>
      <c r="J2341" s="161">
        <f t="shared" si="1311"/>
        <v>0</v>
      </c>
      <c r="K2341" s="162">
        <f t="shared" si="1285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2">B2304</f>
        <v>0</v>
      </c>
      <c r="C2342" s="287">
        <f t="shared" si="1312"/>
        <v>0</v>
      </c>
      <c r="D2342" s="288">
        <f t="shared" si="1312"/>
        <v>0</v>
      </c>
      <c r="E2342" s="289">
        <f t="shared" si="1312"/>
        <v>0</v>
      </c>
      <c r="F2342" s="158"/>
      <c r="G2342" s="159"/>
      <c r="H2342" s="160">
        <f t="shared" ref="H2342:J2342" si="1313">H2304</f>
        <v>0</v>
      </c>
      <c r="I2342" s="161">
        <f t="shared" si="1313"/>
        <v>0</v>
      </c>
      <c r="J2342" s="161">
        <f t="shared" si="1313"/>
        <v>0</v>
      </c>
      <c r="K2342" s="162">
        <f t="shared" si="1285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4">B2305</f>
        <v>0</v>
      </c>
      <c r="C2343" s="287">
        <f t="shared" si="1314"/>
        <v>0</v>
      </c>
      <c r="D2343" s="288">
        <f t="shared" si="1314"/>
        <v>0</v>
      </c>
      <c r="E2343" s="290">
        <f t="shared" si="1314"/>
        <v>0</v>
      </c>
      <c r="F2343" s="158"/>
      <c r="G2343" s="159"/>
      <c r="H2343" s="160">
        <f t="shared" ref="H2343:J2343" si="1315">H2305</f>
        <v>0</v>
      </c>
      <c r="I2343" s="161">
        <f t="shared" si="1315"/>
        <v>0</v>
      </c>
      <c r="J2343" s="161">
        <f t="shared" si="1315"/>
        <v>0</v>
      </c>
      <c r="K2343" s="162">
        <f t="shared" si="1285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77"/>
      <c r="K2345" s="365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78">
        <f>SUM(K2328:K2343)</f>
        <v>1587780</v>
      </c>
      <c r="K2346" s="37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6"/>
      <c r="K2347" s="366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5"/>
      <c r="K2349" s="365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71">
        <f>((J2346/1.11)+(K2348/1.11))*11%</f>
        <v>157347.56756756754</v>
      </c>
      <c r="K2350" s="37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5"/>
      <c r="K2351" s="365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1587780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8" t="str">
        <f>J2316</f>
        <v>NOVI / CONDRO</v>
      </c>
      <c r="K2354" s="339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8">
        <f>J2317</f>
        <v>0</v>
      </c>
      <c r="K2355" s="339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24020021</v>
      </c>
      <c r="F2358" s="200"/>
      <c r="G2358" s="201" t="s">
        <v>2</v>
      </c>
      <c r="H2358" s="340" t="str">
        <f>H2320</f>
        <v>CV GANESHA</v>
      </c>
      <c r="I2358" s="340"/>
      <c r="J2358" s="340"/>
      <c r="K2358" s="341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4" t="s">
        <v>3</v>
      </c>
      <c r="G2359" s="207"/>
      <c r="H2359" s="342"/>
      <c r="I2359" s="342"/>
      <c r="J2359" s="342"/>
      <c r="K2359" s="343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5">
        <f>D2322</f>
        <v>45344</v>
      </c>
      <c r="E2360" s="316"/>
      <c r="F2360" s="314"/>
      <c r="G2360" s="208"/>
      <c r="H2360" s="317" t="str">
        <f>H2322</f>
        <v/>
      </c>
      <c r="I2360" s="317"/>
      <c r="J2360" s="317"/>
      <c r="K2360" s="318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4"/>
      <c r="G2361" s="208"/>
      <c r="H2361" s="319" t="str">
        <f>H2323</f>
        <v>WONOSOBO</v>
      </c>
      <c r="I2361" s="319"/>
      <c r="J2361" s="319"/>
      <c r="K2361" s="320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0943</v>
      </c>
      <c r="E2362" s="199"/>
      <c r="F2362" s="210"/>
      <c r="G2362" s="211"/>
      <c r="H2362" s="321"/>
      <c r="I2362" s="321"/>
      <c r="J2362" s="321"/>
      <c r="K2362" s="322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6">B2328</f>
        <v>500</v>
      </c>
      <c r="C2366" s="292" t="str">
        <f t="shared" si="1316"/>
        <v>PCS</v>
      </c>
      <c r="D2366" s="293">
        <f t="shared" si="1316"/>
        <v>1</v>
      </c>
      <c r="E2366" s="294" t="str">
        <f t="shared" si="1316"/>
        <v>PAPER TRIGONAL CLIP KENKO NO. 3</v>
      </c>
      <c r="F2366" s="235"/>
      <c r="G2366" s="236"/>
      <c r="H2366" s="237">
        <f t="shared" ref="H2366:J2366" si="1317">H2328</f>
        <v>1600</v>
      </c>
      <c r="I2366" s="238">
        <f t="shared" si="1317"/>
        <v>0.1</v>
      </c>
      <c r="J2366" s="238">
        <f t="shared" si="1317"/>
        <v>0</v>
      </c>
      <c r="K2366" s="239">
        <f t="shared" ref="K2366:K2381" si="1318">(B2366*H2366-((B2366*H2366)*I2366))-((B2366*H2366-((B2366*H2366)*I2366))*J2366)</f>
        <v>720000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9">B2329</f>
        <v>10</v>
      </c>
      <c r="C2367" s="292" t="str">
        <f t="shared" si="1319"/>
        <v>GRS</v>
      </c>
      <c r="D2367" s="293" t="str">
        <f t="shared" si="1319"/>
        <v/>
      </c>
      <c r="E2367" s="294" t="str">
        <f t="shared" si="1319"/>
        <v>BINDER CLIP JOYKO 107</v>
      </c>
      <c r="F2367" s="235"/>
      <c r="G2367" s="236"/>
      <c r="H2367" s="237">
        <f t="shared" ref="H2367:J2367" si="1320">H2329</f>
        <v>31200</v>
      </c>
      <c r="I2367" s="238">
        <f t="shared" si="1320"/>
        <v>0.1</v>
      </c>
      <c r="J2367" s="238">
        <f t="shared" si="1320"/>
        <v>0</v>
      </c>
      <c r="K2367" s="239">
        <f t="shared" si="1318"/>
        <v>280800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1">B2330</f>
        <v>5</v>
      </c>
      <c r="C2368" s="292" t="str">
        <f t="shared" si="1321"/>
        <v>LSN</v>
      </c>
      <c r="D2368" s="293" t="str">
        <f t="shared" si="1321"/>
        <v/>
      </c>
      <c r="E2368" s="294" t="str">
        <f t="shared" si="1321"/>
        <v>CUTTER 9 MM KENKO A-300 (KECIL)</v>
      </c>
      <c r="F2368" s="235"/>
      <c r="G2368" s="236"/>
      <c r="H2368" s="237">
        <f t="shared" ref="H2368:J2368" si="1322">H2330</f>
        <v>57000</v>
      </c>
      <c r="I2368" s="238">
        <f t="shared" si="1322"/>
        <v>0.1</v>
      </c>
      <c r="J2368" s="238">
        <f t="shared" si="1322"/>
        <v>0</v>
      </c>
      <c r="K2368" s="239">
        <f t="shared" si="1318"/>
        <v>256500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3">B2331</f>
        <v>4</v>
      </c>
      <c r="C2369" s="292" t="str">
        <f t="shared" si="1323"/>
        <v>GRS</v>
      </c>
      <c r="D2369" s="293" t="str">
        <f t="shared" si="1323"/>
        <v/>
      </c>
      <c r="E2369" s="294" t="str">
        <f t="shared" si="1323"/>
        <v>BINDER CLIP KENKO NO. 105</v>
      </c>
      <c r="F2369" s="235"/>
      <c r="G2369" s="236"/>
      <c r="H2369" s="237">
        <f t="shared" ref="H2369:J2369" si="1324">H2331</f>
        <v>28800</v>
      </c>
      <c r="I2369" s="238">
        <f t="shared" si="1324"/>
        <v>0.1</v>
      </c>
      <c r="J2369" s="238">
        <f t="shared" si="1324"/>
        <v>0</v>
      </c>
      <c r="K2369" s="239">
        <f t="shared" si="1318"/>
        <v>103680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5">B2332</f>
        <v>10</v>
      </c>
      <c r="C2370" s="292" t="str">
        <f t="shared" si="1325"/>
        <v>LSN</v>
      </c>
      <c r="D2370" s="293" t="str">
        <f t="shared" si="1325"/>
        <v/>
      </c>
      <c r="E2370" s="294" t="str">
        <f t="shared" si="1325"/>
        <v>LEM CAIR 50 ML KENKO LG-50</v>
      </c>
      <c r="F2370" s="235"/>
      <c r="G2370" s="236"/>
      <c r="H2370" s="237">
        <f t="shared" ref="H2370:J2370" si="1326">H2332</f>
        <v>25200</v>
      </c>
      <c r="I2370" s="238">
        <f t="shared" si="1326"/>
        <v>0.1</v>
      </c>
      <c r="J2370" s="238">
        <f t="shared" si="1326"/>
        <v>0</v>
      </c>
      <c r="K2370" s="239">
        <f t="shared" si="1318"/>
        <v>226800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7">B2333</f>
        <v>0</v>
      </c>
      <c r="C2371" s="292">
        <f t="shared" si="1327"/>
        <v>0</v>
      </c>
      <c r="D2371" s="293">
        <f t="shared" si="1327"/>
        <v>0</v>
      </c>
      <c r="E2371" s="294">
        <f t="shared" si="1327"/>
        <v>0</v>
      </c>
      <c r="F2371" s="235"/>
      <c r="G2371" s="236"/>
      <c r="H2371" s="237">
        <f t="shared" ref="H2371:J2371" si="1328">H2333</f>
        <v>0</v>
      </c>
      <c r="I2371" s="238">
        <f t="shared" si="1328"/>
        <v>0</v>
      </c>
      <c r="J2371" s="238">
        <f t="shared" si="1328"/>
        <v>0</v>
      </c>
      <c r="K2371" s="239">
        <f t="shared" si="1318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9">B2334</f>
        <v>0</v>
      </c>
      <c r="C2372" s="292">
        <f t="shared" si="1329"/>
        <v>0</v>
      </c>
      <c r="D2372" s="293">
        <f t="shared" si="1329"/>
        <v>0</v>
      </c>
      <c r="E2372" s="294">
        <f t="shared" si="1329"/>
        <v>0</v>
      </c>
      <c r="F2372" s="235"/>
      <c r="G2372" s="236"/>
      <c r="H2372" s="237">
        <f t="shared" ref="H2372:J2372" si="1330">H2334</f>
        <v>0</v>
      </c>
      <c r="I2372" s="238">
        <f t="shared" si="1330"/>
        <v>0</v>
      </c>
      <c r="J2372" s="238">
        <f t="shared" si="1330"/>
        <v>0</v>
      </c>
      <c r="K2372" s="239">
        <f t="shared" si="1318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1">B2335</f>
        <v>0</v>
      </c>
      <c r="C2373" s="292">
        <f t="shared" si="1331"/>
        <v>0</v>
      </c>
      <c r="D2373" s="293">
        <f t="shared" si="1331"/>
        <v>0</v>
      </c>
      <c r="E2373" s="295">
        <f t="shared" si="1331"/>
        <v>0</v>
      </c>
      <c r="F2373" s="235"/>
      <c r="G2373" s="236"/>
      <c r="H2373" s="237">
        <f t="shared" ref="H2373:J2373" si="1332">H2335</f>
        <v>0</v>
      </c>
      <c r="I2373" s="238">
        <f t="shared" si="1332"/>
        <v>0</v>
      </c>
      <c r="J2373" s="238">
        <f t="shared" si="1332"/>
        <v>0</v>
      </c>
      <c r="K2373" s="239">
        <f t="shared" si="1318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3">B2336</f>
        <v>0</v>
      </c>
      <c r="C2374" s="292">
        <f t="shared" si="1333"/>
        <v>0</v>
      </c>
      <c r="D2374" s="293">
        <f t="shared" si="1333"/>
        <v>0</v>
      </c>
      <c r="E2374" s="294">
        <f t="shared" si="1333"/>
        <v>0</v>
      </c>
      <c r="F2374" s="235"/>
      <c r="G2374" s="236"/>
      <c r="H2374" s="237">
        <f t="shared" ref="H2374:J2374" si="1334">H2336</f>
        <v>0</v>
      </c>
      <c r="I2374" s="238">
        <f t="shared" si="1334"/>
        <v>0</v>
      </c>
      <c r="J2374" s="238">
        <f t="shared" si="1334"/>
        <v>0</v>
      </c>
      <c r="K2374" s="239">
        <f t="shared" si="1318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5">B2337</f>
        <v>0</v>
      </c>
      <c r="C2375" s="292">
        <f t="shared" si="1335"/>
        <v>0</v>
      </c>
      <c r="D2375" s="293">
        <f t="shared" si="1335"/>
        <v>0</v>
      </c>
      <c r="E2375" s="294">
        <f t="shared" si="1335"/>
        <v>0</v>
      </c>
      <c r="F2375" s="235"/>
      <c r="G2375" s="236"/>
      <c r="H2375" s="237">
        <f t="shared" ref="H2375:J2375" si="1336">H2337</f>
        <v>0</v>
      </c>
      <c r="I2375" s="238">
        <f t="shared" si="1336"/>
        <v>0</v>
      </c>
      <c r="J2375" s="238">
        <f t="shared" si="1336"/>
        <v>0</v>
      </c>
      <c r="K2375" s="239">
        <f t="shared" si="1318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7">B2338</f>
        <v>0</v>
      </c>
      <c r="C2376" s="292">
        <f t="shared" si="1337"/>
        <v>0</v>
      </c>
      <c r="D2376" s="293">
        <f t="shared" si="1337"/>
        <v>0</v>
      </c>
      <c r="E2376" s="294">
        <f t="shared" si="1337"/>
        <v>0</v>
      </c>
      <c r="F2376" s="235"/>
      <c r="G2376" s="236"/>
      <c r="H2376" s="237">
        <f t="shared" ref="H2376:J2376" si="1338">H2338</f>
        <v>0</v>
      </c>
      <c r="I2376" s="238">
        <f t="shared" si="1338"/>
        <v>0</v>
      </c>
      <c r="J2376" s="238">
        <f t="shared" si="1338"/>
        <v>0</v>
      </c>
      <c r="K2376" s="239">
        <f t="shared" si="1318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9">B2339</f>
        <v>0</v>
      </c>
      <c r="C2377" s="292">
        <f t="shared" si="1339"/>
        <v>0</v>
      </c>
      <c r="D2377" s="293">
        <f t="shared" si="1339"/>
        <v>0</v>
      </c>
      <c r="E2377" s="294">
        <f t="shared" si="1339"/>
        <v>0</v>
      </c>
      <c r="F2377" s="235"/>
      <c r="G2377" s="236"/>
      <c r="H2377" s="237">
        <f t="shared" ref="H2377:J2377" si="1340">H2339</f>
        <v>0</v>
      </c>
      <c r="I2377" s="238">
        <f t="shared" si="1340"/>
        <v>0</v>
      </c>
      <c r="J2377" s="238">
        <f t="shared" si="1340"/>
        <v>0</v>
      </c>
      <c r="K2377" s="239">
        <f t="shared" si="1318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1">B2340</f>
        <v>0</v>
      </c>
      <c r="C2378" s="292">
        <f t="shared" si="1341"/>
        <v>0</v>
      </c>
      <c r="D2378" s="293">
        <f t="shared" si="1341"/>
        <v>0</v>
      </c>
      <c r="E2378" s="294">
        <f t="shared" si="1341"/>
        <v>0</v>
      </c>
      <c r="F2378" s="235"/>
      <c r="G2378" s="236"/>
      <c r="H2378" s="237">
        <f t="shared" ref="H2378:J2378" si="1342">H2340</f>
        <v>0</v>
      </c>
      <c r="I2378" s="238">
        <f t="shared" si="1342"/>
        <v>0</v>
      </c>
      <c r="J2378" s="238">
        <f t="shared" si="1342"/>
        <v>0</v>
      </c>
      <c r="K2378" s="239">
        <f t="shared" si="1318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3">B2341</f>
        <v>0</v>
      </c>
      <c r="C2379" s="292">
        <f t="shared" si="1343"/>
        <v>0</v>
      </c>
      <c r="D2379" s="293">
        <f t="shared" si="1343"/>
        <v>0</v>
      </c>
      <c r="E2379" s="294">
        <f t="shared" si="1343"/>
        <v>0</v>
      </c>
      <c r="F2379" s="235"/>
      <c r="G2379" s="236"/>
      <c r="H2379" s="237">
        <f t="shared" ref="H2379:J2379" si="1344">H2341</f>
        <v>0</v>
      </c>
      <c r="I2379" s="238">
        <f t="shared" si="1344"/>
        <v>0</v>
      </c>
      <c r="J2379" s="238">
        <f t="shared" si="1344"/>
        <v>0</v>
      </c>
      <c r="K2379" s="239">
        <f t="shared" si="1318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5">B2342</f>
        <v>0</v>
      </c>
      <c r="C2380" s="292">
        <f t="shared" si="1345"/>
        <v>0</v>
      </c>
      <c r="D2380" s="293">
        <f t="shared" si="1345"/>
        <v>0</v>
      </c>
      <c r="E2380" s="294">
        <f t="shared" si="1345"/>
        <v>0</v>
      </c>
      <c r="F2380" s="235"/>
      <c r="G2380" s="236"/>
      <c r="H2380" s="237">
        <f t="shared" ref="H2380:J2380" si="1346">H2342</f>
        <v>0</v>
      </c>
      <c r="I2380" s="238">
        <f t="shared" si="1346"/>
        <v>0</v>
      </c>
      <c r="J2380" s="238">
        <f t="shared" si="1346"/>
        <v>0</v>
      </c>
      <c r="K2380" s="239">
        <f t="shared" si="1318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7">B2343</f>
        <v>0</v>
      </c>
      <c r="C2381" s="292">
        <f t="shared" si="1347"/>
        <v>0</v>
      </c>
      <c r="D2381" s="293">
        <f t="shared" si="1347"/>
        <v>0</v>
      </c>
      <c r="E2381" s="295">
        <f t="shared" si="1347"/>
        <v>0</v>
      </c>
      <c r="F2381" s="235"/>
      <c r="G2381" s="236"/>
      <c r="H2381" s="237">
        <f t="shared" ref="H2381:J2381" si="1348">H2343</f>
        <v>0</v>
      </c>
      <c r="I2381" s="238">
        <f t="shared" si="1348"/>
        <v>0</v>
      </c>
      <c r="J2381" s="238">
        <f t="shared" si="1348"/>
        <v>0</v>
      </c>
      <c r="K2381" s="239">
        <f t="shared" si="1318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3"/>
      <c r="K2383" s="32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5">
        <f>SUM(K2366:K2381)</f>
        <v>1587780</v>
      </c>
      <c r="K2384" s="32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7"/>
      <c r="K2385" s="32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4"/>
      <c r="K2387" s="32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8">
        <f>((J2384/1.11)+(K2386/1.11))*11%</f>
        <v>157347.56756756754</v>
      </c>
      <c r="K2388" s="329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4"/>
      <c r="K2389" s="32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1587780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30" t="str">
        <f>J2354</f>
        <v>NOVI / CONDRO</v>
      </c>
      <c r="K2392" s="331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30">
        <f>J2355</f>
        <v>0</v>
      </c>
      <c r="K2393" s="331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24020022</v>
      </c>
      <c r="G2396" s="11" t="s">
        <v>2</v>
      </c>
      <c r="H2396" s="306" t="s">
        <v>159</v>
      </c>
      <c r="I2396" s="306"/>
      <c r="J2396" s="306"/>
      <c r="K2396" s="30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0" t="s">
        <v>3</v>
      </c>
      <c r="G2397" s="17"/>
      <c r="H2397" s="308"/>
      <c r="I2397" s="308"/>
      <c r="J2397" s="308"/>
      <c r="K2397" s="30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8">
        <v>45344</v>
      </c>
      <c r="E2398" s="349"/>
      <c r="F2398" s="310"/>
      <c r="G2398" s="18"/>
      <c r="H2398" s="350" t="s">
        <v>31</v>
      </c>
      <c r="I2398" s="350"/>
      <c r="J2398" s="350"/>
      <c r="K2398" s="351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0"/>
      <c r="G2399" s="18"/>
      <c r="H2399" s="352" t="s">
        <v>160</v>
      </c>
      <c r="I2399" s="352"/>
      <c r="J2399" s="352"/>
      <c r="K2399" s="353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161</v>
      </c>
      <c r="E2400" s="9"/>
      <c r="F2400" s="21"/>
      <c r="G2400" s="22"/>
      <c r="H2400" s="354"/>
      <c r="I2400" s="354"/>
      <c r="J2400" s="354"/>
      <c r="K2400" s="355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25</v>
      </c>
      <c r="C2404" s="46" t="s">
        <v>65</v>
      </c>
      <c r="D2404" s="93" t="s">
        <v>31</v>
      </c>
      <c r="E2404" s="110" t="s">
        <v>162</v>
      </c>
      <c r="F2404" s="48"/>
      <c r="G2404" s="49"/>
      <c r="H2404" s="50">
        <v>3500</v>
      </c>
      <c r="I2404" s="51"/>
      <c r="J2404" s="51"/>
      <c r="K2404" s="52">
        <f t="shared" ref="K2404:K2419" si="1349">(B2404*H2404-((B2404*H2404)*I2404))-((B2404*H2404-((B2404*H2404)*I2404))*J2404)</f>
        <v>87500</v>
      </c>
      <c r="L2404" s="36"/>
    </row>
    <row r="2405" spans="1:12" s="10" customFormat="1" ht="14.1" customHeight="1" x14ac:dyDescent="0.25">
      <c r="A2405" s="45">
        <v>2</v>
      </c>
      <c r="B2405" s="46">
        <v>2</v>
      </c>
      <c r="C2405" s="46" t="s">
        <v>34</v>
      </c>
      <c r="D2405" s="93" t="s">
        <v>31</v>
      </c>
      <c r="E2405" s="110" t="s">
        <v>163</v>
      </c>
      <c r="F2405" s="48"/>
      <c r="G2405" s="49"/>
      <c r="H2405" s="50">
        <v>25000</v>
      </c>
      <c r="I2405" s="51"/>
      <c r="J2405" s="51"/>
      <c r="K2405" s="52">
        <f t="shared" si="1349"/>
        <v>50000</v>
      </c>
      <c r="L2405" s="36"/>
    </row>
    <row r="2406" spans="1:12" s="10" customFormat="1" ht="14.1" customHeight="1" x14ac:dyDescent="0.25">
      <c r="A2406" s="45">
        <v>3</v>
      </c>
      <c r="B2406" s="46">
        <v>2</v>
      </c>
      <c r="C2406" s="46" t="s">
        <v>34</v>
      </c>
      <c r="D2406" s="93" t="s">
        <v>31</v>
      </c>
      <c r="E2406" s="110" t="s">
        <v>164</v>
      </c>
      <c r="F2406" s="48"/>
      <c r="G2406" s="49"/>
      <c r="H2406" s="50">
        <v>30000</v>
      </c>
      <c r="I2406" s="51"/>
      <c r="J2406" s="51"/>
      <c r="K2406" s="52">
        <f t="shared" si="1349"/>
        <v>60000</v>
      </c>
      <c r="L2406" s="36"/>
    </row>
    <row r="2407" spans="1:12" s="10" customFormat="1" ht="14.1" customHeight="1" x14ac:dyDescent="0.25">
      <c r="A2407" s="45">
        <v>4</v>
      </c>
      <c r="B2407" s="46">
        <v>1</v>
      </c>
      <c r="C2407" s="46" t="s">
        <v>34</v>
      </c>
      <c r="D2407" s="93" t="s">
        <v>31</v>
      </c>
      <c r="E2407" s="110" t="s">
        <v>165</v>
      </c>
      <c r="F2407" s="48"/>
      <c r="G2407" s="49"/>
      <c r="H2407" s="50">
        <v>234000</v>
      </c>
      <c r="I2407" s="51"/>
      <c r="J2407" s="51"/>
      <c r="K2407" s="52">
        <f t="shared" si="1349"/>
        <v>234000</v>
      </c>
      <c r="L2407" s="36"/>
    </row>
    <row r="2408" spans="1:12" s="10" customFormat="1" ht="14.1" customHeight="1" x14ac:dyDescent="0.25">
      <c r="A2408" s="45">
        <v>5</v>
      </c>
      <c r="B2408" s="46">
        <v>12</v>
      </c>
      <c r="C2408" s="46" t="s">
        <v>34</v>
      </c>
      <c r="D2408" s="93" t="s">
        <v>31</v>
      </c>
      <c r="E2408" s="110" t="s">
        <v>166</v>
      </c>
      <c r="F2408" s="48"/>
      <c r="G2408" s="49"/>
      <c r="H2408" s="50">
        <v>13200</v>
      </c>
      <c r="I2408" s="51">
        <v>0.1</v>
      </c>
      <c r="J2408" s="51"/>
      <c r="K2408" s="52">
        <f t="shared" si="1349"/>
        <v>142560</v>
      </c>
      <c r="L2408" s="36"/>
    </row>
    <row r="2409" spans="1:12" s="10" customFormat="1" ht="14.1" customHeight="1" x14ac:dyDescent="0.25">
      <c r="A2409" s="45">
        <v>6</v>
      </c>
      <c r="B2409" s="46">
        <v>12</v>
      </c>
      <c r="C2409" s="46" t="s">
        <v>34</v>
      </c>
      <c r="D2409" s="93" t="s">
        <v>31</v>
      </c>
      <c r="E2409" s="110" t="s">
        <v>167</v>
      </c>
      <c r="F2409" s="48"/>
      <c r="G2409" s="49"/>
      <c r="H2409" s="50">
        <v>7020</v>
      </c>
      <c r="I2409" s="51">
        <v>0.1</v>
      </c>
      <c r="J2409" s="51"/>
      <c r="K2409" s="52">
        <f t="shared" si="1349"/>
        <v>75816</v>
      </c>
      <c r="L2409" s="36"/>
    </row>
    <row r="2410" spans="1:12" s="10" customFormat="1" ht="14.1" customHeight="1" x14ac:dyDescent="0.25">
      <c r="A2410" s="45">
        <v>7</v>
      </c>
      <c r="B2410" s="46">
        <v>6</v>
      </c>
      <c r="C2410" s="46" t="s">
        <v>34</v>
      </c>
      <c r="D2410" s="93" t="s">
        <v>31</v>
      </c>
      <c r="E2410" s="110" t="s">
        <v>35</v>
      </c>
      <c r="F2410" s="48"/>
      <c r="G2410" s="49"/>
      <c r="H2410" s="50">
        <v>54300</v>
      </c>
      <c r="I2410" s="51">
        <v>0.1</v>
      </c>
      <c r="J2410" s="51"/>
      <c r="K2410" s="52">
        <f t="shared" si="1349"/>
        <v>293220</v>
      </c>
      <c r="L2410" s="36"/>
    </row>
    <row r="2411" spans="1:12" s="10" customFormat="1" ht="14.1" customHeight="1" x14ac:dyDescent="0.25">
      <c r="A2411" s="45">
        <v>8</v>
      </c>
      <c r="B2411" s="46">
        <v>1</v>
      </c>
      <c r="C2411" s="46" t="s">
        <v>34</v>
      </c>
      <c r="D2411" s="93" t="s">
        <v>31</v>
      </c>
      <c r="E2411" s="110" t="s">
        <v>168</v>
      </c>
      <c r="F2411" s="48"/>
      <c r="G2411" s="49"/>
      <c r="H2411" s="50">
        <v>117600</v>
      </c>
      <c r="I2411" s="51">
        <v>0.1</v>
      </c>
      <c r="J2411" s="51"/>
      <c r="K2411" s="52">
        <f t="shared" si="1349"/>
        <v>105840</v>
      </c>
      <c r="L2411" s="36"/>
    </row>
    <row r="2412" spans="1:12" s="10" customFormat="1" ht="14.1" customHeight="1" x14ac:dyDescent="0.25">
      <c r="A2412" s="45">
        <v>9</v>
      </c>
      <c r="B2412" s="46">
        <v>1</v>
      </c>
      <c r="C2412" s="46" t="s">
        <v>34</v>
      </c>
      <c r="D2412" s="93" t="s">
        <v>31</v>
      </c>
      <c r="E2412" s="110" t="s">
        <v>169</v>
      </c>
      <c r="F2412" s="48"/>
      <c r="G2412" s="49"/>
      <c r="H2412" s="50">
        <v>69600</v>
      </c>
      <c r="I2412" s="51">
        <v>0.1</v>
      </c>
      <c r="J2412" s="51"/>
      <c r="K2412" s="52">
        <f t="shared" si="1349"/>
        <v>62640</v>
      </c>
      <c r="L2412" s="36"/>
    </row>
    <row r="2413" spans="1:12" s="10" customFormat="1" ht="14.1" customHeight="1" x14ac:dyDescent="0.25">
      <c r="A2413" s="45">
        <v>10</v>
      </c>
      <c r="B2413" s="46">
        <v>2</v>
      </c>
      <c r="C2413" s="46" t="s">
        <v>34</v>
      </c>
      <c r="D2413" s="93" t="s">
        <v>31</v>
      </c>
      <c r="E2413" s="110" t="s">
        <v>170</v>
      </c>
      <c r="F2413" s="48"/>
      <c r="G2413" s="49"/>
      <c r="H2413" s="50">
        <v>142800</v>
      </c>
      <c r="I2413" s="51">
        <v>0.1</v>
      </c>
      <c r="J2413" s="51"/>
      <c r="K2413" s="52">
        <f t="shared" si="1349"/>
        <v>257040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9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9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9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9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9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9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7"/>
      <c r="K2421" s="311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2">
        <f>SUM(K2404:K2419)</f>
        <v>1368616</v>
      </c>
      <c r="K2422" s="333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4"/>
      <c r="K2423" s="334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1"/>
      <c r="K2425" s="311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5">
        <f>((J2422/1.11)+(K2424/1.11))*11%</f>
        <v>135628.6126126126</v>
      </c>
      <c r="K2426" s="336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1"/>
      <c r="K2427" s="311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1368616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2" t="s">
        <v>171</v>
      </c>
      <c r="K2430" s="31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2"/>
      <c r="K2431" s="31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24020022</v>
      </c>
      <c r="F2434" s="123"/>
      <c r="G2434" s="124" t="s">
        <v>2</v>
      </c>
      <c r="H2434" s="356" t="str">
        <f>H2396</f>
        <v>CV SINAR CAHAYA NIRMALA</v>
      </c>
      <c r="I2434" s="356"/>
      <c r="J2434" s="356"/>
      <c r="K2434" s="357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60" t="s">
        <v>3</v>
      </c>
      <c r="G2435" s="130"/>
      <c r="H2435" s="358"/>
      <c r="I2435" s="358"/>
      <c r="J2435" s="358"/>
      <c r="K2435" s="359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1">
        <f>D2398</f>
        <v>45344</v>
      </c>
      <c r="E2436" s="362"/>
      <c r="F2436" s="360"/>
      <c r="G2436" s="131"/>
      <c r="H2436" s="363" t="str">
        <f>H2398</f>
        <v/>
      </c>
      <c r="I2436" s="363"/>
      <c r="J2436" s="363"/>
      <c r="K2436" s="36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60"/>
      <c r="G2437" s="131"/>
      <c r="H2437" s="344" t="str">
        <f>H2399</f>
        <v>BREBES</v>
      </c>
      <c r="I2437" s="344"/>
      <c r="J2437" s="344"/>
      <c r="K2437" s="345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0944</v>
      </c>
      <c r="E2438" s="122"/>
      <c r="F2438" s="133"/>
      <c r="G2438" s="134"/>
      <c r="H2438" s="346"/>
      <c r="I2438" s="346"/>
      <c r="J2438" s="346"/>
      <c r="K2438" s="347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50">B2404</f>
        <v>25</v>
      </c>
      <c r="C2442" s="287" t="str">
        <f t="shared" si="1350"/>
        <v>PAK</v>
      </c>
      <c r="D2442" s="288" t="str">
        <f t="shared" si="1350"/>
        <v/>
      </c>
      <c r="E2442" s="289" t="str">
        <f t="shared" si="1350"/>
        <v>LOOSE LEAF A5/ 40 POLOS</v>
      </c>
      <c r="F2442" s="158"/>
      <c r="G2442" s="159"/>
      <c r="H2442" s="160">
        <f t="shared" ref="H2442:J2442" si="1351">H2404</f>
        <v>3500</v>
      </c>
      <c r="I2442" s="161">
        <f t="shared" si="1351"/>
        <v>0</v>
      </c>
      <c r="J2442" s="161">
        <f t="shared" si="1351"/>
        <v>0</v>
      </c>
      <c r="K2442" s="162">
        <f t="shared" ref="K2442:K2457" si="1352">(B2442*H2442-((B2442*H2442)*I2442))-((B2442*H2442-((B2442*H2442)*I2442))*J2442)</f>
        <v>87500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3">B2405</f>
        <v>2</v>
      </c>
      <c r="C2443" s="287" t="str">
        <f t="shared" si="1353"/>
        <v>LSN</v>
      </c>
      <c r="D2443" s="288" t="str">
        <f t="shared" si="1353"/>
        <v/>
      </c>
      <c r="E2443" s="289" t="str">
        <f t="shared" si="1353"/>
        <v>TAS KERTAS ALFA IF KECIL</v>
      </c>
      <c r="F2443" s="158"/>
      <c r="G2443" s="159"/>
      <c r="H2443" s="160">
        <f t="shared" ref="H2443:J2443" si="1354">H2405</f>
        <v>25000</v>
      </c>
      <c r="I2443" s="161">
        <f t="shared" si="1354"/>
        <v>0</v>
      </c>
      <c r="J2443" s="161">
        <f t="shared" si="1354"/>
        <v>0</v>
      </c>
      <c r="K2443" s="162">
        <f t="shared" si="1352"/>
        <v>50000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5">B2406</f>
        <v>2</v>
      </c>
      <c r="C2444" s="287" t="str">
        <f t="shared" si="1355"/>
        <v>LSN</v>
      </c>
      <c r="D2444" s="288" t="str">
        <f t="shared" si="1355"/>
        <v/>
      </c>
      <c r="E2444" s="289" t="str">
        <f t="shared" si="1355"/>
        <v>TAS KERTAS ALFA IF TANGGUNG</v>
      </c>
      <c r="F2444" s="158"/>
      <c r="G2444" s="159"/>
      <c r="H2444" s="160">
        <f t="shared" ref="H2444:J2444" si="1356">H2406</f>
        <v>30000</v>
      </c>
      <c r="I2444" s="161">
        <f t="shared" si="1356"/>
        <v>0</v>
      </c>
      <c r="J2444" s="161">
        <f t="shared" si="1356"/>
        <v>0</v>
      </c>
      <c r="K2444" s="162">
        <f t="shared" si="1352"/>
        <v>60000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7">B2407</f>
        <v>1</v>
      </c>
      <c r="C2445" s="287" t="str">
        <f t="shared" si="1357"/>
        <v>LSN</v>
      </c>
      <c r="D2445" s="288" t="str">
        <f t="shared" si="1357"/>
        <v/>
      </c>
      <c r="E2445" s="289" t="str">
        <f t="shared" si="1357"/>
        <v>STAPLER SDI 1104</v>
      </c>
      <c r="F2445" s="158"/>
      <c r="G2445" s="159"/>
      <c r="H2445" s="160">
        <f t="shared" ref="H2445:J2445" si="1358">H2407</f>
        <v>234000</v>
      </c>
      <c r="I2445" s="161">
        <f t="shared" si="1358"/>
        <v>0</v>
      </c>
      <c r="J2445" s="161">
        <f t="shared" si="1358"/>
        <v>0</v>
      </c>
      <c r="K2445" s="162">
        <f t="shared" si="1352"/>
        <v>234000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9">B2408</f>
        <v>12</v>
      </c>
      <c r="C2446" s="287" t="str">
        <f t="shared" si="1359"/>
        <v>LSN</v>
      </c>
      <c r="D2446" s="288" t="str">
        <f t="shared" si="1359"/>
        <v/>
      </c>
      <c r="E2446" s="289" t="str">
        <f t="shared" si="1359"/>
        <v>BALLPEN JOYKO BP-349-12 VOKUS TRANS HITAM</v>
      </c>
      <c r="F2446" s="158"/>
      <c r="G2446" s="159"/>
      <c r="H2446" s="160">
        <f t="shared" ref="H2446:J2446" si="1360">H2408</f>
        <v>13200</v>
      </c>
      <c r="I2446" s="161">
        <f t="shared" si="1360"/>
        <v>0.1</v>
      </c>
      <c r="J2446" s="161">
        <f t="shared" si="1360"/>
        <v>0</v>
      </c>
      <c r="K2446" s="162">
        <f t="shared" si="1352"/>
        <v>142560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1">B2409</f>
        <v>12</v>
      </c>
      <c r="C2447" s="287" t="str">
        <f t="shared" si="1361"/>
        <v>LSN</v>
      </c>
      <c r="D2447" s="288" t="str">
        <f t="shared" si="1361"/>
        <v/>
      </c>
      <c r="E2447" s="289" t="str">
        <f t="shared" si="1361"/>
        <v>BALLPEN JOYKO BP-250 BRIZ HITAM</v>
      </c>
      <c r="F2447" s="158"/>
      <c r="G2447" s="159"/>
      <c r="H2447" s="160">
        <f t="shared" ref="H2447:J2447" si="1362">H2409</f>
        <v>7020</v>
      </c>
      <c r="I2447" s="161">
        <f t="shared" si="1362"/>
        <v>0.1</v>
      </c>
      <c r="J2447" s="161">
        <f t="shared" si="1362"/>
        <v>0</v>
      </c>
      <c r="K2447" s="162">
        <f t="shared" si="1352"/>
        <v>75816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3">B2410</f>
        <v>6</v>
      </c>
      <c r="C2448" s="287" t="str">
        <f t="shared" si="1363"/>
        <v>LSN</v>
      </c>
      <c r="D2448" s="288" t="str">
        <f t="shared" si="1363"/>
        <v/>
      </c>
      <c r="E2448" s="289" t="str">
        <f t="shared" si="1363"/>
        <v>CORRECTION FLUID KENKO KE-01</v>
      </c>
      <c r="F2448" s="158"/>
      <c r="G2448" s="159"/>
      <c r="H2448" s="160">
        <f t="shared" ref="H2448:J2448" si="1364">H2410</f>
        <v>54300</v>
      </c>
      <c r="I2448" s="161">
        <f t="shared" si="1364"/>
        <v>0.1</v>
      </c>
      <c r="J2448" s="161">
        <f t="shared" si="1364"/>
        <v>0</v>
      </c>
      <c r="K2448" s="162">
        <f t="shared" si="1352"/>
        <v>293220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5">B2411</f>
        <v>1</v>
      </c>
      <c r="C2449" s="287" t="str">
        <f t="shared" si="1365"/>
        <v>LSN</v>
      </c>
      <c r="D2449" s="288" t="str">
        <f t="shared" si="1365"/>
        <v/>
      </c>
      <c r="E2449" s="290" t="str">
        <f t="shared" si="1365"/>
        <v>STAPLER KENKO HD-10D</v>
      </c>
      <c r="F2449" s="158"/>
      <c r="G2449" s="159"/>
      <c r="H2449" s="160">
        <f t="shared" ref="H2449:J2449" si="1366">H2411</f>
        <v>117600</v>
      </c>
      <c r="I2449" s="161">
        <f t="shared" si="1366"/>
        <v>0.1</v>
      </c>
      <c r="J2449" s="161">
        <f t="shared" si="1366"/>
        <v>0</v>
      </c>
      <c r="K2449" s="162">
        <f t="shared" si="1352"/>
        <v>105840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7">B2412</f>
        <v>1</v>
      </c>
      <c r="C2450" s="287" t="str">
        <f t="shared" si="1367"/>
        <v>LSN</v>
      </c>
      <c r="D2450" s="288" t="str">
        <f t="shared" si="1367"/>
        <v/>
      </c>
      <c r="E2450" s="289" t="str">
        <f t="shared" si="1367"/>
        <v>STAPLER KENKO HD-10S</v>
      </c>
      <c r="F2450" s="158"/>
      <c r="G2450" s="159"/>
      <c r="H2450" s="160">
        <f t="shared" ref="H2450:J2450" si="1368">H2412</f>
        <v>69600</v>
      </c>
      <c r="I2450" s="161">
        <f t="shared" si="1368"/>
        <v>0.1</v>
      </c>
      <c r="J2450" s="161">
        <f t="shared" si="1368"/>
        <v>0</v>
      </c>
      <c r="K2450" s="162">
        <f t="shared" si="1352"/>
        <v>62640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9">B2413</f>
        <v>2</v>
      </c>
      <c r="C2451" s="287" t="str">
        <f t="shared" si="1369"/>
        <v>LSN</v>
      </c>
      <c r="D2451" s="288" t="str">
        <f t="shared" si="1369"/>
        <v/>
      </c>
      <c r="E2451" s="289" t="str">
        <f t="shared" si="1369"/>
        <v>CRAYON / OIL PASTEL JOYKO OP-12S PP CASE SEA WORLD</v>
      </c>
      <c r="F2451" s="158"/>
      <c r="G2451" s="159"/>
      <c r="H2451" s="160">
        <f t="shared" ref="H2451:J2451" si="1370">H2413</f>
        <v>142800</v>
      </c>
      <c r="I2451" s="161">
        <f t="shared" si="1370"/>
        <v>0.1</v>
      </c>
      <c r="J2451" s="161">
        <f t="shared" si="1370"/>
        <v>0</v>
      </c>
      <c r="K2451" s="162">
        <f t="shared" si="1352"/>
        <v>257040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1">B2414</f>
        <v>0</v>
      </c>
      <c r="C2452" s="287">
        <f t="shared" si="1371"/>
        <v>0</v>
      </c>
      <c r="D2452" s="288">
        <f t="shared" si="1371"/>
        <v>0</v>
      </c>
      <c r="E2452" s="289">
        <f t="shared" si="1371"/>
        <v>0</v>
      </c>
      <c r="F2452" s="158"/>
      <c r="G2452" s="159"/>
      <c r="H2452" s="160">
        <f t="shared" ref="H2452:J2452" si="1372">H2414</f>
        <v>0</v>
      </c>
      <c r="I2452" s="161">
        <f t="shared" si="1372"/>
        <v>0</v>
      </c>
      <c r="J2452" s="161">
        <f t="shared" si="1372"/>
        <v>0</v>
      </c>
      <c r="K2452" s="162">
        <f t="shared" si="1352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3">B2415</f>
        <v>0</v>
      </c>
      <c r="C2453" s="287">
        <f t="shared" si="1373"/>
        <v>0</v>
      </c>
      <c r="D2453" s="288">
        <f t="shared" si="1373"/>
        <v>0</v>
      </c>
      <c r="E2453" s="289">
        <f t="shared" si="1373"/>
        <v>0</v>
      </c>
      <c r="F2453" s="158"/>
      <c r="G2453" s="159"/>
      <c r="H2453" s="160">
        <f t="shared" ref="H2453:J2453" si="1374">H2415</f>
        <v>0</v>
      </c>
      <c r="I2453" s="161">
        <f t="shared" si="1374"/>
        <v>0</v>
      </c>
      <c r="J2453" s="161">
        <f t="shared" si="1374"/>
        <v>0</v>
      </c>
      <c r="K2453" s="162">
        <f t="shared" si="1352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5">B2416</f>
        <v>0</v>
      </c>
      <c r="C2454" s="287">
        <f t="shared" si="1375"/>
        <v>0</v>
      </c>
      <c r="D2454" s="288">
        <f t="shared" si="1375"/>
        <v>0</v>
      </c>
      <c r="E2454" s="289">
        <f t="shared" si="1375"/>
        <v>0</v>
      </c>
      <c r="F2454" s="158"/>
      <c r="G2454" s="159"/>
      <c r="H2454" s="160">
        <f t="shared" ref="H2454:J2454" si="1376">H2416</f>
        <v>0</v>
      </c>
      <c r="I2454" s="161">
        <f t="shared" si="1376"/>
        <v>0</v>
      </c>
      <c r="J2454" s="161">
        <f t="shared" si="1376"/>
        <v>0</v>
      </c>
      <c r="K2454" s="162">
        <f t="shared" si="1352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7">B2417</f>
        <v>0</v>
      </c>
      <c r="C2455" s="287">
        <f t="shared" si="1377"/>
        <v>0</v>
      </c>
      <c r="D2455" s="288">
        <f t="shared" si="1377"/>
        <v>0</v>
      </c>
      <c r="E2455" s="289">
        <f t="shared" si="1377"/>
        <v>0</v>
      </c>
      <c r="F2455" s="158"/>
      <c r="G2455" s="159"/>
      <c r="H2455" s="160">
        <f t="shared" ref="H2455:J2455" si="1378">H2417</f>
        <v>0</v>
      </c>
      <c r="I2455" s="161">
        <f t="shared" si="1378"/>
        <v>0</v>
      </c>
      <c r="J2455" s="161">
        <f t="shared" si="1378"/>
        <v>0</v>
      </c>
      <c r="K2455" s="162">
        <f t="shared" si="1352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9">B2418</f>
        <v>0</v>
      </c>
      <c r="C2456" s="287">
        <f t="shared" si="1379"/>
        <v>0</v>
      </c>
      <c r="D2456" s="288">
        <f t="shared" si="1379"/>
        <v>0</v>
      </c>
      <c r="E2456" s="289">
        <f t="shared" si="1379"/>
        <v>0</v>
      </c>
      <c r="F2456" s="158"/>
      <c r="G2456" s="159"/>
      <c r="H2456" s="160">
        <f t="shared" ref="H2456:J2456" si="1380">H2418</f>
        <v>0</v>
      </c>
      <c r="I2456" s="161">
        <f t="shared" si="1380"/>
        <v>0</v>
      </c>
      <c r="J2456" s="161">
        <f t="shared" si="1380"/>
        <v>0</v>
      </c>
      <c r="K2456" s="162">
        <f t="shared" si="1352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1">B2419</f>
        <v>0</v>
      </c>
      <c r="C2457" s="287">
        <f t="shared" si="1381"/>
        <v>0</v>
      </c>
      <c r="D2457" s="288">
        <f t="shared" si="1381"/>
        <v>0</v>
      </c>
      <c r="E2457" s="290">
        <f t="shared" si="1381"/>
        <v>0</v>
      </c>
      <c r="F2457" s="158"/>
      <c r="G2457" s="159"/>
      <c r="H2457" s="160">
        <f t="shared" ref="H2457:J2457" si="1382">H2419</f>
        <v>0</v>
      </c>
      <c r="I2457" s="161">
        <f t="shared" si="1382"/>
        <v>0</v>
      </c>
      <c r="J2457" s="161">
        <f t="shared" si="1382"/>
        <v>0</v>
      </c>
      <c r="K2457" s="162">
        <f t="shared" si="1352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77"/>
      <c r="K2459" s="365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78">
        <f>SUM(K2442:K2457)</f>
        <v>1368616</v>
      </c>
      <c r="K2460" s="37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6"/>
      <c r="K2461" s="366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5"/>
      <c r="K2463" s="365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71">
        <f>((J2460/1.11)+(K2462/1.11))*11%</f>
        <v>135628.6126126126</v>
      </c>
      <c r="K2464" s="37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5"/>
      <c r="K2465" s="365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1368616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8" t="str">
        <f>J2430</f>
        <v>RISMA / CONDRO</v>
      </c>
      <c r="K2468" s="339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8">
        <f>J2431</f>
        <v>0</v>
      </c>
      <c r="K2469" s="339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24020022</v>
      </c>
      <c r="F2472" s="200"/>
      <c r="G2472" s="201" t="s">
        <v>2</v>
      </c>
      <c r="H2472" s="340" t="str">
        <f>H2434</f>
        <v>CV SINAR CAHAYA NIRMALA</v>
      </c>
      <c r="I2472" s="340"/>
      <c r="J2472" s="340"/>
      <c r="K2472" s="341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4" t="s">
        <v>3</v>
      </c>
      <c r="G2473" s="207"/>
      <c r="H2473" s="342"/>
      <c r="I2473" s="342"/>
      <c r="J2473" s="342"/>
      <c r="K2473" s="343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5">
        <f>D2436</f>
        <v>45344</v>
      </c>
      <c r="E2474" s="316"/>
      <c r="F2474" s="314"/>
      <c r="G2474" s="208"/>
      <c r="H2474" s="317" t="str">
        <f>H2436</f>
        <v/>
      </c>
      <c r="I2474" s="317"/>
      <c r="J2474" s="317"/>
      <c r="K2474" s="318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4"/>
      <c r="G2475" s="208"/>
      <c r="H2475" s="319" t="str">
        <f>H2437</f>
        <v>BREBES</v>
      </c>
      <c r="I2475" s="319"/>
      <c r="J2475" s="319"/>
      <c r="K2475" s="320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0944</v>
      </c>
      <c r="E2476" s="199"/>
      <c r="F2476" s="210"/>
      <c r="G2476" s="211"/>
      <c r="H2476" s="321"/>
      <c r="I2476" s="321"/>
      <c r="J2476" s="321"/>
      <c r="K2476" s="322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3">B2442</f>
        <v>25</v>
      </c>
      <c r="C2480" s="292" t="str">
        <f t="shared" si="1383"/>
        <v>PAK</v>
      </c>
      <c r="D2480" s="293" t="str">
        <f t="shared" si="1383"/>
        <v/>
      </c>
      <c r="E2480" s="294" t="str">
        <f t="shared" si="1383"/>
        <v>LOOSE LEAF A5/ 40 POLOS</v>
      </c>
      <c r="F2480" s="235"/>
      <c r="G2480" s="236"/>
      <c r="H2480" s="237">
        <f t="shared" ref="H2480:J2480" si="1384">H2442</f>
        <v>3500</v>
      </c>
      <c r="I2480" s="238">
        <f t="shared" si="1384"/>
        <v>0</v>
      </c>
      <c r="J2480" s="238">
        <f t="shared" si="1384"/>
        <v>0</v>
      </c>
      <c r="K2480" s="239">
        <f t="shared" ref="K2480:K2495" si="1385">(B2480*H2480-((B2480*H2480)*I2480))-((B2480*H2480-((B2480*H2480)*I2480))*J2480)</f>
        <v>87500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6">B2443</f>
        <v>2</v>
      </c>
      <c r="C2481" s="292" t="str">
        <f t="shared" si="1386"/>
        <v>LSN</v>
      </c>
      <c r="D2481" s="293" t="str">
        <f t="shared" si="1386"/>
        <v/>
      </c>
      <c r="E2481" s="294" t="str">
        <f t="shared" si="1386"/>
        <v>TAS KERTAS ALFA IF KECIL</v>
      </c>
      <c r="F2481" s="235"/>
      <c r="G2481" s="236"/>
      <c r="H2481" s="237">
        <f t="shared" ref="H2481:J2481" si="1387">H2443</f>
        <v>25000</v>
      </c>
      <c r="I2481" s="238">
        <f t="shared" si="1387"/>
        <v>0</v>
      </c>
      <c r="J2481" s="238">
        <f t="shared" si="1387"/>
        <v>0</v>
      </c>
      <c r="K2481" s="239">
        <f t="shared" si="1385"/>
        <v>50000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8">B2444</f>
        <v>2</v>
      </c>
      <c r="C2482" s="292" t="str">
        <f t="shared" si="1388"/>
        <v>LSN</v>
      </c>
      <c r="D2482" s="293" t="str">
        <f t="shared" si="1388"/>
        <v/>
      </c>
      <c r="E2482" s="294" t="str">
        <f t="shared" si="1388"/>
        <v>TAS KERTAS ALFA IF TANGGUNG</v>
      </c>
      <c r="F2482" s="235"/>
      <c r="G2482" s="236"/>
      <c r="H2482" s="237">
        <f t="shared" ref="H2482:J2482" si="1389">H2444</f>
        <v>30000</v>
      </c>
      <c r="I2482" s="238">
        <f t="shared" si="1389"/>
        <v>0</v>
      </c>
      <c r="J2482" s="238">
        <f t="shared" si="1389"/>
        <v>0</v>
      </c>
      <c r="K2482" s="239">
        <f t="shared" si="1385"/>
        <v>60000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90">B2445</f>
        <v>1</v>
      </c>
      <c r="C2483" s="292" t="str">
        <f t="shared" si="1390"/>
        <v>LSN</v>
      </c>
      <c r="D2483" s="293" t="str">
        <f t="shared" si="1390"/>
        <v/>
      </c>
      <c r="E2483" s="294" t="str">
        <f t="shared" si="1390"/>
        <v>STAPLER SDI 1104</v>
      </c>
      <c r="F2483" s="235"/>
      <c r="G2483" s="236"/>
      <c r="H2483" s="237">
        <f t="shared" ref="H2483:J2483" si="1391">H2445</f>
        <v>234000</v>
      </c>
      <c r="I2483" s="238">
        <f t="shared" si="1391"/>
        <v>0</v>
      </c>
      <c r="J2483" s="238">
        <f t="shared" si="1391"/>
        <v>0</v>
      </c>
      <c r="K2483" s="239">
        <f t="shared" si="1385"/>
        <v>234000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2">B2446</f>
        <v>12</v>
      </c>
      <c r="C2484" s="292" t="str">
        <f t="shared" si="1392"/>
        <v>LSN</v>
      </c>
      <c r="D2484" s="293" t="str">
        <f t="shared" si="1392"/>
        <v/>
      </c>
      <c r="E2484" s="294" t="str">
        <f t="shared" si="1392"/>
        <v>BALLPEN JOYKO BP-349-12 VOKUS TRANS HITAM</v>
      </c>
      <c r="F2484" s="235"/>
      <c r="G2484" s="236"/>
      <c r="H2484" s="237">
        <f t="shared" ref="H2484:J2484" si="1393">H2446</f>
        <v>13200</v>
      </c>
      <c r="I2484" s="238">
        <f t="shared" si="1393"/>
        <v>0.1</v>
      </c>
      <c r="J2484" s="238">
        <f t="shared" si="1393"/>
        <v>0</v>
      </c>
      <c r="K2484" s="239">
        <f t="shared" si="1385"/>
        <v>142560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4">B2447</f>
        <v>12</v>
      </c>
      <c r="C2485" s="292" t="str">
        <f t="shared" si="1394"/>
        <v>LSN</v>
      </c>
      <c r="D2485" s="293" t="str">
        <f t="shared" si="1394"/>
        <v/>
      </c>
      <c r="E2485" s="294" t="str">
        <f t="shared" si="1394"/>
        <v>BALLPEN JOYKO BP-250 BRIZ HITAM</v>
      </c>
      <c r="F2485" s="235"/>
      <c r="G2485" s="236"/>
      <c r="H2485" s="237">
        <f t="shared" ref="H2485:J2485" si="1395">H2447</f>
        <v>7020</v>
      </c>
      <c r="I2485" s="238">
        <f t="shared" si="1395"/>
        <v>0.1</v>
      </c>
      <c r="J2485" s="238">
        <f t="shared" si="1395"/>
        <v>0</v>
      </c>
      <c r="K2485" s="239">
        <f t="shared" si="1385"/>
        <v>75816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6">B2448</f>
        <v>6</v>
      </c>
      <c r="C2486" s="292" t="str">
        <f t="shared" si="1396"/>
        <v>LSN</v>
      </c>
      <c r="D2486" s="293" t="str">
        <f t="shared" si="1396"/>
        <v/>
      </c>
      <c r="E2486" s="294" t="str">
        <f t="shared" si="1396"/>
        <v>CORRECTION FLUID KENKO KE-01</v>
      </c>
      <c r="F2486" s="235"/>
      <c r="G2486" s="236"/>
      <c r="H2486" s="237">
        <f t="shared" ref="H2486:J2486" si="1397">H2448</f>
        <v>54300</v>
      </c>
      <c r="I2486" s="238">
        <f t="shared" si="1397"/>
        <v>0.1</v>
      </c>
      <c r="J2486" s="238">
        <f t="shared" si="1397"/>
        <v>0</v>
      </c>
      <c r="K2486" s="239">
        <f t="shared" si="1385"/>
        <v>293220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8">B2449</f>
        <v>1</v>
      </c>
      <c r="C2487" s="292" t="str">
        <f t="shared" si="1398"/>
        <v>LSN</v>
      </c>
      <c r="D2487" s="293" t="str">
        <f t="shared" si="1398"/>
        <v/>
      </c>
      <c r="E2487" s="295" t="str">
        <f t="shared" si="1398"/>
        <v>STAPLER KENKO HD-10D</v>
      </c>
      <c r="F2487" s="235"/>
      <c r="G2487" s="236"/>
      <c r="H2487" s="237">
        <f t="shared" ref="H2487:J2487" si="1399">H2449</f>
        <v>117600</v>
      </c>
      <c r="I2487" s="238">
        <f t="shared" si="1399"/>
        <v>0.1</v>
      </c>
      <c r="J2487" s="238">
        <f t="shared" si="1399"/>
        <v>0</v>
      </c>
      <c r="K2487" s="239">
        <f t="shared" si="1385"/>
        <v>105840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400">B2450</f>
        <v>1</v>
      </c>
      <c r="C2488" s="292" t="str">
        <f t="shared" si="1400"/>
        <v>LSN</v>
      </c>
      <c r="D2488" s="293" t="str">
        <f t="shared" si="1400"/>
        <v/>
      </c>
      <c r="E2488" s="294" t="str">
        <f t="shared" si="1400"/>
        <v>STAPLER KENKO HD-10S</v>
      </c>
      <c r="F2488" s="235"/>
      <c r="G2488" s="236"/>
      <c r="H2488" s="237">
        <f t="shared" ref="H2488:J2488" si="1401">H2450</f>
        <v>69600</v>
      </c>
      <c r="I2488" s="238">
        <f t="shared" si="1401"/>
        <v>0.1</v>
      </c>
      <c r="J2488" s="238">
        <f t="shared" si="1401"/>
        <v>0</v>
      </c>
      <c r="K2488" s="239">
        <f t="shared" si="1385"/>
        <v>62640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2">B2451</f>
        <v>2</v>
      </c>
      <c r="C2489" s="292" t="str">
        <f t="shared" si="1402"/>
        <v>LSN</v>
      </c>
      <c r="D2489" s="293" t="str">
        <f t="shared" si="1402"/>
        <v/>
      </c>
      <c r="E2489" s="294" t="str">
        <f t="shared" si="1402"/>
        <v>CRAYON / OIL PASTEL JOYKO OP-12S PP CASE SEA WORLD</v>
      </c>
      <c r="F2489" s="235"/>
      <c r="G2489" s="236"/>
      <c r="H2489" s="237">
        <f t="shared" ref="H2489:J2489" si="1403">H2451</f>
        <v>142800</v>
      </c>
      <c r="I2489" s="238">
        <f t="shared" si="1403"/>
        <v>0.1</v>
      </c>
      <c r="J2489" s="238">
        <f t="shared" si="1403"/>
        <v>0</v>
      </c>
      <c r="K2489" s="239">
        <f t="shared" si="1385"/>
        <v>257040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4">B2452</f>
        <v>0</v>
      </c>
      <c r="C2490" s="292">
        <f t="shared" si="1404"/>
        <v>0</v>
      </c>
      <c r="D2490" s="293">
        <f t="shared" si="1404"/>
        <v>0</v>
      </c>
      <c r="E2490" s="294">
        <f t="shared" si="1404"/>
        <v>0</v>
      </c>
      <c r="F2490" s="235"/>
      <c r="G2490" s="236"/>
      <c r="H2490" s="237">
        <f t="shared" ref="H2490:J2490" si="1405">H2452</f>
        <v>0</v>
      </c>
      <c r="I2490" s="238">
        <f t="shared" si="1405"/>
        <v>0</v>
      </c>
      <c r="J2490" s="238">
        <f t="shared" si="1405"/>
        <v>0</v>
      </c>
      <c r="K2490" s="239">
        <f t="shared" si="1385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6">B2453</f>
        <v>0</v>
      </c>
      <c r="C2491" s="292">
        <f t="shared" si="1406"/>
        <v>0</v>
      </c>
      <c r="D2491" s="293">
        <f t="shared" si="1406"/>
        <v>0</v>
      </c>
      <c r="E2491" s="294">
        <f t="shared" si="1406"/>
        <v>0</v>
      </c>
      <c r="F2491" s="235"/>
      <c r="G2491" s="236"/>
      <c r="H2491" s="237">
        <f t="shared" ref="H2491:J2491" si="1407">H2453</f>
        <v>0</v>
      </c>
      <c r="I2491" s="238">
        <f t="shared" si="1407"/>
        <v>0</v>
      </c>
      <c r="J2491" s="238">
        <f t="shared" si="1407"/>
        <v>0</v>
      </c>
      <c r="K2491" s="239">
        <f t="shared" si="1385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8">B2454</f>
        <v>0</v>
      </c>
      <c r="C2492" s="292">
        <f t="shared" si="1408"/>
        <v>0</v>
      </c>
      <c r="D2492" s="293">
        <f t="shared" si="1408"/>
        <v>0</v>
      </c>
      <c r="E2492" s="294">
        <f t="shared" si="1408"/>
        <v>0</v>
      </c>
      <c r="F2492" s="235"/>
      <c r="G2492" s="236"/>
      <c r="H2492" s="237">
        <f t="shared" ref="H2492:J2492" si="1409">H2454</f>
        <v>0</v>
      </c>
      <c r="I2492" s="238">
        <f t="shared" si="1409"/>
        <v>0</v>
      </c>
      <c r="J2492" s="238">
        <f t="shared" si="1409"/>
        <v>0</v>
      </c>
      <c r="K2492" s="239">
        <f t="shared" si="1385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10">B2455</f>
        <v>0</v>
      </c>
      <c r="C2493" s="292">
        <f t="shared" si="1410"/>
        <v>0</v>
      </c>
      <c r="D2493" s="293">
        <f t="shared" si="1410"/>
        <v>0</v>
      </c>
      <c r="E2493" s="294">
        <f t="shared" si="1410"/>
        <v>0</v>
      </c>
      <c r="F2493" s="235"/>
      <c r="G2493" s="236"/>
      <c r="H2493" s="237">
        <f t="shared" ref="H2493:J2493" si="1411">H2455</f>
        <v>0</v>
      </c>
      <c r="I2493" s="238">
        <f t="shared" si="1411"/>
        <v>0</v>
      </c>
      <c r="J2493" s="238">
        <f t="shared" si="1411"/>
        <v>0</v>
      </c>
      <c r="K2493" s="239">
        <f t="shared" si="1385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2">B2456</f>
        <v>0</v>
      </c>
      <c r="C2494" s="292">
        <f t="shared" si="1412"/>
        <v>0</v>
      </c>
      <c r="D2494" s="293">
        <f t="shared" si="1412"/>
        <v>0</v>
      </c>
      <c r="E2494" s="294">
        <f t="shared" si="1412"/>
        <v>0</v>
      </c>
      <c r="F2494" s="235"/>
      <c r="G2494" s="236"/>
      <c r="H2494" s="237">
        <f t="shared" ref="H2494:J2494" si="1413">H2456</f>
        <v>0</v>
      </c>
      <c r="I2494" s="238">
        <f t="shared" si="1413"/>
        <v>0</v>
      </c>
      <c r="J2494" s="238">
        <f t="shared" si="1413"/>
        <v>0</v>
      </c>
      <c r="K2494" s="239">
        <f t="shared" si="1385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4">B2457</f>
        <v>0</v>
      </c>
      <c r="C2495" s="292">
        <f t="shared" si="1414"/>
        <v>0</v>
      </c>
      <c r="D2495" s="293">
        <f t="shared" si="1414"/>
        <v>0</v>
      </c>
      <c r="E2495" s="295">
        <f t="shared" si="1414"/>
        <v>0</v>
      </c>
      <c r="F2495" s="235"/>
      <c r="G2495" s="236"/>
      <c r="H2495" s="237">
        <f t="shared" ref="H2495:J2495" si="1415">H2457</f>
        <v>0</v>
      </c>
      <c r="I2495" s="238">
        <f t="shared" si="1415"/>
        <v>0</v>
      </c>
      <c r="J2495" s="238">
        <f t="shared" si="1415"/>
        <v>0</v>
      </c>
      <c r="K2495" s="239">
        <f t="shared" si="1385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3"/>
      <c r="K2497" s="32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5">
        <f>SUM(K2480:K2495)</f>
        <v>1368616</v>
      </c>
      <c r="K2498" s="32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7"/>
      <c r="K2499" s="32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4"/>
      <c r="K2501" s="32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8">
        <f>((J2498/1.11)+(K2500/1.11))*11%</f>
        <v>135628.6126126126</v>
      </c>
      <c r="K2502" s="329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4"/>
      <c r="K2503" s="32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1368616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30" t="str">
        <f>J2468</f>
        <v>RISMA / CONDRO</v>
      </c>
      <c r="K2506" s="331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30">
        <f>J2469</f>
        <v>0</v>
      </c>
      <c r="K2507" s="331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24020023</v>
      </c>
      <c r="G2510" s="11" t="s">
        <v>2</v>
      </c>
      <c r="H2510" s="306" t="s">
        <v>84</v>
      </c>
      <c r="I2510" s="306"/>
      <c r="J2510" s="306"/>
      <c r="K2510" s="30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0" t="s">
        <v>3</v>
      </c>
      <c r="G2511" s="17"/>
      <c r="H2511" s="308"/>
      <c r="I2511" s="308"/>
      <c r="J2511" s="308"/>
      <c r="K2511" s="30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8">
        <v>45344</v>
      </c>
      <c r="E2512" s="349"/>
      <c r="F2512" s="310"/>
      <c r="G2512" s="18"/>
      <c r="H2512" s="350" t="s">
        <v>85</v>
      </c>
      <c r="I2512" s="350"/>
      <c r="J2512" s="350"/>
      <c r="K2512" s="351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0"/>
      <c r="G2513" s="18"/>
      <c r="H2513" s="352" t="s">
        <v>86</v>
      </c>
      <c r="I2513" s="352"/>
      <c r="J2513" s="352"/>
      <c r="K2513" s="353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172</v>
      </c>
      <c r="E2514" s="9"/>
      <c r="F2514" s="21"/>
      <c r="G2514" s="22"/>
      <c r="H2514" s="354"/>
      <c r="I2514" s="354"/>
      <c r="J2514" s="354"/>
      <c r="K2514" s="355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34</v>
      </c>
      <c r="D2518" s="93" t="s">
        <v>31</v>
      </c>
      <c r="E2518" s="110" t="s">
        <v>35</v>
      </c>
      <c r="F2518" s="48"/>
      <c r="G2518" s="49"/>
      <c r="H2518" s="50">
        <v>54300</v>
      </c>
      <c r="I2518" s="51">
        <v>0.14000000000000001</v>
      </c>
      <c r="J2518" s="51"/>
      <c r="K2518" s="52">
        <f t="shared" ref="K2518:K2533" si="1416">(B2518*H2518-((B2518*H2518)*I2518))-((B2518*H2518-((B2518*H2518)*I2518))*J2518)</f>
        <v>1681128</v>
      </c>
      <c r="L2518" s="36"/>
    </row>
    <row r="2519" spans="1:12" s="10" customFormat="1" ht="14.1" customHeight="1" x14ac:dyDescent="0.25">
      <c r="A2519" s="45">
        <v>2</v>
      </c>
      <c r="B2519" s="46">
        <v>25</v>
      </c>
      <c r="C2519" s="46" t="s">
        <v>34</v>
      </c>
      <c r="D2519" s="93">
        <v>1</v>
      </c>
      <c r="E2519" s="110" t="s">
        <v>173</v>
      </c>
      <c r="F2519" s="48"/>
      <c r="G2519" s="49"/>
      <c r="H2519" s="50">
        <v>79800</v>
      </c>
      <c r="I2519" s="51">
        <v>0.14000000000000001</v>
      </c>
      <c r="J2519" s="51"/>
      <c r="K2519" s="52">
        <f t="shared" si="1416"/>
        <v>1715700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6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6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6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6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6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6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6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6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6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6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6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6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6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6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7"/>
      <c r="K2535" s="311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2">
        <f>SUM(K2518:K2533)</f>
        <v>3396828</v>
      </c>
      <c r="K2536" s="333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4"/>
      <c r="K2537" s="334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1"/>
      <c r="K2539" s="311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5">
        <f>((J2536/1.11)+(K2538/1.11))*11%</f>
        <v>336622.59459459456</v>
      </c>
      <c r="K2540" s="336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1"/>
      <c r="K2541" s="311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3396828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2" t="s">
        <v>36</v>
      </c>
      <c r="K2544" s="31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2"/>
      <c r="K2545" s="31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24020023</v>
      </c>
      <c r="F2548" s="123"/>
      <c r="G2548" s="124" t="s">
        <v>2</v>
      </c>
      <c r="H2548" s="356" t="str">
        <f>H2510</f>
        <v>HARNOYO</v>
      </c>
      <c r="I2548" s="356"/>
      <c r="J2548" s="356"/>
      <c r="K2548" s="357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60" t="s">
        <v>3</v>
      </c>
      <c r="G2549" s="130"/>
      <c r="H2549" s="358"/>
      <c r="I2549" s="358"/>
      <c r="J2549" s="358"/>
      <c r="K2549" s="359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1">
        <f>D2512</f>
        <v>45344</v>
      </c>
      <c r="E2550" s="362"/>
      <c r="F2550" s="360"/>
      <c r="G2550" s="131"/>
      <c r="H2550" s="363" t="str">
        <f>H2512</f>
        <v>(BENDAN)</v>
      </c>
      <c r="I2550" s="363"/>
      <c r="J2550" s="363"/>
      <c r="K2550" s="36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60"/>
      <c r="G2551" s="131"/>
      <c r="H2551" s="344" t="str">
        <f>H2513</f>
        <v>PEKALONGAN</v>
      </c>
      <c r="I2551" s="344"/>
      <c r="J2551" s="344"/>
      <c r="K2551" s="345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2756</v>
      </c>
      <c r="E2552" s="122"/>
      <c r="F2552" s="133"/>
      <c r="G2552" s="134"/>
      <c r="H2552" s="346"/>
      <c r="I2552" s="346"/>
      <c r="J2552" s="346"/>
      <c r="K2552" s="347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7">B2518</f>
        <v>36</v>
      </c>
      <c r="C2556" s="287" t="str">
        <f t="shared" si="1417"/>
        <v>LSN</v>
      </c>
      <c r="D2556" s="288" t="str">
        <f t="shared" si="1417"/>
        <v/>
      </c>
      <c r="E2556" s="289" t="str">
        <f t="shared" si="1417"/>
        <v>CORRECTION FLUID KENKO KE-01</v>
      </c>
      <c r="F2556" s="158"/>
      <c r="G2556" s="159"/>
      <c r="H2556" s="160">
        <f t="shared" ref="H2556:J2556" si="1418">H2518</f>
        <v>54300</v>
      </c>
      <c r="I2556" s="161">
        <f t="shared" si="1418"/>
        <v>0.14000000000000001</v>
      </c>
      <c r="J2556" s="161">
        <f t="shared" si="1418"/>
        <v>0</v>
      </c>
      <c r="K2556" s="162">
        <f t="shared" ref="K2556:K2571" si="1419">(B2556*H2556-((B2556*H2556)*I2556))-((B2556*H2556-((B2556*H2556)*I2556))*J2556)</f>
        <v>1681128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20">B2519</f>
        <v>25</v>
      </c>
      <c r="C2557" s="287" t="str">
        <f t="shared" si="1420"/>
        <v>LSN</v>
      </c>
      <c r="D2557" s="288">
        <f t="shared" si="1420"/>
        <v>1</v>
      </c>
      <c r="E2557" s="289" t="str">
        <f t="shared" si="1420"/>
        <v>GUNTING KENKO SC-838N</v>
      </c>
      <c r="F2557" s="158"/>
      <c r="G2557" s="159"/>
      <c r="H2557" s="160">
        <f t="shared" ref="H2557:J2557" si="1421">H2519</f>
        <v>79800</v>
      </c>
      <c r="I2557" s="161">
        <f t="shared" si="1421"/>
        <v>0.14000000000000001</v>
      </c>
      <c r="J2557" s="161">
        <f t="shared" si="1421"/>
        <v>0</v>
      </c>
      <c r="K2557" s="162">
        <f t="shared" si="1419"/>
        <v>1715700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2">B2520</f>
        <v>0</v>
      </c>
      <c r="C2558" s="287">
        <f t="shared" si="1422"/>
        <v>0</v>
      </c>
      <c r="D2558" s="288">
        <f t="shared" si="1422"/>
        <v>0</v>
      </c>
      <c r="E2558" s="289">
        <f t="shared" si="1422"/>
        <v>0</v>
      </c>
      <c r="F2558" s="158"/>
      <c r="G2558" s="159"/>
      <c r="H2558" s="160">
        <f t="shared" ref="H2558:J2558" si="1423">H2520</f>
        <v>0</v>
      </c>
      <c r="I2558" s="161">
        <f t="shared" si="1423"/>
        <v>0</v>
      </c>
      <c r="J2558" s="161">
        <f t="shared" si="1423"/>
        <v>0</v>
      </c>
      <c r="K2558" s="162">
        <f t="shared" si="1419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4">B2521</f>
        <v>0</v>
      </c>
      <c r="C2559" s="287">
        <f t="shared" si="1424"/>
        <v>0</v>
      </c>
      <c r="D2559" s="288">
        <f t="shared" si="1424"/>
        <v>0</v>
      </c>
      <c r="E2559" s="289">
        <f t="shared" si="1424"/>
        <v>0</v>
      </c>
      <c r="F2559" s="158"/>
      <c r="G2559" s="159"/>
      <c r="H2559" s="160">
        <f t="shared" ref="H2559:J2559" si="1425">H2521</f>
        <v>0</v>
      </c>
      <c r="I2559" s="161">
        <f t="shared" si="1425"/>
        <v>0</v>
      </c>
      <c r="J2559" s="161">
        <f t="shared" si="1425"/>
        <v>0</v>
      </c>
      <c r="K2559" s="162">
        <f t="shared" si="1419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6">B2522</f>
        <v>0</v>
      </c>
      <c r="C2560" s="287">
        <f t="shared" si="1426"/>
        <v>0</v>
      </c>
      <c r="D2560" s="288">
        <f t="shared" si="1426"/>
        <v>0</v>
      </c>
      <c r="E2560" s="289">
        <f t="shared" si="1426"/>
        <v>0</v>
      </c>
      <c r="F2560" s="158"/>
      <c r="G2560" s="159"/>
      <c r="H2560" s="160">
        <f t="shared" ref="H2560:J2560" si="1427">H2522</f>
        <v>0</v>
      </c>
      <c r="I2560" s="161">
        <f t="shared" si="1427"/>
        <v>0</v>
      </c>
      <c r="J2560" s="161">
        <f t="shared" si="1427"/>
        <v>0</v>
      </c>
      <c r="K2560" s="162">
        <f t="shared" si="1419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8">B2523</f>
        <v>0</v>
      </c>
      <c r="C2561" s="287">
        <f t="shared" si="1428"/>
        <v>0</v>
      </c>
      <c r="D2561" s="288">
        <f t="shared" si="1428"/>
        <v>0</v>
      </c>
      <c r="E2561" s="289">
        <f t="shared" si="1428"/>
        <v>0</v>
      </c>
      <c r="F2561" s="158"/>
      <c r="G2561" s="159"/>
      <c r="H2561" s="160">
        <f t="shared" ref="H2561:J2561" si="1429">H2523</f>
        <v>0</v>
      </c>
      <c r="I2561" s="161">
        <f t="shared" si="1429"/>
        <v>0</v>
      </c>
      <c r="J2561" s="161">
        <f t="shared" si="1429"/>
        <v>0</v>
      </c>
      <c r="K2561" s="162">
        <f t="shared" si="1419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30">B2524</f>
        <v>0</v>
      </c>
      <c r="C2562" s="287">
        <f t="shared" si="1430"/>
        <v>0</v>
      </c>
      <c r="D2562" s="288">
        <f t="shared" si="1430"/>
        <v>0</v>
      </c>
      <c r="E2562" s="289">
        <f t="shared" si="1430"/>
        <v>0</v>
      </c>
      <c r="F2562" s="158"/>
      <c r="G2562" s="159"/>
      <c r="H2562" s="160">
        <f t="shared" ref="H2562:J2562" si="1431">H2524</f>
        <v>0</v>
      </c>
      <c r="I2562" s="161">
        <f t="shared" si="1431"/>
        <v>0</v>
      </c>
      <c r="J2562" s="161">
        <f t="shared" si="1431"/>
        <v>0</v>
      </c>
      <c r="K2562" s="162">
        <f t="shared" si="1419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2">B2525</f>
        <v>0</v>
      </c>
      <c r="C2563" s="287">
        <f t="shared" si="1432"/>
        <v>0</v>
      </c>
      <c r="D2563" s="288">
        <f t="shared" si="1432"/>
        <v>0</v>
      </c>
      <c r="E2563" s="290">
        <f t="shared" si="1432"/>
        <v>0</v>
      </c>
      <c r="F2563" s="158"/>
      <c r="G2563" s="159"/>
      <c r="H2563" s="160">
        <f t="shared" ref="H2563:J2563" si="1433">H2525</f>
        <v>0</v>
      </c>
      <c r="I2563" s="161">
        <f t="shared" si="1433"/>
        <v>0</v>
      </c>
      <c r="J2563" s="161">
        <f t="shared" si="1433"/>
        <v>0</v>
      </c>
      <c r="K2563" s="162">
        <f t="shared" si="1419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4">B2526</f>
        <v>0</v>
      </c>
      <c r="C2564" s="287">
        <f t="shared" si="1434"/>
        <v>0</v>
      </c>
      <c r="D2564" s="288">
        <f t="shared" si="1434"/>
        <v>0</v>
      </c>
      <c r="E2564" s="289">
        <f t="shared" si="1434"/>
        <v>0</v>
      </c>
      <c r="F2564" s="158"/>
      <c r="G2564" s="159"/>
      <c r="H2564" s="160">
        <f t="shared" ref="H2564:J2564" si="1435">H2526</f>
        <v>0</v>
      </c>
      <c r="I2564" s="161">
        <f t="shared" si="1435"/>
        <v>0</v>
      </c>
      <c r="J2564" s="161">
        <f t="shared" si="1435"/>
        <v>0</v>
      </c>
      <c r="K2564" s="162">
        <f t="shared" si="1419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6">B2527</f>
        <v>0</v>
      </c>
      <c r="C2565" s="287">
        <f t="shared" si="1436"/>
        <v>0</v>
      </c>
      <c r="D2565" s="288">
        <f t="shared" si="1436"/>
        <v>0</v>
      </c>
      <c r="E2565" s="289">
        <f t="shared" si="1436"/>
        <v>0</v>
      </c>
      <c r="F2565" s="158"/>
      <c r="G2565" s="159"/>
      <c r="H2565" s="160">
        <f t="shared" ref="H2565:J2565" si="1437">H2527</f>
        <v>0</v>
      </c>
      <c r="I2565" s="161">
        <f t="shared" si="1437"/>
        <v>0</v>
      </c>
      <c r="J2565" s="161">
        <f t="shared" si="1437"/>
        <v>0</v>
      </c>
      <c r="K2565" s="162">
        <f t="shared" si="1419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8">B2528</f>
        <v>0</v>
      </c>
      <c r="C2566" s="287">
        <f t="shared" si="1438"/>
        <v>0</v>
      </c>
      <c r="D2566" s="288">
        <f t="shared" si="1438"/>
        <v>0</v>
      </c>
      <c r="E2566" s="289">
        <f t="shared" si="1438"/>
        <v>0</v>
      </c>
      <c r="F2566" s="158"/>
      <c r="G2566" s="159"/>
      <c r="H2566" s="160">
        <f t="shared" ref="H2566:J2566" si="1439">H2528</f>
        <v>0</v>
      </c>
      <c r="I2566" s="161">
        <f t="shared" si="1439"/>
        <v>0</v>
      </c>
      <c r="J2566" s="161">
        <f t="shared" si="1439"/>
        <v>0</v>
      </c>
      <c r="K2566" s="162">
        <f t="shared" si="1419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40">B2529</f>
        <v>0</v>
      </c>
      <c r="C2567" s="287">
        <f t="shared" si="1440"/>
        <v>0</v>
      </c>
      <c r="D2567" s="288">
        <f t="shared" si="1440"/>
        <v>0</v>
      </c>
      <c r="E2567" s="289">
        <f t="shared" si="1440"/>
        <v>0</v>
      </c>
      <c r="F2567" s="158"/>
      <c r="G2567" s="159"/>
      <c r="H2567" s="160">
        <f t="shared" ref="H2567:J2567" si="1441">H2529</f>
        <v>0</v>
      </c>
      <c r="I2567" s="161">
        <f t="shared" si="1441"/>
        <v>0</v>
      </c>
      <c r="J2567" s="161">
        <f t="shared" si="1441"/>
        <v>0</v>
      </c>
      <c r="K2567" s="162">
        <f t="shared" si="1419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2">B2530</f>
        <v>0</v>
      </c>
      <c r="C2568" s="287">
        <f t="shared" si="1442"/>
        <v>0</v>
      </c>
      <c r="D2568" s="288">
        <f t="shared" si="1442"/>
        <v>0</v>
      </c>
      <c r="E2568" s="289">
        <f t="shared" si="1442"/>
        <v>0</v>
      </c>
      <c r="F2568" s="158"/>
      <c r="G2568" s="159"/>
      <c r="H2568" s="160">
        <f t="shared" ref="H2568:J2568" si="1443">H2530</f>
        <v>0</v>
      </c>
      <c r="I2568" s="161">
        <f t="shared" si="1443"/>
        <v>0</v>
      </c>
      <c r="J2568" s="161">
        <f t="shared" si="1443"/>
        <v>0</v>
      </c>
      <c r="K2568" s="162">
        <f t="shared" si="1419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4">B2531</f>
        <v>0</v>
      </c>
      <c r="C2569" s="287">
        <f t="shared" si="1444"/>
        <v>0</v>
      </c>
      <c r="D2569" s="288">
        <f t="shared" si="1444"/>
        <v>0</v>
      </c>
      <c r="E2569" s="289">
        <f t="shared" si="1444"/>
        <v>0</v>
      </c>
      <c r="F2569" s="158"/>
      <c r="G2569" s="159"/>
      <c r="H2569" s="160">
        <f t="shared" ref="H2569:J2569" si="1445">H2531</f>
        <v>0</v>
      </c>
      <c r="I2569" s="161">
        <f t="shared" si="1445"/>
        <v>0</v>
      </c>
      <c r="J2569" s="161">
        <f t="shared" si="1445"/>
        <v>0</v>
      </c>
      <c r="K2569" s="162">
        <f t="shared" si="1419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6">B2532</f>
        <v>0</v>
      </c>
      <c r="C2570" s="287">
        <f t="shared" si="1446"/>
        <v>0</v>
      </c>
      <c r="D2570" s="288">
        <f t="shared" si="1446"/>
        <v>0</v>
      </c>
      <c r="E2570" s="289">
        <f t="shared" si="1446"/>
        <v>0</v>
      </c>
      <c r="F2570" s="158"/>
      <c r="G2570" s="159"/>
      <c r="H2570" s="160">
        <f t="shared" ref="H2570:J2570" si="1447">H2532</f>
        <v>0</v>
      </c>
      <c r="I2570" s="161">
        <f t="shared" si="1447"/>
        <v>0</v>
      </c>
      <c r="J2570" s="161">
        <f t="shared" si="1447"/>
        <v>0</v>
      </c>
      <c r="K2570" s="162">
        <f t="shared" si="1419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8">B2533</f>
        <v>0</v>
      </c>
      <c r="C2571" s="287">
        <f t="shared" si="1448"/>
        <v>0</v>
      </c>
      <c r="D2571" s="288">
        <f t="shared" si="1448"/>
        <v>0</v>
      </c>
      <c r="E2571" s="290">
        <f t="shared" si="1448"/>
        <v>0</v>
      </c>
      <c r="F2571" s="158"/>
      <c r="G2571" s="159"/>
      <c r="H2571" s="160">
        <f t="shared" ref="H2571:J2571" si="1449">H2533</f>
        <v>0</v>
      </c>
      <c r="I2571" s="161">
        <f t="shared" si="1449"/>
        <v>0</v>
      </c>
      <c r="J2571" s="161">
        <f t="shared" si="1449"/>
        <v>0</v>
      </c>
      <c r="K2571" s="162">
        <f t="shared" si="1419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77"/>
      <c r="K2573" s="365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78">
        <f>SUM(K2556:K2571)</f>
        <v>3396828</v>
      </c>
      <c r="K2574" s="37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6"/>
      <c r="K2575" s="366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5"/>
      <c r="K2577" s="365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71">
        <f>((J2574/1.11)+(K2576/1.11))*11%</f>
        <v>336622.59459459456</v>
      </c>
      <c r="K2578" s="37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5"/>
      <c r="K2579" s="365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3396828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8" t="str">
        <f>J2544</f>
        <v>NOVI / CONDRO</v>
      </c>
      <c r="K2582" s="339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8">
        <f>J2545</f>
        <v>0</v>
      </c>
      <c r="K2583" s="339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24020023</v>
      </c>
      <c r="F2586" s="200"/>
      <c r="G2586" s="201" t="s">
        <v>2</v>
      </c>
      <c r="H2586" s="340" t="str">
        <f>H2548</f>
        <v>HARNOYO</v>
      </c>
      <c r="I2586" s="340"/>
      <c r="J2586" s="340"/>
      <c r="K2586" s="341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4" t="s">
        <v>3</v>
      </c>
      <c r="G2587" s="207"/>
      <c r="H2587" s="342"/>
      <c r="I2587" s="342"/>
      <c r="J2587" s="342"/>
      <c r="K2587" s="343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5">
        <f>D2550</f>
        <v>45344</v>
      </c>
      <c r="E2588" s="316"/>
      <c r="F2588" s="314"/>
      <c r="G2588" s="208"/>
      <c r="H2588" s="317" t="str">
        <f>H2550</f>
        <v>(BENDAN)</v>
      </c>
      <c r="I2588" s="317"/>
      <c r="J2588" s="317"/>
      <c r="K2588" s="318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4"/>
      <c r="G2589" s="208"/>
      <c r="H2589" s="319" t="str">
        <f>H2551</f>
        <v>PEKALONGAN</v>
      </c>
      <c r="I2589" s="319"/>
      <c r="J2589" s="319"/>
      <c r="K2589" s="320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2756</v>
      </c>
      <c r="E2590" s="199"/>
      <c r="F2590" s="210"/>
      <c r="G2590" s="211"/>
      <c r="H2590" s="321"/>
      <c r="I2590" s="321"/>
      <c r="J2590" s="321"/>
      <c r="K2590" s="322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50">B2556</f>
        <v>36</v>
      </c>
      <c r="C2594" s="292" t="str">
        <f t="shared" si="1450"/>
        <v>LSN</v>
      </c>
      <c r="D2594" s="293" t="str">
        <f t="shared" si="1450"/>
        <v/>
      </c>
      <c r="E2594" s="294" t="str">
        <f t="shared" si="1450"/>
        <v>CORRECTION FLUID KENKO KE-01</v>
      </c>
      <c r="F2594" s="235"/>
      <c r="G2594" s="236"/>
      <c r="H2594" s="237">
        <f t="shared" ref="H2594:J2594" si="1451">H2556</f>
        <v>54300</v>
      </c>
      <c r="I2594" s="238">
        <f t="shared" si="1451"/>
        <v>0.14000000000000001</v>
      </c>
      <c r="J2594" s="238">
        <f t="shared" si="1451"/>
        <v>0</v>
      </c>
      <c r="K2594" s="239">
        <f t="shared" ref="K2594:K2609" si="1452">(B2594*H2594-((B2594*H2594)*I2594))-((B2594*H2594-((B2594*H2594)*I2594))*J2594)</f>
        <v>1681128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3">B2557</f>
        <v>25</v>
      </c>
      <c r="C2595" s="292" t="str">
        <f t="shared" si="1453"/>
        <v>LSN</v>
      </c>
      <c r="D2595" s="293">
        <f t="shared" si="1453"/>
        <v>1</v>
      </c>
      <c r="E2595" s="294" t="str">
        <f t="shared" si="1453"/>
        <v>GUNTING KENKO SC-838N</v>
      </c>
      <c r="F2595" s="235"/>
      <c r="G2595" s="236"/>
      <c r="H2595" s="237">
        <f t="shared" ref="H2595:J2595" si="1454">H2557</f>
        <v>79800</v>
      </c>
      <c r="I2595" s="238">
        <f t="shared" si="1454"/>
        <v>0.14000000000000001</v>
      </c>
      <c r="J2595" s="238">
        <f t="shared" si="1454"/>
        <v>0</v>
      </c>
      <c r="K2595" s="239">
        <f t="shared" si="1452"/>
        <v>1715700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5">B2558</f>
        <v>0</v>
      </c>
      <c r="C2596" s="292">
        <f t="shared" si="1455"/>
        <v>0</v>
      </c>
      <c r="D2596" s="293">
        <f t="shared" si="1455"/>
        <v>0</v>
      </c>
      <c r="E2596" s="294">
        <f t="shared" si="1455"/>
        <v>0</v>
      </c>
      <c r="F2596" s="235"/>
      <c r="G2596" s="236"/>
      <c r="H2596" s="237">
        <f t="shared" ref="H2596:J2596" si="1456">H2558</f>
        <v>0</v>
      </c>
      <c r="I2596" s="238">
        <f t="shared" si="1456"/>
        <v>0</v>
      </c>
      <c r="J2596" s="238">
        <f t="shared" si="1456"/>
        <v>0</v>
      </c>
      <c r="K2596" s="239">
        <f t="shared" si="1452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7">B2559</f>
        <v>0</v>
      </c>
      <c r="C2597" s="292">
        <f t="shared" si="1457"/>
        <v>0</v>
      </c>
      <c r="D2597" s="293">
        <f t="shared" si="1457"/>
        <v>0</v>
      </c>
      <c r="E2597" s="294">
        <f t="shared" si="1457"/>
        <v>0</v>
      </c>
      <c r="F2597" s="235"/>
      <c r="G2597" s="236"/>
      <c r="H2597" s="237">
        <f t="shared" ref="H2597:J2597" si="1458">H2559</f>
        <v>0</v>
      </c>
      <c r="I2597" s="238">
        <f t="shared" si="1458"/>
        <v>0</v>
      </c>
      <c r="J2597" s="238">
        <f t="shared" si="1458"/>
        <v>0</v>
      </c>
      <c r="K2597" s="239">
        <f t="shared" si="1452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9">B2560</f>
        <v>0</v>
      </c>
      <c r="C2598" s="292">
        <f t="shared" si="1459"/>
        <v>0</v>
      </c>
      <c r="D2598" s="293">
        <f t="shared" si="1459"/>
        <v>0</v>
      </c>
      <c r="E2598" s="294">
        <f t="shared" si="1459"/>
        <v>0</v>
      </c>
      <c r="F2598" s="235"/>
      <c r="G2598" s="236"/>
      <c r="H2598" s="237">
        <f t="shared" ref="H2598:J2598" si="1460">H2560</f>
        <v>0</v>
      </c>
      <c r="I2598" s="238">
        <f t="shared" si="1460"/>
        <v>0</v>
      </c>
      <c r="J2598" s="238">
        <f t="shared" si="1460"/>
        <v>0</v>
      </c>
      <c r="K2598" s="239">
        <f t="shared" si="1452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1">B2561</f>
        <v>0</v>
      </c>
      <c r="C2599" s="292">
        <f t="shared" si="1461"/>
        <v>0</v>
      </c>
      <c r="D2599" s="293">
        <f t="shared" si="1461"/>
        <v>0</v>
      </c>
      <c r="E2599" s="294">
        <f t="shared" si="1461"/>
        <v>0</v>
      </c>
      <c r="F2599" s="235"/>
      <c r="G2599" s="236"/>
      <c r="H2599" s="237">
        <f t="shared" ref="H2599:J2599" si="1462">H2561</f>
        <v>0</v>
      </c>
      <c r="I2599" s="238">
        <f t="shared" si="1462"/>
        <v>0</v>
      </c>
      <c r="J2599" s="238">
        <f t="shared" si="1462"/>
        <v>0</v>
      </c>
      <c r="K2599" s="239">
        <f t="shared" si="1452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3">B2562</f>
        <v>0</v>
      </c>
      <c r="C2600" s="292">
        <f t="shared" si="1463"/>
        <v>0</v>
      </c>
      <c r="D2600" s="293">
        <f t="shared" si="1463"/>
        <v>0</v>
      </c>
      <c r="E2600" s="294">
        <f t="shared" si="1463"/>
        <v>0</v>
      </c>
      <c r="F2600" s="235"/>
      <c r="G2600" s="236"/>
      <c r="H2600" s="237">
        <f t="shared" ref="H2600:J2600" si="1464">H2562</f>
        <v>0</v>
      </c>
      <c r="I2600" s="238">
        <f t="shared" si="1464"/>
        <v>0</v>
      </c>
      <c r="J2600" s="238">
        <f t="shared" si="1464"/>
        <v>0</v>
      </c>
      <c r="K2600" s="239">
        <f t="shared" si="1452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5">B2563</f>
        <v>0</v>
      </c>
      <c r="C2601" s="292">
        <f t="shared" si="1465"/>
        <v>0</v>
      </c>
      <c r="D2601" s="293">
        <f t="shared" si="1465"/>
        <v>0</v>
      </c>
      <c r="E2601" s="295">
        <f t="shared" si="1465"/>
        <v>0</v>
      </c>
      <c r="F2601" s="235"/>
      <c r="G2601" s="236"/>
      <c r="H2601" s="237">
        <f t="shared" ref="H2601:J2601" si="1466">H2563</f>
        <v>0</v>
      </c>
      <c r="I2601" s="238">
        <f t="shared" si="1466"/>
        <v>0</v>
      </c>
      <c r="J2601" s="238">
        <f t="shared" si="1466"/>
        <v>0</v>
      </c>
      <c r="K2601" s="239">
        <f t="shared" si="1452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7">B2564</f>
        <v>0</v>
      </c>
      <c r="C2602" s="292">
        <f t="shared" si="1467"/>
        <v>0</v>
      </c>
      <c r="D2602" s="293">
        <f t="shared" si="1467"/>
        <v>0</v>
      </c>
      <c r="E2602" s="294">
        <f t="shared" si="1467"/>
        <v>0</v>
      </c>
      <c r="F2602" s="235"/>
      <c r="G2602" s="236"/>
      <c r="H2602" s="237">
        <f t="shared" ref="H2602:J2602" si="1468">H2564</f>
        <v>0</v>
      </c>
      <c r="I2602" s="238">
        <f t="shared" si="1468"/>
        <v>0</v>
      </c>
      <c r="J2602" s="238">
        <f t="shared" si="1468"/>
        <v>0</v>
      </c>
      <c r="K2602" s="239">
        <f t="shared" si="1452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9">B2565</f>
        <v>0</v>
      </c>
      <c r="C2603" s="292">
        <f t="shared" si="1469"/>
        <v>0</v>
      </c>
      <c r="D2603" s="293">
        <f t="shared" si="1469"/>
        <v>0</v>
      </c>
      <c r="E2603" s="294">
        <f t="shared" si="1469"/>
        <v>0</v>
      </c>
      <c r="F2603" s="235"/>
      <c r="G2603" s="236"/>
      <c r="H2603" s="237">
        <f t="shared" ref="H2603:J2603" si="1470">H2565</f>
        <v>0</v>
      </c>
      <c r="I2603" s="238">
        <f t="shared" si="1470"/>
        <v>0</v>
      </c>
      <c r="J2603" s="238">
        <f t="shared" si="1470"/>
        <v>0</v>
      </c>
      <c r="K2603" s="239">
        <f t="shared" si="1452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1">B2566</f>
        <v>0</v>
      </c>
      <c r="C2604" s="292">
        <f t="shared" si="1471"/>
        <v>0</v>
      </c>
      <c r="D2604" s="293">
        <f t="shared" si="1471"/>
        <v>0</v>
      </c>
      <c r="E2604" s="294">
        <f t="shared" si="1471"/>
        <v>0</v>
      </c>
      <c r="F2604" s="235"/>
      <c r="G2604" s="236"/>
      <c r="H2604" s="237">
        <f t="shared" ref="H2604:J2604" si="1472">H2566</f>
        <v>0</v>
      </c>
      <c r="I2604" s="238">
        <f t="shared" si="1472"/>
        <v>0</v>
      </c>
      <c r="J2604" s="238">
        <f t="shared" si="1472"/>
        <v>0</v>
      </c>
      <c r="K2604" s="239">
        <f t="shared" si="1452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3">B2567</f>
        <v>0</v>
      </c>
      <c r="C2605" s="292">
        <f t="shared" si="1473"/>
        <v>0</v>
      </c>
      <c r="D2605" s="293">
        <f t="shared" si="1473"/>
        <v>0</v>
      </c>
      <c r="E2605" s="294">
        <f t="shared" si="1473"/>
        <v>0</v>
      </c>
      <c r="F2605" s="235"/>
      <c r="G2605" s="236"/>
      <c r="H2605" s="237">
        <f t="shared" ref="H2605:J2605" si="1474">H2567</f>
        <v>0</v>
      </c>
      <c r="I2605" s="238">
        <f t="shared" si="1474"/>
        <v>0</v>
      </c>
      <c r="J2605" s="238">
        <f t="shared" si="1474"/>
        <v>0</v>
      </c>
      <c r="K2605" s="239">
        <f t="shared" si="1452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5">B2568</f>
        <v>0</v>
      </c>
      <c r="C2606" s="292">
        <f t="shared" si="1475"/>
        <v>0</v>
      </c>
      <c r="D2606" s="293">
        <f t="shared" si="1475"/>
        <v>0</v>
      </c>
      <c r="E2606" s="294">
        <f t="shared" si="1475"/>
        <v>0</v>
      </c>
      <c r="F2606" s="235"/>
      <c r="G2606" s="236"/>
      <c r="H2606" s="237">
        <f t="shared" ref="H2606:J2606" si="1476">H2568</f>
        <v>0</v>
      </c>
      <c r="I2606" s="238">
        <f t="shared" si="1476"/>
        <v>0</v>
      </c>
      <c r="J2606" s="238">
        <f t="shared" si="1476"/>
        <v>0</v>
      </c>
      <c r="K2606" s="239">
        <f t="shared" si="1452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7">B2569</f>
        <v>0</v>
      </c>
      <c r="C2607" s="292">
        <f t="shared" si="1477"/>
        <v>0</v>
      </c>
      <c r="D2607" s="293">
        <f t="shared" si="1477"/>
        <v>0</v>
      </c>
      <c r="E2607" s="294">
        <f t="shared" si="1477"/>
        <v>0</v>
      </c>
      <c r="F2607" s="235"/>
      <c r="G2607" s="236"/>
      <c r="H2607" s="237">
        <f t="shared" ref="H2607:J2607" si="1478">H2569</f>
        <v>0</v>
      </c>
      <c r="I2607" s="238">
        <f t="shared" si="1478"/>
        <v>0</v>
      </c>
      <c r="J2607" s="238">
        <f t="shared" si="1478"/>
        <v>0</v>
      </c>
      <c r="K2607" s="239">
        <f t="shared" si="1452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9">B2570</f>
        <v>0</v>
      </c>
      <c r="C2608" s="292">
        <f t="shared" si="1479"/>
        <v>0</v>
      </c>
      <c r="D2608" s="293">
        <f t="shared" si="1479"/>
        <v>0</v>
      </c>
      <c r="E2608" s="294">
        <f t="shared" si="1479"/>
        <v>0</v>
      </c>
      <c r="F2608" s="235"/>
      <c r="G2608" s="236"/>
      <c r="H2608" s="237">
        <f t="shared" ref="H2608:J2608" si="1480">H2570</f>
        <v>0</v>
      </c>
      <c r="I2608" s="238">
        <f t="shared" si="1480"/>
        <v>0</v>
      </c>
      <c r="J2608" s="238">
        <f t="shared" si="1480"/>
        <v>0</v>
      </c>
      <c r="K2608" s="239">
        <f t="shared" si="1452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1">B2571</f>
        <v>0</v>
      </c>
      <c r="C2609" s="292">
        <f t="shared" si="1481"/>
        <v>0</v>
      </c>
      <c r="D2609" s="293">
        <f t="shared" si="1481"/>
        <v>0</v>
      </c>
      <c r="E2609" s="295">
        <f t="shared" si="1481"/>
        <v>0</v>
      </c>
      <c r="F2609" s="235"/>
      <c r="G2609" s="236"/>
      <c r="H2609" s="237">
        <f t="shared" ref="H2609:J2609" si="1482">H2571</f>
        <v>0</v>
      </c>
      <c r="I2609" s="238">
        <f t="shared" si="1482"/>
        <v>0</v>
      </c>
      <c r="J2609" s="238">
        <f t="shared" si="1482"/>
        <v>0</v>
      </c>
      <c r="K2609" s="239">
        <f t="shared" si="1452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3"/>
      <c r="K2611" s="32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5">
        <f>SUM(K2594:K2609)</f>
        <v>3396828</v>
      </c>
      <c r="K2612" s="32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7"/>
      <c r="K2613" s="32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4"/>
      <c r="K2615" s="32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8">
        <f>((J2612/1.11)+(K2614/1.11))*11%</f>
        <v>336622.59459459456</v>
      </c>
      <c r="K2616" s="329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4"/>
      <c r="K2617" s="32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3396828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30" t="str">
        <f>J2582</f>
        <v>NOVI / CONDRO</v>
      </c>
      <c r="K2620" s="331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30">
        <f>J2583</f>
        <v>0</v>
      </c>
      <c r="K2621" s="331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24020024</v>
      </c>
      <c r="G2624" s="11" t="s">
        <v>2</v>
      </c>
      <c r="H2624" s="306" t="s">
        <v>181</v>
      </c>
      <c r="I2624" s="306"/>
      <c r="J2624" s="306"/>
      <c r="K2624" s="30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0" t="s">
        <v>3</v>
      </c>
      <c r="G2625" s="17"/>
      <c r="H2625" s="308"/>
      <c r="I2625" s="308"/>
      <c r="J2625" s="308"/>
      <c r="K2625" s="30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8">
        <v>45346</v>
      </c>
      <c r="E2626" s="349"/>
      <c r="F2626" s="310"/>
      <c r="G2626" s="18"/>
      <c r="H2626" s="350" t="s">
        <v>31</v>
      </c>
      <c r="I2626" s="350"/>
      <c r="J2626" s="350"/>
      <c r="K2626" s="351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0"/>
      <c r="G2627" s="18"/>
      <c r="H2627" s="352" t="s">
        <v>182</v>
      </c>
      <c r="I2627" s="352"/>
      <c r="J2627" s="352"/>
      <c r="K2627" s="353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183</v>
      </c>
      <c r="E2628" s="9"/>
      <c r="F2628" s="21"/>
      <c r="G2628" s="22"/>
      <c r="H2628" s="354"/>
      <c r="I2628" s="354"/>
      <c r="J2628" s="354"/>
      <c r="K2628" s="355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93">
        <v>1</v>
      </c>
      <c r="E2632" s="110" t="s">
        <v>184</v>
      </c>
      <c r="F2632" s="48"/>
      <c r="G2632" s="49"/>
      <c r="H2632" s="50">
        <v>28500</v>
      </c>
      <c r="I2632" s="51"/>
      <c r="J2632" s="51"/>
      <c r="K2632" s="52">
        <f t="shared" ref="K2632:K2647" si="1483">(B2632*H2632-((B2632*H2632)*I2632))-((B2632*H2632-((B2632*H2632)*I2632))*J2632)</f>
        <v>4104000</v>
      </c>
      <c r="L2632" s="36"/>
    </row>
    <row r="2633" spans="1:12" s="10" customFormat="1" ht="14.1" customHeight="1" x14ac:dyDescent="0.25">
      <c r="A2633" s="45">
        <v>2</v>
      </c>
      <c r="B2633" s="46">
        <v>288</v>
      </c>
      <c r="C2633" s="46" t="s">
        <v>34</v>
      </c>
      <c r="D2633" s="93">
        <v>2</v>
      </c>
      <c r="E2633" s="110" t="s">
        <v>153</v>
      </c>
      <c r="F2633" s="48"/>
      <c r="G2633" s="49"/>
      <c r="H2633" s="50">
        <v>28500</v>
      </c>
      <c r="I2633" s="51"/>
      <c r="J2633" s="51"/>
      <c r="K2633" s="52">
        <f t="shared" si="1483"/>
        <v>8208000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3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3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3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3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3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3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3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3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3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3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3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3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3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3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7"/>
      <c r="K2649" s="311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2">
        <f>SUM(K2632:K2647)</f>
        <v>12312000</v>
      </c>
      <c r="K2650" s="333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4"/>
      <c r="K2651" s="334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1"/>
      <c r="K2653" s="311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5">
        <f>((J2650/1.11)+(K2652/1.11))*11%</f>
        <v>1220108.1081081079</v>
      </c>
      <c r="K2654" s="336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1"/>
      <c r="K2655" s="311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12312000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2" t="s">
        <v>36</v>
      </c>
      <c r="K2658" s="31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2"/>
      <c r="K2659" s="31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24020024</v>
      </c>
      <c r="F2662" s="123"/>
      <c r="G2662" s="124" t="s">
        <v>2</v>
      </c>
      <c r="H2662" s="356" t="str">
        <f>H2624</f>
        <v>CV FM 90</v>
      </c>
      <c r="I2662" s="356"/>
      <c r="J2662" s="356"/>
      <c r="K2662" s="357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60" t="s">
        <v>3</v>
      </c>
      <c r="G2663" s="130"/>
      <c r="H2663" s="358"/>
      <c r="I2663" s="358"/>
      <c r="J2663" s="358"/>
      <c r="K2663" s="359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1">
        <f>D2626</f>
        <v>45346</v>
      </c>
      <c r="E2664" s="362"/>
      <c r="F2664" s="360"/>
      <c r="G2664" s="131"/>
      <c r="H2664" s="363" t="str">
        <f>H2626</f>
        <v/>
      </c>
      <c r="I2664" s="363"/>
      <c r="J2664" s="363"/>
      <c r="K2664" s="36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60"/>
      <c r="G2665" s="131"/>
      <c r="H2665" s="344" t="str">
        <f>H2627</f>
        <v>KEBUMEN</v>
      </c>
      <c r="I2665" s="344"/>
      <c r="J2665" s="344"/>
      <c r="K2665" s="345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A 2772</v>
      </c>
      <c r="E2666" s="122"/>
      <c r="F2666" s="133"/>
      <c r="G2666" s="134"/>
      <c r="H2666" s="346"/>
      <c r="I2666" s="346"/>
      <c r="J2666" s="346"/>
      <c r="K2666" s="347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4">B2632</f>
        <v>144</v>
      </c>
      <c r="C2670" s="287" t="str">
        <f t="shared" si="1484"/>
        <v>LSN</v>
      </c>
      <c r="D2670" s="288">
        <f t="shared" si="1484"/>
        <v>1</v>
      </c>
      <c r="E2670" s="289" t="str">
        <f t="shared" si="1484"/>
        <v>GEL PEN TRIFELLO HI-TECH TF-1191 WARNA</v>
      </c>
      <c r="F2670" s="158"/>
      <c r="G2670" s="159"/>
      <c r="H2670" s="160">
        <f t="shared" ref="H2670:J2670" si="1485">H2632</f>
        <v>28500</v>
      </c>
      <c r="I2670" s="161">
        <f t="shared" si="1485"/>
        <v>0</v>
      </c>
      <c r="J2670" s="161">
        <f t="shared" si="1485"/>
        <v>0</v>
      </c>
      <c r="K2670" s="162">
        <f t="shared" ref="K2670:K2685" si="1486">(B2670*H2670-((B2670*H2670)*I2670))-((B2670*H2670-((B2670*H2670)*I2670))*J2670)</f>
        <v>4104000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7">B2633</f>
        <v>288</v>
      </c>
      <c r="C2671" s="287" t="str">
        <f t="shared" si="1487"/>
        <v>LSN</v>
      </c>
      <c r="D2671" s="288">
        <f t="shared" si="1487"/>
        <v>2</v>
      </c>
      <c r="E2671" s="289" t="str">
        <f t="shared" si="1487"/>
        <v>GEL PEN TRIFELLO HI-TECH TF-1190 HITAM</v>
      </c>
      <c r="F2671" s="158"/>
      <c r="G2671" s="159"/>
      <c r="H2671" s="160">
        <f t="shared" ref="H2671:J2671" si="1488">H2633</f>
        <v>28500</v>
      </c>
      <c r="I2671" s="161">
        <f t="shared" si="1488"/>
        <v>0</v>
      </c>
      <c r="J2671" s="161">
        <f t="shared" si="1488"/>
        <v>0</v>
      </c>
      <c r="K2671" s="162">
        <f t="shared" si="1486"/>
        <v>8208000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9">B2634</f>
        <v>0</v>
      </c>
      <c r="C2672" s="287">
        <f t="shared" si="1489"/>
        <v>0</v>
      </c>
      <c r="D2672" s="288">
        <f t="shared" si="1489"/>
        <v>0</v>
      </c>
      <c r="E2672" s="289">
        <f t="shared" si="1489"/>
        <v>0</v>
      </c>
      <c r="F2672" s="158"/>
      <c r="G2672" s="159"/>
      <c r="H2672" s="160">
        <f t="shared" ref="H2672:J2672" si="1490">H2634</f>
        <v>0</v>
      </c>
      <c r="I2672" s="161">
        <f t="shared" si="1490"/>
        <v>0</v>
      </c>
      <c r="J2672" s="161">
        <f t="shared" si="1490"/>
        <v>0</v>
      </c>
      <c r="K2672" s="162">
        <f t="shared" si="1486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1">B2635</f>
        <v>0</v>
      </c>
      <c r="C2673" s="287">
        <f t="shared" si="1491"/>
        <v>0</v>
      </c>
      <c r="D2673" s="288">
        <f t="shared" si="1491"/>
        <v>0</v>
      </c>
      <c r="E2673" s="289">
        <f t="shared" si="1491"/>
        <v>0</v>
      </c>
      <c r="F2673" s="158"/>
      <c r="G2673" s="159"/>
      <c r="H2673" s="160">
        <f t="shared" ref="H2673:J2673" si="1492">H2635</f>
        <v>0</v>
      </c>
      <c r="I2673" s="161">
        <f t="shared" si="1492"/>
        <v>0</v>
      </c>
      <c r="J2673" s="161">
        <f t="shared" si="1492"/>
        <v>0</v>
      </c>
      <c r="K2673" s="162">
        <f t="shared" si="1486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3">B2636</f>
        <v>0</v>
      </c>
      <c r="C2674" s="287">
        <f t="shared" si="1493"/>
        <v>0</v>
      </c>
      <c r="D2674" s="288">
        <f t="shared" si="1493"/>
        <v>0</v>
      </c>
      <c r="E2674" s="289">
        <f t="shared" si="1493"/>
        <v>0</v>
      </c>
      <c r="F2674" s="158"/>
      <c r="G2674" s="159"/>
      <c r="H2674" s="160">
        <f t="shared" ref="H2674:J2674" si="1494">H2636</f>
        <v>0</v>
      </c>
      <c r="I2674" s="161">
        <f t="shared" si="1494"/>
        <v>0</v>
      </c>
      <c r="J2674" s="161">
        <f t="shared" si="1494"/>
        <v>0</v>
      </c>
      <c r="K2674" s="162">
        <f t="shared" si="1486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5">B2637</f>
        <v>0</v>
      </c>
      <c r="C2675" s="287">
        <f t="shared" si="1495"/>
        <v>0</v>
      </c>
      <c r="D2675" s="288">
        <f t="shared" si="1495"/>
        <v>0</v>
      </c>
      <c r="E2675" s="289">
        <f t="shared" si="1495"/>
        <v>0</v>
      </c>
      <c r="F2675" s="158"/>
      <c r="G2675" s="159"/>
      <c r="H2675" s="160">
        <f t="shared" ref="H2675:J2675" si="1496">H2637</f>
        <v>0</v>
      </c>
      <c r="I2675" s="161">
        <f t="shared" si="1496"/>
        <v>0</v>
      </c>
      <c r="J2675" s="161">
        <f t="shared" si="1496"/>
        <v>0</v>
      </c>
      <c r="K2675" s="162">
        <f t="shared" si="1486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7">B2638</f>
        <v>0</v>
      </c>
      <c r="C2676" s="287">
        <f t="shared" si="1497"/>
        <v>0</v>
      </c>
      <c r="D2676" s="288">
        <f t="shared" si="1497"/>
        <v>0</v>
      </c>
      <c r="E2676" s="289">
        <f t="shared" si="1497"/>
        <v>0</v>
      </c>
      <c r="F2676" s="158"/>
      <c r="G2676" s="159"/>
      <c r="H2676" s="160">
        <f t="shared" ref="H2676:J2676" si="1498">H2638</f>
        <v>0</v>
      </c>
      <c r="I2676" s="161">
        <f t="shared" si="1498"/>
        <v>0</v>
      </c>
      <c r="J2676" s="161">
        <f t="shared" si="1498"/>
        <v>0</v>
      </c>
      <c r="K2676" s="162">
        <f t="shared" si="1486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9">B2639</f>
        <v>0</v>
      </c>
      <c r="C2677" s="287">
        <f t="shared" si="1499"/>
        <v>0</v>
      </c>
      <c r="D2677" s="288">
        <f t="shared" si="1499"/>
        <v>0</v>
      </c>
      <c r="E2677" s="290">
        <f t="shared" si="1499"/>
        <v>0</v>
      </c>
      <c r="F2677" s="158"/>
      <c r="G2677" s="159"/>
      <c r="H2677" s="160">
        <f t="shared" ref="H2677:J2677" si="1500">H2639</f>
        <v>0</v>
      </c>
      <c r="I2677" s="161">
        <f t="shared" si="1500"/>
        <v>0</v>
      </c>
      <c r="J2677" s="161">
        <f t="shared" si="1500"/>
        <v>0</v>
      </c>
      <c r="K2677" s="162">
        <f t="shared" si="1486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1">B2640</f>
        <v>0</v>
      </c>
      <c r="C2678" s="287">
        <f t="shared" si="1501"/>
        <v>0</v>
      </c>
      <c r="D2678" s="288">
        <f t="shared" si="1501"/>
        <v>0</v>
      </c>
      <c r="E2678" s="289">
        <f t="shared" si="1501"/>
        <v>0</v>
      </c>
      <c r="F2678" s="158"/>
      <c r="G2678" s="159"/>
      <c r="H2678" s="160">
        <f t="shared" ref="H2678:J2678" si="1502">H2640</f>
        <v>0</v>
      </c>
      <c r="I2678" s="161">
        <f t="shared" si="1502"/>
        <v>0</v>
      </c>
      <c r="J2678" s="161">
        <f t="shared" si="1502"/>
        <v>0</v>
      </c>
      <c r="K2678" s="162">
        <f t="shared" si="1486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3">B2641</f>
        <v>0</v>
      </c>
      <c r="C2679" s="287">
        <f t="shared" si="1503"/>
        <v>0</v>
      </c>
      <c r="D2679" s="288">
        <f t="shared" si="1503"/>
        <v>0</v>
      </c>
      <c r="E2679" s="289">
        <f t="shared" si="1503"/>
        <v>0</v>
      </c>
      <c r="F2679" s="158"/>
      <c r="G2679" s="159"/>
      <c r="H2679" s="160">
        <f t="shared" ref="H2679:J2679" si="1504">H2641</f>
        <v>0</v>
      </c>
      <c r="I2679" s="161">
        <f t="shared" si="1504"/>
        <v>0</v>
      </c>
      <c r="J2679" s="161">
        <f t="shared" si="1504"/>
        <v>0</v>
      </c>
      <c r="K2679" s="162">
        <f t="shared" si="1486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5">B2642</f>
        <v>0</v>
      </c>
      <c r="C2680" s="287">
        <f t="shared" si="1505"/>
        <v>0</v>
      </c>
      <c r="D2680" s="288">
        <f t="shared" si="1505"/>
        <v>0</v>
      </c>
      <c r="E2680" s="289">
        <f t="shared" si="1505"/>
        <v>0</v>
      </c>
      <c r="F2680" s="158"/>
      <c r="G2680" s="159"/>
      <c r="H2680" s="160">
        <f t="shared" ref="H2680:J2680" si="1506">H2642</f>
        <v>0</v>
      </c>
      <c r="I2680" s="161">
        <f t="shared" si="1506"/>
        <v>0</v>
      </c>
      <c r="J2680" s="161">
        <f t="shared" si="1506"/>
        <v>0</v>
      </c>
      <c r="K2680" s="162">
        <f t="shared" si="1486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7">B2643</f>
        <v>0</v>
      </c>
      <c r="C2681" s="287">
        <f t="shared" si="1507"/>
        <v>0</v>
      </c>
      <c r="D2681" s="288">
        <f t="shared" si="1507"/>
        <v>0</v>
      </c>
      <c r="E2681" s="289">
        <f t="shared" si="1507"/>
        <v>0</v>
      </c>
      <c r="F2681" s="158"/>
      <c r="G2681" s="159"/>
      <c r="H2681" s="160">
        <f t="shared" ref="H2681:J2681" si="1508">H2643</f>
        <v>0</v>
      </c>
      <c r="I2681" s="161">
        <f t="shared" si="1508"/>
        <v>0</v>
      </c>
      <c r="J2681" s="161">
        <f t="shared" si="1508"/>
        <v>0</v>
      </c>
      <c r="K2681" s="162">
        <f t="shared" si="1486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9">B2644</f>
        <v>0</v>
      </c>
      <c r="C2682" s="287">
        <f t="shared" si="1509"/>
        <v>0</v>
      </c>
      <c r="D2682" s="288">
        <f t="shared" si="1509"/>
        <v>0</v>
      </c>
      <c r="E2682" s="289">
        <f t="shared" si="1509"/>
        <v>0</v>
      </c>
      <c r="F2682" s="158"/>
      <c r="G2682" s="159"/>
      <c r="H2682" s="160">
        <f t="shared" ref="H2682:J2682" si="1510">H2644</f>
        <v>0</v>
      </c>
      <c r="I2682" s="161">
        <f t="shared" si="1510"/>
        <v>0</v>
      </c>
      <c r="J2682" s="161">
        <f t="shared" si="1510"/>
        <v>0</v>
      </c>
      <c r="K2682" s="162">
        <f t="shared" si="1486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1">B2645</f>
        <v>0</v>
      </c>
      <c r="C2683" s="287">
        <f t="shared" si="1511"/>
        <v>0</v>
      </c>
      <c r="D2683" s="288">
        <f t="shared" si="1511"/>
        <v>0</v>
      </c>
      <c r="E2683" s="289">
        <f t="shared" si="1511"/>
        <v>0</v>
      </c>
      <c r="F2683" s="158"/>
      <c r="G2683" s="159"/>
      <c r="H2683" s="160">
        <f t="shared" ref="H2683:J2683" si="1512">H2645</f>
        <v>0</v>
      </c>
      <c r="I2683" s="161">
        <f t="shared" si="1512"/>
        <v>0</v>
      </c>
      <c r="J2683" s="161">
        <f t="shared" si="1512"/>
        <v>0</v>
      </c>
      <c r="K2683" s="162">
        <f t="shared" si="1486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3">B2646</f>
        <v>0</v>
      </c>
      <c r="C2684" s="287">
        <f t="shared" si="1513"/>
        <v>0</v>
      </c>
      <c r="D2684" s="288">
        <f t="shared" si="1513"/>
        <v>0</v>
      </c>
      <c r="E2684" s="289">
        <f t="shared" si="1513"/>
        <v>0</v>
      </c>
      <c r="F2684" s="158"/>
      <c r="G2684" s="159"/>
      <c r="H2684" s="160">
        <f t="shared" ref="H2684:J2684" si="1514">H2646</f>
        <v>0</v>
      </c>
      <c r="I2684" s="161">
        <f t="shared" si="1514"/>
        <v>0</v>
      </c>
      <c r="J2684" s="161">
        <f t="shared" si="1514"/>
        <v>0</v>
      </c>
      <c r="K2684" s="162">
        <f t="shared" si="1486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5">B2647</f>
        <v>0</v>
      </c>
      <c r="C2685" s="287">
        <f t="shared" si="1515"/>
        <v>0</v>
      </c>
      <c r="D2685" s="288">
        <f t="shared" si="1515"/>
        <v>0</v>
      </c>
      <c r="E2685" s="290">
        <f t="shared" si="1515"/>
        <v>0</v>
      </c>
      <c r="F2685" s="158"/>
      <c r="G2685" s="159"/>
      <c r="H2685" s="160">
        <f t="shared" ref="H2685:J2685" si="1516">H2647</f>
        <v>0</v>
      </c>
      <c r="I2685" s="161">
        <f t="shared" si="1516"/>
        <v>0</v>
      </c>
      <c r="J2685" s="161">
        <f t="shared" si="1516"/>
        <v>0</v>
      </c>
      <c r="K2685" s="162">
        <f t="shared" si="1486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77"/>
      <c r="K2687" s="365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78">
        <f>SUM(K2670:K2685)</f>
        <v>12312000</v>
      </c>
      <c r="K2688" s="37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6"/>
      <c r="K2689" s="366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5"/>
      <c r="K2691" s="365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71">
        <f>((J2688/1.11)+(K2690/1.11))*11%</f>
        <v>1220108.1081081079</v>
      </c>
      <c r="K2692" s="37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5"/>
      <c r="K2693" s="365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12312000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8" t="str">
        <f>J2658</f>
        <v>NOVI / CONDRO</v>
      </c>
      <c r="K2696" s="339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8">
        <f>J2659</f>
        <v>0</v>
      </c>
      <c r="K2697" s="339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24020024</v>
      </c>
      <c r="F2700" s="200"/>
      <c r="G2700" s="201" t="s">
        <v>2</v>
      </c>
      <c r="H2700" s="340" t="str">
        <f>H2662</f>
        <v>CV FM 90</v>
      </c>
      <c r="I2700" s="340"/>
      <c r="J2700" s="340"/>
      <c r="K2700" s="341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4" t="s">
        <v>3</v>
      </c>
      <c r="G2701" s="207"/>
      <c r="H2701" s="342"/>
      <c r="I2701" s="342"/>
      <c r="J2701" s="342"/>
      <c r="K2701" s="343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5">
        <f>D2664</f>
        <v>45346</v>
      </c>
      <c r="E2702" s="316"/>
      <c r="F2702" s="314"/>
      <c r="G2702" s="208"/>
      <c r="H2702" s="317" t="str">
        <f>H2664</f>
        <v/>
      </c>
      <c r="I2702" s="317"/>
      <c r="J2702" s="317"/>
      <c r="K2702" s="318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4"/>
      <c r="G2703" s="208"/>
      <c r="H2703" s="319" t="str">
        <f>H2665</f>
        <v>KEBUMEN</v>
      </c>
      <c r="I2703" s="319"/>
      <c r="J2703" s="319"/>
      <c r="K2703" s="320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A 2772</v>
      </c>
      <c r="E2704" s="199"/>
      <c r="F2704" s="210"/>
      <c r="G2704" s="211"/>
      <c r="H2704" s="321"/>
      <c r="I2704" s="321"/>
      <c r="J2704" s="321"/>
      <c r="K2704" s="322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7">B2670</f>
        <v>144</v>
      </c>
      <c r="C2708" s="292" t="str">
        <f t="shared" si="1517"/>
        <v>LSN</v>
      </c>
      <c r="D2708" s="293">
        <f t="shared" si="1517"/>
        <v>1</v>
      </c>
      <c r="E2708" s="294" t="str">
        <f t="shared" si="1517"/>
        <v>GEL PEN TRIFELLO HI-TECH TF-1191 WARNA</v>
      </c>
      <c r="F2708" s="235"/>
      <c r="G2708" s="236"/>
      <c r="H2708" s="237">
        <f t="shared" ref="H2708:J2708" si="1518">H2670</f>
        <v>28500</v>
      </c>
      <c r="I2708" s="238">
        <f t="shared" si="1518"/>
        <v>0</v>
      </c>
      <c r="J2708" s="238">
        <f t="shared" si="1518"/>
        <v>0</v>
      </c>
      <c r="K2708" s="239">
        <f t="shared" ref="K2708:K2723" si="1519">(B2708*H2708-((B2708*H2708)*I2708))-((B2708*H2708-((B2708*H2708)*I2708))*J2708)</f>
        <v>4104000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20">B2671</f>
        <v>288</v>
      </c>
      <c r="C2709" s="292" t="str">
        <f t="shared" si="1520"/>
        <v>LSN</v>
      </c>
      <c r="D2709" s="293">
        <f t="shared" si="1520"/>
        <v>2</v>
      </c>
      <c r="E2709" s="294" t="str">
        <f t="shared" si="1520"/>
        <v>GEL PEN TRIFELLO HI-TECH TF-1190 HITAM</v>
      </c>
      <c r="F2709" s="235"/>
      <c r="G2709" s="236"/>
      <c r="H2709" s="237">
        <f t="shared" ref="H2709:J2709" si="1521">H2671</f>
        <v>28500</v>
      </c>
      <c r="I2709" s="238">
        <f t="shared" si="1521"/>
        <v>0</v>
      </c>
      <c r="J2709" s="238">
        <f t="shared" si="1521"/>
        <v>0</v>
      </c>
      <c r="K2709" s="239">
        <f t="shared" si="1519"/>
        <v>8208000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2">B2672</f>
        <v>0</v>
      </c>
      <c r="C2710" s="292">
        <f t="shared" si="1522"/>
        <v>0</v>
      </c>
      <c r="D2710" s="293">
        <f t="shared" si="1522"/>
        <v>0</v>
      </c>
      <c r="E2710" s="294">
        <f t="shared" si="1522"/>
        <v>0</v>
      </c>
      <c r="F2710" s="235"/>
      <c r="G2710" s="236"/>
      <c r="H2710" s="237">
        <f t="shared" ref="H2710:J2710" si="1523">H2672</f>
        <v>0</v>
      </c>
      <c r="I2710" s="238">
        <f t="shared" si="1523"/>
        <v>0</v>
      </c>
      <c r="J2710" s="238">
        <f t="shared" si="1523"/>
        <v>0</v>
      </c>
      <c r="K2710" s="239">
        <f t="shared" si="1519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4">B2673</f>
        <v>0</v>
      </c>
      <c r="C2711" s="292">
        <f t="shared" si="1524"/>
        <v>0</v>
      </c>
      <c r="D2711" s="293">
        <f t="shared" si="1524"/>
        <v>0</v>
      </c>
      <c r="E2711" s="294">
        <f t="shared" si="1524"/>
        <v>0</v>
      </c>
      <c r="F2711" s="235"/>
      <c r="G2711" s="236"/>
      <c r="H2711" s="237">
        <f t="shared" ref="H2711:J2711" si="1525">H2673</f>
        <v>0</v>
      </c>
      <c r="I2711" s="238">
        <f t="shared" si="1525"/>
        <v>0</v>
      </c>
      <c r="J2711" s="238">
        <f t="shared" si="1525"/>
        <v>0</v>
      </c>
      <c r="K2711" s="239">
        <f t="shared" si="1519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6">B2674</f>
        <v>0</v>
      </c>
      <c r="C2712" s="292">
        <f t="shared" si="1526"/>
        <v>0</v>
      </c>
      <c r="D2712" s="293">
        <f t="shared" si="1526"/>
        <v>0</v>
      </c>
      <c r="E2712" s="294">
        <f t="shared" si="1526"/>
        <v>0</v>
      </c>
      <c r="F2712" s="235"/>
      <c r="G2712" s="236"/>
      <c r="H2712" s="237">
        <f t="shared" ref="H2712:J2712" si="1527">H2674</f>
        <v>0</v>
      </c>
      <c r="I2712" s="238">
        <f t="shared" si="1527"/>
        <v>0</v>
      </c>
      <c r="J2712" s="238">
        <f t="shared" si="1527"/>
        <v>0</v>
      </c>
      <c r="K2712" s="239">
        <f t="shared" si="1519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8">B2675</f>
        <v>0</v>
      </c>
      <c r="C2713" s="292">
        <f t="shared" si="1528"/>
        <v>0</v>
      </c>
      <c r="D2713" s="293">
        <f t="shared" si="1528"/>
        <v>0</v>
      </c>
      <c r="E2713" s="294">
        <f t="shared" si="1528"/>
        <v>0</v>
      </c>
      <c r="F2713" s="235"/>
      <c r="G2713" s="236"/>
      <c r="H2713" s="237">
        <f t="shared" ref="H2713:J2713" si="1529">H2675</f>
        <v>0</v>
      </c>
      <c r="I2713" s="238">
        <f t="shared" si="1529"/>
        <v>0</v>
      </c>
      <c r="J2713" s="238">
        <f t="shared" si="1529"/>
        <v>0</v>
      </c>
      <c r="K2713" s="239">
        <f t="shared" si="1519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30">B2676</f>
        <v>0</v>
      </c>
      <c r="C2714" s="292">
        <f t="shared" si="1530"/>
        <v>0</v>
      </c>
      <c r="D2714" s="293">
        <f t="shared" si="1530"/>
        <v>0</v>
      </c>
      <c r="E2714" s="294">
        <f t="shared" si="1530"/>
        <v>0</v>
      </c>
      <c r="F2714" s="235"/>
      <c r="G2714" s="236"/>
      <c r="H2714" s="237">
        <f t="shared" ref="H2714:J2714" si="1531">H2676</f>
        <v>0</v>
      </c>
      <c r="I2714" s="238">
        <f t="shared" si="1531"/>
        <v>0</v>
      </c>
      <c r="J2714" s="238">
        <f t="shared" si="1531"/>
        <v>0</v>
      </c>
      <c r="K2714" s="239">
        <f t="shared" si="1519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2">B2677</f>
        <v>0</v>
      </c>
      <c r="C2715" s="292">
        <f t="shared" si="1532"/>
        <v>0</v>
      </c>
      <c r="D2715" s="293">
        <f t="shared" si="1532"/>
        <v>0</v>
      </c>
      <c r="E2715" s="295">
        <f t="shared" si="1532"/>
        <v>0</v>
      </c>
      <c r="F2715" s="235"/>
      <c r="G2715" s="236"/>
      <c r="H2715" s="237">
        <f t="shared" ref="H2715:J2715" si="1533">H2677</f>
        <v>0</v>
      </c>
      <c r="I2715" s="238">
        <f t="shared" si="1533"/>
        <v>0</v>
      </c>
      <c r="J2715" s="238">
        <f t="shared" si="1533"/>
        <v>0</v>
      </c>
      <c r="K2715" s="239">
        <f t="shared" si="1519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4">B2678</f>
        <v>0</v>
      </c>
      <c r="C2716" s="292">
        <f t="shared" si="1534"/>
        <v>0</v>
      </c>
      <c r="D2716" s="293">
        <f t="shared" si="1534"/>
        <v>0</v>
      </c>
      <c r="E2716" s="294">
        <f t="shared" si="1534"/>
        <v>0</v>
      </c>
      <c r="F2716" s="235"/>
      <c r="G2716" s="236"/>
      <c r="H2716" s="237">
        <f t="shared" ref="H2716:J2716" si="1535">H2678</f>
        <v>0</v>
      </c>
      <c r="I2716" s="238">
        <f t="shared" si="1535"/>
        <v>0</v>
      </c>
      <c r="J2716" s="238">
        <f t="shared" si="1535"/>
        <v>0</v>
      </c>
      <c r="K2716" s="239">
        <f t="shared" si="1519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6">B2679</f>
        <v>0</v>
      </c>
      <c r="C2717" s="292">
        <f t="shared" si="1536"/>
        <v>0</v>
      </c>
      <c r="D2717" s="293">
        <f t="shared" si="1536"/>
        <v>0</v>
      </c>
      <c r="E2717" s="294">
        <f t="shared" si="1536"/>
        <v>0</v>
      </c>
      <c r="F2717" s="235"/>
      <c r="G2717" s="236"/>
      <c r="H2717" s="237">
        <f t="shared" ref="H2717:J2717" si="1537">H2679</f>
        <v>0</v>
      </c>
      <c r="I2717" s="238">
        <f t="shared" si="1537"/>
        <v>0</v>
      </c>
      <c r="J2717" s="238">
        <f t="shared" si="1537"/>
        <v>0</v>
      </c>
      <c r="K2717" s="239">
        <f t="shared" si="1519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8">B2680</f>
        <v>0</v>
      </c>
      <c r="C2718" s="292">
        <f t="shared" si="1538"/>
        <v>0</v>
      </c>
      <c r="D2718" s="293">
        <f t="shared" si="1538"/>
        <v>0</v>
      </c>
      <c r="E2718" s="294">
        <f t="shared" si="1538"/>
        <v>0</v>
      </c>
      <c r="F2718" s="235"/>
      <c r="G2718" s="236"/>
      <c r="H2718" s="237">
        <f t="shared" ref="H2718:J2718" si="1539">H2680</f>
        <v>0</v>
      </c>
      <c r="I2718" s="238">
        <f t="shared" si="1539"/>
        <v>0</v>
      </c>
      <c r="J2718" s="238">
        <f t="shared" si="1539"/>
        <v>0</v>
      </c>
      <c r="K2718" s="239">
        <f t="shared" si="1519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40">B2681</f>
        <v>0</v>
      </c>
      <c r="C2719" s="292">
        <f t="shared" si="1540"/>
        <v>0</v>
      </c>
      <c r="D2719" s="293">
        <f t="shared" si="1540"/>
        <v>0</v>
      </c>
      <c r="E2719" s="294">
        <f t="shared" si="1540"/>
        <v>0</v>
      </c>
      <c r="F2719" s="235"/>
      <c r="G2719" s="236"/>
      <c r="H2719" s="237">
        <f t="shared" ref="H2719:J2719" si="1541">H2681</f>
        <v>0</v>
      </c>
      <c r="I2719" s="238">
        <f t="shared" si="1541"/>
        <v>0</v>
      </c>
      <c r="J2719" s="238">
        <f t="shared" si="1541"/>
        <v>0</v>
      </c>
      <c r="K2719" s="239">
        <f t="shared" si="1519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2">B2682</f>
        <v>0</v>
      </c>
      <c r="C2720" s="292">
        <f t="shared" si="1542"/>
        <v>0</v>
      </c>
      <c r="D2720" s="293">
        <f t="shared" si="1542"/>
        <v>0</v>
      </c>
      <c r="E2720" s="294">
        <f t="shared" si="1542"/>
        <v>0</v>
      </c>
      <c r="F2720" s="235"/>
      <c r="G2720" s="236"/>
      <c r="H2720" s="237">
        <f t="shared" ref="H2720:J2720" si="1543">H2682</f>
        <v>0</v>
      </c>
      <c r="I2720" s="238">
        <f t="shared" si="1543"/>
        <v>0</v>
      </c>
      <c r="J2720" s="238">
        <f t="shared" si="1543"/>
        <v>0</v>
      </c>
      <c r="K2720" s="239">
        <f t="shared" si="1519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4">B2683</f>
        <v>0</v>
      </c>
      <c r="C2721" s="292">
        <f t="shared" si="1544"/>
        <v>0</v>
      </c>
      <c r="D2721" s="293">
        <f t="shared" si="1544"/>
        <v>0</v>
      </c>
      <c r="E2721" s="294">
        <f t="shared" si="1544"/>
        <v>0</v>
      </c>
      <c r="F2721" s="235"/>
      <c r="G2721" s="236"/>
      <c r="H2721" s="237">
        <f t="shared" ref="H2721:J2721" si="1545">H2683</f>
        <v>0</v>
      </c>
      <c r="I2721" s="238">
        <f t="shared" si="1545"/>
        <v>0</v>
      </c>
      <c r="J2721" s="238">
        <f t="shared" si="1545"/>
        <v>0</v>
      </c>
      <c r="K2721" s="239">
        <f t="shared" si="1519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6">B2684</f>
        <v>0</v>
      </c>
      <c r="C2722" s="292">
        <f t="shared" si="1546"/>
        <v>0</v>
      </c>
      <c r="D2722" s="293">
        <f t="shared" si="1546"/>
        <v>0</v>
      </c>
      <c r="E2722" s="294">
        <f t="shared" si="1546"/>
        <v>0</v>
      </c>
      <c r="F2722" s="235"/>
      <c r="G2722" s="236"/>
      <c r="H2722" s="237">
        <f t="shared" ref="H2722:J2722" si="1547">H2684</f>
        <v>0</v>
      </c>
      <c r="I2722" s="238">
        <f t="shared" si="1547"/>
        <v>0</v>
      </c>
      <c r="J2722" s="238">
        <f t="shared" si="1547"/>
        <v>0</v>
      </c>
      <c r="K2722" s="239">
        <f t="shared" si="1519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8">B2685</f>
        <v>0</v>
      </c>
      <c r="C2723" s="292">
        <f t="shared" si="1548"/>
        <v>0</v>
      </c>
      <c r="D2723" s="293">
        <f t="shared" si="1548"/>
        <v>0</v>
      </c>
      <c r="E2723" s="295">
        <f t="shared" si="1548"/>
        <v>0</v>
      </c>
      <c r="F2723" s="235"/>
      <c r="G2723" s="236"/>
      <c r="H2723" s="237">
        <f t="shared" ref="H2723:J2723" si="1549">H2685</f>
        <v>0</v>
      </c>
      <c r="I2723" s="238">
        <f t="shared" si="1549"/>
        <v>0</v>
      </c>
      <c r="J2723" s="238">
        <f t="shared" si="1549"/>
        <v>0</v>
      </c>
      <c r="K2723" s="239">
        <f t="shared" si="1519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3"/>
      <c r="K2725" s="32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5">
        <f>SUM(K2708:K2723)</f>
        <v>12312000</v>
      </c>
      <c r="K2726" s="32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7"/>
      <c r="K2727" s="32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4"/>
      <c r="K2729" s="32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8">
        <f>((J2726/1.11)+(K2728/1.11))*11%</f>
        <v>1220108.1081081079</v>
      </c>
      <c r="K2730" s="329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4"/>
      <c r="K2731" s="32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12312000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30" t="str">
        <f>J2696</f>
        <v>NOVI / CONDRO</v>
      </c>
      <c r="K2734" s="331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30">
        <f>J2697</f>
        <v>0</v>
      </c>
      <c r="K2735" s="331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24020025</v>
      </c>
      <c r="G2738" s="11" t="s">
        <v>2</v>
      </c>
      <c r="H2738" s="306" t="s">
        <v>84</v>
      </c>
      <c r="I2738" s="306"/>
      <c r="J2738" s="306"/>
      <c r="K2738" s="30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0" t="s">
        <v>3</v>
      </c>
      <c r="G2739" s="17"/>
      <c r="H2739" s="308"/>
      <c r="I2739" s="308"/>
      <c r="J2739" s="308"/>
      <c r="K2739" s="30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8">
        <v>45346</v>
      </c>
      <c r="E2740" s="349"/>
      <c r="F2740" s="310"/>
      <c r="G2740" s="18"/>
      <c r="H2740" s="350" t="s">
        <v>85</v>
      </c>
      <c r="I2740" s="350"/>
      <c r="J2740" s="350"/>
      <c r="K2740" s="351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0"/>
      <c r="G2741" s="18"/>
      <c r="H2741" s="352" t="s">
        <v>86</v>
      </c>
      <c r="I2741" s="352"/>
      <c r="J2741" s="352"/>
      <c r="K2741" s="353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185</v>
      </c>
      <c r="E2742" s="9"/>
      <c r="F2742" s="21"/>
      <c r="G2742" s="22"/>
      <c r="H2742" s="354"/>
      <c r="I2742" s="354"/>
      <c r="J2742" s="354"/>
      <c r="K2742" s="355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3</v>
      </c>
      <c r="C2746" s="46" t="s">
        <v>69</v>
      </c>
      <c r="D2746" s="93" t="s">
        <v>31</v>
      </c>
      <c r="E2746" s="110" t="s">
        <v>76</v>
      </c>
      <c r="F2746" s="48"/>
      <c r="G2746" s="49"/>
      <c r="H2746" s="50">
        <v>84000</v>
      </c>
      <c r="I2746" s="51">
        <v>0.125</v>
      </c>
      <c r="J2746" s="51"/>
      <c r="K2746" s="52">
        <f t="shared" ref="K2746:K2761" si="1550">(B2746*H2746-((B2746*H2746)*I2746))-((B2746*H2746-((B2746*H2746)*I2746))*J2746)</f>
        <v>220500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50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50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50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50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50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50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50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50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50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50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50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50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50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50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50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7"/>
      <c r="K2763" s="311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2">
        <f>SUM(K2746:K2761)</f>
        <v>220500</v>
      </c>
      <c r="K2764" s="333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4"/>
      <c r="K2765" s="334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1"/>
      <c r="K2767" s="311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5">
        <f>((J2764/1.11)+(K2766/1.11))*11%</f>
        <v>21851.35135135135</v>
      </c>
      <c r="K2768" s="336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1"/>
      <c r="K2769" s="311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220500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2" t="s">
        <v>36</v>
      </c>
      <c r="K2772" s="31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2"/>
      <c r="K2773" s="31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24020025</v>
      </c>
      <c r="F2776" s="123"/>
      <c r="G2776" s="124" t="s">
        <v>2</v>
      </c>
      <c r="H2776" s="356" t="str">
        <f>H2738</f>
        <v>HARNOYO</v>
      </c>
      <c r="I2776" s="356"/>
      <c r="J2776" s="356"/>
      <c r="K2776" s="357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60" t="s">
        <v>3</v>
      </c>
      <c r="G2777" s="130"/>
      <c r="H2777" s="358"/>
      <c r="I2777" s="358"/>
      <c r="J2777" s="358"/>
      <c r="K2777" s="359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1">
        <f>D2740</f>
        <v>45346</v>
      </c>
      <c r="E2778" s="362"/>
      <c r="F2778" s="360"/>
      <c r="G2778" s="131"/>
      <c r="H2778" s="363" t="str">
        <f>H2740</f>
        <v>(BENDAN)</v>
      </c>
      <c r="I2778" s="363"/>
      <c r="J2778" s="363"/>
      <c r="K2778" s="36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60"/>
      <c r="G2779" s="131"/>
      <c r="H2779" s="344" t="str">
        <f>H2741</f>
        <v>PEKALONGAN</v>
      </c>
      <c r="I2779" s="344"/>
      <c r="J2779" s="344"/>
      <c r="K2779" s="345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2777</v>
      </c>
      <c r="E2780" s="122"/>
      <c r="F2780" s="133"/>
      <c r="G2780" s="134"/>
      <c r="H2780" s="346"/>
      <c r="I2780" s="346"/>
      <c r="J2780" s="346"/>
      <c r="K2780" s="347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1">B2746</f>
        <v>3</v>
      </c>
      <c r="C2784" s="287" t="str">
        <f t="shared" si="1551"/>
        <v>PCS</v>
      </c>
      <c r="D2784" s="288" t="str">
        <f t="shared" si="1551"/>
        <v/>
      </c>
      <c r="E2784" s="289" t="str">
        <f t="shared" si="1551"/>
        <v>STAPLER HEAVY DUTY KENKO HD-12N/13</v>
      </c>
      <c r="F2784" s="158"/>
      <c r="G2784" s="159"/>
      <c r="H2784" s="160">
        <f t="shared" ref="H2784:J2784" si="1552">H2746</f>
        <v>84000</v>
      </c>
      <c r="I2784" s="161">
        <f t="shared" si="1552"/>
        <v>0.125</v>
      </c>
      <c r="J2784" s="161">
        <f t="shared" si="1552"/>
        <v>0</v>
      </c>
      <c r="K2784" s="162">
        <f t="shared" ref="K2784:K2799" si="1553">(B2784*H2784-((B2784*H2784)*I2784))-((B2784*H2784-((B2784*H2784)*I2784))*J2784)</f>
        <v>220500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4">B2747</f>
        <v>0</v>
      </c>
      <c r="C2785" s="287">
        <f t="shared" si="1554"/>
        <v>0</v>
      </c>
      <c r="D2785" s="288">
        <f t="shared" si="1554"/>
        <v>0</v>
      </c>
      <c r="E2785" s="289">
        <f t="shared" si="1554"/>
        <v>0</v>
      </c>
      <c r="F2785" s="158"/>
      <c r="G2785" s="159"/>
      <c r="H2785" s="160">
        <f t="shared" ref="H2785:J2785" si="1555">H2747</f>
        <v>0</v>
      </c>
      <c r="I2785" s="161">
        <f t="shared" si="1555"/>
        <v>0</v>
      </c>
      <c r="J2785" s="161">
        <f t="shared" si="1555"/>
        <v>0</v>
      </c>
      <c r="K2785" s="162">
        <f t="shared" si="1553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6">B2748</f>
        <v>0</v>
      </c>
      <c r="C2786" s="287">
        <f t="shared" si="1556"/>
        <v>0</v>
      </c>
      <c r="D2786" s="288">
        <f t="shared" si="1556"/>
        <v>0</v>
      </c>
      <c r="E2786" s="289">
        <f t="shared" si="1556"/>
        <v>0</v>
      </c>
      <c r="F2786" s="158"/>
      <c r="G2786" s="159"/>
      <c r="H2786" s="160">
        <f t="shared" ref="H2786:J2786" si="1557">H2748</f>
        <v>0</v>
      </c>
      <c r="I2786" s="161">
        <f t="shared" si="1557"/>
        <v>0</v>
      </c>
      <c r="J2786" s="161">
        <f t="shared" si="1557"/>
        <v>0</v>
      </c>
      <c r="K2786" s="162">
        <f t="shared" si="1553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8">B2749</f>
        <v>0</v>
      </c>
      <c r="C2787" s="287">
        <f t="shared" si="1558"/>
        <v>0</v>
      </c>
      <c r="D2787" s="288">
        <f t="shared" si="1558"/>
        <v>0</v>
      </c>
      <c r="E2787" s="289">
        <f t="shared" si="1558"/>
        <v>0</v>
      </c>
      <c r="F2787" s="158"/>
      <c r="G2787" s="159"/>
      <c r="H2787" s="160">
        <f t="shared" ref="H2787:J2787" si="1559">H2749</f>
        <v>0</v>
      </c>
      <c r="I2787" s="161">
        <f t="shared" si="1559"/>
        <v>0</v>
      </c>
      <c r="J2787" s="161">
        <f t="shared" si="1559"/>
        <v>0</v>
      </c>
      <c r="K2787" s="162">
        <f t="shared" si="1553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60">B2750</f>
        <v>0</v>
      </c>
      <c r="C2788" s="287">
        <f t="shared" si="1560"/>
        <v>0</v>
      </c>
      <c r="D2788" s="288">
        <f t="shared" si="1560"/>
        <v>0</v>
      </c>
      <c r="E2788" s="289">
        <f t="shared" si="1560"/>
        <v>0</v>
      </c>
      <c r="F2788" s="158"/>
      <c r="G2788" s="159"/>
      <c r="H2788" s="160">
        <f t="shared" ref="H2788:J2788" si="1561">H2750</f>
        <v>0</v>
      </c>
      <c r="I2788" s="161">
        <f t="shared" si="1561"/>
        <v>0</v>
      </c>
      <c r="J2788" s="161">
        <f t="shared" si="1561"/>
        <v>0</v>
      </c>
      <c r="K2788" s="162">
        <f t="shared" si="1553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2">B2751</f>
        <v>0</v>
      </c>
      <c r="C2789" s="287">
        <f t="shared" si="1562"/>
        <v>0</v>
      </c>
      <c r="D2789" s="288">
        <f t="shared" si="1562"/>
        <v>0</v>
      </c>
      <c r="E2789" s="289">
        <f t="shared" si="1562"/>
        <v>0</v>
      </c>
      <c r="F2789" s="158"/>
      <c r="G2789" s="159"/>
      <c r="H2789" s="160">
        <f t="shared" ref="H2789:J2789" si="1563">H2751</f>
        <v>0</v>
      </c>
      <c r="I2789" s="161">
        <f t="shared" si="1563"/>
        <v>0</v>
      </c>
      <c r="J2789" s="161">
        <f t="shared" si="1563"/>
        <v>0</v>
      </c>
      <c r="K2789" s="162">
        <f t="shared" si="1553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4">B2752</f>
        <v>0</v>
      </c>
      <c r="C2790" s="287">
        <f t="shared" si="1564"/>
        <v>0</v>
      </c>
      <c r="D2790" s="288">
        <f t="shared" si="1564"/>
        <v>0</v>
      </c>
      <c r="E2790" s="289">
        <f t="shared" si="1564"/>
        <v>0</v>
      </c>
      <c r="F2790" s="158"/>
      <c r="G2790" s="159"/>
      <c r="H2790" s="160">
        <f t="shared" ref="H2790:J2790" si="1565">H2752</f>
        <v>0</v>
      </c>
      <c r="I2790" s="161">
        <f t="shared" si="1565"/>
        <v>0</v>
      </c>
      <c r="J2790" s="161">
        <f t="shared" si="1565"/>
        <v>0</v>
      </c>
      <c r="K2790" s="162">
        <f t="shared" si="1553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6">B2753</f>
        <v>0</v>
      </c>
      <c r="C2791" s="287">
        <f t="shared" si="1566"/>
        <v>0</v>
      </c>
      <c r="D2791" s="288">
        <f t="shared" si="1566"/>
        <v>0</v>
      </c>
      <c r="E2791" s="290">
        <f t="shared" si="1566"/>
        <v>0</v>
      </c>
      <c r="F2791" s="158"/>
      <c r="G2791" s="159"/>
      <c r="H2791" s="160">
        <f t="shared" ref="H2791:J2791" si="1567">H2753</f>
        <v>0</v>
      </c>
      <c r="I2791" s="161">
        <f t="shared" si="1567"/>
        <v>0</v>
      </c>
      <c r="J2791" s="161">
        <f t="shared" si="1567"/>
        <v>0</v>
      </c>
      <c r="K2791" s="162">
        <f t="shared" si="1553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8">B2754</f>
        <v>0</v>
      </c>
      <c r="C2792" s="287">
        <f t="shared" si="1568"/>
        <v>0</v>
      </c>
      <c r="D2792" s="288">
        <f t="shared" si="1568"/>
        <v>0</v>
      </c>
      <c r="E2792" s="289">
        <f t="shared" si="1568"/>
        <v>0</v>
      </c>
      <c r="F2792" s="158"/>
      <c r="G2792" s="159"/>
      <c r="H2792" s="160">
        <f t="shared" ref="H2792:J2792" si="1569">H2754</f>
        <v>0</v>
      </c>
      <c r="I2792" s="161">
        <f t="shared" si="1569"/>
        <v>0</v>
      </c>
      <c r="J2792" s="161">
        <f t="shared" si="1569"/>
        <v>0</v>
      </c>
      <c r="K2792" s="162">
        <f t="shared" si="1553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70">B2755</f>
        <v>0</v>
      </c>
      <c r="C2793" s="287">
        <f t="shared" si="1570"/>
        <v>0</v>
      </c>
      <c r="D2793" s="288">
        <f t="shared" si="1570"/>
        <v>0</v>
      </c>
      <c r="E2793" s="289">
        <f t="shared" si="1570"/>
        <v>0</v>
      </c>
      <c r="F2793" s="158"/>
      <c r="G2793" s="159"/>
      <c r="H2793" s="160">
        <f t="shared" ref="H2793:J2793" si="1571">H2755</f>
        <v>0</v>
      </c>
      <c r="I2793" s="161">
        <f t="shared" si="1571"/>
        <v>0</v>
      </c>
      <c r="J2793" s="161">
        <f t="shared" si="1571"/>
        <v>0</v>
      </c>
      <c r="K2793" s="162">
        <f t="shared" si="1553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2">B2756</f>
        <v>0</v>
      </c>
      <c r="C2794" s="287">
        <f t="shared" si="1572"/>
        <v>0</v>
      </c>
      <c r="D2794" s="288">
        <f t="shared" si="1572"/>
        <v>0</v>
      </c>
      <c r="E2794" s="289">
        <f t="shared" si="1572"/>
        <v>0</v>
      </c>
      <c r="F2794" s="158"/>
      <c r="G2794" s="159"/>
      <c r="H2794" s="160">
        <f t="shared" ref="H2794:J2794" si="1573">H2756</f>
        <v>0</v>
      </c>
      <c r="I2794" s="161">
        <f t="shared" si="1573"/>
        <v>0</v>
      </c>
      <c r="J2794" s="161">
        <f t="shared" si="1573"/>
        <v>0</v>
      </c>
      <c r="K2794" s="162">
        <f t="shared" si="1553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4">B2757</f>
        <v>0</v>
      </c>
      <c r="C2795" s="287">
        <f t="shared" si="1574"/>
        <v>0</v>
      </c>
      <c r="D2795" s="288">
        <f t="shared" si="1574"/>
        <v>0</v>
      </c>
      <c r="E2795" s="289">
        <f t="shared" si="1574"/>
        <v>0</v>
      </c>
      <c r="F2795" s="158"/>
      <c r="G2795" s="159"/>
      <c r="H2795" s="160">
        <f t="shared" ref="H2795:J2795" si="1575">H2757</f>
        <v>0</v>
      </c>
      <c r="I2795" s="161">
        <f t="shared" si="1575"/>
        <v>0</v>
      </c>
      <c r="J2795" s="161">
        <f t="shared" si="1575"/>
        <v>0</v>
      </c>
      <c r="K2795" s="162">
        <f t="shared" si="1553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6">B2758</f>
        <v>0</v>
      </c>
      <c r="C2796" s="287">
        <f t="shared" si="1576"/>
        <v>0</v>
      </c>
      <c r="D2796" s="288">
        <f t="shared" si="1576"/>
        <v>0</v>
      </c>
      <c r="E2796" s="289">
        <f t="shared" si="1576"/>
        <v>0</v>
      </c>
      <c r="F2796" s="158"/>
      <c r="G2796" s="159"/>
      <c r="H2796" s="160">
        <f t="shared" ref="H2796:J2796" si="1577">H2758</f>
        <v>0</v>
      </c>
      <c r="I2796" s="161">
        <f t="shared" si="1577"/>
        <v>0</v>
      </c>
      <c r="J2796" s="161">
        <f t="shared" si="1577"/>
        <v>0</v>
      </c>
      <c r="K2796" s="162">
        <f t="shared" si="1553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8">B2759</f>
        <v>0</v>
      </c>
      <c r="C2797" s="287">
        <f t="shared" si="1578"/>
        <v>0</v>
      </c>
      <c r="D2797" s="288">
        <f t="shared" si="1578"/>
        <v>0</v>
      </c>
      <c r="E2797" s="289">
        <f t="shared" si="1578"/>
        <v>0</v>
      </c>
      <c r="F2797" s="158"/>
      <c r="G2797" s="159"/>
      <c r="H2797" s="160">
        <f t="shared" ref="H2797:J2797" si="1579">H2759</f>
        <v>0</v>
      </c>
      <c r="I2797" s="161">
        <f t="shared" si="1579"/>
        <v>0</v>
      </c>
      <c r="J2797" s="161">
        <f t="shared" si="1579"/>
        <v>0</v>
      </c>
      <c r="K2797" s="162">
        <f t="shared" si="1553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80">B2760</f>
        <v>0</v>
      </c>
      <c r="C2798" s="287">
        <f t="shared" si="1580"/>
        <v>0</v>
      </c>
      <c r="D2798" s="288">
        <f t="shared" si="1580"/>
        <v>0</v>
      </c>
      <c r="E2798" s="289">
        <f t="shared" si="1580"/>
        <v>0</v>
      </c>
      <c r="F2798" s="158"/>
      <c r="G2798" s="159"/>
      <c r="H2798" s="160">
        <f t="shared" ref="H2798:J2798" si="1581">H2760</f>
        <v>0</v>
      </c>
      <c r="I2798" s="161">
        <f t="shared" si="1581"/>
        <v>0</v>
      </c>
      <c r="J2798" s="161">
        <f t="shared" si="1581"/>
        <v>0</v>
      </c>
      <c r="K2798" s="162">
        <f t="shared" si="1553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2">B2761</f>
        <v>0</v>
      </c>
      <c r="C2799" s="287">
        <f t="shared" si="1582"/>
        <v>0</v>
      </c>
      <c r="D2799" s="288">
        <f t="shared" si="1582"/>
        <v>0</v>
      </c>
      <c r="E2799" s="290">
        <f t="shared" si="1582"/>
        <v>0</v>
      </c>
      <c r="F2799" s="158"/>
      <c r="G2799" s="159"/>
      <c r="H2799" s="160">
        <f t="shared" ref="H2799:J2799" si="1583">H2761</f>
        <v>0</v>
      </c>
      <c r="I2799" s="161">
        <f t="shared" si="1583"/>
        <v>0</v>
      </c>
      <c r="J2799" s="161">
        <f t="shared" si="1583"/>
        <v>0</v>
      </c>
      <c r="K2799" s="162">
        <f t="shared" si="1553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77"/>
      <c r="K2801" s="365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78">
        <f>SUM(K2784:K2799)</f>
        <v>220500</v>
      </c>
      <c r="K2802" s="37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6"/>
      <c r="K2803" s="366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5"/>
      <c r="K2805" s="365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71">
        <f>((J2802/1.11)+(K2804/1.11))*11%</f>
        <v>21851.35135135135</v>
      </c>
      <c r="K2806" s="37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5"/>
      <c r="K2807" s="365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220500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8" t="str">
        <f>J2772</f>
        <v>NOVI / CONDRO</v>
      </c>
      <c r="K2810" s="339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8">
        <f>J2773</f>
        <v>0</v>
      </c>
      <c r="K2811" s="339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24020025</v>
      </c>
      <c r="F2814" s="200"/>
      <c r="G2814" s="201" t="s">
        <v>2</v>
      </c>
      <c r="H2814" s="340" t="str">
        <f>H2776</f>
        <v>HARNOYO</v>
      </c>
      <c r="I2814" s="340"/>
      <c r="J2814" s="340"/>
      <c r="K2814" s="341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4" t="s">
        <v>3</v>
      </c>
      <c r="G2815" s="207"/>
      <c r="H2815" s="342"/>
      <c r="I2815" s="342"/>
      <c r="J2815" s="342"/>
      <c r="K2815" s="343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5">
        <f>D2778</f>
        <v>45346</v>
      </c>
      <c r="E2816" s="316"/>
      <c r="F2816" s="314"/>
      <c r="G2816" s="208"/>
      <c r="H2816" s="317" t="str">
        <f>H2778</f>
        <v>(BENDAN)</v>
      </c>
      <c r="I2816" s="317"/>
      <c r="J2816" s="317"/>
      <c r="K2816" s="318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4"/>
      <c r="G2817" s="208"/>
      <c r="H2817" s="319" t="str">
        <f>H2779</f>
        <v>PEKALONGAN</v>
      </c>
      <c r="I2817" s="319"/>
      <c r="J2817" s="319"/>
      <c r="K2817" s="320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2777</v>
      </c>
      <c r="E2818" s="199"/>
      <c r="F2818" s="210"/>
      <c r="G2818" s="211"/>
      <c r="H2818" s="321"/>
      <c r="I2818" s="321"/>
      <c r="J2818" s="321"/>
      <c r="K2818" s="322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4">B2784</f>
        <v>3</v>
      </c>
      <c r="C2822" s="292" t="str">
        <f t="shared" si="1584"/>
        <v>PCS</v>
      </c>
      <c r="D2822" s="293" t="str">
        <f t="shared" si="1584"/>
        <v/>
      </c>
      <c r="E2822" s="294" t="str">
        <f t="shared" si="1584"/>
        <v>STAPLER HEAVY DUTY KENKO HD-12N/13</v>
      </c>
      <c r="F2822" s="235"/>
      <c r="G2822" s="236"/>
      <c r="H2822" s="237">
        <f t="shared" ref="H2822:J2822" si="1585">H2784</f>
        <v>84000</v>
      </c>
      <c r="I2822" s="238">
        <f t="shared" si="1585"/>
        <v>0.125</v>
      </c>
      <c r="J2822" s="238">
        <f t="shared" si="1585"/>
        <v>0</v>
      </c>
      <c r="K2822" s="239">
        <f t="shared" ref="K2822:K2837" si="1586">(B2822*H2822-((B2822*H2822)*I2822))-((B2822*H2822-((B2822*H2822)*I2822))*J2822)</f>
        <v>220500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7">B2785</f>
        <v>0</v>
      </c>
      <c r="C2823" s="292">
        <f t="shared" si="1587"/>
        <v>0</v>
      </c>
      <c r="D2823" s="293">
        <f t="shared" si="1587"/>
        <v>0</v>
      </c>
      <c r="E2823" s="294">
        <f t="shared" si="1587"/>
        <v>0</v>
      </c>
      <c r="F2823" s="235"/>
      <c r="G2823" s="236"/>
      <c r="H2823" s="237">
        <f t="shared" ref="H2823:J2823" si="1588">H2785</f>
        <v>0</v>
      </c>
      <c r="I2823" s="238">
        <f t="shared" si="1588"/>
        <v>0</v>
      </c>
      <c r="J2823" s="238">
        <f t="shared" si="1588"/>
        <v>0</v>
      </c>
      <c r="K2823" s="239">
        <f t="shared" si="1586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9">B2786</f>
        <v>0</v>
      </c>
      <c r="C2824" s="292">
        <f t="shared" si="1589"/>
        <v>0</v>
      </c>
      <c r="D2824" s="293">
        <f t="shared" si="1589"/>
        <v>0</v>
      </c>
      <c r="E2824" s="294">
        <f t="shared" si="1589"/>
        <v>0</v>
      </c>
      <c r="F2824" s="235"/>
      <c r="G2824" s="236"/>
      <c r="H2824" s="237">
        <f t="shared" ref="H2824:J2824" si="1590">H2786</f>
        <v>0</v>
      </c>
      <c r="I2824" s="238">
        <f t="shared" si="1590"/>
        <v>0</v>
      </c>
      <c r="J2824" s="238">
        <f t="shared" si="1590"/>
        <v>0</v>
      </c>
      <c r="K2824" s="239">
        <f t="shared" si="1586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1">B2787</f>
        <v>0</v>
      </c>
      <c r="C2825" s="292">
        <f t="shared" si="1591"/>
        <v>0</v>
      </c>
      <c r="D2825" s="293">
        <f t="shared" si="1591"/>
        <v>0</v>
      </c>
      <c r="E2825" s="294">
        <f t="shared" si="1591"/>
        <v>0</v>
      </c>
      <c r="F2825" s="235"/>
      <c r="G2825" s="236"/>
      <c r="H2825" s="237">
        <f t="shared" ref="H2825:J2825" si="1592">H2787</f>
        <v>0</v>
      </c>
      <c r="I2825" s="238">
        <f t="shared" si="1592"/>
        <v>0</v>
      </c>
      <c r="J2825" s="238">
        <f t="shared" si="1592"/>
        <v>0</v>
      </c>
      <c r="K2825" s="239">
        <f t="shared" si="1586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3">B2788</f>
        <v>0</v>
      </c>
      <c r="C2826" s="292">
        <f t="shared" si="1593"/>
        <v>0</v>
      </c>
      <c r="D2826" s="293">
        <f t="shared" si="1593"/>
        <v>0</v>
      </c>
      <c r="E2826" s="294">
        <f t="shared" si="1593"/>
        <v>0</v>
      </c>
      <c r="F2826" s="235"/>
      <c r="G2826" s="236"/>
      <c r="H2826" s="237">
        <f t="shared" ref="H2826:J2826" si="1594">H2788</f>
        <v>0</v>
      </c>
      <c r="I2826" s="238">
        <f t="shared" si="1594"/>
        <v>0</v>
      </c>
      <c r="J2826" s="238">
        <f t="shared" si="1594"/>
        <v>0</v>
      </c>
      <c r="K2826" s="239">
        <f t="shared" si="1586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5">B2789</f>
        <v>0</v>
      </c>
      <c r="C2827" s="292">
        <f t="shared" si="1595"/>
        <v>0</v>
      </c>
      <c r="D2827" s="293">
        <f t="shared" si="1595"/>
        <v>0</v>
      </c>
      <c r="E2827" s="294">
        <f t="shared" si="1595"/>
        <v>0</v>
      </c>
      <c r="F2827" s="235"/>
      <c r="G2827" s="236"/>
      <c r="H2827" s="237">
        <f t="shared" ref="H2827:J2827" si="1596">H2789</f>
        <v>0</v>
      </c>
      <c r="I2827" s="238">
        <f t="shared" si="1596"/>
        <v>0</v>
      </c>
      <c r="J2827" s="238">
        <f t="shared" si="1596"/>
        <v>0</v>
      </c>
      <c r="K2827" s="239">
        <f t="shared" si="1586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7">B2790</f>
        <v>0</v>
      </c>
      <c r="C2828" s="292">
        <f t="shared" si="1597"/>
        <v>0</v>
      </c>
      <c r="D2828" s="293">
        <f t="shared" si="1597"/>
        <v>0</v>
      </c>
      <c r="E2828" s="294">
        <f t="shared" si="1597"/>
        <v>0</v>
      </c>
      <c r="F2828" s="235"/>
      <c r="G2828" s="236"/>
      <c r="H2828" s="237">
        <f t="shared" ref="H2828:J2828" si="1598">H2790</f>
        <v>0</v>
      </c>
      <c r="I2828" s="238">
        <f t="shared" si="1598"/>
        <v>0</v>
      </c>
      <c r="J2828" s="238">
        <f t="shared" si="1598"/>
        <v>0</v>
      </c>
      <c r="K2828" s="239">
        <f t="shared" si="1586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9">B2791</f>
        <v>0</v>
      </c>
      <c r="C2829" s="292">
        <f t="shared" si="1599"/>
        <v>0</v>
      </c>
      <c r="D2829" s="293">
        <f t="shared" si="1599"/>
        <v>0</v>
      </c>
      <c r="E2829" s="295">
        <f t="shared" si="1599"/>
        <v>0</v>
      </c>
      <c r="F2829" s="235"/>
      <c r="G2829" s="236"/>
      <c r="H2829" s="237">
        <f t="shared" ref="H2829:J2829" si="1600">H2791</f>
        <v>0</v>
      </c>
      <c r="I2829" s="238">
        <f t="shared" si="1600"/>
        <v>0</v>
      </c>
      <c r="J2829" s="238">
        <f t="shared" si="1600"/>
        <v>0</v>
      </c>
      <c r="K2829" s="239">
        <f t="shared" si="1586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1">B2792</f>
        <v>0</v>
      </c>
      <c r="C2830" s="292">
        <f t="shared" si="1601"/>
        <v>0</v>
      </c>
      <c r="D2830" s="293">
        <f t="shared" si="1601"/>
        <v>0</v>
      </c>
      <c r="E2830" s="294">
        <f t="shared" si="1601"/>
        <v>0</v>
      </c>
      <c r="F2830" s="235"/>
      <c r="G2830" s="236"/>
      <c r="H2830" s="237">
        <f t="shared" ref="H2830:J2830" si="1602">H2792</f>
        <v>0</v>
      </c>
      <c r="I2830" s="238">
        <f t="shared" si="1602"/>
        <v>0</v>
      </c>
      <c r="J2830" s="238">
        <f t="shared" si="1602"/>
        <v>0</v>
      </c>
      <c r="K2830" s="239">
        <f t="shared" si="1586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3">B2793</f>
        <v>0</v>
      </c>
      <c r="C2831" s="292">
        <f t="shared" si="1603"/>
        <v>0</v>
      </c>
      <c r="D2831" s="293">
        <f t="shared" si="1603"/>
        <v>0</v>
      </c>
      <c r="E2831" s="294">
        <f t="shared" si="1603"/>
        <v>0</v>
      </c>
      <c r="F2831" s="235"/>
      <c r="G2831" s="236"/>
      <c r="H2831" s="237">
        <f t="shared" ref="H2831:J2831" si="1604">H2793</f>
        <v>0</v>
      </c>
      <c r="I2831" s="238">
        <f t="shared" si="1604"/>
        <v>0</v>
      </c>
      <c r="J2831" s="238">
        <f t="shared" si="1604"/>
        <v>0</v>
      </c>
      <c r="K2831" s="239">
        <f t="shared" si="1586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5">B2794</f>
        <v>0</v>
      </c>
      <c r="C2832" s="292">
        <f t="shared" si="1605"/>
        <v>0</v>
      </c>
      <c r="D2832" s="293">
        <f t="shared" si="1605"/>
        <v>0</v>
      </c>
      <c r="E2832" s="294">
        <f t="shared" si="1605"/>
        <v>0</v>
      </c>
      <c r="F2832" s="235"/>
      <c r="G2832" s="236"/>
      <c r="H2832" s="237">
        <f t="shared" ref="H2832:J2832" si="1606">H2794</f>
        <v>0</v>
      </c>
      <c r="I2832" s="238">
        <f t="shared" si="1606"/>
        <v>0</v>
      </c>
      <c r="J2832" s="238">
        <f t="shared" si="1606"/>
        <v>0</v>
      </c>
      <c r="K2832" s="239">
        <f t="shared" si="1586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7">B2795</f>
        <v>0</v>
      </c>
      <c r="C2833" s="292">
        <f t="shared" si="1607"/>
        <v>0</v>
      </c>
      <c r="D2833" s="293">
        <f t="shared" si="1607"/>
        <v>0</v>
      </c>
      <c r="E2833" s="294">
        <f t="shared" si="1607"/>
        <v>0</v>
      </c>
      <c r="F2833" s="235"/>
      <c r="G2833" s="236"/>
      <c r="H2833" s="237">
        <f t="shared" ref="H2833:J2833" si="1608">H2795</f>
        <v>0</v>
      </c>
      <c r="I2833" s="238">
        <f t="shared" si="1608"/>
        <v>0</v>
      </c>
      <c r="J2833" s="238">
        <f t="shared" si="1608"/>
        <v>0</v>
      </c>
      <c r="K2833" s="239">
        <f t="shared" si="1586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9">B2796</f>
        <v>0</v>
      </c>
      <c r="C2834" s="292">
        <f t="shared" si="1609"/>
        <v>0</v>
      </c>
      <c r="D2834" s="293">
        <f t="shared" si="1609"/>
        <v>0</v>
      </c>
      <c r="E2834" s="294">
        <f t="shared" si="1609"/>
        <v>0</v>
      </c>
      <c r="F2834" s="235"/>
      <c r="G2834" s="236"/>
      <c r="H2834" s="237">
        <f t="shared" ref="H2834:J2834" si="1610">H2796</f>
        <v>0</v>
      </c>
      <c r="I2834" s="238">
        <f t="shared" si="1610"/>
        <v>0</v>
      </c>
      <c r="J2834" s="238">
        <f t="shared" si="1610"/>
        <v>0</v>
      </c>
      <c r="K2834" s="239">
        <f t="shared" si="1586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1">B2797</f>
        <v>0</v>
      </c>
      <c r="C2835" s="292">
        <f t="shared" si="1611"/>
        <v>0</v>
      </c>
      <c r="D2835" s="293">
        <f t="shared" si="1611"/>
        <v>0</v>
      </c>
      <c r="E2835" s="294">
        <f t="shared" si="1611"/>
        <v>0</v>
      </c>
      <c r="F2835" s="235"/>
      <c r="G2835" s="236"/>
      <c r="H2835" s="237">
        <f t="shared" ref="H2835:J2835" si="1612">H2797</f>
        <v>0</v>
      </c>
      <c r="I2835" s="238">
        <f t="shared" si="1612"/>
        <v>0</v>
      </c>
      <c r="J2835" s="238">
        <f t="shared" si="1612"/>
        <v>0</v>
      </c>
      <c r="K2835" s="239">
        <f t="shared" si="1586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3">B2798</f>
        <v>0</v>
      </c>
      <c r="C2836" s="292">
        <f t="shared" si="1613"/>
        <v>0</v>
      </c>
      <c r="D2836" s="293">
        <f t="shared" si="1613"/>
        <v>0</v>
      </c>
      <c r="E2836" s="294">
        <f t="shared" si="1613"/>
        <v>0</v>
      </c>
      <c r="F2836" s="235"/>
      <c r="G2836" s="236"/>
      <c r="H2836" s="237">
        <f t="shared" ref="H2836:J2836" si="1614">H2798</f>
        <v>0</v>
      </c>
      <c r="I2836" s="238">
        <f t="shared" si="1614"/>
        <v>0</v>
      </c>
      <c r="J2836" s="238">
        <f t="shared" si="1614"/>
        <v>0</v>
      </c>
      <c r="K2836" s="239">
        <f t="shared" si="1586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5">B2799</f>
        <v>0</v>
      </c>
      <c r="C2837" s="292">
        <f t="shared" si="1615"/>
        <v>0</v>
      </c>
      <c r="D2837" s="293">
        <f t="shared" si="1615"/>
        <v>0</v>
      </c>
      <c r="E2837" s="295">
        <f t="shared" si="1615"/>
        <v>0</v>
      </c>
      <c r="F2837" s="235"/>
      <c r="G2837" s="236"/>
      <c r="H2837" s="237">
        <f t="shared" ref="H2837:J2837" si="1616">H2799</f>
        <v>0</v>
      </c>
      <c r="I2837" s="238">
        <f t="shared" si="1616"/>
        <v>0</v>
      </c>
      <c r="J2837" s="238">
        <f t="shared" si="1616"/>
        <v>0</v>
      </c>
      <c r="K2837" s="239">
        <f t="shared" si="1586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3"/>
      <c r="K2839" s="32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5">
        <f>SUM(K2822:K2837)</f>
        <v>220500</v>
      </c>
      <c r="K2840" s="32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7"/>
      <c r="K2841" s="32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4"/>
      <c r="K2843" s="32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8">
        <f>((J2840/1.11)+(K2842/1.11))*11%</f>
        <v>21851.35135135135</v>
      </c>
      <c r="K2844" s="329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4"/>
      <c r="K2845" s="32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220500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30" t="str">
        <f>J2810</f>
        <v>NOVI / CONDRO</v>
      </c>
      <c r="K2848" s="331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30">
        <f>J2811</f>
        <v>0</v>
      </c>
      <c r="K2849" s="331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24020026</v>
      </c>
      <c r="G2852" s="11" t="s">
        <v>2</v>
      </c>
      <c r="H2852" s="306" t="s">
        <v>84</v>
      </c>
      <c r="I2852" s="306"/>
      <c r="J2852" s="306"/>
      <c r="K2852" s="30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0" t="s">
        <v>3</v>
      </c>
      <c r="G2853" s="17"/>
      <c r="H2853" s="308"/>
      <c r="I2853" s="308"/>
      <c r="J2853" s="308"/>
      <c r="K2853" s="30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8">
        <v>45346</v>
      </c>
      <c r="E2854" s="349"/>
      <c r="F2854" s="310"/>
      <c r="G2854" s="18"/>
      <c r="H2854" s="350" t="s">
        <v>85</v>
      </c>
      <c r="I2854" s="350"/>
      <c r="J2854" s="350"/>
      <c r="K2854" s="351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0"/>
      <c r="G2855" s="18"/>
      <c r="H2855" s="352" t="s">
        <v>86</v>
      </c>
      <c r="I2855" s="352"/>
      <c r="J2855" s="352"/>
      <c r="K2855" s="353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186</v>
      </c>
      <c r="E2856" s="9"/>
      <c r="F2856" s="21"/>
      <c r="G2856" s="22"/>
      <c r="H2856" s="354"/>
      <c r="I2856" s="354"/>
      <c r="J2856" s="354"/>
      <c r="K2856" s="355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144</v>
      </c>
      <c r="C2860" s="46" t="s">
        <v>34</v>
      </c>
      <c r="D2860" s="93">
        <v>1</v>
      </c>
      <c r="E2860" s="110" t="s">
        <v>151</v>
      </c>
      <c r="F2860" s="48"/>
      <c r="G2860" s="49"/>
      <c r="H2860" s="50">
        <v>39600</v>
      </c>
      <c r="I2860" s="51">
        <v>0.14000000000000001</v>
      </c>
      <c r="J2860" s="51"/>
      <c r="K2860" s="52">
        <f t="shared" ref="K2860:K2875" si="1617">(B2860*H2860-((B2860*H2860)*I2860))-((B2860*H2860-((B2860*H2860)*I2860))*J2860)</f>
        <v>4904064</v>
      </c>
      <c r="L2860" s="36"/>
    </row>
    <row r="2861" spans="1:12" s="10" customFormat="1" ht="14.1" customHeight="1" x14ac:dyDescent="0.25">
      <c r="A2861" s="45">
        <v>2</v>
      </c>
      <c r="B2861" s="46">
        <v>30</v>
      </c>
      <c r="C2861" s="46" t="s">
        <v>34</v>
      </c>
      <c r="D2861" s="93">
        <v>1</v>
      </c>
      <c r="E2861" s="110" t="s">
        <v>187</v>
      </c>
      <c r="F2861" s="48"/>
      <c r="G2861" s="49"/>
      <c r="H2861" s="50">
        <v>52200</v>
      </c>
      <c r="I2861" s="51">
        <v>0.14000000000000001</v>
      </c>
      <c r="J2861" s="51"/>
      <c r="K2861" s="52">
        <f t="shared" si="1617"/>
        <v>1346760</v>
      </c>
      <c r="L2861" s="36"/>
    </row>
    <row r="2862" spans="1:12" s="10" customFormat="1" ht="14.1" customHeight="1" x14ac:dyDescent="0.25">
      <c r="A2862" s="45">
        <v>3</v>
      </c>
      <c r="B2862" s="46">
        <v>36</v>
      </c>
      <c r="C2862" s="46" t="s">
        <v>77</v>
      </c>
      <c r="D2862" s="93">
        <v>1</v>
      </c>
      <c r="E2862" s="110" t="s">
        <v>188</v>
      </c>
      <c r="F2862" s="48"/>
      <c r="G2862" s="49"/>
      <c r="H2862" s="50">
        <v>60000</v>
      </c>
      <c r="I2862" s="51">
        <v>0.14000000000000001</v>
      </c>
      <c r="J2862" s="51"/>
      <c r="K2862" s="52">
        <f t="shared" si="1617"/>
        <v>1857600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7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7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7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7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7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7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7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7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7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7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7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7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7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7"/>
      <c r="K2877" s="311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2">
        <f>SUM(K2860:K2875)</f>
        <v>8108424</v>
      </c>
      <c r="K2878" s="333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4"/>
      <c r="K2879" s="334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1"/>
      <c r="K2881" s="311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5">
        <f>((J2878/1.11)+(K2880/1.11))*11%</f>
        <v>803537.51351351349</v>
      </c>
      <c r="K2882" s="336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1"/>
      <c r="K2883" s="311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8108424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2" t="s">
        <v>36</v>
      </c>
      <c r="K2886" s="31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2"/>
      <c r="K2887" s="31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24020026</v>
      </c>
      <c r="F2890" s="123"/>
      <c r="G2890" s="124" t="s">
        <v>2</v>
      </c>
      <c r="H2890" s="356" t="str">
        <f>H2852</f>
        <v>HARNOYO</v>
      </c>
      <c r="I2890" s="356"/>
      <c r="J2890" s="356"/>
      <c r="K2890" s="357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60" t="s">
        <v>3</v>
      </c>
      <c r="G2891" s="130"/>
      <c r="H2891" s="358"/>
      <c r="I2891" s="358"/>
      <c r="J2891" s="358"/>
      <c r="K2891" s="359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1">
        <f>D2854</f>
        <v>45346</v>
      </c>
      <c r="E2892" s="362"/>
      <c r="F2892" s="360"/>
      <c r="G2892" s="131"/>
      <c r="H2892" s="363" t="str">
        <f>H2854</f>
        <v>(BENDAN)</v>
      </c>
      <c r="I2892" s="363"/>
      <c r="J2892" s="363"/>
      <c r="K2892" s="36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60"/>
      <c r="G2893" s="131"/>
      <c r="H2893" s="344" t="str">
        <f>H2855</f>
        <v>PEKALONGAN</v>
      </c>
      <c r="I2893" s="344"/>
      <c r="J2893" s="344"/>
      <c r="K2893" s="345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2778</v>
      </c>
      <c r="E2894" s="122"/>
      <c r="F2894" s="133"/>
      <c r="G2894" s="134"/>
      <c r="H2894" s="346"/>
      <c r="I2894" s="346"/>
      <c r="J2894" s="346"/>
      <c r="K2894" s="347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8">B2860</f>
        <v>144</v>
      </c>
      <c r="C2898" s="287" t="str">
        <f t="shared" si="1618"/>
        <v>LSN</v>
      </c>
      <c r="D2898" s="288">
        <f t="shared" si="1618"/>
        <v>1</v>
      </c>
      <c r="E2898" s="289" t="str">
        <f t="shared" si="1618"/>
        <v>GEL PEN KENKO K-1 HITAM</v>
      </c>
      <c r="F2898" s="158"/>
      <c r="G2898" s="159"/>
      <c r="H2898" s="160">
        <f t="shared" ref="H2898:J2898" si="1619">H2860</f>
        <v>39600</v>
      </c>
      <c r="I2898" s="161">
        <f t="shared" si="1619"/>
        <v>0.14000000000000001</v>
      </c>
      <c r="J2898" s="161">
        <f t="shared" si="1619"/>
        <v>0</v>
      </c>
      <c r="K2898" s="162">
        <f t="shared" ref="K2898:K2913" si="1620">(B2898*H2898-((B2898*H2898)*I2898))-((B2898*H2898-((B2898*H2898)*I2898))*J2898)</f>
        <v>4904064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1">B2861</f>
        <v>30</v>
      </c>
      <c r="C2899" s="287" t="str">
        <f t="shared" si="1621"/>
        <v>LSN</v>
      </c>
      <c r="D2899" s="288">
        <f t="shared" si="1621"/>
        <v>1</v>
      </c>
      <c r="E2899" s="289" t="str">
        <f t="shared" si="1621"/>
        <v>CUTTER 9 MM KENKO K-200 (KECIL)</v>
      </c>
      <c r="F2899" s="158"/>
      <c r="G2899" s="159"/>
      <c r="H2899" s="160">
        <f t="shared" ref="H2899:J2899" si="1622">H2861</f>
        <v>52200</v>
      </c>
      <c r="I2899" s="161">
        <f t="shared" si="1622"/>
        <v>0.14000000000000001</v>
      </c>
      <c r="J2899" s="161">
        <f t="shared" si="1622"/>
        <v>0</v>
      </c>
      <c r="K2899" s="162">
        <f t="shared" si="1620"/>
        <v>1346760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3">B2862</f>
        <v>36</v>
      </c>
      <c r="C2900" s="287" t="str">
        <f t="shared" si="1623"/>
        <v>BOX</v>
      </c>
      <c r="D2900" s="288">
        <f t="shared" si="1623"/>
        <v>1</v>
      </c>
      <c r="E2900" s="289" t="str">
        <f t="shared" si="1623"/>
        <v>LEM STICK KENKO 25 GR (BESAR) isi 12 pc</v>
      </c>
      <c r="F2900" s="158"/>
      <c r="G2900" s="159"/>
      <c r="H2900" s="160">
        <f t="shared" ref="H2900:J2900" si="1624">H2862</f>
        <v>60000</v>
      </c>
      <c r="I2900" s="161">
        <f t="shared" si="1624"/>
        <v>0.14000000000000001</v>
      </c>
      <c r="J2900" s="161">
        <f t="shared" si="1624"/>
        <v>0</v>
      </c>
      <c r="K2900" s="162">
        <f t="shared" si="1620"/>
        <v>1857600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5">B2863</f>
        <v>0</v>
      </c>
      <c r="C2901" s="287">
        <f t="shared" si="1625"/>
        <v>0</v>
      </c>
      <c r="D2901" s="288">
        <f t="shared" si="1625"/>
        <v>0</v>
      </c>
      <c r="E2901" s="289">
        <f t="shared" si="1625"/>
        <v>0</v>
      </c>
      <c r="F2901" s="158"/>
      <c r="G2901" s="159"/>
      <c r="H2901" s="160">
        <f t="shared" ref="H2901:J2901" si="1626">H2863</f>
        <v>0</v>
      </c>
      <c r="I2901" s="161">
        <f t="shared" si="1626"/>
        <v>0</v>
      </c>
      <c r="J2901" s="161">
        <f t="shared" si="1626"/>
        <v>0</v>
      </c>
      <c r="K2901" s="162">
        <f t="shared" si="1620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7">B2864</f>
        <v>0</v>
      </c>
      <c r="C2902" s="287">
        <f t="shared" si="1627"/>
        <v>0</v>
      </c>
      <c r="D2902" s="288">
        <f t="shared" si="1627"/>
        <v>0</v>
      </c>
      <c r="E2902" s="289">
        <f t="shared" si="1627"/>
        <v>0</v>
      </c>
      <c r="F2902" s="158"/>
      <c r="G2902" s="159"/>
      <c r="H2902" s="160">
        <f t="shared" ref="H2902:J2902" si="1628">H2864</f>
        <v>0</v>
      </c>
      <c r="I2902" s="161">
        <f t="shared" si="1628"/>
        <v>0</v>
      </c>
      <c r="J2902" s="161">
        <f t="shared" si="1628"/>
        <v>0</v>
      </c>
      <c r="K2902" s="162">
        <f t="shared" si="1620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9">B2865</f>
        <v>0</v>
      </c>
      <c r="C2903" s="287">
        <f t="shared" si="1629"/>
        <v>0</v>
      </c>
      <c r="D2903" s="288">
        <f t="shared" si="1629"/>
        <v>0</v>
      </c>
      <c r="E2903" s="289">
        <f t="shared" si="1629"/>
        <v>0</v>
      </c>
      <c r="F2903" s="158"/>
      <c r="G2903" s="159"/>
      <c r="H2903" s="160">
        <f t="shared" ref="H2903:J2903" si="1630">H2865</f>
        <v>0</v>
      </c>
      <c r="I2903" s="161">
        <f t="shared" si="1630"/>
        <v>0</v>
      </c>
      <c r="J2903" s="161">
        <f t="shared" si="1630"/>
        <v>0</v>
      </c>
      <c r="K2903" s="162">
        <f t="shared" si="1620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1">B2866</f>
        <v>0</v>
      </c>
      <c r="C2904" s="287">
        <f t="shared" si="1631"/>
        <v>0</v>
      </c>
      <c r="D2904" s="288">
        <f t="shared" si="1631"/>
        <v>0</v>
      </c>
      <c r="E2904" s="289">
        <f t="shared" si="1631"/>
        <v>0</v>
      </c>
      <c r="F2904" s="158"/>
      <c r="G2904" s="159"/>
      <c r="H2904" s="160">
        <f t="shared" ref="H2904:J2904" si="1632">H2866</f>
        <v>0</v>
      </c>
      <c r="I2904" s="161">
        <f t="shared" si="1632"/>
        <v>0</v>
      </c>
      <c r="J2904" s="161">
        <f t="shared" si="1632"/>
        <v>0</v>
      </c>
      <c r="K2904" s="162">
        <f t="shared" si="1620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3">B2867</f>
        <v>0</v>
      </c>
      <c r="C2905" s="287">
        <f t="shared" si="1633"/>
        <v>0</v>
      </c>
      <c r="D2905" s="288">
        <f t="shared" si="1633"/>
        <v>0</v>
      </c>
      <c r="E2905" s="290">
        <f t="shared" si="1633"/>
        <v>0</v>
      </c>
      <c r="F2905" s="158"/>
      <c r="G2905" s="159"/>
      <c r="H2905" s="160">
        <f t="shared" ref="H2905:J2905" si="1634">H2867</f>
        <v>0</v>
      </c>
      <c r="I2905" s="161">
        <f t="shared" si="1634"/>
        <v>0</v>
      </c>
      <c r="J2905" s="161">
        <f t="shared" si="1634"/>
        <v>0</v>
      </c>
      <c r="K2905" s="162">
        <f t="shared" si="1620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5">B2868</f>
        <v>0</v>
      </c>
      <c r="C2906" s="287">
        <f t="shared" si="1635"/>
        <v>0</v>
      </c>
      <c r="D2906" s="288">
        <f t="shared" si="1635"/>
        <v>0</v>
      </c>
      <c r="E2906" s="289">
        <f t="shared" si="1635"/>
        <v>0</v>
      </c>
      <c r="F2906" s="158"/>
      <c r="G2906" s="159"/>
      <c r="H2906" s="160">
        <f t="shared" ref="H2906:J2906" si="1636">H2868</f>
        <v>0</v>
      </c>
      <c r="I2906" s="161">
        <f t="shared" si="1636"/>
        <v>0</v>
      </c>
      <c r="J2906" s="161">
        <f t="shared" si="1636"/>
        <v>0</v>
      </c>
      <c r="K2906" s="162">
        <f t="shared" si="1620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7">B2869</f>
        <v>0</v>
      </c>
      <c r="C2907" s="287">
        <f t="shared" si="1637"/>
        <v>0</v>
      </c>
      <c r="D2907" s="288">
        <f t="shared" si="1637"/>
        <v>0</v>
      </c>
      <c r="E2907" s="289">
        <f t="shared" si="1637"/>
        <v>0</v>
      </c>
      <c r="F2907" s="158"/>
      <c r="G2907" s="159"/>
      <c r="H2907" s="160">
        <f t="shared" ref="H2907:J2907" si="1638">H2869</f>
        <v>0</v>
      </c>
      <c r="I2907" s="161">
        <f t="shared" si="1638"/>
        <v>0</v>
      </c>
      <c r="J2907" s="161">
        <f t="shared" si="1638"/>
        <v>0</v>
      </c>
      <c r="K2907" s="162">
        <f t="shared" si="1620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9">B2870</f>
        <v>0</v>
      </c>
      <c r="C2908" s="287">
        <f t="shared" si="1639"/>
        <v>0</v>
      </c>
      <c r="D2908" s="288">
        <f t="shared" si="1639"/>
        <v>0</v>
      </c>
      <c r="E2908" s="289">
        <f t="shared" si="1639"/>
        <v>0</v>
      </c>
      <c r="F2908" s="158"/>
      <c r="G2908" s="159"/>
      <c r="H2908" s="160">
        <f t="shared" ref="H2908:J2908" si="1640">H2870</f>
        <v>0</v>
      </c>
      <c r="I2908" s="161">
        <f t="shared" si="1640"/>
        <v>0</v>
      </c>
      <c r="J2908" s="161">
        <f t="shared" si="1640"/>
        <v>0</v>
      </c>
      <c r="K2908" s="162">
        <f t="shared" si="1620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1">B2871</f>
        <v>0</v>
      </c>
      <c r="C2909" s="287">
        <f t="shared" si="1641"/>
        <v>0</v>
      </c>
      <c r="D2909" s="288">
        <f t="shared" si="1641"/>
        <v>0</v>
      </c>
      <c r="E2909" s="289">
        <f t="shared" si="1641"/>
        <v>0</v>
      </c>
      <c r="F2909" s="158"/>
      <c r="G2909" s="159"/>
      <c r="H2909" s="160">
        <f t="shared" ref="H2909:J2909" si="1642">H2871</f>
        <v>0</v>
      </c>
      <c r="I2909" s="161">
        <f t="shared" si="1642"/>
        <v>0</v>
      </c>
      <c r="J2909" s="161">
        <f t="shared" si="1642"/>
        <v>0</v>
      </c>
      <c r="K2909" s="162">
        <f t="shared" si="1620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3">B2872</f>
        <v>0</v>
      </c>
      <c r="C2910" s="287">
        <f t="shared" si="1643"/>
        <v>0</v>
      </c>
      <c r="D2910" s="288">
        <f t="shared" si="1643"/>
        <v>0</v>
      </c>
      <c r="E2910" s="289">
        <f t="shared" si="1643"/>
        <v>0</v>
      </c>
      <c r="F2910" s="158"/>
      <c r="G2910" s="159"/>
      <c r="H2910" s="160">
        <f t="shared" ref="H2910:J2910" si="1644">H2872</f>
        <v>0</v>
      </c>
      <c r="I2910" s="161">
        <f t="shared" si="1644"/>
        <v>0</v>
      </c>
      <c r="J2910" s="161">
        <f t="shared" si="1644"/>
        <v>0</v>
      </c>
      <c r="K2910" s="162">
        <f t="shared" si="1620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5">B2873</f>
        <v>0</v>
      </c>
      <c r="C2911" s="287">
        <f t="shared" si="1645"/>
        <v>0</v>
      </c>
      <c r="D2911" s="288">
        <f t="shared" si="1645"/>
        <v>0</v>
      </c>
      <c r="E2911" s="289">
        <f t="shared" si="1645"/>
        <v>0</v>
      </c>
      <c r="F2911" s="158"/>
      <c r="G2911" s="159"/>
      <c r="H2911" s="160">
        <f t="shared" ref="H2911:J2911" si="1646">H2873</f>
        <v>0</v>
      </c>
      <c r="I2911" s="161">
        <f t="shared" si="1646"/>
        <v>0</v>
      </c>
      <c r="J2911" s="161">
        <f t="shared" si="1646"/>
        <v>0</v>
      </c>
      <c r="K2911" s="162">
        <f t="shared" si="1620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7">B2874</f>
        <v>0</v>
      </c>
      <c r="C2912" s="287">
        <f t="shared" si="1647"/>
        <v>0</v>
      </c>
      <c r="D2912" s="288">
        <f t="shared" si="1647"/>
        <v>0</v>
      </c>
      <c r="E2912" s="289">
        <f t="shared" si="1647"/>
        <v>0</v>
      </c>
      <c r="F2912" s="158"/>
      <c r="G2912" s="159"/>
      <c r="H2912" s="160">
        <f t="shared" ref="H2912:J2912" si="1648">H2874</f>
        <v>0</v>
      </c>
      <c r="I2912" s="161">
        <f t="shared" si="1648"/>
        <v>0</v>
      </c>
      <c r="J2912" s="161">
        <f t="shared" si="1648"/>
        <v>0</v>
      </c>
      <c r="K2912" s="162">
        <f t="shared" si="1620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9">B2875</f>
        <v>0</v>
      </c>
      <c r="C2913" s="287">
        <f t="shared" si="1649"/>
        <v>0</v>
      </c>
      <c r="D2913" s="288">
        <f t="shared" si="1649"/>
        <v>0</v>
      </c>
      <c r="E2913" s="290">
        <f t="shared" si="1649"/>
        <v>0</v>
      </c>
      <c r="F2913" s="158"/>
      <c r="G2913" s="159"/>
      <c r="H2913" s="160">
        <f t="shared" ref="H2913:J2913" si="1650">H2875</f>
        <v>0</v>
      </c>
      <c r="I2913" s="161">
        <f t="shared" si="1650"/>
        <v>0</v>
      </c>
      <c r="J2913" s="161">
        <f t="shared" si="1650"/>
        <v>0</v>
      </c>
      <c r="K2913" s="162">
        <f t="shared" si="1620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77"/>
      <c r="K2915" s="365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78">
        <f>SUM(K2898:K2913)</f>
        <v>8108424</v>
      </c>
      <c r="K2916" s="37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6"/>
      <c r="K2917" s="366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5"/>
      <c r="K2919" s="365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71">
        <f>((J2916/1.11)+(K2918/1.11))*11%</f>
        <v>803537.51351351349</v>
      </c>
      <c r="K2920" s="37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5"/>
      <c r="K2921" s="365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8108424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8" t="str">
        <f>J2886</f>
        <v>NOVI / CONDRO</v>
      </c>
      <c r="K2924" s="339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8">
        <f>J2887</f>
        <v>0</v>
      </c>
      <c r="K2925" s="339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24020026</v>
      </c>
      <c r="F2928" s="200"/>
      <c r="G2928" s="201" t="s">
        <v>2</v>
      </c>
      <c r="H2928" s="340" t="str">
        <f>H2890</f>
        <v>HARNOYO</v>
      </c>
      <c r="I2928" s="340"/>
      <c r="J2928" s="340"/>
      <c r="K2928" s="341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4" t="s">
        <v>3</v>
      </c>
      <c r="G2929" s="207"/>
      <c r="H2929" s="342"/>
      <c r="I2929" s="342"/>
      <c r="J2929" s="342"/>
      <c r="K2929" s="343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5">
        <f>D2892</f>
        <v>45346</v>
      </c>
      <c r="E2930" s="316"/>
      <c r="F2930" s="314"/>
      <c r="G2930" s="208"/>
      <c r="H2930" s="317" t="str">
        <f>H2892</f>
        <v>(BENDAN)</v>
      </c>
      <c r="I2930" s="317"/>
      <c r="J2930" s="317"/>
      <c r="K2930" s="318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4"/>
      <c r="G2931" s="208"/>
      <c r="H2931" s="319" t="str">
        <f>H2893</f>
        <v>PEKALONGAN</v>
      </c>
      <c r="I2931" s="319"/>
      <c r="J2931" s="319"/>
      <c r="K2931" s="320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2778</v>
      </c>
      <c r="E2932" s="199"/>
      <c r="F2932" s="210"/>
      <c r="G2932" s="211"/>
      <c r="H2932" s="321"/>
      <c r="I2932" s="321"/>
      <c r="J2932" s="321"/>
      <c r="K2932" s="322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1">B2898</f>
        <v>144</v>
      </c>
      <c r="C2936" s="292" t="str">
        <f t="shared" si="1651"/>
        <v>LSN</v>
      </c>
      <c r="D2936" s="293">
        <f t="shared" si="1651"/>
        <v>1</v>
      </c>
      <c r="E2936" s="294" t="str">
        <f t="shared" si="1651"/>
        <v>GEL PEN KENKO K-1 HITAM</v>
      </c>
      <c r="F2936" s="235"/>
      <c r="G2936" s="236"/>
      <c r="H2936" s="237">
        <f t="shared" ref="H2936:J2936" si="1652">H2898</f>
        <v>39600</v>
      </c>
      <c r="I2936" s="238">
        <f t="shared" si="1652"/>
        <v>0.14000000000000001</v>
      </c>
      <c r="J2936" s="238">
        <f t="shared" si="1652"/>
        <v>0</v>
      </c>
      <c r="K2936" s="239">
        <f t="shared" ref="K2936:K2951" si="1653">(B2936*H2936-((B2936*H2936)*I2936))-((B2936*H2936-((B2936*H2936)*I2936))*J2936)</f>
        <v>4904064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4">B2899</f>
        <v>30</v>
      </c>
      <c r="C2937" s="292" t="str">
        <f t="shared" si="1654"/>
        <v>LSN</v>
      </c>
      <c r="D2937" s="293">
        <f t="shared" si="1654"/>
        <v>1</v>
      </c>
      <c r="E2937" s="294" t="str">
        <f t="shared" si="1654"/>
        <v>CUTTER 9 MM KENKO K-200 (KECIL)</v>
      </c>
      <c r="F2937" s="235"/>
      <c r="G2937" s="236"/>
      <c r="H2937" s="237">
        <f t="shared" ref="H2937:J2937" si="1655">H2899</f>
        <v>52200</v>
      </c>
      <c r="I2937" s="238">
        <f t="shared" si="1655"/>
        <v>0.14000000000000001</v>
      </c>
      <c r="J2937" s="238">
        <f t="shared" si="1655"/>
        <v>0</v>
      </c>
      <c r="K2937" s="239">
        <f t="shared" si="1653"/>
        <v>1346760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6">B2900</f>
        <v>36</v>
      </c>
      <c r="C2938" s="292" t="str">
        <f t="shared" si="1656"/>
        <v>BOX</v>
      </c>
      <c r="D2938" s="293">
        <f t="shared" si="1656"/>
        <v>1</v>
      </c>
      <c r="E2938" s="294" t="str">
        <f t="shared" si="1656"/>
        <v>LEM STICK KENKO 25 GR (BESAR) isi 12 pc</v>
      </c>
      <c r="F2938" s="235"/>
      <c r="G2938" s="236"/>
      <c r="H2938" s="237">
        <f t="shared" ref="H2938:J2938" si="1657">H2900</f>
        <v>60000</v>
      </c>
      <c r="I2938" s="238">
        <f t="shared" si="1657"/>
        <v>0.14000000000000001</v>
      </c>
      <c r="J2938" s="238">
        <f t="shared" si="1657"/>
        <v>0</v>
      </c>
      <c r="K2938" s="239">
        <f t="shared" si="1653"/>
        <v>1857600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8">B2901</f>
        <v>0</v>
      </c>
      <c r="C2939" s="292">
        <f t="shared" si="1658"/>
        <v>0</v>
      </c>
      <c r="D2939" s="293">
        <f t="shared" si="1658"/>
        <v>0</v>
      </c>
      <c r="E2939" s="294">
        <f t="shared" si="1658"/>
        <v>0</v>
      </c>
      <c r="F2939" s="235"/>
      <c r="G2939" s="236"/>
      <c r="H2939" s="237">
        <f t="shared" ref="H2939:J2939" si="1659">H2901</f>
        <v>0</v>
      </c>
      <c r="I2939" s="238">
        <f t="shared" si="1659"/>
        <v>0</v>
      </c>
      <c r="J2939" s="238">
        <f t="shared" si="1659"/>
        <v>0</v>
      </c>
      <c r="K2939" s="239">
        <f t="shared" si="1653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60">B2902</f>
        <v>0</v>
      </c>
      <c r="C2940" s="292">
        <f t="shared" si="1660"/>
        <v>0</v>
      </c>
      <c r="D2940" s="293">
        <f t="shared" si="1660"/>
        <v>0</v>
      </c>
      <c r="E2940" s="294">
        <f t="shared" si="1660"/>
        <v>0</v>
      </c>
      <c r="F2940" s="235"/>
      <c r="G2940" s="236"/>
      <c r="H2940" s="237">
        <f t="shared" ref="H2940:J2940" si="1661">H2902</f>
        <v>0</v>
      </c>
      <c r="I2940" s="238">
        <f t="shared" si="1661"/>
        <v>0</v>
      </c>
      <c r="J2940" s="238">
        <f t="shared" si="1661"/>
        <v>0</v>
      </c>
      <c r="K2940" s="239">
        <f t="shared" si="1653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2">B2903</f>
        <v>0</v>
      </c>
      <c r="C2941" s="292">
        <f t="shared" si="1662"/>
        <v>0</v>
      </c>
      <c r="D2941" s="293">
        <f t="shared" si="1662"/>
        <v>0</v>
      </c>
      <c r="E2941" s="294">
        <f t="shared" si="1662"/>
        <v>0</v>
      </c>
      <c r="F2941" s="235"/>
      <c r="G2941" s="236"/>
      <c r="H2941" s="237">
        <f t="shared" ref="H2941:J2941" si="1663">H2903</f>
        <v>0</v>
      </c>
      <c r="I2941" s="238">
        <f t="shared" si="1663"/>
        <v>0</v>
      </c>
      <c r="J2941" s="238">
        <f t="shared" si="1663"/>
        <v>0</v>
      </c>
      <c r="K2941" s="239">
        <f t="shared" si="1653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4">B2904</f>
        <v>0</v>
      </c>
      <c r="C2942" s="292">
        <f t="shared" si="1664"/>
        <v>0</v>
      </c>
      <c r="D2942" s="293">
        <f t="shared" si="1664"/>
        <v>0</v>
      </c>
      <c r="E2942" s="294">
        <f t="shared" si="1664"/>
        <v>0</v>
      </c>
      <c r="F2942" s="235"/>
      <c r="G2942" s="236"/>
      <c r="H2942" s="237">
        <f t="shared" ref="H2942:J2942" si="1665">H2904</f>
        <v>0</v>
      </c>
      <c r="I2942" s="238">
        <f t="shared" si="1665"/>
        <v>0</v>
      </c>
      <c r="J2942" s="238">
        <f t="shared" si="1665"/>
        <v>0</v>
      </c>
      <c r="K2942" s="239">
        <f t="shared" si="1653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6">B2905</f>
        <v>0</v>
      </c>
      <c r="C2943" s="292">
        <f t="shared" si="1666"/>
        <v>0</v>
      </c>
      <c r="D2943" s="293">
        <f t="shared" si="1666"/>
        <v>0</v>
      </c>
      <c r="E2943" s="295">
        <f t="shared" si="1666"/>
        <v>0</v>
      </c>
      <c r="F2943" s="235"/>
      <c r="G2943" s="236"/>
      <c r="H2943" s="237">
        <f t="shared" ref="H2943:J2943" si="1667">H2905</f>
        <v>0</v>
      </c>
      <c r="I2943" s="238">
        <f t="shared" si="1667"/>
        <v>0</v>
      </c>
      <c r="J2943" s="238">
        <f t="shared" si="1667"/>
        <v>0</v>
      </c>
      <c r="K2943" s="239">
        <f t="shared" si="1653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8">B2906</f>
        <v>0</v>
      </c>
      <c r="C2944" s="292">
        <f t="shared" si="1668"/>
        <v>0</v>
      </c>
      <c r="D2944" s="293">
        <f t="shared" si="1668"/>
        <v>0</v>
      </c>
      <c r="E2944" s="294">
        <f t="shared" si="1668"/>
        <v>0</v>
      </c>
      <c r="F2944" s="235"/>
      <c r="G2944" s="236"/>
      <c r="H2944" s="237">
        <f t="shared" ref="H2944:J2944" si="1669">H2906</f>
        <v>0</v>
      </c>
      <c r="I2944" s="238">
        <f t="shared" si="1669"/>
        <v>0</v>
      </c>
      <c r="J2944" s="238">
        <f t="shared" si="1669"/>
        <v>0</v>
      </c>
      <c r="K2944" s="239">
        <f t="shared" si="1653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70">B2907</f>
        <v>0</v>
      </c>
      <c r="C2945" s="292">
        <f t="shared" si="1670"/>
        <v>0</v>
      </c>
      <c r="D2945" s="293">
        <f t="shared" si="1670"/>
        <v>0</v>
      </c>
      <c r="E2945" s="294">
        <f t="shared" si="1670"/>
        <v>0</v>
      </c>
      <c r="F2945" s="235"/>
      <c r="G2945" s="236"/>
      <c r="H2945" s="237">
        <f t="shared" ref="H2945:J2945" si="1671">H2907</f>
        <v>0</v>
      </c>
      <c r="I2945" s="238">
        <f t="shared" si="1671"/>
        <v>0</v>
      </c>
      <c r="J2945" s="238">
        <f t="shared" si="1671"/>
        <v>0</v>
      </c>
      <c r="K2945" s="239">
        <f t="shared" si="1653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2">B2908</f>
        <v>0</v>
      </c>
      <c r="C2946" s="292">
        <f t="shared" si="1672"/>
        <v>0</v>
      </c>
      <c r="D2946" s="293">
        <f t="shared" si="1672"/>
        <v>0</v>
      </c>
      <c r="E2946" s="294">
        <f t="shared" si="1672"/>
        <v>0</v>
      </c>
      <c r="F2946" s="235"/>
      <c r="G2946" s="236"/>
      <c r="H2946" s="237">
        <f t="shared" ref="H2946:J2946" si="1673">H2908</f>
        <v>0</v>
      </c>
      <c r="I2946" s="238">
        <f t="shared" si="1673"/>
        <v>0</v>
      </c>
      <c r="J2946" s="238">
        <f t="shared" si="1673"/>
        <v>0</v>
      </c>
      <c r="K2946" s="239">
        <f t="shared" si="1653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4">B2909</f>
        <v>0</v>
      </c>
      <c r="C2947" s="292">
        <f t="shared" si="1674"/>
        <v>0</v>
      </c>
      <c r="D2947" s="293">
        <f t="shared" si="1674"/>
        <v>0</v>
      </c>
      <c r="E2947" s="294">
        <f t="shared" si="1674"/>
        <v>0</v>
      </c>
      <c r="F2947" s="235"/>
      <c r="G2947" s="236"/>
      <c r="H2947" s="237">
        <f t="shared" ref="H2947:J2947" si="1675">H2909</f>
        <v>0</v>
      </c>
      <c r="I2947" s="238">
        <f t="shared" si="1675"/>
        <v>0</v>
      </c>
      <c r="J2947" s="238">
        <f t="shared" si="1675"/>
        <v>0</v>
      </c>
      <c r="K2947" s="239">
        <f t="shared" si="1653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6">B2910</f>
        <v>0</v>
      </c>
      <c r="C2948" s="292">
        <f t="shared" si="1676"/>
        <v>0</v>
      </c>
      <c r="D2948" s="293">
        <f t="shared" si="1676"/>
        <v>0</v>
      </c>
      <c r="E2948" s="294">
        <f t="shared" si="1676"/>
        <v>0</v>
      </c>
      <c r="F2948" s="235"/>
      <c r="G2948" s="236"/>
      <c r="H2948" s="237">
        <f t="shared" ref="H2948:J2948" si="1677">H2910</f>
        <v>0</v>
      </c>
      <c r="I2948" s="238">
        <f t="shared" si="1677"/>
        <v>0</v>
      </c>
      <c r="J2948" s="238">
        <f t="shared" si="1677"/>
        <v>0</v>
      </c>
      <c r="K2948" s="239">
        <f t="shared" si="1653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8">B2911</f>
        <v>0</v>
      </c>
      <c r="C2949" s="292">
        <f t="shared" si="1678"/>
        <v>0</v>
      </c>
      <c r="D2949" s="293">
        <f t="shared" si="1678"/>
        <v>0</v>
      </c>
      <c r="E2949" s="294">
        <f t="shared" si="1678"/>
        <v>0</v>
      </c>
      <c r="F2949" s="235"/>
      <c r="G2949" s="236"/>
      <c r="H2949" s="237">
        <f t="shared" ref="H2949:J2949" si="1679">H2911</f>
        <v>0</v>
      </c>
      <c r="I2949" s="238">
        <f t="shared" si="1679"/>
        <v>0</v>
      </c>
      <c r="J2949" s="238">
        <f t="shared" si="1679"/>
        <v>0</v>
      </c>
      <c r="K2949" s="239">
        <f t="shared" si="1653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80">B2912</f>
        <v>0</v>
      </c>
      <c r="C2950" s="292">
        <f t="shared" si="1680"/>
        <v>0</v>
      </c>
      <c r="D2950" s="293">
        <f t="shared" si="1680"/>
        <v>0</v>
      </c>
      <c r="E2950" s="294">
        <f t="shared" si="1680"/>
        <v>0</v>
      </c>
      <c r="F2950" s="235"/>
      <c r="G2950" s="236"/>
      <c r="H2950" s="237">
        <f t="shared" ref="H2950:J2950" si="1681">H2912</f>
        <v>0</v>
      </c>
      <c r="I2950" s="238">
        <f t="shared" si="1681"/>
        <v>0</v>
      </c>
      <c r="J2950" s="238">
        <f t="shared" si="1681"/>
        <v>0</v>
      </c>
      <c r="K2950" s="239">
        <f t="shared" si="1653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2">B2913</f>
        <v>0</v>
      </c>
      <c r="C2951" s="292">
        <f t="shared" si="1682"/>
        <v>0</v>
      </c>
      <c r="D2951" s="293">
        <f t="shared" si="1682"/>
        <v>0</v>
      </c>
      <c r="E2951" s="295">
        <f t="shared" si="1682"/>
        <v>0</v>
      </c>
      <c r="F2951" s="235"/>
      <c r="G2951" s="236"/>
      <c r="H2951" s="237">
        <f t="shared" ref="H2951:J2951" si="1683">H2913</f>
        <v>0</v>
      </c>
      <c r="I2951" s="238">
        <f t="shared" si="1683"/>
        <v>0</v>
      </c>
      <c r="J2951" s="238">
        <f t="shared" si="1683"/>
        <v>0</v>
      </c>
      <c r="K2951" s="239">
        <f t="shared" si="1653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3"/>
      <c r="K2953" s="32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5">
        <f>SUM(K2936:K2951)</f>
        <v>8108424</v>
      </c>
      <c r="K2954" s="32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7"/>
      <c r="K2955" s="32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4"/>
      <c r="K2957" s="32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8">
        <f>((J2954/1.11)+(K2956/1.11))*11%</f>
        <v>803537.51351351349</v>
      </c>
      <c r="K2958" s="329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4"/>
      <c r="K2959" s="32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8108424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30" t="str">
        <f>J2924</f>
        <v>NOVI / CONDRO</v>
      </c>
      <c r="K2962" s="331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30">
        <f>J2925</f>
        <v>0</v>
      </c>
      <c r="K2963" s="331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24020027</v>
      </c>
      <c r="G2966" s="11" t="s">
        <v>2</v>
      </c>
      <c r="H2966" s="306" t="s">
        <v>63</v>
      </c>
      <c r="I2966" s="306"/>
      <c r="J2966" s="306"/>
      <c r="K2966" s="30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0" t="s">
        <v>3</v>
      </c>
      <c r="G2967" s="17"/>
      <c r="H2967" s="308"/>
      <c r="I2967" s="308"/>
      <c r="J2967" s="308"/>
      <c r="K2967" s="30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8">
        <v>45346</v>
      </c>
      <c r="E2968" s="349"/>
      <c r="F2968" s="310"/>
      <c r="G2968" s="18"/>
      <c r="H2968" s="350" t="s">
        <v>31</v>
      </c>
      <c r="I2968" s="350"/>
      <c r="J2968" s="350"/>
      <c r="K2968" s="351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0"/>
      <c r="G2969" s="18"/>
      <c r="H2969" s="352" t="s">
        <v>64</v>
      </c>
      <c r="I2969" s="352"/>
      <c r="J2969" s="352"/>
      <c r="K2969" s="353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189</v>
      </c>
      <c r="E2970" s="9"/>
      <c r="F2970" s="21"/>
      <c r="G2970" s="22"/>
      <c r="H2970" s="354"/>
      <c r="I2970" s="354"/>
      <c r="J2970" s="354"/>
      <c r="K2970" s="355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50</v>
      </c>
      <c r="C2974" s="46" t="s">
        <v>77</v>
      </c>
      <c r="D2974" s="93">
        <v>1</v>
      </c>
      <c r="E2974" s="110" t="s">
        <v>190</v>
      </c>
      <c r="F2974" s="48"/>
      <c r="G2974" s="49"/>
      <c r="H2974" s="50">
        <v>32000</v>
      </c>
      <c r="I2974" s="51">
        <v>0.125</v>
      </c>
      <c r="J2974" s="51"/>
      <c r="K2974" s="52">
        <f t="shared" ref="K2974:K2989" si="1684">(B2974*H2974-((B2974*H2974)*I2974))-((B2974*H2974-((B2974*H2974)*I2974))*J2974)</f>
        <v>1400000</v>
      </c>
      <c r="L2974" s="36"/>
    </row>
    <row r="2975" spans="1:12" s="10" customFormat="1" ht="14.1" customHeight="1" x14ac:dyDescent="0.25">
      <c r="A2975" s="45">
        <v>2</v>
      </c>
      <c r="B2975" s="46">
        <v>50</v>
      </c>
      <c r="C2975" s="46" t="s">
        <v>65</v>
      </c>
      <c r="D2975" s="93">
        <v>1</v>
      </c>
      <c r="E2975" s="110" t="s">
        <v>66</v>
      </c>
      <c r="F2975" s="48"/>
      <c r="G2975" s="49"/>
      <c r="H2975" s="50">
        <v>25000</v>
      </c>
      <c r="I2975" s="51"/>
      <c r="J2975" s="51"/>
      <c r="K2975" s="52">
        <f t="shared" si="1684"/>
        <v>1250000</v>
      </c>
      <c r="L2975" s="36"/>
    </row>
    <row r="2976" spans="1:12" s="10" customFormat="1" ht="14.1" customHeight="1" x14ac:dyDescent="0.25">
      <c r="A2976" s="45">
        <v>3</v>
      </c>
      <c r="B2976" s="46">
        <v>25</v>
      </c>
      <c r="C2976" s="46" t="s">
        <v>69</v>
      </c>
      <c r="D2976" s="93" t="s">
        <v>31</v>
      </c>
      <c r="E2976" s="110" t="s">
        <v>191</v>
      </c>
      <c r="F2976" s="48"/>
      <c r="G2976" s="49"/>
      <c r="H2976" s="50">
        <v>19000</v>
      </c>
      <c r="I2976" s="51">
        <v>0.125</v>
      </c>
      <c r="J2976" s="51"/>
      <c r="K2976" s="52">
        <f t="shared" si="1684"/>
        <v>415625</v>
      </c>
      <c r="L2976" s="36"/>
    </row>
    <row r="2977" spans="1:12" s="10" customFormat="1" ht="14.1" customHeight="1" x14ac:dyDescent="0.25">
      <c r="A2977" s="45">
        <v>4</v>
      </c>
      <c r="B2977" s="46">
        <v>144</v>
      </c>
      <c r="C2977" s="46" t="s">
        <v>34</v>
      </c>
      <c r="D2977" s="93">
        <v>1</v>
      </c>
      <c r="E2977" s="110" t="s">
        <v>42</v>
      </c>
      <c r="F2977" s="48"/>
      <c r="G2977" s="49"/>
      <c r="H2977" s="50">
        <v>39000</v>
      </c>
      <c r="I2977" s="51">
        <v>0.125</v>
      </c>
      <c r="J2977" s="51"/>
      <c r="K2977" s="52">
        <f t="shared" si="1684"/>
        <v>4914000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4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4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4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4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4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4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4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4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4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4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4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4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7"/>
      <c r="K2991" s="311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2">
        <f>SUM(K2974:K2989)</f>
        <v>7979625</v>
      </c>
      <c r="K2992" s="333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4"/>
      <c r="K2993" s="334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1"/>
      <c r="K2995" s="311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5">
        <f>((J2992/1.11)+(K2994/1.11))*11%</f>
        <v>790773.64864864852</v>
      </c>
      <c r="K2996" s="336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1"/>
      <c r="K2997" s="311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7979625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2" t="s">
        <v>36</v>
      </c>
      <c r="K3000" s="31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2"/>
      <c r="K3001" s="31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24020027</v>
      </c>
      <c r="F3004" s="123"/>
      <c r="G3004" s="124" t="s">
        <v>2</v>
      </c>
      <c r="H3004" s="356" t="str">
        <f>H2966</f>
        <v>CV LANCAR JAYA SENTOSA</v>
      </c>
      <c r="I3004" s="356"/>
      <c r="J3004" s="356"/>
      <c r="K3004" s="357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60" t="s">
        <v>3</v>
      </c>
      <c r="G3005" s="130"/>
      <c r="H3005" s="358"/>
      <c r="I3005" s="358"/>
      <c r="J3005" s="358"/>
      <c r="K3005" s="359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1">
        <f>D2968</f>
        <v>45346</v>
      </c>
      <c r="E3006" s="362"/>
      <c r="F3006" s="360"/>
      <c r="G3006" s="131"/>
      <c r="H3006" s="363" t="str">
        <f>H2968</f>
        <v/>
      </c>
      <c r="I3006" s="363"/>
      <c r="J3006" s="363"/>
      <c r="K3006" s="36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60"/>
      <c r="G3007" s="131"/>
      <c r="H3007" s="344" t="str">
        <f>H2969</f>
        <v>MALANG</v>
      </c>
      <c r="I3007" s="344"/>
      <c r="J3007" s="344"/>
      <c r="K3007" s="345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2626</v>
      </c>
      <c r="E3008" s="122"/>
      <c r="F3008" s="133"/>
      <c r="G3008" s="134"/>
      <c r="H3008" s="346"/>
      <c r="I3008" s="346"/>
      <c r="J3008" s="346"/>
      <c r="K3008" s="347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5">B2974</f>
        <v>50</v>
      </c>
      <c r="C3012" s="287" t="str">
        <f t="shared" si="1685"/>
        <v>BOX</v>
      </c>
      <c r="D3012" s="288">
        <f t="shared" si="1685"/>
        <v>1</v>
      </c>
      <c r="E3012" s="289" t="str">
        <f t="shared" si="1685"/>
        <v>STIP / PENGHAPUS JOYKO ER-30W PUTIH</v>
      </c>
      <c r="F3012" s="158"/>
      <c r="G3012" s="159"/>
      <c r="H3012" s="160">
        <f t="shared" ref="H3012:J3012" si="1686">H2974</f>
        <v>32000</v>
      </c>
      <c r="I3012" s="161">
        <f t="shared" si="1686"/>
        <v>0.125</v>
      </c>
      <c r="J3012" s="161">
        <f t="shared" si="1686"/>
        <v>0</v>
      </c>
      <c r="K3012" s="162">
        <f t="shared" ref="K3012:K3027" si="1687">(B3012*H3012-((B3012*H3012)*I3012))-((B3012*H3012-((B3012*H3012)*I3012))*J3012)</f>
        <v>1400000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8">B2975</f>
        <v>50</v>
      </c>
      <c r="C3013" s="287" t="str">
        <f t="shared" si="1688"/>
        <v>PAK</v>
      </c>
      <c r="D3013" s="288">
        <f t="shared" si="1688"/>
        <v>1</v>
      </c>
      <c r="E3013" s="289" t="str">
        <f t="shared" si="1688"/>
        <v>ISI STAPLER (STAPLES) GREATWALL GW-369 (BESAR)</v>
      </c>
      <c r="F3013" s="158"/>
      <c r="G3013" s="159"/>
      <c r="H3013" s="160">
        <f t="shared" ref="H3013:J3013" si="1689">H2975</f>
        <v>25000</v>
      </c>
      <c r="I3013" s="161">
        <f t="shared" si="1689"/>
        <v>0</v>
      </c>
      <c r="J3013" s="161">
        <f t="shared" si="1689"/>
        <v>0</v>
      </c>
      <c r="K3013" s="162">
        <f t="shared" si="1687"/>
        <v>1250000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90">B2976</f>
        <v>25</v>
      </c>
      <c r="C3014" s="287" t="str">
        <f t="shared" si="1690"/>
        <v>PCS</v>
      </c>
      <c r="D3014" s="288" t="str">
        <f t="shared" si="1690"/>
        <v/>
      </c>
      <c r="E3014" s="289" t="str">
        <f t="shared" si="1690"/>
        <v>HAND TALLY COUNTER KENKO HT-302</v>
      </c>
      <c r="F3014" s="158"/>
      <c r="G3014" s="159"/>
      <c r="H3014" s="160">
        <f t="shared" ref="H3014:J3014" si="1691">H2976</f>
        <v>19000</v>
      </c>
      <c r="I3014" s="161">
        <f t="shared" si="1691"/>
        <v>0.125</v>
      </c>
      <c r="J3014" s="161">
        <f t="shared" si="1691"/>
        <v>0</v>
      </c>
      <c r="K3014" s="162">
        <f t="shared" si="1687"/>
        <v>415625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2">B2977</f>
        <v>144</v>
      </c>
      <c r="C3015" s="287" t="str">
        <f t="shared" si="1692"/>
        <v>LSN</v>
      </c>
      <c r="D3015" s="288">
        <f t="shared" si="1692"/>
        <v>1</v>
      </c>
      <c r="E3015" s="289" t="str">
        <f t="shared" si="1692"/>
        <v>GEL PEN KENKO HI-TECH-H 0.28 MM HITAM</v>
      </c>
      <c r="F3015" s="158"/>
      <c r="G3015" s="159"/>
      <c r="H3015" s="160">
        <f t="shared" ref="H3015:J3015" si="1693">H2977</f>
        <v>39000</v>
      </c>
      <c r="I3015" s="161">
        <f t="shared" si="1693"/>
        <v>0.125</v>
      </c>
      <c r="J3015" s="161">
        <f t="shared" si="1693"/>
        <v>0</v>
      </c>
      <c r="K3015" s="162">
        <f t="shared" si="1687"/>
        <v>4914000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4">B2978</f>
        <v>0</v>
      </c>
      <c r="C3016" s="287">
        <f t="shared" si="1694"/>
        <v>0</v>
      </c>
      <c r="D3016" s="288">
        <f t="shared" si="1694"/>
        <v>0</v>
      </c>
      <c r="E3016" s="289">
        <f t="shared" si="1694"/>
        <v>0</v>
      </c>
      <c r="F3016" s="158"/>
      <c r="G3016" s="159"/>
      <c r="H3016" s="160">
        <f t="shared" ref="H3016:J3016" si="1695">H2978</f>
        <v>0</v>
      </c>
      <c r="I3016" s="161">
        <f t="shared" si="1695"/>
        <v>0</v>
      </c>
      <c r="J3016" s="161">
        <f t="shared" si="1695"/>
        <v>0</v>
      </c>
      <c r="K3016" s="162">
        <f t="shared" si="1687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6">B2979</f>
        <v>0</v>
      </c>
      <c r="C3017" s="287">
        <f t="shared" si="1696"/>
        <v>0</v>
      </c>
      <c r="D3017" s="288">
        <f t="shared" si="1696"/>
        <v>0</v>
      </c>
      <c r="E3017" s="289">
        <f t="shared" si="1696"/>
        <v>0</v>
      </c>
      <c r="F3017" s="158"/>
      <c r="G3017" s="159"/>
      <c r="H3017" s="160">
        <f t="shared" ref="H3017:J3017" si="1697">H2979</f>
        <v>0</v>
      </c>
      <c r="I3017" s="161">
        <f t="shared" si="1697"/>
        <v>0</v>
      </c>
      <c r="J3017" s="161">
        <f t="shared" si="1697"/>
        <v>0</v>
      </c>
      <c r="K3017" s="162">
        <f t="shared" si="1687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8">B2980</f>
        <v>0</v>
      </c>
      <c r="C3018" s="287">
        <f t="shared" si="1698"/>
        <v>0</v>
      </c>
      <c r="D3018" s="288">
        <f t="shared" si="1698"/>
        <v>0</v>
      </c>
      <c r="E3018" s="289">
        <f t="shared" si="1698"/>
        <v>0</v>
      </c>
      <c r="F3018" s="158"/>
      <c r="G3018" s="159"/>
      <c r="H3018" s="160">
        <f t="shared" ref="H3018:J3018" si="1699">H2980</f>
        <v>0</v>
      </c>
      <c r="I3018" s="161">
        <f t="shared" si="1699"/>
        <v>0</v>
      </c>
      <c r="J3018" s="161">
        <f t="shared" si="1699"/>
        <v>0</v>
      </c>
      <c r="K3018" s="162">
        <f t="shared" si="1687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700">B2981</f>
        <v>0</v>
      </c>
      <c r="C3019" s="287">
        <f t="shared" si="1700"/>
        <v>0</v>
      </c>
      <c r="D3019" s="288">
        <f t="shared" si="1700"/>
        <v>0</v>
      </c>
      <c r="E3019" s="290">
        <f t="shared" si="1700"/>
        <v>0</v>
      </c>
      <c r="F3019" s="158"/>
      <c r="G3019" s="159"/>
      <c r="H3019" s="160">
        <f t="shared" ref="H3019:J3019" si="1701">H2981</f>
        <v>0</v>
      </c>
      <c r="I3019" s="161">
        <f t="shared" si="1701"/>
        <v>0</v>
      </c>
      <c r="J3019" s="161">
        <f t="shared" si="1701"/>
        <v>0</v>
      </c>
      <c r="K3019" s="162">
        <f t="shared" si="1687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2">B2982</f>
        <v>0</v>
      </c>
      <c r="C3020" s="287">
        <f t="shared" si="1702"/>
        <v>0</v>
      </c>
      <c r="D3020" s="288">
        <f t="shared" si="1702"/>
        <v>0</v>
      </c>
      <c r="E3020" s="289">
        <f t="shared" si="1702"/>
        <v>0</v>
      </c>
      <c r="F3020" s="158"/>
      <c r="G3020" s="159"/>
      <c r="H3020" s="160">
        <f t="shared" ref="H3020:J3020" si="1703">H2982</f>
        <v>0</v>
      </c>
      <c r="I3020" s="161">
        <f t="shared" si="1703"/>
        <v>0</v>
      </c>
      <c r="J3020" s="161">
        <f t="shared" si="1703"/>
        <v>0</v>
      </c>
      <c r="K3020" s="162">
        <f t="shared" si="1687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4">B2983</f>
        <v>0</v>
      </c>
      <c r="C3021" s="287">
        <f t="shared" si="1704"/>
        <v>0</v>
      </c>
      <c r="D3021" s="288">
        <f t="shared" si="1704"/>
        <v>0</v>
      </c>
      <c r="E3021" s="289">
        <f t="shared" si="1704"/>
        <v>0</v>
      </c>
      <c r="F3021" s="158"/>
      <c r="G3021" s="159"/>
      <c r="H3021" s="160">
        <f t="shared" ref="H3021:J3021" si="1705">H2983</f>
        <v>0</v>
      </c>
      <c r="I3021" s="161">
        <f t="shared" si="1705"/>
        <v>0</v>
      </c>
      <c r="J3021" s="161">
        <f t="shared" si="1705"/>
        <v>0</v>
      </c>
      <c r="K3021" s="162">
        <f t="shared" si="1687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6">B2984</f>
        <v>0</v>
      </c>
      <c r="C3022" s="287">
        <f t="shared" si="1706"/>
        <v>0</v>
      </c>
      <c r="D3022" s="288">
        <f t="shared" si="1706"/>
        <v>0</v>
      </c>
      <c r="E3022" s="289">
        <f t="shared" si="1706"/>
        <v>0</v>
      </c>
      <c r="F3022" s="158"/>
      <c r="G3022" s="159"/>
      <c r="H3022" s="160">
        <f t="shared" ref="H3022:J3022" si="1707">H2984</f>
        <v>0</v>
      </c>
      <c r="I3022" s="161">
        <f t="shared" si="1707"/>
        <v>0</v>
      </c>
      <c r="J3022" s="161">
        <f t="shared" si="1707"/>
        <v>0</v>
      </c>
      <c r="K3022" s="162">
        <f t="shared" si="1687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8">B2985</f>
        <v>0</v>
      </c>
      <c r="C3023" s="287">
        <f t="shared" si="1708"/>
        <v>0</v>
      </c>
      <c r="D3023" s="288">
        <f t="shared" si="1708"/>
        <v>0</v>
      </c>
      <c r="E3023" s="289">
        <f t="shared" si="1708"/>
        <v>0</v>
      </c>
      <c r="F3023" s="158"/>
      <c r="G3023" s="159"/>
      <c r="H3023" s="160">
        <f t="shared" ref="H3023:J3023" si="1709">H2985</f>
        <v>0</v>
      </c>
      <c r="I3023" s="161">
        <f t="shared" si="1709"/>
        <v>0</v>
      </c>
      <c r="J3023" s="161">
        <f t="shared" si="1709"/>
        <v>0</v>
      </c>
      <c r="K3023" s="162">
        <f t="shared" si="1687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10">B2986</f>
        <v>0</v>
      </c>
      <c r="C3024" s="287">
        <f t="shared" si="1710"/>
        <v>0</v>
      </c>
      <c r="D3024" s="288">
        <f t="shared" si="1710"/>
        <v>0</v>
      </c>
      <c r="E3024" s="289">
        <f t="shared" si="1710"/>
        <v>0</v>
      </c>
      <c r="F3024" s="158"/>
      <c r="G3024" s="159"/>
      <c r="H3024" s="160">
        <f t="shared" ref="H3024:J3024" si="1711">H2986</f>
        <v>0</v>
      </c>
      <c r="I3024" s="161">
        <f t="shared" si="1711"/>
        <v>0</v>
      </c>
      <c r="J3024" s="161">
        <f t="shared" si="1711"/>
        <v>0</v>
      </c>
      <c r="K3024" s="162">
        <f t="shared" si="1687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2">B2987</f>
        <v>0</v>
      </c>
      <c r="C3025" s="287">
        <f t="shared" si="1712"/>
        <v>0</v>
      </c>
      <c r="D3025" s="288">
        <f t="shared" si="1712"/>
        <v>0</v>
      </c>
      <c r="E3025" s="289">
        <f t="shared" si="1712"/>
        <v>0</v>
      </c>
      <c r="F3025" s="158"/>
      <c r="G3025" s="159"/>
      <c r="H3025" s="160">
        <f t="shared" ref="H3025:J3025" si="1713">H2987</f>
        <v>0</v>
      </c>
      <c r="I3025" s="161">
        <f t="shared" si="1713"/>
        <v>0</v>
      </c>
      <c r="J3025" s="161">
        <f t="shared" si="1713"/>
        <v>0</v>
      </c>
      <c r="K3025" s="162">
        <f t="shared" si="1687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4">B2988</f>
        <v>0</v>
      </c>
      <c r="C3026" s="287">
        <f t="shared" si="1714"/>
        <v>0</v>
      </c>
      <c r="D3026" s="288">
        <f t="shared" si="1714"/>
        <v>0</v>
      </c>
      <c r="E3026" s="289">
        <f t="shared" si="1714"/>
        <v>0</v>
      </c>
      <c r="F3026" s="158"/>
      <c r="G3026" s="159"/>
      <c r="H3026" s="160">
        <f t="shared" ref="H3026:J3026" si="1715">H2988</f>
        <v>0</v>
      </c>
      <c r="I3026" s="161">
        <f t="shared" si="1715"/>
        <v>0</v>
      </c>
      <c r="J3026" s="161">
        <f t="shared" si="1715"/>
        <v>0</v>
      </c>
      <c r="K3026" s="162">
        <f t="shared" si="1687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6">B2989</f>
        <v>0</v>
      </c>
      <c r="C3027" s="287">
        <f t="shared" si="1716"/>
        <v>0</v>
      </c>
      <c r="D3027" s="288">
        <f t="shared" si="1716"/>
        <v>0</v>
      </c>
      <c r="E3027" s="290">
        <f t="shared" si="1716"/>
        <v>0</v>
      </c>
      <c r="F3027" s="158"/>
      <c r="G3027" s="159"/>
      <c r="H3027" s="160">
        <f t="shared" ref="H3027:J3027" si="1717">H2989</f>
        <v>0</v>
      </c>
      <c r="I3027" s="161">
        <f t="shared" si="1717"/>
        <v>0</v>
      </c>
      <c r="J3027" s="161">
        <f t="shared" si="1717"/>
        <v>0</v>
      </c>
      <c r="K3027" s="162">
        <f t="shared" si="1687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77"/>
      <c r="K3029" s="365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78">
        <f>SUM(K3012:K3027)</f>
        <v>7979625</v>
      </c>
      <c r="K3030" s="37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6"/>
      <c r="K3031" s="366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5"/>
      <c r="K3033" s="365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71">
        <f>((J3030/1.11)+(K3032/1.11))*11%</f>
        <v>790773.64864864852</v>
      </c>
      <c r="K3034" s="37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5"/>
      <c r="K3035" s="365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7979625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8" t="str">
        <f>J3000</f>
        <v>NOVI / CONDRO</v>
      </c>
      <c r="K3038" s="339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8">
        <f>J3001</f>
        <v>0</v>
      </c>
      <c r="K3039" s="339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24020027</v>
      </c>
      <c r="F3042" s="200"/>
      <c r="G3042" s="201" t="s">
        <v>2</v>
      </c>
      <c r="H3042" s="340" t="str">
        <f>H3004</f>
        <v>CV LANCAR JAYA SENTOSA</v>
      </c>
      <c r="I3042" s="340"/>
      <c r="J3042" s="340"/>
      <c r="K3042" s="341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4" t="s">
        <v>3</v>
      </c>
      <c r="G3043" s="207"/>
      <c r="H3043" s="342"/>
      <c r="I3043" s="342"/>
      <c r="J3043" s="342"/>
      <c r="K3043" s="343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5">
        <f>D3006</f>
        <v>45346</v>
      </c>
      <c r="E3044" s="316"/>
      <c r="F3044" s="314"/>
      <c r="G3044" s="208"/>
      <c r="H3044" s="317" t="str">
        <f>H3006</f>
        <v/>
      </c>
      <c r="I3044" s="317"/>
      <c r="J3044" s="317"/>
      <c r="K3044" s="318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4"/>
      <c r="G3045" s="208"/>
      <c r="H3045" s="319" t="str">
        <f>H3007</f>
        <v>MALANG</v>
      </c>
      <c r="I3045" s="319"/>
      <c r="J3045" s="319"/>
      <c r="K3045" s="320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2626</v>
      </c>
      <c r="E3046" s="199"/>
      <c r="F3046" s="210"/>
      <c r="G3046" s="211"/>
      <c r="H3046" s="321"/>
      <c r="I3046" s="321"/>
      <c r="J3046" s="321"/>
      <c r="K3046" s="322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8">B3012</f>
        <v>50</v>
      </c>
      <c r="C3050" s="292" t="str">
        <f t="shared" si="1718"/>
        <v>BOX</v>
      </c>
      <c r="D3050" s="293">
        <f t="shared" si="1718"/>
        <v>1</v>
      </c>
      <c r="E3050" s="294" t="str">
        <f t="shared" si="1718"/>
        <v>STIP / PENGHAPUS JOYKO ER-30W PUTIH</v>
      </c>
      <c r="F3050" s="235"/>
      <c r="G3050" s="236"/>
      <c r="H3050" s="237">
        <f t="shared" ref="H3050:J3050" si="1719">H3012</f>
        <v>32000</v>
      </c>
      <c r="I3050" s="238">
        <f t="shared" si="1719"/>
        <v>0.125</v>
      </c>
      <c r="J3050" s="238">
        <f t="shared" si="1719"/>
        <v>0</v>
      </c>
      <c r="K3050" s="239">
        <f t="shared" ref="K3050:K3065" si="1720">(B3050*H3050-((B3050*H3050)*I3050))-((B3050*H3050-((B3050*H3050)*I3050))*J3050)</f>
        <v>1400000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21">B3013</f>
        <v>50</v>
      </c>
      <c r="C3051" s="292" t="str">
        <f t="shared" si="1721"/>
        <v>PAK</v>
      </c>
      <c r="D3051" s="293">
        <f t="shared" si="1721"/>
        <v>1</v>
      </c>
      <c r="E3051" s="294" t="str">
        <f t="shared" si="1721"/>
        <v>ISI STAPLER (STAPLES) GREATWALL GW-369 (BESAR)</v>
      </c>
      <c r="F3051" s="235"/>
      <c r="G3051" s="236"/>
      <c r="H3051" s="237">
        <f t="shared" ref="H3051:J3051" si="1722">H3013</f>
        <v>25000</v>
      </c>
      <c r="I3051" s="238">
        <f t="shared" si="1722"/>
        <v>0</v>
      </c>
      <c r="J3051" s="238">
        <f t="shared" si="1722"/>
        <v>0</v>
      </c>
      <c r="K3051" s="239">
        <f t="shared" si="1720"/>
        <v>1250000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3">B3014</f>
        <v>25</v>
      </c>
      <c r="C3052" s="292" t="str">
        <f t="shared" si="1723"/>
        <v>PCS</v>
      </c>
      <c r="D3052" s="293" t="str">
        <f t="shared" si="1723"/>
        <v/>
      </c>
      <c r="E3052" s="294" t="str">
        <f t="shared" si="1723"/>
        <v>HAND TALLY COUNTER KENKO HT-302</v>
      </c>
      <c r="F3052" s="235"/>
      <c r="G3052" s="236"/>
      <c r="H3052" s="237">
        <f t="shared" ref="H3052:J3052" si="1724">H3014</f>
        <v>19000</v>
      </c>
      <c r="I3052" s="238">
        <f t="shared" si="1724"/>
        <v>0.125</v>
      </c>
      <c r="J3052" s="238">
        <f t="shared" si="1724"/>
        <v>0</v>
      </c>
      <c r="K3052" s="239">
        <f t="shared" si="1720"/>
        <v>415625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5">B3015</f>
        <v>144</v>
      </c>
      <c r="C3053" s="292" t="str">
        <f t="shared" si="1725"/>
        <v>LSN</v>
      </c>
      <c r="D3053" s="293">
        <f t="shared" si="1725"/>
        <v>1</v>
      </c>
      <c r="E3053" s="294" t="str">
        <f t="shared" si="1725"/>
        <v>GEL PEN KENKO HI-TECH-H 0.28 MM HITAM</v>
      </c>
      <c r="F3053" s="235"/>
      <c r="G3053" s="236"/>
      <c r="H3053" s="237">
        <f t="shared" ref="H3053:J3053" si="1726">H3015</f>
        <v>39000</v>
      </c>
      <c r="I3053" s="238">
        <f t="shared" si="1726"/>
        <v>0.125</v>
      </c>
      <c r="J3053" s="238">
        <f t="shared" si="1726"/>
        <v>0</v>
      </c>
      <c r="K3053" s="239">
        <f t="shared" si="1720"/>
        <v>4914000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7">B3016</f>
        <v>0</v>
      </c>
      <c r="C3054" s="292">
        <f t="shared" si="1727"/>
        <v>0</v>
      </c>
      <c r="D3054" s="293">
        <f t="shared" si="1727"/>
        <v>0</v>
      </c>
      <c r="E3054" s="294">
        <f t="shared" si="1727"/>
        <v>0</v>
      </c>
      <c r="F3054" s="235"/>
      <c r="G3054" s="236"/>
      <c r="H3054" s="237">
        <f t="shared" ref="H3054:J3054" si="1728">H3016</f>
        <v>0</v>
      </c>
      <c r="I3054" s="238">
        <f t="shared" si="1728"/>
        <v>0</v>
      </c>
      <c r="J3054" s="238">
        <f t="shared" si="1728"/>
        <v>0</v>
      </c>
      <c r="K3054" s="239">
        <f t="shared" si="1720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9">B3017</f>
        <v>0</v>
      </c>
      <c r="C3055" s="292">
        <f t="shared" si="1729"/>
        <v>0</v>
      </c>
      <c r="D3055" s="293">
        <f t="shared" si="1729"/>
        <v>0</v>
      </c>
      <c r="E3055" s="294">
        <f t="shared" si="1729"/>
        <v>0</v>
      </c>
      <c r="F3055" s="235"/>
      <c r="G3055" s="236"/>
      <c r="H3055" s="237">
        <f t="shared" ref="H3055:J3055" si="1730">H3017</f>
        <v>0</v>
      </c>
      <c r="I3055" s="238">
        <f t="shared" si="1730"/>
        <v>0</v>
      </c>
      <c r="J3055" s="238">
        <f t="shared" si="1730"/>
        <v>0</v>
      </c>
      <c r="K3055" s="239">
        <f t="shared" si="1720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31">B3018</f>
        <v>0</v>
      </c>
      <c r="C3056" s="292">
        <f t="shared" si="1731"/>
        <v>0</v>
      </c>
      <c r="D3056" s="293">
        <f t="shared" si="1731"/>
        <v>0</v>
      </c>
      <c r="E3056" s="294">
        <f t="shared" si="1731"/>
        <v>0</v>
      </c>
      <c r="F3056" s="235"/>
      <c r="G3056" s="236"/>
      <c r="H3056" s="237">
        <f t="shared" ref="H3056:J3056" si="1732">H3018</f>
        <v>0</v>
      </c>
      <c r="I3056" s="238">
        <f t="shared" si="1732"/>
        <v>0</v>
      </c>
      <c r="J3056" s="238">
        <f t="shared" si="1732"/>
        <v>0</v>
      </c>
      <c r="K3056" s="239">
        <f t="shared" si="1720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3">B3019</f>
        <v>0</v>
      </c>
      <c r="C3057" s="292">
        <f t="shared" si="1733"/>
        <v>0</v>
      </c>
      <c r="D3057" s="293">
        <f t="shared" si="1733"/>
        <v>0</v>
      </c>
      <c r="E3057" s="295">
        <f t="shared" si="1733"/>
        <v>0</v>
      </c>
      <c r="F3057" s="235"/>
      <c r="G3057" s="236"/>
      <c r="H3057" s="237">
        <f t="shared" ref="H3057:J3057" si="1734">H3019</f>
        <v>0</v>
      </c>
      <c r="I3057" s="238">
        <f t="shared" si="1734"/>
        <v>0</v>
      </c>
      <c r="J3057" s="238">
        <f t="shared" si="1734"/>
        <v>0</v>
      </c>
      <c r="K3057" s="239">
        <f t="shared" si="1720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5">B3020</f>
        <v>0</v>
      </c>
      <c r="C3058" s="292">
        <f t="shared" si="1735"/>
        <v>0</v>
      </c>
      <c r="D3058" s="293">
        <f t="shared" si="1735"/>
        <v>0</v>
      </c>
      <c r="E3058" s="294">
        <f t="shared" si="1735"/>
        <v>0</v>
      </c>
      <c r="F3058" s="235"/>
      <c r="G3058" s="236"/>
      <c r="H3058" s="237">
        <f t="shared" ref="H3058:J3058" si="1736">H3020</f>
        <v>0</v>
      </c>
      <c r="I3058" s="238">
        <f t="shared" si="1736"/>
        <v>0</v>
      </c>
      <c r="J3058" s="238">
        <f t="shared" si="1736"/>
        <v>0</v>
      </c>
      <c r="K3058" s="239">
        <f t="shared" si="1720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7">B3021</f>
        <v>0</v>
      </c>
      <c r="C3059" s="292">
        <f t="shared" si="1737"/>
        <v>0</v>
      </c>
      <c r="D3059" s="293">
        <f t="shared" si="1737"/>
        <v>0</v>
      </c>
      <c r="E3059" s="294">
        <f t="shared" si="1737"/>
        <v>0</v>
      </c>
      <c r="F3059" s="235"/>
      <c r="G3059" s="236"/>
      <c r="H3059" s="237">
        <f t="shared" ref="H3059:J3059" si="1738">H3021</f>
        <v>0</v>
      </c>
      <c r="I3059" s="238">
        <f t="shared" si="1738"/>
        <v>0</v>
      </c>
      <c r="J3059" s="238">
        <f t="shared" si="1738"/>
        <v>0</v>
      </c>
      <c r="K3059" s="239">
        <f t="shared" si="1720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9">B3022</f>
        <v>0</v>
      </c>
      <c r="C3060" s="292">
        <f t="shared" si="1739"/>
        <v>0</v>
      </c>
      <c r="D3060" s="293">
        <f t="shared" si="1739"/>
        <v>0</v>
      </c>
      <c r="E3060" s="294">
        <f t="shared" si="1739"/>
        <v>0</v>
      </c>
      <c r="F3060" s="235"/>
      <c r="G3060" s="236"/>
      <c r="H3060" s="237">
        <f t="shared" ref="H3060:J3060" si="1740">H3022</f>
        <v>0</v>
      </c>
      <c r="I3060" s="238">
        <f t="shared" si="1740"/>
        <v>0</v>
      </c>
      <c r="J3060" s="238">
        <f t="shared" si="1740"/>
        <v>0</v>
      </c>
      <c r="K3060" s="239">
        <f t="shared" si="1720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41">B3023</f>
        <v>0</v>
      </c>
      <c r="C3061" s="292">
        <f t="shared" si="1741"/>
        <v>0</v>
      </c>
      <c r="D3061" s="293">
        <f t="shared" si="1741"/>
        <v>0</v>
      </c>
      <c r="E3061" s="294">
        <f t="shared" si="1741"/>
        <v>0</v>
      </c>
      <c r="F3061" s="235"/>
      <c r="G3061" s="236"/>
      <c r="H3061" s="237">
        <f t="shared" ref="H3061:J3061" si="1742">H3023</f>
        <v>0</v>
      </c>
      <c r="I3061" s="238">
        <f t="shared" si="1742"/>
        <v>0</v>
      </c>
      <c r="J3061" s="238">
        <f t="shared" si="1742"/>
        <v>0</v>
      </c>
      <c r="K3061" s="239">
        <f t="shared" si="1720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3">B3024</f>
        <v>0</v>
      </c>
      <c r="C3062" s="292">
        <f t="shared" si="1743"/>
        <v>0</v>
      </c>
      <c r="D3062" s="293">
        <f t="shared" si="1743"/>
        <v>0</v>
      </c>
      <c r="E3062" s="294">
        <f t="shared" si="1743"/>
        <v>0</v>
      </c>
      <c r="F3062" s="235"/>
      <c r="G3062" s="236"/>
      <c r="H3062" s="237">
        <f t="shared" ref="H3062:J3062" si="1744">H3024</f>
        <v>0</v>
      </c>
      <c r="I3062" s="238">
        <f t="shared" si="1744"/>
        <v>0</v>
      </c>
      <c r="J3062" s="238">
        <f t="shared" si="1744"/>
        <v>0</v>
      </c>
      <c r="K3062" s="239">
        <f t="shared" si="1720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5">B3025</f>
        <v>0</v>
      </c>
      <c r="C3063" s="292">
        <f t="shared" si="1745"/>
        <v>0</v>
      </c>
      <c r="D3063" s="293">
        <f t="shared" si="1745"/>
        <v>0</v>
      </c>
      <c r="E3063" s="294">
        <f t="shared" si="1745"/>
        <v>0</v>
      </c>
      <c r="F3063" s="235"/>
      <c r="G3063" s="236"/>
      <c r="H3063" s="237">
        <f t="shared" ref="H3063:J3063" si="1746">H3025</f>
        <v>0</v>
      </c>
      <c r="I3063" s="238">
        <f t="shared" si="1746"/>
        <v>0</v>
      </c>
      <c r="J3063" s="238">
        <f t="shared" si="1746"/>
        <v>0</v>
      </c>
      <c r="K3063" s="239">
        <f t="shared" si="1720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7">B3026</f>
        <v>0</v>
      </c>
      <c r="C3064" s="292">
        <f t="shared" si="1747"/>
        <v>0</v>
      </c>
      <c r="D3064" s="293">
        <f t="shared" si="1747"/>
        <v>0</v>
      </c>
      <c r="E3064" s="294">
        <f t="shared" si="1747"/>
        <v>0</v>
      </c>
      <c r="F3064" s="235"/>
      <c r="G3064" s="236"/>
      <c r="H3064" s="237">
        <f t="shared" ref="H3064:J3064" si="1748">H3026</f>
        <v>0</v>
      </c>
      <c r="I3064" s="238">
        <f t="shared" si="1748"/>
        <v>0</v>
      </c>
      <c r="J3064" s="238">
        <f t="shared" si="1748"/>
        <v>0</v>
      </c>
      <c r="K3064" s="239">
        <f t="shared" si="1720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9">B3027</f>
        <v>0</v>
      </c>
      <c r="C3065" s="292">
        <f t="shared" si="1749"/>
        <v>0</v>
      </c>
      <c r="D3065" s="293">
        <f t="shared" si="1749"/>
        <v>0</v>
      </c>
      <c r="E3065" s="295">
        <f t="shared" si="1749"/>
        <v>0</v>
      </c>
      <c r="F3065" s="235"/>
      <c r="G3065" s="236"/>
      <c r="H3065" s="237">
        <f t="shared" ref="H3065:J3065" si="1750">H3027</f>
        <v>0</v>
      </c>
      <c r="I3065" s="238">
        <f t="shared" si="1750"/>
        <v>0</v>
      </c>
      <c r="J3065" s="238">
        <f t="shared" si="1750"/>
        <v>0</v>
      </c>
      <c r="K3065" s="239">
        <f t="shared" si="1720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3"/>
      <c r="K3067" s="32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5">
        <f>SUM(K3050:K3065)</f>
        <v>7979625</v>
      </c>
      <c r="K3068" s="32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7"/>
      <c r="K3069" s="32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4"/>
      <c r="K3071" s="32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8">
        <f>((J3068/1.11)+(K3070/1.11))*11%</f>
        <v>790773.64864864852</v>
      </c>
      <c r="K3072" s="329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4"/>
      <c r="K3073" s="32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7979625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30" t="str">
        <f>J3038</f>
        <v>NOVI / CONDRO</v>
      </c>
      <c r="K3076" s="331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30">
        <f>J3039</f>
        <v>0</v>
      </c>
      <c r="K3077" s="331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24020028</v>
      </c>
      <c r="G3080" s="11" t="s">
        <v>2</v>
      </c>
      <c r="H3080" s="306" t="s">
        <v>73</v>
      </c>
      <c r="I3080" s="306"/>
      <c r="J3080" s="306"/>
      <c r="K3080" s="30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0" t="s">
        <v>3</v>
      </c>
      <c r="G3081" s="17"/>
      <c r="H3081" s="308"/>
      <c r="I3081" s="308"/>
      <c r="J3081" s="308"/>
      <c r="K3081" s="30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8">
        <v>45346</v>
      </c>
      <c r="E3082" s="349"/>
      <c r="F3082" s="310"/>
      <c r="G3082" s="18"/>
      <c r="H3082" s="350" t="s">
        <v>74</v>
      </c>
      <c r="I3082" s="350"/>
      <c r="J3082" s="350"/>
      <c r="K3082" s="351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0"/>
      <c r="G3083" s="18"/>
      <c r="H3083" s="352" t="s">
        <v>75</v>
      </c>
      <c r="I3083" s="352"/>
      <c r="J3083" s="352"/>
      <c r="K3083" s="353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192</v>
      </c>
      <c r="E3084" s="9"/>
      <c r="F3084" s="21"/>
      <c r="G3084" s="22"/>
      <c r="H3084" s="354"/>
      <c r="I3084" s="354"/>
      <c r="J3084" s="354"/>
      <c r="K3084" s="355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360</v>
      </c>
      <c r="C3088" s="46" t="s">
        <v>34</v>
      </c>
      <c r="D3088" s="93">
        <v>5</v>
      </c>
      <c r="E3088" s="110" t="s">
        <v>35</v>
      </c>
      <c r="F3088" s="48"/>
      <c r="G3088" s="49"/>
      <c r="H3088" s="50">
        <v>54300</v>
      </c>
      <c r="I3088" s="51">
        <v>0.13500000000000001</v>
      </c>
      <c r="J3088" s="51"/>
      <c r="K3088" s="52">
        <f t="shared" ref="K3088:K3103" si="1751">(B3088*H3088-((B3088*H3088)*I3088))-((B3088*H3088-((B3088*H3088)*I3088))*J3088)</f>
        <v>16909020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51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51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51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51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51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51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51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51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51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51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51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51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51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51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51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7"/>
      <c r="K3105" s="311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2">
        <f>SUM(K3088:K3103)</f>
        <v>16909020</v>
      </c>
      <c r="K3106" s="333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4"/>
      <c r="K3107" s="334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1"/>
      <c r="K3109" s="311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5">
        <f>((J3106/1.11)+(K3108/1.11))*11%</f>
        <v>1675668.6486486485</v>
      </c>
      <c r="K3110" s="336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1"/>
      <c r="K3111" s="311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16909020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2" t="s">
        <v>36</v>
      </c>
      <c r="K3114" s="31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2"/>
      <c r="K3115" s="31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24020028</v>
      </c>
      <c r="F3118" s="123"/>
      <c r="G3118" s="124" t="s">
        <v>2</v>
      </c>
      <c r="H3118" s="356" t="str">
        <f>H3080</f>
        <v>CV PELITA JAYA</v>
      </c>
      <c r="I3118" s="356"/>
      <c r="J3118" s="356"/>
      <c r="K3118" s="357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60" t="s">
        <v>3</v>
      </c>
      <c r="G3119" s="130"/>
      <c r="H3119" s="358"/>
      <c r="I3119" s="358"/>
      <c r="J3119" s="358"/>
      <c r="K3119" s="359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1">
        <f>D3082</f>
        <v>45346</v>
      </c>
      <c r="E3120" s="362"/>
      <c r="F3120" s="360"/>
      <c r="G3120" s="131"/>
      <c r="H3120" s="363" t="str">
        <f>H3082</f>
        <v>(ANUGERAH SEJAHTERA)</v>
      </c>
      <c r="I3120" s="363"/>
      <c r="J3120" s="363"/>
      <c r="K3120" s="36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60"/>
      <c r="G3121" s="131"/>
      <c r="H3121" s="344" t="str">
        <f>H3083</f>
        <v>PURWOKERTO</v>
      </c>
      <c r="I3121" s="344"/>
      <c r="J3121" s="344"/>
      <c r="K3121" s="345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2784</v>
      </c>
      <c r="E3122" s="122"/>
      <c r="F3122" s="133"/>
      <c r="G3122" s="134"/>
      <c r="H3122" s="346"/>
      <c r="I3122" s="346"/>
      <c r="J3122" s="346"/>
      <c r="K3122" s="347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2">B3088</f>
        <v>360</v>
      </c>
      <c r="C3126" s="287" t="str">
        <f t="shared" si="1752"/>
        <v>LSN</v>
      </c>
      <c r="D3126" s="288">
        <f t="shared" si="1752"/>
        <v>5</v>
      </c>
      <c r="E3126" s="289" t="str">
        <f t="shared" si="1752"/>
        <v>CORRECTION FLUID KENKO KE-01</v>
      </c>
      <c r="F3126" s="158"/>
      <c r="G3126" s="159"/>
      <c r="H3126" s="160">
        <f t="shared" ref="H3126:J3126" si="1753">H3088</f>
        <v>54300</v>
      </c>
      <c r="I3126" s="161">
        <f t="shared" si="1753"/>
        <v>0.13500000000000001</v>
      </c>
      <c r="J3126" s="161">
        <f t="shared" si="1753"/>
        <v>0</v>
      </c>
      <c r="K3126" s="162">
        <f t="shared" ref="K3126:K3141" si="1754">(B3126*H3126-((B3126*H3126)*I3126))-((B3126*H3126-((B3126*H3126)*I3126))*J3126)</f>
        <v>16909020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5">B3089</f>
        <v>0</v>
      </c>
      <c r="C3127" s="287">
        <f t="shared" si="1755"/>
        <v>0</v>
      </c>
      <c r="D3127" s="288">
        <f t="shared" si="1755"/>
        <v>0</v>
      </c>
      <c r="E3127" s="289">
        <f t="shared" si="1755"/>
        <v>0</v>
      </c>
      <c r="F3127" s="158"/>
      <c r="G3127" s="159"/>
      <c r="H3127" s="160">
        <f t="shared" ref="H3127:J3127" si="1756">H3089</f>
        <v>0</v>
      </c>
      <c r="I3127" s="161">
        <f t="shared" si="1756"/>
        <v>0</v>
      </c>
      <c r="J3127" s="161">
        <f t="shared" si="1756"/>
        <v>0</v>
      </c>
      <c r="K3127" s="162">
        <f t="shared" si="1754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7">B3090</f>
        <v>0</v>
      </c>
      <c r="C3128" s="287">
        <f t="shared" si="1757"/>
        <v>0</v>
      </c>
      <c r="D3128" s="288">
        <f t="shared" si="1757"/>
        <v>0</v>
      </c>
      <c r="E3128" s="289">
        <f t="shared" si="1757"/>
        <v>0</v>
      </c>
      <c r="F3128" s="158"/>
      <c r="G3128" s="159"/>
      <c r="H3128" s="160">
        <f t="shared" ref="H3128:J3128" si="1758">H3090</f>
        <v>0</v>
      </c>
      <c r="I3128" s="161">
        <f t="shared" si="1758"/>
        <v>0</v>
      </c>
      <c r="J3128" s="161">
        <f t="shared" si="1758"/>
        <v>0</v>
      </c>
      <c r="K3128" s="162">
        <f t="shared" si="1754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9">B3091</f>
        <v>0</v>
      </c>
      <c r="C3129" s="287">
        <f t="shared" si="1759"/>
        <v>0</v>
      </c>
      <c r="D3129" s="288">
        <f t="shared" si="1759"/>
        <v>0</v>
      </c>
      <c r="E3129" s="289">
        <f t="shared" si="1759"/>
        <v>0</v>
      </c>
      <c r="F3129" s="158"/>
      <c r="G3129" s="159"/>
      <c r="H3129" s="160">
        <f t="shared" ref="H3129:J3129" si="1760">H3091</f>
        <v>0</v>
      </c>
      <c r="I3129" s="161">
        <f t="shared" si="1760"/>
        <v>0</v>
      </c>
      <c r="J3129" s="161">
        <f t="shared" si="1760"/>
        <v>0</v>
      </c>
      <c r="K3129" s="162">
        <f t="shared" si="1754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61">B3092</f>
        <v>0</v>
      </c>
      <c r="C3130" s="287">
        <f t="shared" si="1761"/>
        <v>0</v>
      </c>
      <c r="D3130" s="288">
        <f t="shared" si="1761"/>
        <v>0</v>
      </c>
      <c r="E3130" s="289">
        <f t="shared" si="1761"/>
        <v>0</v>
      </c>
      <c r="F3130" s="158"/>
      <c r="G3130" s="159"/>
      <c r="H3130" s="160">
        <f t="shared" ref="H3130:J3130" si="1762">H3092</f>
        <v>0</v>
      </c>
      <c r="I3130" s="161">
        <f t="shared" si="1762"/>
        <v>0</v>
      </c>
      <c r="J3130" s="161">
        <f t="shared" si="1762"/>
        <v>0</v>
      </c>
      <c r="K3130" s="162">
        <f t="shared" si="1754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3">B3093</f>
        <v>0</v>
      </c>
      <c r="C3131" s="287">
        <f t="shared" si="1763"/>
        <v>0</v>
      </c>
      <c r="D3131" s="288">
        <f t="shared" si="1763"/>
        <v>0</v>
      </c>
      <c r="E3131" s="289">
        <f t="shared" si="1763"/>
        <v>0</v>
      </c>
      <c r="F3131" s="158"/>
      <c r="G3131" s="159"/>
      <c r="H3131" s="160">
        <f t="shared" ref="H3131:J3131" si="1764">H3093</f>
        <v>0</v>
      </c>
      <c r="I3131" s="161">
        <f t="shared" si="1764"/>
        <v>0</v>
      </c>
      <c r="J3131" s="161">
        <f t="shared" si="1764"/>
        <v>0</v>
      </c>
      <c r="K3131" s="162">
        <f t="shared" si="1754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5">B3094</f>
        <v>0</v>
      </c>
      <c r="C3132" s="287">
        <f t="shared" si="1765"/>
        <v>0</v>
      </c>
      <c r="D3132" s="288">
        <f t="shared" si="1765"/>
        <v>0</v>
      </c>
      <c r="E3132" s="289">
        <f t="shared" si="1765"/>
        <v>0</v>
      </c>
      <c r="F3132" s="158"/>
      <c r="G3132" s="159"/>
      <c r="H3132" s="160">
        <f t="shared" ref="H3132:J3132" si="1766">H3094</f>
        <v>0</v>
      </c>
      <c r="I3132" s="161">
        <f t="shared" si="1766"/>
        <v>0</v>
      </c>
      <c r="J3132" s="161">
        <f t="shared" si="1766"/>
        <v>0</v>
      </c>
      <c r="K3132" s="162">
        <f t="shared" si="1754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7">B3095</f>
        <v>0</v>
      </c>
      <c r="C3133" s="287">
        <f t="shared" si="1767"/>
        <v>0</v>
      </c>
      <c r="D3133" s="288">
        <f t="shared" si="1767"/>
        <v>0</v>
      </c>
      <c r="E3133" s="290">
        <f t="shared" si="1767"/>
        <v>0</v>
      </c>
      <c r="F3133" s="158"/>
      <c r="G3133" s="159"/>
      <c r="H3133" s="160">
        <f t="shared" ref="H3133:J3133" si="1768">H3095</f>
        <v>0</v>
      </c>
      <c r="I3133" s="161">
        <f t="shared" si="1768"/>
        <v>0</v>
      </c>
      <c r="J3133" s="161">
        <f t="shared" si="1768"/>
        <v>0</v>
      </c>
      <c r="K3133" s="162">
        <f t="shared" si="1754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9">B3096</f>
        <v>0</v>
      </c>
      <c r="C3134" s="287">
        <f t="shared" si="1769"/>
        <v>0</v>
      </c>
      <c r="D3134" s="288">
        <f t="shared" si="1769"/>
        <v>0</v>
      </c>
      <c r="E3134" s="289">
        <f t="shared" si="1769"/>
        <v>0</v>
      </c>
      <c r="F3134" s="158"/>
      <c r="G3134" s="159"/>
      <c r="H3134" s="160">
        <f t="shared" ref="H3134:J3134" si="1770">H3096</f>
        <v>0</v>
      </c>
      <c r="I3134" s="161">
        <f t="shared" si="1770"/>
        <v>0</v>
      </c>
      <c r="J3134" s="161">
        <f t="shared" si="1770"/>
        <v>0</v>
      </c>
      <c r="K3134" s="162">
        <f t="shared" si="1754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71">B3097</f>
        <v>0</v>
      </c>
      <c r="C3135" s="287">
        <f t="shared" si="1771"/>
        <v>0</v>
      </c>
      <c r="D3135" s="288">
        <f t="shared" si="1771"/>
        <v>0</v>
      </c>
      <c r="E3135" s="289">
        <f t="shared" si="1771"/>
        <v>0</v>
      </c>
      <c r="F3135" s="158"/>
      <c r="G3135" s="159"/>
      <c r="H3135" s="160">
        <f t="shared" ref="H3135:J3135" si="1772">H3097</f>
        <v>0</v>
      </c>
      <c r="I3135" s="161">
        <f t="shared" si="1772"/>
        <v>0</v>
      </c>
      <c r="J3135" s="161">
        <f t="shared" si="1772"/>
        <v>0</v>
      </c>
      <c r="K3135" s="162">
        <f t="shared" si="1754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3">B3098</f>
        <v>0</v>
      </c>
      <c r="C3136" s="287">
        <f t="shared" si="1773"/>
        <v>0</v>
      </c>
      <c r="D3136" s="288">
        <f t="shared" si="1773"/>
        <v>0</v>
      </c>
      <c r="E3136" s="289">
        <f t="shared" si="1773"/>
        <v>0</v>
      </c>
      <c r="F3136" s="158"/>
      <c r="G3136" s="159"/>
      <c r="H3136" s="160">
        <f t="shared" ref="H3136:J3136" si="1774">H3098</f>
        <v>0</v>
      </c>
      <c r="I3136" s="161">
        <f t="shared" si="1774"/>
        <v>0</v>
      </c>
      <c r="J3136" s="161">
        <f t="shared" si="1774"/>
        <v>0</v>
      </c>
      <c r="K3136" s="162">
        <f t="shared" si="1754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5">B3099</f>
        <v>0</v>
      </c>
      <c r="C3137" s="287">
        <f t="shared" si="1775"/>
        <v>0</v>
      </c>
      <c r="D3137" s="288">
        <f t="shared" si="1775"/>
        <v>0</v>
      </c>
      <c r="E3137" s="289">
        <f t="shared" si="1775"/>
        <v>0</v>
      </c>
      <c r="F3137" s="158"/>
      <c r="G3137" s="159"/>
      <c r="H3137" s="160">
        <f t="shared" ref="H3137:J3137" si="1776">H3099</f>
        <v>0</v>
      </c>
      <c r="I3137" s="161">
        <f t="shared" si="1776"/>
        <v>0</v>
      </c>
      <c r="J3137" s="161">
        <f t="shared" si="1776"/>
        <v>0</v>
      </c>
      <c r="K3137" s="162">
        <f t="shared" si="1754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7">B3100</f>
        <v>0</v>
      </c>
      <c r="C3138" s="287">
        <f t="shared" si="1777"/>
        <v>0</v>
      </c>
      <c r="D3138" s="288">
        <f t="shared" si="1777"/>
        <v>0</v>
      </c>
      <c r="E3138" s="289">
        <f t="shared" si="1777"/>
        <v>0</v>
      </c>
      <c r="F3138" s="158"/>
      <c r="G3138" s="159"/>
      <c r="H3138" s="160">
        <f t="shared" ref="H3138:J3138" si="1778">H3100</f>
        <v>0</v>
      </c>
      <c r="I3138" s="161">
        <f t="shared" si="1778"/>
        <v>0</v>
      </c>
      <c r="J3138" s="161">
        <f t="shared" si="1778"/>
        <v>0</v>
      </c>
      <c r="K3138" s="162">
        <f t="shared" si="1754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9">B3101</f>
        <v>0</v>
      </c>
      <c r="C3139" s="287">
        <f t="shared" si="1779"/>
        <v>0</v>
      </c>
      <c r="D3139" s="288">
        <f t="shared" si="1779"/>
        <v>0</v>
      </c>
      <c r="E3139" s="289">
        <f t="shared" si="1779"/>
        <v>0</v>
      </c>
      <c r="F3139" s="158"/>
      <c r="G3139" s="159"/>
      <c r="H3139" s="160">
        <f t="shared" ref="H3139:J3139" si="1780">H3101</f>
        <v>0</v>
      </c>
      <c r="I3139" s="161">
        <f t="shared" si="1780"/>
        <v>0</v>
      </c>
      <c r="J3139" s="161">
        <f t="shared" si="1780"/>
        <v>0</v>
      </c>
      <c r="K3139" s="162">
        <f t="shared" si="1754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81">B3102</f>
        <v>0</v>
      </c>
      <c r="C3140" s="287">
        <f t="shared" si="1781"/>
        <v>0</v>
      </c>
      <c r="D3140" s="288">
        <f t="shared" si="1781"/>
        <v>0</v>
      </c>
      <c r="E3140" s="289">
        <f t="shared" si="1781"/>
        <v>0</v>
      </c>
      <c r="F3140" s="158"/>
      <c r="G3140" s="159"/>
      <c r="H3140" s="160">
        <f t="shared" ref="H3140:J3140" si="1782">H3102</f>
        <v>0</v>
      </c>
      <c r="I3140" s="161">
        <f t="shared" si="1782"/>
        <v>0</v>
      </c>
      <c r="J3140" s="161">
        <f t="shared" si="1782"/>
        <v>0</v>
      </c>
      <c r="K3140" s="162">
        <f t="shared" si="1754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3">B3103</f>
        <v>0</v>
      </c>
      <c r="C3141" s="287">
        <f t="shared" si="1783"/>
        <v>0</v>
      </c>
      <c r="D3141" s="288">
        <f t="shared" si="1783"/>
        <v>0</v>
      </c>
      <c r="E3141" s="290">
        <f t="shared" si="1783"/>
        <v>0</v>
      </c>
      <c r="F3141" s="158"/>
      <c r="G3141" s="159"/>
      <c r="H3141" s="160">
        <f t="shared" ref="H3141:J3141" si="1784">H3103</f>
        <v>0</v>
      </c>
      <c r="I3141" s="161">
        <f t="shared" si="1784"/>
        <v>0</v>
      </c>
      <c r="J3141" s="161">
        <f t="shared" si="1784"/>
        <v>0</v>
      </c>
      <c r="K3141" s="162">
        <f t="shared" si="1754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77"/>
      <c r="K3143" s="365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78">
        <f>SUM(K3126:K3141)</f>
        <v>16909020</v>
      </c>
      <c r="K3144" s="37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6"/>
      <c r="K3145" s="366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5"/>
      <c r="K3147" s="365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71">
        <f>((J3144/1.11)+(K3146/1.11))*11%</f>
        <v>1675668.6486486485</v>
      </c>
      <c r="K3148" s="37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5"/>
      <c r="K3149" s="365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16909020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8" t="str">
        <f>J3114</f>
        <v>NOVI / CONDRO</v>
      </c>
      <c r="K3152" s="339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8">
        <f>J3115</f>
        <v>0</v>
      </c>
      <c r="K3153" s="339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24020028</v>
      </c>
      <c r="F3156" s="200"/>
      <c r="G3156" s="201" t="s">
        <v>2</v>
      </c>
      <c r="H3156" s="340" t="str">
        <f>H3118</f>
        <v>CV PELITA JAYA</v>
      </c>
      <c r="I3156" s="340"/>
      <c r="J3156" s="340"/>
      <c r="K3156" s="341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4" t="s">
        <v>3</v>
      </c>
      <c r="G3157" s="207"/>
      <c r="H3157" s="342"/>
      <c r="I3157" s="342"/>
      <c r="J3157" s="342"/>
      <c r="K3157" s="343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5">
        <f>D3120</f>
        <v>45346</v>
      </c>
      <c r="E3158" s="316"/>
      <c r="F3158" s="314"/>
      <c r="G3158" s="208"/>
      <c r="H3158" s="317" t="str">
        <f>H3120</f>
        <v>(ANUGERAH SEJAHTERA)</v>
      </c>
      <c r="I3158" s="317"/>
      <c r="J3158" s="317"/>
      <c r="K3158" s="318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4"/>
      <c r="G3159" s="208"/>
      <c r="H3159" s="319" t="str">
        <f>H3121</f>
        <v>PURWOKERTO</v>
      </c>
      <c r="I3159" s="319"/>
      <c r="J3159" s="319"/>
      <c r="K3159" s="320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2784</v>
      </c>
      <c r="E3160" s="199"/>
      <c r="F3160" s="210"/>
      <c r="G3160" s="211"/>
      <c r="H3160" s="321"/>
      <c r="I3160" s="321"/>
      <c r="J3160" s="321"/>
      <c r="K3160" s="322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5">B3126</f>
        <v>360</v>
      </c>
      <c r="C3164" s="292" t="str">
        <f t="shared" si="1785"/>
        <v>LSN</v>
      </c>
      <c r="D3164" s="293">
        <f t="shared" si="1785"/>
        <v>5</v>
      </c>
      <c r="E3164" s="294" t="str">
        <f t="shared" si="1785"/>
        <v>CORRECTION FLUID KENKO KE-01</v>
      </c>
      <c r="F3164" s="235"/>
      <c r="G3164" s="236"/>
      <c r="H3164" s="237">
        <f t="shared" ref="H3164:J3164" si="1786">H3126</f>
        <v>54300</v>
      </c>
      <c r="I3164" s="238">
        <f t="shared" si="1786"/>
        <v>0.13500000000000001</v>
      </c>
      <c r="J3164" s="238">
        <f t="shared" si="1786"/>
        <v>0</v>
      </c>
      <c r="K3164" s="239">
        <f t="shared" ref="K3164:K3179" si="1787">(B3164*H3164-((B3164*H3164)*I3164))-((B3164*H3164-((B3164*H3164)*I3164))*J3164)</f>
        <v>16909020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8">B3127</f>
        <v>0</v>
      </c>
      <c r="C3165" s="292">
        <f t="shared" si="1788"/>
        <v>0</v>
      </c>
      <c r="D3165" s="293">
        <f t="shared" si="1788"/>
        <v>0</v>
      </c>
      <c r="E3165" s="294">
        <f t="shared" si="1788"/>
        <v>0</v>
      </c>
      <c r="F3165" s="235"/>
      <c r="G3165" s="236"/>
      <c r="H3165" s="237">
        <f t="shared" ref="H3165:J3165" si="1789">H3127</f>
        <v>0</v>
      </c>
      <c r="I3165" s="238">
        <f t="shared" si="1789"/>
        <v>0</v>
      </c>
      <c r="J3165" s="238">
        <f t="shared" si="1789"/>
        <v>0</v>
      </c>
      <c r="K3165" s="239">
        <f t="shared" si="1787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90">B3128</f>
        <v>0</v>
      </c>
      <c r="C3166" s="292">
        <f t="shared" si="1790"/>
        <v>0</v>
      </c>
      <c r="D3166" s="293">
        <f t="shared" si="1790"/>
        <v>0</v>
      </c>
      <c r="E3166" s="294">
        <f t="shared" si="1790"/>
        <v>0</v>
      </c>
      <c r="F3166" s="235"/>
      <c r="G3166" s="236"/>
      <c r="H3166" s="237">
        <f t="shared" ref="H3166:J3166" si="1791">H3128</f>
        <v>0</v>
      </c>
      <c r="I3166" s="238">
        <f t="shared" si="1791"/>
        <v>0</v>
      </c>
      <c r="J3166" s="238">
        <f t="shared" si="1791"/>
        <v>0</v>
      </c>
      <c r="K3166" s="239">
        <f t="shared" si="1787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2">B3129</f>
        <v>0</v>
      </c>
      <c r="C3167" s="292">
        <f t="shared" si="1792"/>
        <v>0</v>
      </c>
      <c r="D3167" s="293">
        <f t="shared" si="1792"/>
        <v>0</v>
      </c>
      <c r="E3167" s="294">
        <f t="shared" si="1792"/>
        <v>0</v>
      </c>
      <c r="F3167" s="235"/>
      <c r="G3167" s="236"/>
      <c r="H3167" s="237">
        <f t="shared" ref="H3167:J3167" si="1793">H3129</f>
        <v>0</v>
      </c>
      <c r="I3167" s="238">
        <f t="shared" si="1793"/>
        <v>0</v>
      </c>
      <c r="J3167" s="238">
        <f t="shared" si="1793"/>
        <v>0</v>
      </c>
      <c r="K3167" s="239">
        <f t="shared" si="1787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4">B3130</f>
        <v>0</v>
      </c>
      <c r="C3168" s="292">
        <f t="shared" si="1794"/>
        <v>0</v>
      </c>
      <c r="D3168" s="293">
        <f t="shared" si="1794"/>
        <v>0</v>
      </c>
      <c r="E3168" s="294">
        <f t="shared" si="1794"/>
        <v>0</v>
      </c>
      <c r="F3168" s="235"/>
      <c r="G3168" s="236"/>
      <c r="H3168" s="237">
        <f t="shared" ref="H3168:J3168" si="1795">H3130</f>
        <v>0</v>
      </c>
      <c r="I3168" s="238">
        <f t="shared" si="1795"/>
        <v>0</v>
      </c>
      <c r="J3168" s="238">
        <f t="shared" si="1795"/>
        <v>0</v>
      </c>
      <c r="K3168" s="239">
        <f t="shared" si="1787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6">B3131</f>
        <v>0</v>
      </c>
      <c r="C3169" s="292">
        <f t="shared" si="1796"/>
        <v>0</v>
      </c>
      <c r="D3169" s="293">
        <f t="shared" si="1796"/>
        <v>0</v>
      </c>
      <c r="E3169" s="294">
        <f t="shared" si="1796"/>
        <v>0</v>
      </c>
      <c r="F3169" s="235"/>
      <c r="G3169" s="236"/>
      <c r="H3169" s="237">
        <f t="shared" ref="H3169:J3169" si="1797">H3131</f>
        <v>0</v>
      </c>
      <c r="I3169" s="238">
        <f t="shared" si="1797"/>
        <v>0</v>
      </c>
      <c r="J3169" s="238">
        <f t="shared" si="1797"/>
        <v>0</v>
      </c>
      <c r="K3169" s="239">
        <f t="shared" si="1787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8">B3132</f>
        <v>0</v>
      </c>
      <c r="C3170" s="292">
        <f t="shared" si="1798"/>
        <v>0</v>
      </c>
      <c r="D3170" s="293">
        <f t="shared" si="1798"/>
        <v>0</v>
      </c>
      <c r="E3170" s="294">
        <f t="shared" si="1798"/>
        <v>0</v>
      </c>
      <c r="F3170" s="235"/>
      <c r="G3170" s="236"/>
      <c r="H3170" s="237">
        <f t="shared" ref="H3170:J3170" si="1799">H3132</f>
        <v>0</v>
      </c>
      <c r="I3170" s="238">
        <f t="shared" si="1799"/>
        <v>0</v>
      </c>
      <c r="J3170" s="238">
        <f t="shared" si="1799"/>
        <v>0</v>
      </c>
      <c r="K3170" s="239">
        <f t="shared" si="1787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800">B3133</f>
        <v>0</v>
      </c>
      <c r="C3171" s="292">
        <f t="shared" si="1800"/>
        <v>0</v>
      </c>
      <c r="D3171" s="293">
        <f t="shared" si="1800"/>
        <v>0</v>
      </c>
      <c r="E3171" s="295">
        <f t="shared" si="1800"/>
        <v>0</v>
      </c>
      <c r="F3171" s="235"/>
      <c r="G3171" s="236"/>
      <c r="H3171" s="237">
        <f t="shared" ref="H3171:J3171" si="1801">H3133</f>
        <v>0</v>
      </c>
      <c r="I3171" s="238">
        <f t="shared" si="1801"/>
        <v>0</v>
      </c>
      <c r="J3171" s="238">
        <f t="shared" si="1801"/>
        <v>0</v>
      </c>
      <c r="K3171" s="239">
        <f t="shared" si="1787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2">B3134</f>
        <v>0</v>
      </c>
      <c r="C3172" s="292">
        <f t="shared" si="1802"/>
        <v>0</v>
      </c>
      <c r="D3172" s="293">
        <f t="shared" si="1802"/>
        <v>0</v>
      </c>
      <c r="E3172" s="294">
        <f t="shared" si="1802"/>
        <v>0</v>
      </c>
      <c r="F3172" s="235"/>
      <c r="G3172" s="236"/>
      <c r="H3172" s="237">
        <f t="shared" ref="H3172:J3172" si="1803">H3134</f>
        <v>0</v>
      </c>
      <c r="I3172" s="238">
        <f t="shared" si="1803"/>
        <v>0</v>
      </c>
      <c r="J3172" s="238">
        <f t="shared" si="1803"/>
        <v>0</v>
      </c>
      <c r="K3172" s="239">
        <f t="shared" si="1787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4">B3135</f>
        <v>0</v>
      </c>
      <c r="C3173" s="292">
        <f t="shared" si="1804"/>
        <v>0</v>
      </c>
      <c r="D3173" s="293">
        <f t="shared" si="1804"/>
        <v>0</v>
      </c>
      <c r="E3173" s="294">
        <f t="shared" si="1804"/>
        <v>0</v>
      </c>
      <c r="F3173" s="235"/>
      <c r="G3173" s="236"/>
      <c r="H3173" s="237">
        <f t="shared" ref="H3173:J3173" si="1805">H3135</f>
        <v>0</v>
      </c>
      <c r="I3173" s="238">
        <f t="shared" si="1805"/>
        <v>0</v>
      </c>
      <c r="J3173" s="238">
        <f t="shared" si="1805"/>
        <v>0</v>
      </c>
      <c r="K3173" s="239">
        <f t="shared" si="1787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6">B3136</f>
        <v>0</v>
      </c>
      <c r="C3174" s="292">
        <f t="shared" si="1806"/>
        <v>0</v>
      </c>
      <c r="D3174" s="293">
        <f t="shared" si="1806"/>
        <v>0</v>
      </c>
      <c r="E3174" s="294">
        <f t="shared" si="1806"/>
        <v>0</v>
      </c>
      <c r="F3174" s="235"/>
      <c r="G3174" s="236"/>
      <c r="H3174" s="237">
        <f t="shared" ref="H3174:J3174" si="1807">H3136</f>
        <v>0</v>
      </c>
      <c r="I3174" s="238">
        <f t="shared" si="1807"/>
        <v>0</v>
      </c>
      <c r="J3174" s="238">
        <f t="shared" si="1807"/>
        <v>0</v>
      </c>
      <c r="K3174" s="239">
        <f t="shared" si="1787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8">B3137</f>
        <v>0</v>
      </c>
      <c r="C3175" s="292">
        <f t="shared" si="1808"/>
        <v>0</v>
      </c>
      <c r="D3175" s="293">
        <f t="shared" si="1808"/>
        <v>0</v>
      </c>
      <c r="E3175" s="294">
        <f t="shared" si="1808"/>
        <v>0</v>
      </c>
      <c r="F3175" s="235"/>
      <c r="G3175" s="236"/>
      <c r="H3175" s="237">
        <f t="shared" ref="H3175:J3175" si="1809">H3137</f>
        <v>0</v>
      </c>
      <c r="I3175" s="238">
        <f t="shared" si="1809"/>
        <v>0</v>
      </c>
      <c r="J3175" s="238">
        <f t="shared" si="1809"/>
        <v>0</v>
      </c>
      <c r="K3175" s="239">
        <f t="shared" si="1787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10">B3138</f>
        <v>0</v>
      </c>
      <c r="C3176" s="292">
        <f t="shared" si="1810"/>
        <v>0</v>
      </c>
      <c r="D3176" s="293">
        <f t="shared" si="1810"/>
        <v>0</v>
      </c>
      <c r="E3176" s="294">
        <f t="shared" si="1810"/>
        <v>0</v>
      </c>
      <c r="F3176" s="235"/>
      <c r="G3176" s="236"/>
      <c r="H3176" s="237">
        <f t="shared" ref="H3176:J3176" si="1811">H3138</f>
        <v>0</v>
      </c>
      <c r="I3176" s="238">
        <f t="shared" si="1811"/>
        <v>0</v>
      </c>
      <c r="J3176" s="238">
        <f t="shared" si="1811"/>
        <v>0</v>
      </c>
      <c r="K3176" s="239">
        <f t="shared" si="1787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2">B3139</f>
        <v>0</v>
      </c>
      <c r="C3177" s="292">
        <f t="shared" si="1812"/>
        <v>0</v>
      </c>
      <c r="D3177" s="293">
        <f t="shared" si="1812"/>
        <v>0</v>
      </c>
      <c r="E3177" s="294">
        <f t="shared" si="1812"/>
        <v>0</v>
      </c>
      <c r="F3177" s="235"/>
      <c r="G3177" s="236"/>
      <c r="H3177" s="237">
        <f t="shared" ref="H3177:J3177" si="1813">H3139</f>
        <v>0</v>
      </c>
      <c r="I3177" s="238">
        <f t="shared" si="1813"/>
        <v>0</v>
      </c>
      <c r="J3177" s="238">
        <f t="shared" si="1813"/>
        <v>0</v>
      </c>
      <c r="K3177" s="239">
        <f t="shared" si="1787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4">B3140</f>
        <v>0</v>
      </c>
      <c r="C3178" s="292">
        <f t="shared" si="1814"/>
        <v>0</v>
      </c>
      <c r="D3178" s="293">
        <f t="shared" si="1814"/>
        <v>0</v>
      </c>
      <c r="E3178" s="294">
        <f t="shared" si="1814"/>
        <v>0</v>
      </c>
      <c r="F3178" s="235"/>
      <c r="G3178" s="236"/>
      <c r="H3178" s="237">
        <f t="shared" ref="H3178:J3178" si="1815">H3140</f>
        <v>0</v>
      </c>
      <c r="I3178" s="238">
        <f t="shared" si="1815"/>
        <v>0</v>
      </c>
      <c r="J3178" s="238">
        <f t="shared" si="1815"/>
        <v>0</v>
      </c>
      <c r="K3178" s="239">
        <f t="shared" si="1787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6">B3141</f>
        <v>0</v>
      </c>
      <c r="C3179" s="292">
        <f t="shared" si="1816"/>
        <v>0</v>
      </c>
      <c r="D3179" s="293">
        <f t="shared" si="1816"/>
        <v>0</v>
      </c>
      <c r="E3179" s="295">
        <f t="shared" si="1816"/>
        <v>0</v>
      </c>
      <c r="F3179" s="235"/>
      <c r="G3179" s="236"/>
      <c r="H3179" s="237">
        <f t="shared" ref="H3179:J3179" si="1817">H3141</f>
        <v>0</v>
      </c>
      <c r="I3179" s="238">
        <f t="shared" si="1817"/>
        <v>0</v>
      </c>
      <c r="J3179" s="238">
        <f t="shared" si="1817"/>
        <v>0</v>
      </c>
      <c r="K3179" s="239">
        <f t="shared" si="1787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3"/>
      <c r="K3181" s="32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5">
        <f>SUM(K3164:K3179)</f>
        <v>16909020</v>
      </c>
      <c r="K3182" s="32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7"/>
      <c r="K3183" s="32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4"/>
      <c r="K3185" s="32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8">
        <f>((J3182/1.11)+(K3184/1.11))*11%</f>
        <v>1675668.6486486485</v>
      </c>
      <c r="K3186" s="329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4"/>
      <c r="K3187" s="32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16909020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30" t="str">
        <f>J3152</f>
        <v>NOVI / CONDRO</v>
      </c>
      <c r="K3190" s="331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30">
        <f>J3153</f>
        <v>0</v>
      </c>
      <c r="K3191" s="331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24020029</v>
      </c>
      <c r="G3194" s="11" t="s">
        <v>2</v>
      </c>
      <c r="H3194" s="306" t="s">
        <v>174</v>
      </c>
      <c r="I3194" s="306"/>
      <c r="J3194" s="306"/>
      <c r="K3194" s="30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0" t="s">
        <v>3</v>
      </c>
      <c r="G3195" s="17"/>
      <c r="H3195" s="308"/>
      <c r="I3195" s="308"/>
      <c r="J3195" s="308"/>
      <c r="K3195" s="30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8">
        <v>45346</v>
      </c>
      <c r="E3196" s="349"/>
      <c r="F3196" s="310"/>
      <c r="G3196" s="18"/>
      <c r="H3196" s="350" t="s">
        <v>31</v>
      </c>
      <c r="I3196" s="350"/>
      <c r="J3196" s="350"/>
      <c r="K3196" s="351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0"/>
      <c r="G3197" s="18"/>
      <c r="H3197" s="352" t="s">
        <v>175</v>
      </c>
      <c r="I3197" s="352"/>
      <c r="J3197" s="352"/>
      <c r="K3197" s="353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193</v>
      </c>
      <c r="E3198" s="9"/>
      <c r="F3198" s="21"/>
      <c r="G3198" s="22"/>
      <c r="H3198" s="354"/>
      <c r="I3198" s="354"/>
      <c r="J3198" s="354"/>
      <c r="K3198" s="355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5</v>
      </c>
      <c r="C3202" s="46" t="s">
        <v>77</v>
      </c>
      <c r="D3202" s="93" t="s">
        <v>31</v>
      </c>
      <c r="E3202" s="110" t="s">
        <v>194</v>
      </c>
      <c r="F3202" s="48"/>
      <c r="G3202" s="49"/>
      <c r="H3202" s="50">
        <v>43000</v>
      </c>
      <c r="I3202" s="51">
        <v>0.1</v>
      </c>
      <c r="J3202" s="51"/>
      <c r="K3202" s="52">
        <f t="shared" ref="K3202:K3217" si="1818">(B3202*H3202-((B3202*H3202)*I3202))-((B3202*H3202-((B3202*H3202)*I3202))*J3202)</f>
        <v>193500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8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8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8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8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8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8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8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8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8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8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8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8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8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8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8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7"/>
      <c r="K3219" s="311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2">
        <f>SUM(K3202:K3217)</f>
        <v>193500</v>
      </c>
      <c r="K3220" s="333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4"/>
      <c r="K3221" s="334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1"/>
      <c r="K3223" s="311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5">
        <f>((J3220/1.11)+(K3222/1.11))*11%</f>
        <v>19175.675675675677</v>
      </c>
      <c r="K3224" s="336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1"/>
      <c r="K3225" s="311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193500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2" t="s">
        <v>36</v>
      </c>
      <c r="K3228" s="31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2"/>
      <c r="K3229" s="31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24020029</v>
      </c>
      <c r="F3232" s="123"/>
      <c r="G3232" s="124" t="s">
        <v>2</v>
      </c>
      <c r="H3232" s="356" t="str">
        <f>H3194</f>
        <v>CV GANESHA</v>
      </c>
      <c r="I3232" s="356"/>
      <c r="J3232" s="356"/>
      <c r="K3232" s="357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60" t="s">
        <v>3</v>
      </c>
      <c r="G3233" s="130"/>
      <c r="H3233" s="358"/>
      <c r="I3233" s="358"/>
      <c r="J3233" s="358"/>
      <c r="K3233" s="359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1">
        <f>D3196</f>
        <v>45346</v>
      </c>
      <c r="E3234" s="362"/>
      <c r="F3234" s="360"/>
      <c r="G3234" s="131"/>
      <c r="H3234" s="363" t="str">
        <f>H3196</f>
        <v/>
      </c>
      <c r="I3234" s="363"/>
      <c r="J3234" s="363"/>
      <c r="K3234" s="36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60"/>
      <c r="G3235" s="131"/>
      <c r="H3235" s="344" t="str">
        <f>H3197</f>
        <v>WONOSOBO</v>
      </c>
      <c r="I3235" s="344"/>
      <c r="J3235" s="344"/>
      <c r="K3235" s="345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2785</v>
      </c>
      <c r="E3236" s="122"/>
      <c r="F3236" s="133"/>
      <c r="G3236" s="134"/>
      <c r="H3236" s="346"/>
      <c r="I3236" s="346"/>
      <c r="J3236" s="346"/>
      <c r="K3236" s="347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9">B3202</f>
        <v>5</v>
      </c>
      <c r="C3240" s="287" t="str">
        <f t="shared" si="1819"/>
        <v>BOX</v>
      </c>
      <c r="D3240" s="288" t="str">
        <f t="shared" si="1819"/>
        <v/>
      </c>
      <c r="E3240" s="289" t="str">
        <f t="shared" si="1819"/>
        <v>PAPER JUMBO CLIP KENKO NO. 5</v>
      </c>
      <c r="F3240" s="158"/>
      <c r="G3240" s="159"/>
      <c r="H3240" s="160">
        <f t="shared" ref="H3240:J3240" si="1820">H3202</f>
        <v>43000</v>
      </c>
      <c r="I3240" s="161">
        <f t="shared" si="1820"/>
        <v>0.1</v>
      </c>
      <c r="J3240" s="161">
        <f t="shared" si="1820"/>
        <v>0</v>
      </c>
      <c r="K3240" s="162">
        <f t="shared" ref="K3240:K3255" si="1821">(B3240*H3240-((B3240*H3240)*I3240))-((B3240*H3240-((B3240*H3240)*I3240))*J3240)</f>
        <v>193500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2">B3203</f>
        <v>0</v>
      </c>
      <c r="C3241" s="287">
        <f t="shared" si="1822"/>
        <v>0</v>
      </c>
      <c r="D3241" s="288">
        <f t="shared" si="1822"/>
        <v>0</v>
      </c>
      <c r="E3241" s="289">
        <f t="shared" si="1822"/>
        <v>0</v>
      </c>
      <c r="F3241" s="158"/>
      <c r="G3241" s="159"/>
      <c r="H3241" s="160">
        <f t="shared" ref="H3241:J3241" si="1823">H3203</f>
        <v>0</v>
      </c>
      <c r="I3241" s="161">
        <f t="shared" si="1823"/>
        <v>0</v>
      </c>
      <c r="J3241" s="161">
        <f t="shared" si="1823"/>
        <v>0</v>
      </c>
      <c r="K3241" s="162">
        <f t="shared" si="1821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4">B3204</f>
        <v>0</v>
      </c>
      <c r="C3242" s="287">
        <f t="shared" si="1824"/>
        <v>0</v>
      </c>
      <c r="D3242" s="288">
        <f t="shared" si="1824"/>
        <v>0</v>
      </c>
      <c r="E3242" s="289">
        <f t="shared" si="1824"/>
        <v>0</v>
      </c>
      <c r="F3242" s="158"/>
      <c r="G3242" s="159"/>
      <c r="H3242" s="160">
        <f t="shared" ref="H3242:J3242" si="1825">H3204</f>
        <v>0</v>
      </c>
      <c r="I3242" s="161">
        <f t="shared" si="1825"/>
        <v>0</v>
      </c>
      <c r="J3242" s="161">
        <f t="shared" si="1825"/>
        <v>0</v>
      </c>
      <c r="K3242" s="162">
        <f t="shared" si="1821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6">B3205</f>
        <v>0</v>
      </c>
      <c r="C3243" s="287">
        <f t="shared" si="1826"/>
        <v>0</v>
      </c>
      <c r="D3243" s="288">
        <f t="shared" si="1826"/>
        <v>0</v>
      </c>
      <c r="E3243" s="289">
        <f t="shared" si="1826"/>
        <v>0</v>
      </c>
      <c r="F3243" s="158"/>
      <c r="G3243" s="159"/>
      <c r="H3243" s="160">
        <f t="shared" ref="H3243:J3243" si="1827">H3205</f>
        <v>0</v>
      </c>
      <c r="I3243" s="161">
        <f t="shared" si="1827"/>
        <v>0</v>
      </c>
      <c r="J3243" s="161">
        <f t="shared" si="1827"/>
        <v>0</v>
      </c>
      <c r="K3243" s="162">
        <f t="shared" si="1821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8">B3206</f>
        <v>0</v>
      </c>
      <c r="C3244" s="287">
        <f t="shared" si="1828"/>
        <v>0</v>
      </c>
      <c r="D3244" s="288">
        <f t="shared" si="1828"/>
        <v>0</v>
      </c>
      <c r="E3244" s="289">
        <f t="shared" si="1828"/>
        <v>0</v>
      </c>
      <c r="F3244" s="158"/>
      <c r="G3244" s="159"/>
      <c r="H3244" s="160">
        <f t="shared" ref="H3244:J3244" si="1829">H3206</f>
        <v>0</v>
      </c>
      <c r="I3244" s="161">
        <f t="shared" si="1829"/>
        <v>0</v>
      </c>
      <c r="J3244" s="161">
        <f t="shared" si="1829"/>
        <v>0</v>
      </c>
      <c r="K3244" s="162">
        <f t="shared" si="1821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30">B3207</f>
        <v>0</v>
      </c>
      <c r="C3245" s="287">
        <f t="shared" si="1830"/>
        <v>0</v>
      </c>
      <c r="D3245" s="288">
        <f t="shared" si="1830"/>
        <v>0</v>
      </c>
      <c r="E3245" s="289">
        <f t="shared" si="1830"/>
        <v>0</v>
      </c>
      <c r="F3245" s="158"/>
      <c r="G3245" s="159"/>
      <c r="H3245" s="160">
        <f t="shared" ref="H3245:J3245" si="1831">H3207</f>
        <v>0</v>
      </c>
      <c r="I3245" s="161">
        <f t="shared" si="1831"/>
        <v>0</v>
      </c>
      <c r="J3245" s="161">
        <f t="shared" si="1831"/>
        <v>0</v>
      </c>
      <c r="K3245" s="162">
        <f t="shared" si="1821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2">B3208</f>
        <v>0</v>
      </c>
      <c r="C3246" s="287">
        <f t="shared" si="1832"/>
        <v>0</v>
      </c>
      <c r="D3246" s="288">
        <f t="shared" si="1832"/>
        <v>0</v>
      </c>
      <c r="E3246" s="289">
        <f t="shared" si="1832"/>
        <v>0</v>
      </c>
      <c r="F3246" s="158"/>
      <c r="G3246" s="159"/>
      <c r="H3246" s="160">
        <f t="shared" ref="H3246:J3246" si="1833">H3208</f>
        <v>0</v>
      </c>
      <c r="I3246" s="161">
        <f t="shared" si="1833"/>
        <v>0</v>
      </c>
      <c r="J3246" s="161">
        <f t="shared" si="1833"/>
        <v>0</v>
      </c>
      <c r="K3246" s="162">
        <f t="shared" si="1821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4">B3209</f>
        <v>0</v>
      </c>
      <c r="C3247" s="287">
        <f t="shared" si="1834"/>
        <v>0</v>
      </c>
      <c r="D3247" s="288">
        <f t="shared" si="1834"/>
        <v>0</v>
      </c>
      <c r="E3247" s="290">
        <f t="shared" si="1834"/>
        <v>0</v>
      </c>
      <c r="F3247" s="158"/>
      <c r="G3247" s="159"/>
      <c r="H3247" s="160">
        <f t="shared" ref="H3247:J3247" si="1835">H3209</f>
        <v>0</v>
      </c>
      <c r="I3247" s="161">
        <f t="shared" si="1835"/>
        <v>0</v>
      </c>
      <c r="J3247" s="161">
        <f t="shared" si="1835"/>
        <v>0</v>
      </c>
      <c r="K3247" s="162">
        <f t="shared" si="1821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6">B3210</f>
        <v>0</v>
      </c>
      <c r="C3248" s="287">
        <f t="shared" si="1836"/>
        <v>0</v>
      </c>
      <c r="D3248" s="288">
        <f t="shared" si="1836"/>
        <v>0</v>
      </c>
      <c r="E3248" s="289">
        <f t="shared" si="1836"/>
        <v>0</v>
      </c>
      <c r="F3248" s="158"/>
      <c r="G3248" s="159"/>
      <c r="H3248" s="160">
        <f t="shared" ref="H3248:J3248" si="1837">H3210</f>
        <v>0</v>
      </c>
      <c r="I3248" s="161">
        <f t="shared" si="1837"/>
        <v>0</v>
      </c>
      <c r="J3248" s="161">
        <f t="shared" si="1837"/>
        <v>0</v>
      </c>
      <c r="K3248" s="162">
        <f t="shared" si="1821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8">B3211</f>
        <v>0</v>
      </c>
      <c r="C3249" s="287">
        <f t="shared" si="1838"/>
        <v>0</v>
      </c>
      <c r="D3249" s="288">
        <f t="shared" si="1838"/>
        <v>0</v>
      </c>
      <c r="E3249" s="289">
        <f t="shared" si="1838"/>
        <v>0</v>
      </c>
      <c r="F3249" s="158"/>
      <c r="G3249" s="159"/>
      <c r="H3249" s="160">
        <f t="shared" ref="H3249:J3249" si="1839">H3211</f>
        <v>0</v>
      </c>
      <c r="I3249" s="161">
        <f t="shared" si="1839"/>
        <v>0</v>
      </c>
      <c r="J3249" s="161">
        <f t="shared" si="1839"/>
        <v>0</v>
      </c>
      <c r="K3249" s="162">
        <f t="shared" si="1821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40">B3212</f>
        <v>0</v>
      </c>
      <c r="C3250" s="287">
        <f t="shared" si="1840"/>
        <v>0</v>
      </c>
      <c r="D3250" s="288">
        <f t="shared" si="1840"/>
        <v>0</v>
      </c>
      <c r="E3250" s="289">
        <f t="shared" si="1840"/>
        <v>0</v>
      </c>
      <c r="F3250" s="158"/>
      <c r="G3250" s="159"/>
      <c r="H3250" s="160">
        <f t="shared" ref="H3250:J3250" si="1841">H3212</f>
        <v>0</v>
      </c>
      <c r="I3250" s="161">
        <f t="shared" si="1841"/>
        <v>0</v>
      </c>
      <c r="J3250" s="161">
        <f t="shared" si="1841"/>
        <v>0</v>
      </c>
      <c r="K3250" s="162">
        <f t="shared" si="1821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2">B3213</f>
        <v>0</v>
      </c>
      <c r="C3251" s="287">
        <f t="shared" si="1842"/>
        <v>0</v>
      </c>
      <c r="D3251" s="288">
        <f t="shared" si="1842"/>
        <v>0</v>
      </c>
      <c r="E3251" s="289">
        <f t="shared" si="1842"/>
        <v>0</v>
      </c>
      <c r="F3251" s="158"/>
      <c r="G3251" s="159"/>
      <c r="H3251" s="160">
        <f t="shared" ref="H3251:J3251" si="1843">H3213</f>
        <v>0</v>
      </c>
      <c r="I3251" s="161">
        <f t="shared" si="1843"/>
        <v>0</v>
      </c>
      <c r="J3251" s="161">
        <f t="shared" si="1843"/>
        <v>0</v>
      </c>
      <c r="K3251" s="162">
        <f t="shared" si="1821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4">B3214</f>
        <v>0</v>
      </c>
      <c r="C3252" s="287">
        <f t="shared" si="1844"/>
        <v>0</v>
      </c>
      <c r="D3252" s="288">
        <f t="shared" si="1844"/>
        <v>0</v>
      </c>
      <c r="E3252" s="289">
        <f t="shared" si="1844"/>
        <v>0</v>
      </c>
      <c r="F3252" s="158"/>
      <c r="G3252" s="159"/>
      <c r="H3252" s="160">
        <f t="shared" ref="H3252:J3252" si="1845">H3214</f>
        <v>0</v>
      </c>
      <c r="I3252" s="161">
        <f t="shared" si="1845"/>
        <v>0</v>
      </c>
      <c r="J3252" s="161">
        <f t="shared" si="1845"/>
        <v>0</v>
      </c>
      <c r="K3252" s="162">
        <f t="shared" si="1821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6">B3215</f>
        <v>0</v>
      </c>
      <c r="C3253" s="287">
        <f t="shared" si="1846"/>
        <v>0</v>
      </c>
      <c r="D3253" s="288">
        <f t="shared" si="1846"/>
        <v>0</v>
      </c>
      <c r="E3253" s="289">
        <f t="shared" si="1846"/>
        <v>0</v>
      </c>
      <c r="F3253" s="158"/>
      <c r="G3253" s="159"/>
      <c r="H3253" s="160">
        <f t="shared" ref="H3253:J3253" si="1847">H3215</f>
        <v>0</v>
      </c>
      <c r="I3253" s="161">
        <f t="shared" si="1847"/>
        <v>0</v>
      </c>
      <c r="J3253" s="161">
        <f t="shared" si="1847"/>
        <v>0</v>
      </c>
      <c r="K3253" s="162">
        <f t="shared" si="1821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8">B3216</f>
        <v>0</v>
      </c>
      <c r="C3254" s="287">
        <f t="shared" si="1848"/>
        <v>0</v>
      </c>
      <c r="D3254" s="288">
        <f t="shared" si="1848"/>
        <v>0</v>
      </c>
      <c r="E3254" s="289">
        <f t="shared" si="1848"/>
        <v>0</v>
      </c>
      <c r="F3254" s="158"/>
      <c r="G3254" s="159"/>
      <c r="H3254" s="160">
        <f t="shared" ref="H3254:J3254" si="1849">H3216</f>
        <v>0</v>
      </c>
      <c r="I3254" s="161">
        <f t="shared" si="1849"/>
        <v>0</v>
      </c>
      <c r="J3254" s="161">
        <f t="shared" si="1849"/>
        <v>0</v>
      </c>
      <c r="K3254" s="162">
        <f t="shared" si="1821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50">B3217</f>
        <v>0</v>
      </c>
      <c r="C3255" s="287">
        <f t="shared" si="1850"/>
        <v>0</v>
      </c>
      <c r="D3255" s="288">
        <f t="shared" si="1850"/>
        <v>0</v>
      </c>
      <c r="E3255" s="290">
        <f t="shared" si="1850"/>
        <v>0</v>
      </c>
      <c r="F3255" s="158"/>
      <c r="G3255" s="159"/>
      <c r="H3255" s="160">
        <f t="shared" ref="H3255:J3255" si="1851">H3217</f>
        <v>0</v>
      </c>
      <c r="I3255" s="161">
        <f t="shared" si="1851"/>
        <v>0</v>
      </c>
      <c r="J3255" s="161">
        <f t="shared" si="1851"/>
        <v>0</v>
      </c>
      <c r="K3255" s="162">
        <f t="shared" si="1821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77"/>
      <c r="K3257" s="365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78">
        <f>SUM(K3240:K3255)</f>
        <v>193500</v>
      </c>
      <c r="K3258" s="37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6"/>
      <c r="K3259" s="366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5"/>
      <c r="K3261" s="365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71">
        <f>((J3258/1.11)+(K3260/1.11))*11%</f>
        <v>19175.675675675677</v>
      </c>
      <c r="K3262" s="37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5"/>
      <c r="K3263" s="365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193500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8" t="str">
        <f>J3228</f>
        <v>NOVI / CONDRO</v>
      </c>
      <c r="K3266" s="339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8">
        <f>J3229</f>
        <v>0</v>
      </c>
      <c r="K3267" s="339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24020029</v>
      </c>
      <c r="F3270" s="200"/>
      <c r="G3270" s="201" t="s">
        <v>2</v>
      </c>
      <c r="H3270" s="340" t="str">
        <f>H3232</f>
        <v>CV GANESHA</v>
      </c>
      <c r="I3270" s="340"/>
      <c r="J3270" s="340"/>
      <c r="K3270" s="341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4" t="s">
        <v>3</v>
      </c>
      <c r="G3271" s="207"/>
      <c r="H3271" s="342"/>
      <c r="I3271" s="342"/>
      <c r="J3271" s="342"/>
      <c r="K3271" s="343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5">
        <f>D3234</f>
        <v>45346</v>
      </c>
      <c r="E3272" s="316"/>
      <c r="F3272" s="314"/>
      <c r="G3272" s="208"/>
      <c r="H3272" s="317" t="str">
        <f>H3234</f>
        <v/>
      </c>
      <c r="I3272" s="317"/>
      <c r="J3272" s="317"/>
      <c r="K3272" s="318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4"/>
      <c r="G3273" s="208"/>
      <c r="H3273" s="319" t="str">
        <f>H3235</f>
        <v>WONOSOBO</v>
      </c>
      <c r="I3273" s="319"/>
      <c r="J3273" s="319"/>
      <c r="K3273" s="320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2785</v>
      </c>
      <c r="E3274" s="199"/>
      <c r="F3274" s="210"/>
      <c r="G3274" s="211"/>
      <c r="H3274" s="321"/>
      <c r="I3274" s="321"/>
      <c r="J3274" s="321"/>
      <c r="K3274" s="322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2">B3240</f>
        <v>5</v>
      </c>
      <c r="C3278" s="292" t="str">
        <f t="shared" si="1852"/>
        <v>BOX</v>
      </c>
      <c r="D3278" s="293" t="str">
        <f t="shared" si="1852"/>
        <v/>
      </c>
      <c r="E3278" s="294" t="str">
        <f t="shared" si="1852"/>
        <v>PAPER JUMBO CLIP KENKO NO. 5</v>
      </c>
      <c r="F3278" s="235"/>
      <c r="G3278" s="236"/>
      <c r="H3278" s="237">
        <f t="shared" ref="H3278:J3278" si="1853">H3240</f>
        <v>43000</v>
      </c>
      <c r="I3278" s="238">
        <f t="shared" si="1853"/>
        <v>0.1</v>
      </c>
      <c r="J3278" s="238">
        <f t="shared" si="1853"/>
        <v>0</v>
      </c>
      <c r="K3278" s="239">
        <f t="shared" ref="K3278:K3293" si="1854">(B3278*H3278-((B3278*H3278)*I3278))-((B3278*H3278-((B3278*H3278)*I3278))*J3278)</f>
        <v>193500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5">B3241</f>
        <v>0</v>
      </c>
      <c r="C3279" s="292">
        <f t="shared" si="1855"/>
        <v>0</v>
      </c>
      <c r="D3279" s="293">
        <f t="shared" si="1855"/>
        <v>0</v>
      </c>
      <c r="E3279" s="294">
        <f t="shared" si="1855"/>
        <v>0</v>
      </c>
      <c r="F3279" s="235"/>
      <c r="G3279" s="236"/>
      <c r="H3279" s="237">
        <f t="shared" ref="H3279:J3279" si="1856">H3241</f>
        <v>0</v>
      </c>
      <c r="I3279" s="238">
        <f t="shared" si="1856"/>
        <v>0</v>
      </c>
      <c r="J3279" s="238">
        <f t="shared" si="1856"/>
        <v>0</v>
      </c>
      <c r="K3279" s="239">
        <f t="shared" si="1854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7">B3242</f>
        <v>0</v>
      </c>
      <c r="C3280" s="292">
        <f t="shared" si="1857"/>
        <v>0</v>
      </c>
      <c r="D3280" s="293">
        <f t="shared" si="1857"/>
        <v>0</v>
      </c>
      <c r="E3280" s="294">
        <f t="shared" si="1857"/>
        <v>0</v>
      </c>
      <c r="F3280" s="235"/>
      <c r="G3280" s="236"/>
      <c r="H3280" s="237">
        <f t="shared" ref="H3280:J3280" si="1858">H3242</f>
        <v>0</v>
      </c>
      <c r="I3280" s="238">
        <f t="shared" si="1858"/>
        <v>0</v>
      </c>
      <c r="J3280" s="238">
        <f t="shared" si="1858"/>
        <v>0</v>
      </c>
      <c r="K3280" s="239">
        <f t="shared" si="1854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9">B3243</f>
        <v>0</v>
      </c>
      <c r="C3281" s="292">
        <f t="shared" si="1859"/>
        <v>0</v>
      </c>
      <c r="D3281" s="293">
        <f t="shared" si="1859"/>
        <v>0</v>
      </c>
      <c r="E3281" s="294">
        <f t="shared" si="1859"/>
        <v>0</v>
      </c>
      <c r="F3281" s="235"/>
      <c r="G3281" s="236"/>
      <c r="H3281" s="237">
        <f t="shared" ref="H3281:J3281" si="1860">H3243</f>
        <v>0</v>
      </c>
      <c r="I3281" s="238">
        <f t="shared" si="1860"/>
        <v>0</v>
      </c>
      <c r="J3281" s="238">
        <f t="shared" si="1860"/>
        <v>0</v>
      </c>
      <c r="K3281" s="239">
        <f t="shared" si="1854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61">B3244</f>
        <v>0</v>
      </c>
      <c r="C3282" s="292">
        <f t="shared" si="1861"/>
        <v>0</v>
      </c>
      <c r="D3282" s="293">
        <f t="shared" si="1861"/>
        <v>0</v>
      </c>
      <c r="E3282" s="294">
        <f t="shared" si="1861"/>
        <v>0</v>
      </c>
      <c r="F3282" s="235"/>
      <c r="G3282" s="236"/>
      <c r="H3282" s="237">
        <f t="shared" ref="H3282:J3282" si="1862">H3244</f>
        <v>0</v>
      </c>
      <c r="I3282" s="238">
        <f t="shared" si="1862"/>
        <v>0</v>
      </c>
      <c r="J3282" s="238">
        <f t="shared" si="1862"/>
        <v>0</v>
      </c>
      <c r="K3282" s="239">
        <f t="shared" si="1854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3">B3245</f>
        <v>0</v>
      </c>
      <c r="C3283" s="292">
        <f t="shared" si="1863"/>
        <v>0</v>
      </c>
      <c r="D3283" s="293">
        <f t="shared" si="1863"/>
        <v>0</v>
      </c>
      <c r="E3283" s="294">
        <f t="shared" si="1863"/>
        <v>0</v>
      </c>
      <c r="F3283" s="235"/>
      <c r="G3283" s="236"/>
      <c r="H3283" s="237">
        <f t="shared" ref="H3283:J3283" si="1864">H3245</f>
        <v>0</v>
      </c>
      <c r="I3283" s="238">
        <f t="shared" si="1864"/>
        <v>0</v>
      </c>
      <c r="J3283" s="238">
        <f t="shared" si="1864"/>
        <v>0</v>
      </c>
      <c r="K3283" s="239">
        <f t="shared" si="1854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5">B3246</f>
        <v>0</v>
      </c>
      <c r="C3284" s="292">
        <f t="shared" si="1865"/>
        <v>0</v>
      </c>
      <c r="D3284" s="293">
        <f t="shared" si="1865"/>
        <v>0</v>
      </c>
      <c r="E3284" s="294">
        <f t="shared" si="1865"/>
        <v>0</v>
      </c>
      <c r="F3284" s="235"/>
      <c r="G3284" s="236"/>
      <c r="H3284" s="237">
        <f t="shared" ref="H3284:J3284" si="1866">H3246</f>
        <v>0</v>
      </c>
      <c r="I3284" s="238">
        <f t="shared" si="1866"/>
        <v>0</v>
      </c>
      <c r="J3284" s="238">
        <f t="shared" si="1866"/>
        <v>0</v>
      </c>
      <c r="K3284" s="239">
        <f t="shared" si="1854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7">B3247</f>
        <v>0</v>
      </c>
      <c r="C3285" s="292">
        <f t="shared" si="1867"/>
        <v>0</v>
      </c>
      <c r="D3285" s="293">
        <f t="shared" si="1867"/>
        <v>0</v>
      </c>
      <c r="E3285" s="295">
        <f t="shared" si="1867"/>
        <v>0</v>
      </c>
      <c r="F3285" s="235"/>
      <c r="G3285" s="236"/>
      <c r="H3285" s="237">
        <f t="shared" ref="H3285:J3285" si="1868">H3247</f>
        <v>0</v>
      </c>
      <c r="I3285" s="238">
        <f t="shared" si="1868"/>
        <v>0</v>
      </c>
      <c r="J3285" s="238">
        <f t="shared" si="1868"/>
        <v>0</v>
      </c>
      <c r="K3285" s="239">
        <f t="shared" si="1854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9">B3248</f>
        <v>0</v>
      </c>
      <c r="C3286" s="292">
        <f t="shared" si="1869"/>
        <v>0</v>
      </c>
      <c r="D3286" s="293">
        <f t="shared" si="1869"/>
        <v>0</v>
      </c>
      <c r="E3286" s="294">
        <f t="shared" si="1869"/>
        <v>0</v>
      </c>
      <c r="F3286" s="235"/>
      <c r="G3286" s="236"/>
      <c r="H3286" s="237">
        <f t="shared" ref="H3286:J3286" si="1870">H3248</f>
        <v>0</v>
      </c>
      <c r="I3286" s="238">
        <f t="shared" si="1870"/>
        <v>0</v>
      </c>
      <c r="J3286" s="238">
        <f t="shared" si="1870"/>
        <v>0</v>
      </c>
      <c r="K3286" s="239">
        <f t="shared" si="1854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71">B3249</f>
        <v>0</v>
      </c>
      <c r="C3287" s="292">
        <f t="shared" si="1871"/>
        <v>0</v>
      </c>
      <c r="D3287" s="293">
        <f t="shared" si="1871"/>
        <v>0</v>
      </c>
      <c r="E3287" s="294">
        <f t="shared" si="1871"/>
        <v>0</v>
      </c>
      <c r="F3287" s="235"/>
      <c r="G3287" s="236"/>
      <c r="H3287" s="237">
        <f t="shared" ref="H3287:J3287" si="1872">H3249</f>
        <v>0</v>
      </c>
      <c r="I3287" s="238">
        <f t="shared" si="1872"/>
        <v>0</v>
      </c>
      <c r="J3287" s="238">
        <f t="shared" si="1872"/>
        <v>0</v>
      </c>
      <c r="K3287" s="239">
        <f t="shared" si="1854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3">B3250</f>
        <v>0</v>
      </c>
      <c r="C3288" s="292">
        <f t="shared" si="1873"/>
        <v>0</v>
      </c>
      <c r="D3288" s="293">
        <f t="shared" si="1873"/>
        <v>0</v>
      </c>
      <c r="E3288" s="294">
        <f t="shared" si="1873"/>
        <v>0</v>
      </c>
      <c r="F3288" s="235"/>
      <c r="G3288" s="236"/>
      <c r="H3288" s="237">
        <f t="shared" ref="H3288:J3288" si="1874">H3250</f>
        <v>0</v>
      </c>
      <c r="I3288" s="238">
        <f t="shared" si="1874"/>
        <v>0</v>
      </c>
      <c r="J3288" s="238">
        <f t="shared" si="1874"/>
        <v>0</v>
      </c>
      <c r="K3288" s="239">
        <f t="shared" si="1854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5">B3251</f>
        <v>0</v>
      </c>
      <c r="C3289" s="292">
        <f t="shared" si="1875"/>
        <v>0</v>
      </c>
      <c r="D3289" s="293">
        <f t="shared" si="1875"/>
        <v>0</v>
      </c>
      <c r="E3289" s="294">
        <f t="shared" si="1875"/>
        <v>0</v>
      </c>
      <c r="F3289" s="235"/>
      <c r="G3289" s="236"/>
      <c r="H3289" s="237">
        <f t="shared" ref="H3289:J3289" si="1876">H3251</f>
        <v>0</v>
      </c>
      <c r="I3289" s="238">
        <f t="shared" si="1876"/>
        <v>0</v>
      </c>
      <c r="J3289" s="238">
        <f t="shared" si="1876"/>
        <v>0</v>
      </c>
      <c r="K3289" s="239">
        <f t="shared" si="1854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7">B3252</f>
        <v>0</v>
      </c>
      <c r="C3290" s="292">
        <f t="shared" si="1877"/>
        <v>0</v>
      </c>
      <c r="D3290" s="293">
        <f t="shared" si="1877"/>
        <v>0</v>
      </c>
      <c r="E3290" s="294">
        <f t="shared" si="1877"/>
        <v>0</v>
      </c>
      <c r="F3290" s="235"/>
      <c r="G3290" s="236"/>
      <c r="H3290" s="237">
        <f t="shared" ref="H3290:J3290" si="1878">H3252</f>
        <v>0</v>
      </c>
      <c r="I3290" s="238">
        <f t="shared" si="1878"/>
        <v>0</v>
      </c>
      <c r="J3290" s="238">
        <f t="shared" si="1878"/>
        <v>0</v>
      </c>
      <c r="K3290" s="239">
        <f t="shared" si="1854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9">B3253</f>
        <v>0</v>
      </c>
      <c r="C3291" s="292">
        <f t="shared" si="1879"/>
        <v>0</v>
      </c>
      <c r="D3291" s="293">
        <f t="shared" si="1879"/>
        <v>0</v>
      </c>
      <c r="E3291" s="294">
        <f t="shared" si="1879"/>
        <v>0</v>
      </c>
      <c r="F3291" s="235"/>
      <c r="G3291" s="236"/>
      <c r="H3291" s="237">
        <f t="shared" ref="H3291:J3291" si="1880">H3253</f>
        <v>0</v>
      </c>
      <c r="I3291" s="238">
        <f t="shared" si="1880"/>
        <v>0</v>
      </c>
      <c r="J3291" s="238">
        <f t="shared" si="1880"/>
        <v>0</v>
      </c>
      <c r="K3291" s="239">
        <f t="shared" si="1854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81">B3254</f>
        <v>0</v>
      </c>
      <c r="C3292" s="292">
        <f t="shared" si="1881"/>
        <v>0</v>
      </c>
      <c r="D3292" s="293">
        <f t="shared" si="1881"/>
        <v>0</v>
      </c>
      <c r="E3292" s="294">
        <f t="shared" si="1881"/>
        <v>0</v>
      </c>
      <c r="F3292" s="235"/>
      <c r="G3292" s="236"/>
      <c r="H3292" s="237">
        <f t="shared" ref="H3292:J3292" si="1882">H3254</f>
        <v>0</v>
      </c>
      <c r="I3292" s="238">
        <f t="shared" si="1882"/>
        <v>0</v>
      </c>
      <c r="J3292" s="238">
        <f t="shared" si="1882"/>
        <v>0</v>
      </c>
      <c r="K3292" s="239">
        <f t="shared" si="1854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3">B3255</f>
        <v>0</v>
      </c>
      <c r="C3293" s="292">
        <f t="shared" si="1883"/>
        <v>0</v>
      </c>
      <c r="D3293" s="293">
        <f t="shared" si="1883"/>
        <v>0</v>
      </c>
      <c r="E3293" s="295">
        <f t="shared" si="1883"/>
        <v>0</v>
      </c>
      <c r="F3293" s="235"/>
      <c r="G3293" s="236"/>
      <c r="H3293" s="237">
        <f t="shared" ref="H3293:J3293" si="1884">H3255</f>
        <v>0</v>
      </c>
      <c r="I3293" s="238">
        <f t="shared" si="1884"/>
        <v>0</v>
      </c>
      <c r="J3293" s="238">
        <f t="shared" si="1884"/>
        <v>0</v>
      </c>
      <c r="K3293" s="239">
        <f t="shared" si="1854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3"/>
      <c r="K3295" s="32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5">
        <f>SUM(K3278:K3293)</f>
        <v>193500</v>
      </c>
      <c r="K3296" s="32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7"/>
      <c r="K3297" s="32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4"/>
      <c r="K3299" s="32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8">
        <f>((J3296/1.11)+(K3298/1.11))*11%</f>
        <v>19175.675675675677</v>
      </c>
      <c r="K3300" s="329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4"/>
      <c r="K3301" s="32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193500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30" t="str">
        <f>J3266</f>
        <v>NOVI / CONDRO</v>
      </c>
      <c r="K3304" s="331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30">
        <f>J3267</f>
        <v>0</v>
      </c>
      <c r="K3305" s="331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24020030</v>
      </c>
      <c r="G3308" s="11" t="s">
        <v>2</v>
      </c>
      <c r="H3308" s="306"/>
      <c r="I3308" s="306"/>
      <c r="J3308" s="306"/>
      <c r="K3308" s="30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0" t="s">
        <v>3</v>
      </c>
      <c r="G3309" s="17"/>
      <c r="H3309" s="308"/>
      <c r="I3309" s="308"/>
      <c r="J3309" s="308"/>
      <c r="K3309" s="30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8"/>
      <c r="E3310" s="349"/>
      <c r="F3310" s="310"/>
      <c r="G3310" s="18"/>
      <c r="H3310" s="350"/>
      <c r="I3310" s="350"/>
      <c r="J3310" s="350"/>
      <c r="K3310" s="351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0"/>
      <c r="G3311" s="18"/>
      <c r="H3311" s="352"/>
      <c r="I3311" s="352"/>
      <c r="J3311" s="352"/>
      <c r="K3311" s="353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4"/>
      <c r="I3312" s="354"/>
      <c r="J3312" s="354"/>
      <c r="K3312" s="355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5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5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5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5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5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5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5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5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5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5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5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5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5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5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5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5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7"/>
      <c r="K3333" s="311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2">
        <f>SUM(K3316:K3331)</f>
        <v>0</v>
      </c>
      <c r="K3334" s="333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4"/>
      <c r="K3335" s="334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1"/>
      <c r="K3337" s="311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5">
        <f>((J3334/1.11)+(K3336/1.11))*11%</f>
        <v>0</v>
      </c>
      <c r="K3338" s="336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1"/>
      <c r="K3339" s="311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2"/>
      <c r="K3342" s="31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2"/>
      <c r="K3343" s="31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24020030</v>
      </c>
      <c r="F3346" s="123"/>
      <c r="G3346" s="124" t="s">
        <v>2</v>
      </c>
      <c r="H3346" s="356">
        <f>H3308</f>
        <v>0</v>
      </c>
      <c r="I3346" s="356"/>
      <c r="J3346" s="356"/>
      <c r="K3346" s="357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60" t="s">
        <v>3</v>
      </c>
      <c r="G3347" s="130"/>
      <c r="H3347" s="358"/>
      <c r="I3347" s="358"/>
      <c r="J3347" s="358"/>
      <c r="K3347" s="359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1">
        <f>D3310</f>
        <v>0</v>
      </c>
      <c r="E3348" s="362"/>
      <c r="F3348" s="360"/>
      <c r="G3348" s="131"/>
      <c r="H3348" s="363">
        <f>H3310</f>
        <v>0</v>
      </c>
      <c r="I3348" s="363"/>
      <c r="J3348" s="363"/>
      <c r="K3348" s="36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60"/>
      <c r="G3349" s="131"/>
      <c r="H3349" s="344">
        <f>H3311</f>
        <v>0</v>
      </c>
      <c r="I3349" s="344"/>
      <c r="J3349" s="344"/>
      <c r="K3349" s="345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6"/>
      <c r="I3350" s="346"/>
      <c r="J3350" s="346"/>
      <c r="K3350" s="347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6">B3316</f>
        <v>0</v>
      </c>
      <c r="C3354" s="287">
        <f t="shared" si="1886"/>
        <v>0</v>
      </c>
      <c r="D3354" s="288">
        <f t="shared" si="1886"/>
        <v>0</v>
      </c>
      <c r="E3354" s="289">
        <f t="shared" si="1886"/>
        <v>0</v>
      </c>
      <c r="F3354" s="158"/>
      <c r="G3354" s="159"/>
      <c r="H3354" s="160">
        <f t="shared" ref="H3354:J3354" si="1887">H3316</f>
        <v>0</v>
      </c>
      <c r="I3354" s="161">
        <f t="shared" si="1887"/>
        <v>0</v>
      </c>
      <c r="J3354" s="161">
        <f t="shared" si="1887"/>
        <v>0</v>
      </c>
      <c r="K3354" s="162">
        <f t="shared" ref="K3354:K3369" si="1888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9">B3317</f>
        <v>0</v>
      </c>
      <c r="C3355" s="287">
        <f t="shared" si="1889"/>
        <v>0</v>
      </c>
      <c r="D3355" s="288">
        <f t="shared" si="1889"/>
        <v>0</v>
      </c>
      <c r="E3355" s="289">
        <f t="shared" si="1889"/>
        <v>0</v>
      </c>
      <c r="F3355" s="158"/>
      <c r="G3355" s="159"/>
      <c r="H3355" s="160">
        <f t="shared" ref="H3355:J3355" si="1890">H3317</f>
        <v>0</v>
      </c>
      <c r="I3355" s="161">
        <f t="shared" si="1890"/>
        <v>0</v>
      </c>
      <c r="J3355" s="161">
        <f t="shared" si="1890"/>
        <v>0</v>
      </c>
      <c r="K3355" s="162">
        <f t="shared" si="1888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91">B3318</f>
        <v>0</v>
      </c>
      <c r="C3356" s="287">
        <f t="shared" si="1891"/>
        <v>0</v>
      </c>
      <c r="D3356" s="288">
        <f t="shared" si="1891"/>
        <v>0</v>
      </c>
      <c r="E3356" s="289">
        <f t="shared" si="1891"/>
        <v>0</v>
      </c>
      <c r="F3356" s="158"/>
      <c r="G3356" s="159"/>
      <c r="H3356" s="160">
        <f t="shared" ref="H3356:J3356" si="1892">H3318</f>
        <v>0</v>
      </c>
      <c r="I3356" s="161">
        <f t="shared" si="1892"/>
        <v>0</v>
      </c>
      <c r="J3356" s="161">
        <f t="shared" si="1892"/>
        <v>0</v>
      </c>
      <c r="K3356" s="162">
        <f t="shared" si="1888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3">B3319</f>
        <v>0</v>
      </c>
      <c r="C3357" s="287">
        <f t="shared" si="1893"/>
        <v>0</v>
      </c>
      <c r="D3357" s="288">
        <f t="shared" si="1893"/>
        <v>0</v>
      </c>
      <c r="E3357" s="289">
        <f t="shared" si="1893"/>
        <v>0</v>
      </c>
      <c r="F3357" s="158"/>
      <c r="G3357" s="159"/>
      <c r="H3357" s="160">
        <f t="shared" ref="H3357:J3357" si="1894">H3319</f>
        <v>0</v>
      </c>
      <c r="I3357" s="161">
        <f t="shared" si="1894"/>
        <v>0</v>
      </c>
      <c r="J3357" s="161">
        <f t="shared" si="1894"/>
        <v>0</v>
      </c>
      <c r="K3357" s="162">
        <f t="shared" si="1888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5">B3320</f>
        <v>0</v>
      </c>
      <c r="C3358" s="287">
        <f t="shared" si="1895"/>
        <v>0</v>
      </c>
      <c r="D3358" s="288">
        <f t="shared" si="1895"/>
        <v>0</v>
      </c>
      <c r="E3358" s="289">
        <f t="shared" si="1895"/>
        <v>0</v>
      </c>
      <c r="F3358" s="158"/>
      <c r="G3358" s="159"/>
      <c r="H3358" s="160">
        <f t="shared" ref="H3358:J3358" si="1896">H3320</f>
        <v>0</v>
      </c>
      <c r="I3358" s="161">
        <f t="shared" si="1896"/>
        <v>0</v>
      </c>
      <c r="J3358" s="161">
        <f t="shared" si="1896"/>
        <v>0</v>
      </c>
      <c r="K3358" s="162">
        <f t="shared" si="1888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7">B3321</f>
        <v>0</v>
      </c>
      <c r="C3359" s="287">
        <f t="shared" si="1897"/>
        <v>0</v>
      </c>
      <c r="D3359" s="288">
        <f t="shared" si="1897"/>
        <v>0</v>
      </c>
      <c r="E3359" s="289">
        <f t="shared" si="1897"/>
        <v>0</v>
      </c>
      <c r="F3359" s="158"/>
      <c r="G3359" s="159"/>
      <c r="H3359" s="160">
        <f t="shared" ref="H3359:J3359" si="1898">H3321</f>
        <v>0</v>
      </c>
      <c r="I3359" s="161">
        <f t="shared" si="1898"/>
        <v>0</v>
      </c>
      <c r="J3359" s="161">
        <f t="shared" si="1898"/>
        <v>0</v>
      </c>
      <c r="K3359" s="162">
        <f t="shared" si="1888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9">B3322</f>
        <v>0</v>
      </c>
      <c r="C3360" s="287">
        <f t="shared" si="1899"/>
        <v>0</v>
      </c>
      <c r="D3360" s="288">
        <f t="shared" si="1899"/>
        <v>0</v>
      </c>
      <c r="E3360" s="289">
        <f t="shared" si="1899"/>
        <v>0</v>
      </c>
      <c r="F3360" s="158"/>
      <c r="G3360" s="159"/>
      <c r="H3360" s="160">
        <f t="shared" ref="H3360:J3360" si="1900">H3322</f>
        <v>0</v>
      </c>
      <c r="I3360" s="161">
        <f t="shared" si="1900"/>
        <v>0</v>
      </c>
      <c r="J3360" s="161">
        <f t="shared" si="1900"/>
        <v>0</v>
      </c>
      <c r="K3360" s="162">
        <f t="shared" si="1888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901">B3323</f>
        <v>0</v>
      </c>
      <c r="C3361" s="287">
        <f t="shared" si="1901"/>
        <v>0</v>
      </c>
      <c r="D3361" s="288">
        <f t="shared" si="1901"/>
        <v>0</v>
      </c>
      <c r="E3361" s="290">
        <f t="shared" si="1901"/>
        <v>0</v>
      </c>
      <c r="F3361" s="158"/>
      <c r="G3361" s="159"/>
      <c r="H3361" s="160">
        <f t="shared" ref="H3361:J3361" si="1902">H3323</f>
        <v>0</v>
      </c>
      <c r="I3361" s="161">
        <f t="shared" si="1902"/>
        <v>0</v>
      </c>
      <c r="J3361" s="161">
        <f t="shared" si="1902"/>
        <v>0</v>
      </c>
      <c r="K3361" s="162">
        <f t="shared" si="1888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3">B3324</f>
        <v>0</v>
      </c>
      <c r="C3362" s="287">
        <f t="shared" si="1903"/>
        <v>0</v>
      </c>
      <c r="D3362" s="288">
        <f t="shared" si="1903"/>
        <v>0</v>
      </c>
      <c r="E3362" s="289">
        <f t="shared" si="1903"/>
        <v>0</v>
      </c>
      <c r="F3362" s="158"/>
      <c r="G3362" s="159"/>
      <c r="H3362" s="160">
        <f t="shared" ref="H3362:J3362" si="1904">H3324</f>
        <v>0</v>
      </c>
      <c r="I3362" s="161">
        <f t="shared" si="1904"/>
        <v>0</v>
      </c>
      <c r="J3362" s="161">
        <f t="shared" si="1904"/>
        <v>0</v>
      </c>
      <c r="K3362" s="162">
        <f t="shared" si="1888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5">B3325</f>
        <v>0</v>
      </c>
      <c r="C3363" s="287">
        <f t="shared" si="1905"/>
        <v>0</v>
      </c>
      <c r="D3363" s="288">
        <f t="shared" si="1905"/>
        <v>0</v>
      </c>
      <c r="E3363" s="289">
        <f t="shared" si="1905"/>
        <v>0</v>
      </c>
      <c r="F3363" s="158"/>
      <c r="G3363" s="159"/>
      <c r="H3363" s="160">
        <f t="shared" ref="H3363:J3363" si="1906">H3325</f>
        <v>0</v>
      </c>
      <c r="I3363" s="161">
        <f t="shared" si="1906"/>
        <v>0</v>
      </c>
      <c r="J3363" s="161">
        <f t="shared" si="1906"/>
        <v>0</v>
      </c>
      <c r="K3363" s="162">
        <f t="shared" si="1888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7">B3326</f>
        <v>0</v>
      </c>
      <c r="C3364" s="287">
        <f t="shared" si="1907"/>
        <v>0</v>
      </c>
      <c r="D3364" s="288">
        <f t="shared" si="1907"/>
        <v>0</v>
      </c>
      <c r="E3364" s="289">
        <f t="shared" si="1907"/>
        <v>0</v>
      </c>
      <c r="F3364" s="158"/>
      <c r="G3364" s="159"/>
      <c r="H3364" s="160">
        <f t="shared" ref="H3364:J3364" si="1908">H3326</f>
        <v>0</v>
      </c>
      <c r="I3364" s="161">
        <f t="shared" si="1908"/>
        <v>0</v>
      </c>
      <c r="J3364" s="161">
        <f t="shared" si="1908"/>
        <v>0</v>
      </c>
      <c r="K3364" s="162">
        <f t="shared" si="1888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9">B3327</f>
        <v>0</v>
      </c>
      <c r="C3365" s="287">
        <f t="shared" si="1909"/>
        <v>0</v>
      </c>
      <c r="D3365" s="288">
        <f t="shared" si="1909"/>
        <v>0</v>
      </c>
      <c r="E3365" s="289">
        <f t="shared" si="1909"/>
        <v>0</v>
      </c>
      <c r="F3365" s="158"/>
      <c r="G3365" s="159"/>
      <c r="H3365" s="160">
        <f t="shared" ref="H3365:J3365" si="1910">H3327</f>
        <v>0</v>
      </c>
      <c r="I3365" s="161">
        <f t="shared" si="1910"/>
        <v>0</v>
      </c>
      <c r="J3365" s="161">
        <f t="shared" si="1910"/>
        <v>0</v>
      </c>
      <c r="K3365" s="162">
        <f t="shared" si="1888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11">B3328</f>
        <v>0</v>
      </c>
      <c r="C3366" s="287">
        <f t="shared" si="1911"/>
        <v>0</v>
      </c>
      <c r="D3366" s="288">
        <f t="shared" si="1911"/>
        <v>0</v>
      </c>
      <c r="E3366" s="289">
        <f t="shared" si="1911"/>
        <v>0</v>
      </c>
      <c r="F3366" s="158"/>
      <c r="G3366" s="159"/>
      <c r="H3366" s="160">
        <f t="shared" ref="H3366:J3366" si="1912">H3328</f>
        <v>0</v>
      </c>
      <c r="I3366" s="161">
        <f t="shared" si="1912"/>
        <v>0</v>
      </c>
      <c r="J3366" s="161">
        <f t="shared" si="1912"/>
        <v>0</v>
      </c>
      <c r="K3366" s="162">
        <f t="shared" si="1888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3">B3329</f>
        <v>0</v>
      </c>
      <c r="C3367" s="287">
        <f t="shared" si="1913"/>
        <v>0</v>
      </c>
      <c r="D3367" s="288">
        <f t="shared" si="1913"/>
        <v>0</v>
      </c>
      <c r="E3367" s="289">
        <f t="shared" si="1913"/>
        <v>0</v>
      </c>
      <c r="F3367" s="158"/>
      <c r="G3367" s="159"/>
      <c r="H3367" s="160">
        <f t="shared" ref="H3367:J3367" si="1914">H3329</f>
        <v>0</v>
      </c>
      <c r="I3367" s="161">
        <f t="shared" si="1914"/>
        <v>0</v>
      </c>
      <c r="J3367" s="161">
        <f t="shared" si="1914"/>
        <v>0</v>
      </c>
      <c r="K3367" s="162">
        <f t="shared" si="1888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5">B3330</f>
        <v>0</v>
      </c>
      <c r="C3368" s="287">
        <f t="shared" si="1915"/>
        <v>0</v>
      </c>
      <c r="D3368" s="288">
        <f t="shared" si="1915"/>
        <v>0</v>
      </c>
      <c r="E3368" s="289">
        <f t="shared" si="1915"/>
        <v>0</v>
      </c>
      <c r="F3368" s="158"/>
      <c r="G3368" s="159"/>
      <c r="H3368" s="160">
        <f t="shared" ref="H3368:J3368" si="1916">H3330</f>
        <v>0</v>
      </c>
      <c r="I3368" s="161">
        <f t="shared" si="1916"/>
        <v>0</v>
      </c>
      <c r="J3368" s="161">
        <f t="shared" si="1916"/>
        <v>0</v>
      </c>
      <c r="K3368" s="162">
        <f t="shared" si="1888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7">B3331</f>
        <v>0</v>
      </c>
      <c r="C3369" s="287">
        <f t="shared" si="1917"/>
        <v>0</v>
      </c>
      <c r="D3369" s="288">
        <f t="shared" si="1917"/>
        <v>0</v>
      </c>
      <c r="E3369" s="290">
        <f t="shared" si="1917"/>
        <v>0</v>
      </c>
      <c r="F3369" s="158"/>
      <c r="G3369" s="159"/>
      <c r="H3369" s="160">
        <f t="shared" ref="H3369:J3369" si="1918">H3331</f>
        <v>0</v>
      </c>
      <c r="I3369" s="161">
        <f t="shared" si="1918"/>
        <v>0</v>
      </c>
      <c r="J3369" s="161">
        <f t="shared" si="1918"/>
        <v>0</v>
      </c>
      <c r="K3369" s="162">
        <f t="shared" si="1888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77"/>
      <c r="K3371" s="365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78">
        <f>SUM(K3354:K3369)</f>
        <v>0</v>
      </c>
      <c r="K3372" s="37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6"/>
      <c r="K3373" s="366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5"/>
      <c r="K3375" s="365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71">
        <f>((J3372/1.11)+(K3374/1.11))*11%</f>
        <v>0</v>
      </c>
      <c r="K3376" s="37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5"/>
      <c r="K3377" s="365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8">
        <f>J3342</f>
        <v>0</v>
      </c>
      <c r="K3380" s="339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8">
        <f>J3343</f>
        <v>0</v>
      </c>
      <c r="K3381" s="339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24020030</v>
      </c>
      <c r="F3384" s="200"/>
      <c r="G3384" s="201" t="s">
        <v>2</v>
      </c>
      <c r="H3384" s="340">
        <f>H3346</f>
        <v>0</v>
      </c>
      <c r="I3384" s="340"/>
      <c r="J3384" s="340"/>
      <c r="K3384" s="341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4" t="s">
        <v>3</v>
      </c>
      <c r="G3385" s="207"/>
      <c r="H3385" s="342"/>
      <c r="I3385" s="342"/>
      <c r="J3385" s="342"/>
      <c r="K3385" s="343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5">
        <f>D3348</f>
        <v>0</v>
      </c>
      <c r="E3386" s="316"/>
      <c r="F3386" s="314"/>
      <c r="G3386" s="208"/>
      <c r="H3386" s="317">
        <f>H3348</f>
        <v>0</v>
      </c>
      <c r="I3386" s="317"/>
      <c r="J3386" s="317"/>
      <c r="K3386" s="318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4"/>
      <c r="G3387" s="208"/>
      <c r="H3387" s="319">
        <f>H3349</f>
        <v>0</v>
      </c>
      <c r="I3387" s="319"/>
      <c r="J3387" s="319"/>
      <c r="K3387" s="320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1"/>
      <c r="I3388" s="321"/>
      <c r="J3388" s="321"/>
      <c r="K3388" s="322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9">B3354</f>
        <v>0</v>
      </c>
      <c r="C3392" s="292">
        <f t="shared" si="1919"/>
        <v>0</v>
      </c>
      <c r="D3392" s="293">
        <f t="shared" si="1919"/>
        <v>0</v>
      </c>
      <c r="E3392" s="294">
        <f t="shared" si="1919"/>
        <v>0</v>
      </c>
      <c r="F3392" s="235"/>
      <c r="G3392" s="236"/>
      <c r="H3392" s="237">
        <f t="shared" ref="H3392:J3392" si="1920">H3354</f>
        <v>0</v>
      </c>
      <c r="I3392" s="238">
        <f t="shared" si="1920"/>
        <v>0</v>
      </c>
      <c r="J3392" s="238">
        <f t="shared" si="1920"/>
        <v>0</v>
      </c>
      <c r="K3392" s="239">
        <f t="shared" ref="K3392:K3407" si="1921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2">B3355</f>
        <v>0</v>
      </c>
      <c r="C3393" s="292">
        <f t="shared" si="1922"/>
        <v>0</v>
      </c>
      <c r="D3393" s="293">
        <f t="shared" si="1922"/>
        <v>0</v>
      </c>
      <c r="E3393" s="294">
        <f t="shared" si="1922"/>
        <v>0</v>
      </c>
      <c r="F3393" s="235"/>
      <c r="G3393" s="236"/>
      <c r="H3393" s="237">
        <f t="shared" ref="H3393:J3393" si="1923">H3355</f>
        <v>0</v>
      </c>
      <c r="I3393" s="238">
        <f t="shared" si="1923"/>
        <v>0</v>
      </c>
      <c r="J3393" s="238">
        <f t="shared" si="1923"/>
        <v>0</v>
      </c>
      <c r="K3393" s="239">
        <f t="shared" si="1921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4">B3356</f>
        <v>0</v>
      </c>
      <c r="C3394" s="292">
        <f t="shared" si="1924"/>
        <v>0</v>
      </c>
      <c r="D3394" s="293">
        <f t="shared" si="1924"/>
        <v>0</v>
      </c>
      <c r="E3394" s="294">
        <f t="shared" si="1924"/>
        <v>0</v>
      </c>
      <c r="F3394" s="235"/>
      <c r="G3394" s="236"/>
      <c r="H3394" s="237">
        <f t="shared" ref="H3394:J3394" si="1925">H3356</f>
        <v>0</v>
      </c>
      <c r="I3394" s="238">
        <f t="shared" si="1925"/>
        <v>0</v>
      </c>
      <c r="J3394" s="238">
        <f t="shared" si="1925"/>
        <v>0</v>
      </c>
      <c r="K3394" s="239">
        <f t="shared" si="1921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6">B3357</f>
        <v>0</v>
      </c>
      <c r="C3395" s="292">
        <f t="shared" si="1926"/>
        <v>0</v>
      </c>
      <c r="D3395" s="293">
        <f t="shared" si="1926"/>
        <v>0</v>
      </c>
      <c r="E3395" s="294">
        <f t="shared" si="1926"/>
        <v>0</v>
      </c>
      <c r="F3395" s="235"/>
      <c r="G3395" s="236"/>
      <c r="H3395" s="237">
        <f t="shared" ref="H3395:J3395" si="1927">H3357</f>
        <v>0</v>
      </c>
      <c r="I3395" s="238">
        <f t="shared" si="1927"/>
        <v>0</v>
      </c>
      <c r="J3395" s="238">
        <f t="shared" si="1927"/>
        <v>0</v>
      </c>
      <c r="K3395" s="239">
        <f t="shared" si="1921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8">B3358</f>
        <v>0</v>
      </c>
      <c r="C3396" s="292">
        <f t="shared" si="1928"/>
        <v>0</v>
      </c>
      <c r="D3396" s="293">
        <f t="shared" si="1928"/>
        <v>0</v>
      </c>
      <c r="E3396" s="294">
        <f t="shared" si="1928"/>
        <v>0</v>
      </c>
      <c r="F3396" s="235"/>
      <c r="G3396" s="236"/>
      <c r="H3396" s="237">
        <f t="shared" ref="H3396:J3396" si="1929">H3358</f>
        <v>0</v>
      </c>
      <c r="I3396" s="238">
        <f t="shared" si="1929"/>
        <v>0</v>
      </c>
      <c r="J3396" s="238">
        <f t="shared" si="1929"/>
        <v>0</v>
      </c>
      <c r="K3396" s="239">
        <f t="shared" si="1921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30">B3359</f>
        <v>0</v>
      </c>
      <c r="C3397" s="292">
        <f t="shared" si="1930"/>
        <v>0</v>
      </c>
      <c r="D3397" s="293">
        <f t="shared" si="1930"/>
        <v>0</v>
      </c>
      <c r="E3397" s="294">
        <f t="shared" si="1930"/>
        <v>0</v>
      </c>
      <c r="F3397" s="235"/>
      <c r="G3397" s="236"/>
      <c r="H3397" s="237">
        <f t="shared" ref="H3397:J3397" si="1931">H3359</f>
        <v>0</v>
      </c>
      <c r="I3397" s="238">
        <f t="shared" si="1931"/>
        <v>0</v>
      </c>
      <c r="J3397" s="238">
        <f t="shared" si="1931"/>
        <v>0</v>
      </c>
      <c r="K3397" s="239">
        <f t="shared" si="1921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2">B3360</f>
        <v>0</v>
      </c>
      <c r="C3398" s="292">
        <f t="shared" si="1932"/>
        <v>0</v>
      </c>
      <c r="D3398" s="293">
        <f t="shared" si="1932"/>
        <v>0</v>
      </c>
      <c r="E3398" s="294">
        <f t="shared" si="1932"/>
        <v>0</v>
      </c>
      <c r="F3398" s="235"/>
      <c r="G3398" s="236"/>
      <c r="H3398" s="237">
        <f t="shared" ref="H3398:J3398" si="1933">H3360</f>
        <v>0</v>
      </c>
      <c r="I3398" s="238">
        <f t="shared" si="1933"/>
        <v>0</v>
      </c>
      <c r="J3398" s="238">
        <f t="shared" si="1933"/>
        <v>0</v>
      </c>
      <c r="K3398" s="239">
        <f t="shared" si="1921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4">B3361</f>
        <v>0</v>
      </c>
      <c r="C3399" s="292">
        <f t="shared" si="1934"/>
        <v>0</v>
      </c>
      <c r="D3399" s="293">
        <f t="shared" si="1934"/>
        <v>0</v>
      </c>
      <c r="E3399" s="295">
        <f t="shared" si="1934"/>
        <v>0</v>
      </c>
      <c r="F3399" s="235"/>
      <c r="G3399" s="236"/>
      <c r="H3399" s="237">
        <f t="shared" ref="H3399:J3399" si="1935">H3361</f>
        <v>0</v>
      </c>
      <c r="I3399" s="238">
        <f t="shared" si="1935"/>
        <v>0</v>
      </c>
      <c r="J3399" s="238">
        <f t="shared" si="1935"/>
        <v>0</v>
      </c>
      <c r="K3399" s="239">
        <f t="shared" si="1921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6">B3362</f>
        <v>0</v>
      </c>
      <c r="C3400" s="292">
        <f t="shared" si="1936"/>
        <v>0</v>
      </c>
      <c r="D3400" s="293">
        <f t="shared" si="1936"/>
        <v>0</v>
      </c>
      <c r="E3400" s="294">
        <f t="shared" si="1936"/>
        <v>0</v>
      </c>
      <c r="F3400" s="235"/>
      <c r="G3400" s="236"/>
      <c r="H3400" s="237">
        <f t="shared" ref="H3400:J3400" si="1937">H3362</f>
        <v>0</v>
      </c>
      <c r="I3400" s="238">
        <f t="shared" si="1937"/>
        <v>0</v>
      </c>
      <c r="J3400" s="238">
        <f t="shared" si="1937"/>
        <v>0</v>
      </c>
      <c r="K3400" s="239">
        <f t="shared" si="1921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8">B3363</f>
        <v>0</v>
      </c>
      <c r="C3401" s="292">
        <f t="shared" si="1938"/>
        <v>0</v>
      </c>
      <c r="D3401" s="293">
        <f t="shared" si="1938"/>
        <v>0</v>
      </c>
      <c r="E3401" s="294">
        <f t="shared" si="1938"/>
        <v>0</v>
      </c>
      <c r="F3401" s="235"/>
      <c r="G3401" s="236"/>
      <c r="H3401" s="237">
        <f t="shared" ref="H3401:J3401" si="1939">H3363</f>
        <v>0</v>
      </c>
      <c r="I3401" s="238">
        <f t="shared" si="1939"/>
        <v>0</v>
      </c>
      <c r="J3401" s="238">
        <f t="shared" si="1939"/>
        <v>0</v>
      </c>
      <c r="K3401" s="239">
        <f t="shared" si="1921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40">B3364</f>
        <v>0</v>
      </c>
      <c r="C3402" s="292">
        <f t="shared" si="1940"/>
        <v>0</v>
      </c>
      <c r="D3402" s="293">
        <f t="shared" si="1940"/>
        <v>0</v>
      </c>
      <c r="E3402" s="294">
        <f t="shared" si="1940"/>
        <v>0</v>
      </c>
      <c r="F3402" s="235"/>
      <c r="G3402" s="236"/>
      <c r="H3402" s="237">
        <f t="shared" ref="H3402:J3402" si="1941">H3364</f>
        <v>0</v>
      </c>
      <c r="I3402" s="238">
        <f t="shared" si="1941"/>
        <v>0</v>
      </c>
      <c r="J3402" s="238">
        <f t="shared" si="1941"/>
        <v>0</v>
      </c>
      <c r="K3402" s="239">
        <f t="shared" si="1921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2">B3365</f>
        <v>0</v>
      </c>
      <c r="C3403" s="292">
        <f t="shared" si="1942"/>
        <v>0</v>
      </c>
      <c r="D3403" s="293">
        <f t="shared" si="1942"/>
        <v>0</v>
      </c>
      <c r="E3403" s="294">
        <f t="shared" si="1942"/>
        <v>0</v>
      </c>
      <c r="F3403" s="235"/>
      <c r="G3403" s="236"/>
      <c r="H3403" s="237">
        <f t="shared" ref="H3403:J3403" si="1943">H3365</f>
        <v>0</v>
      </c>
      <c r="I3403" s="238">
        <f t="shared" si="1943"/>
        <v>0</v>
      </c>
      <c r="J3403" s="238">
        <f t="shared" si="1943"/>
        <v>0</v>
      </c>
      <c r="K3403" s="239">
        <f t="shared" si="1921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4">B3366</f>
        <v>0</v>
      </c>
      <c r="C3404" s="292">
        <f t="shared" si="1944"/>
        <v>0</v>
      </c>
      <c r="D3404" s="293">
        <f t="shared" si="1944"/>
        <v>0</v>
      </c>
      <c r="E3404" s="294">
        <f t="shared" si="1944"/>
        <v>0</v>
      </c>
      <c r="F3404" s="235"/>
      <c r="G3404" s="236"/>
      <c r="H3404" s="237">
        <f t="shared" ref="H3404:J3404" si="1945">H3366</f>
        <v>0</v>
      </c>
      <c r="I3404" s="238">
        <f t="shared" si="1945"/>
        <v>0</v>
      </c>
      <c r="J3404" s="238">
        <f t="shared" si="1945"/>
        <v>0</v>
      </c>
      <c r="K3404" s="239">
        <f t="shared" si="1921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6">B3367</f>
        <v>0</v>
      </c>
      <c r="C3405" s="292">
        <f t="shared" si="1946"/>
        <v>0</v>
      </c>
      <c r="D3405" s="293">
        <f t="shared" si="1946"/>
        <v>0</v>
      </c>
      <c r="E3405" s="294">
        <f t="shared" si="1946"/>
        <v>0</v>
      </c>
      <c r="F3405" s="235"/>
      <c r="G3405" s="236"/>
      <c r="H3405" s="237">
        <f t="shared" ref="H3405:J3405" si="1947">H3367</f>
        <v>0</v>
      </c>
      <c r="I3405" s="238">
        <f t="shared" si="1947"/>
        <v>0</v>
      </c>
      <c r="J3405" s="238">
        <f t="shared" si="1947"/>
        <v>0</v>
      </c>
      <c r="K3405" s="239">
        <f t="shared" si="1921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8">B3368</f>
        <v>0</v>
      </c>
      <c r="C3406" s="292">
        <f t="shared" si="1948"/>
        <v>0</v>
      </c>
      <c r="D3406" s="293">
        <f t="shared" si="1948"/>
        <v>0</v>
      </c>
      <c r="E3406" s="294">
        <f t="shared" si="1948"/>
        <v>0</v>
      </c>
      <c r="F3406" s="235"/>
      <c r="G3406" s="236"/>
      <c r="H3406" s="237">
        <f t="shared" ref="H3406:J3406" si="1949">H3368</f>
        <v>0</v>
      </c>
      <c r="I3406" s="238">
        <f t="shared" si="1949"/>
        <v>0</v>
      </c>
      <c r="J3406" s="238">
        <f t="shared" si="1949"/>
        <v>0</v>
      </c>
      <c r="K3406" s="239">
        <f t="shared" si="1921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50">B3369</f>
        <v>0</v>
      </c>
      <c r="C3407" s="292">
        <f t="shared" si="1950"/>
        <v>0</v>
      </c>
      <c r="D3407" s="293">
        <f t="shared" si="1950"/>
        <v>0</v>
      </c>
      <c r="E3407" s="295">
        <f t="shared" si="1950"/>
        <v>0</v>
      </c>
      <c r="F3407" s="235"/>
      <c r="G3407" s="236"/>
      <c r="H3407" s="237">
        <f t="shared" ref="H3407:J3407" si="1951">H3369</f>
        <v>0</v>
      </c>
      <c r="I3407" s="238">
        <f t="shared" si="1951"/>
        <v>0</v>
      </c>
      <c r="J3407" s="238">
        <f t="shared" si="1951"/>
        <v>0</v>
      </c>
      <c r="K3407" s="239">
        <f t="shared" si="1921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3"/>
      <c r="K3409" s="32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5">
        <f>SUM(K3392:K3407)</f>
        <v>0</v>
      </c>
      <c r="K3410" s="32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7"/>
      <c r="K3411" s="32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4"/>
      <c r="K3413" s="32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8">
        <f>((J3410/1.11)+(K3412/1.11))*11%</f>
        <v>0</v>
      </c>
      <c r="K3414" s="329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4"/>
      <c r="K3415" s="32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30">
        <f>J3380</f>
        <v>0</v>
      </c>
      <c r="K3418" s="331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30">
        <f>J3381</f>
        <v>0</v>
      </c>
      <c r="K3419" s="331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24020031</v>
      </c>
      <c r="G3422" s="11" t="s">
        <v>2</v>
      </c>
      <c r="H3422" s="306"/>
      <c r="I3422" s="306"/>
      <c r="J3422" s="306"/>
      <c r="K3422" s="30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0" t="s">
        <v>3</v>
      </c>
      <c r="G3423" s="17"/>
      <c r="H3423" s="308"/>
      <c r="I3423" s="308"/>
      <c r="J3423" s="308"/>
      <c r="K3423" s="30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8"/>
      <c r="E3424" s="349"/>
      <c r="F3424" s="310"/>
      <c r="G3424" s="18"/>
      <c r="H3424" s="350"/>
      <c r="I3424" s="350"/>
      <c r="J3424" s="350"/>
      <c r="K3424" s="351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0"/>
      <c r="G3425" s="18"/>
      <c r="H3425" s="352"/>
      <c r="I3425" s="352"/>
      <c r="J3425" s="352"/>
      <c r="K3425" s="353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4"/>
      <c r="I3426" s="354"/>
      <c r="J3426" s="354"/>
      <c r="K3426" s="355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2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2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2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2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2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2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2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2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2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2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2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2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2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2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2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2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7"/>
      <c r="K3447" s="311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2">
        <f>SUM(K3430:K3445)</f>
        <v>0</v>
      </c>
      <c r="K3448" s="333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4"/>
      <c r="K3449" s="334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1"/>
      <c r="K3451" s="311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5">
        <f>((J3448/1.11)+(K3450/1.11))*11%</f>
        <v>0</v>
      </c>
      <c r="K3452" s="336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1"/>
      <c r="K3453" s="311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2"/>
      <c r="K3456" s="31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2"/>
      <c r="K3457" s="31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24020031</v>
      </c>
      <c r="F3460" s="123"/>
      <c r="G3460" s="124" t="s">
        <v>2</v>
      </c>
      <c r="H3460" s="356">
        <f>H3422</f>
        <v>0</v>
      </c>
      <c r="I3460" s="356"/>
      <c r="J3460" s="356"/>
      <c r="K3460" s="357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60" t="s">
        <v>3</v>
      </c>
      <c r="G3461" s="130"/>
      <c r="H3461" s="358"/>
      <c r="I3461" s="358"/>
      <c r="J3461" s="358"/>
      <c r="K3461" s="359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1">
        <f>D3424</f>
        <v>0</v>
      </c>
      <c r="E3462" s="362"/>
      <c r="F3462" s="360"/>
      <c r="G3462" s="131"/>
      <c r="H3462" s="363">
        <f>H3424</f>
        <v>0</v>
      </c>
      <c r="I3462" s="363"/>
      <c r="J3462" s="363"/>
      <c r="K3462" s="36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60"/>
      <c r="G3463" s="131"/>
      <c r="H3463" s="344">
        <f>H3425</f>
        <v>0</v>
      </c>
      <c r="I3463" s="344"/>
      <c r="J3463" s="344"/>
      <c r="K3463" s="345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6"/>
      <c r="I3464" s="346"/>
      <c r="J3464" s="346"/>
      <c r="K3464" s="347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3">B3430</f>
        <v>0</v>
      </c>
      <c r="C3468" s="287">
        <f t="shared" si="1953"/>
        <v>0</v>
      </c>
      <c r="D3468" s="288">
        <f t="shared" si="1953"/>
        <v>0</v>
      </c>
      <c r="E3468" s="289">
        <f t="shared" si="1953"/>
        <v>0</v>
      </c>
      <c r="F3468" s="158"/>
      <c r="G3468" s="159"/>
      <c r="H3468" s="160">
        <f t="shared" ref="H3468:J3468" si="1954">H3430</f>
        <v>0</v>
      </c>
      <c r="I3468" s="161">
        <f t="shared" si="1954"/>
        <v>0</v>
      </c>
      <c r="J3468" s="161">
        <f t="shared" si="1954"/>
        <v>0</v>
      </c>
      <c r="K3468" s="162">
        <f t="shared" ref="K3468:K3483" si="1955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6">B3431</f>
        <v>0</v>
      </c>
      <c r="C3469" s="287">
        <f t="shared" si="1956"/>
        <v>0</v>
      </c>
      <c r="D3469" s="288">
        <f t="shared" si="1956"/>
        <v>0</v>
      </c>
      <c r="E3469" s="289">
        <f t="shared" si="1956"/>
        <v>0</v>
      </c>
      <c r="F3469" s="158"/>
      <c r="G3469" s="159"/>
      <c r="H3469" s="160">
        <f t="shared" ref="H3469:J3469" si="1957">H3431</f>
        <v>0</v>
      </c>
      <c r="I3469" s="161">
        <f t="shared" si="1957"/>
        <v>0</v>
      </c>
      <c r="J3469" s="161">
        <f t="shared" si="1957"/>
        <v>0</v>
      </c>
      <c r="K3469" s="162">
        <f t="shared" si="1955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8">B3432</f>
        <v>0</v>
      </c>
      <c r="C3470" s="287">
        <f t="shared" si="1958"/>
        <v>0</v>
      </c>
      <c r="D3470" s="288">
        <f t="shared" si="1958"/>
        <v>0</v>
      </c>
      <c r="E3470" s="289">
        <f t="shared" si="1958"/>
        <v>0</v>
      </c>
      <c r="F3470" s="158"/>
      <c r="G3470" s="159"/>
      <c r="H3470" s="160">
        <f t="shared" ref="H3470:J3470" si="1959">H3432</f>
        <v>0</v>
      </c>
      <c r="I3470" s="161">
        <f t="shared" si="1959"/>
        <v>0</v>
      </c>
      <c r="J3470" s="161">
        <f t="shared" si="1959"/>
        <v>0</v>
      </c>
      <c r="K3470" s="162">
        <f t="shared" si="1955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60">B3433</f>
        <v>0</v>
      </c>
      <c r="C3471" s="287">
        <f t="shared" si="1960"/>
        <v>0</v>
      </c>
      <c r="D3471" s="288">
        <f t="shared" si="1960"/>
        <v>0</v>
      </c>
      <c r="E3471" s="289">
        <f t="shared" si="1960"/>
        <v>0</v>
      </c>
      <c r="F3471" s="158"/>
      <c r="G3471" s="159"/>
      <c r="H3471" s="160">
        <f t="shared" ref="H3471:J3471" si="1961">H3433</f>
        <v>0</v>
      </c>
      <c r="I3471" s="161">
        <f t="shared" si="1961"/>
        <v>0</v>
      </c>
      <c r="J3471" s="161">
        <f t="shared" si="1961"/>
        <v>0</v>
      </c>
      <c r="K3471" s="162">
        <f t="shared" si="1955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2">B3434</f>
        <v>0</v>
      </c>
      <c r="C3472" s="287">
        <f t="shared" si="1962"/>
        <v>0</v>
      </c>
      <c r="D3472" s="288">
        <f t="shared" si="1962"/>
        <v>0</v>
      </c>
      <c r="E3472" s="289">
        <f t="shared" si="1962"/>
        <v>0</v>
      </c>
      <c r="F3472" s="158"/>
      <c r="G3472" s="159"/>
      <c r="H3472" s="160">
        <f t="shared" ref="H3472:J3472" si="1963">H3434</f>
        <v>0</v>
      </c>
      <c r="I3472" s="161">
        <f t="shared" si="1963"/>
        <v>0</v>
      </c>
      <c r="J3472" s="161">
        <f t="shared" si="1963"/>
        <v>0</v>
      </c>
      <c r="K3472" s="162">
        <f t="shared" si="1955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4">B3435</f>
        <v>0</v>
      </c>
      <c r="C3473" s="287">
        <f t="shared" si="1964"/>
        <v>0</v>
      </c>
      <c r="D3473" s="288">
        <f t="shared" si="1964"/>
        <v>0</v>
      </c>
      <c r="E3473" s="289">
        <f t="shared" si="1964"/>
        <v>0</v>
      </c>
      <c r="F3473" s="158"/>
      <c r="G3473" s="159"/>
      <c r="H3473" s="160">
        <f t="shared" ref="H3473:J3473" si="1965">H3435</f>
        <v>0</v>
      </c>
      <c r="I3473" s="161">
        <f t="shared" si="1965"/>
        <v>0</v>
      </c>
      <c r="J3473" s="161">
        <f t="shared" si="1965"/>
        <v>0</v>
      </c>
      <c r="K3473" s="162">
        <f t="shared" si="1955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6">B3436</f>
        <v>0</v>
      </c>
      <c r="C3474" s="287">
        <f t="shared" si="1966"/>
        <v>0</v>
      </c>
      <c r="D3474" s="288">
        <f t="shared" si="1966"/>
        <v>0</v>
      </c>
      <c r="E3474" s="289">
        <f t="shared" si="1966"/>
        <v>0</v>
      </c>
      <c r="F3474" s="158"/>
      <c r="G3474" s="159"/>
      <c r="H3474" s="160">
        <f t="shared" ref="H3474:J3474" si="1967">H3436</f>
        <v>0</v>
      </c>
      <c r="I3474" s="161">
        <f t="shared" si="1967"/>
        <v>0</v>
      </c>
      <c r="J3474" s="161">
        <f t="shared" si="1967"/>
        <v>0</v>
      </c>
      <c r="K3474" s="162">
        <f t="shared" si="1955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8">B3437</f>
        <v>0</v>
      </c>
      <c r="C3475" s="287">
        <f t="shared" si="1968"/>
        <v>0</v>
      </c>
      <c r="D3475" s="288">
        <f t="shared" si="1968"/>
        <v>0</v>
      </c>
      <c r="E3475" s="290">
        <f t="shared" si="1968"/>
        <v>0</v>
      </c>
      <c r="F3475" s="158"/>
      <c r="G3475" s="159"/>
      <c r="H3475" s="160">
        <f t="shared" ref="H3475:J3475" si="1969">H3437</f>
        <v>0</v>
      </c>
      <c r="I3475" s="161">
        <f t="shared" si="1969"/>
        <v>0</v>
      </c>
      <c r="J3475" s="161">
        <f t="shared" si="1969"/>
        <v>0</v>
      </c>
      <c r="K3475" s="162">
        <f t="shared" si="1955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70">B3438</f>
        <v>0</v>
      </c>
      <c r="C3476" s="287">
        <f t="shared" si="1970"/>
        <v>0</v>
      </c>
      <c r="D3476" s="288">
        <f t="shared" si="1970"/>
        <v>0</v>
      </c>
      <c r="E3476" s="289">
        <f t="shared" si="1970"/>
        <v>0</v>
      </c>
      <c r="F3476" s="158"/>
      <c r="G3476" s="159"/>
      <c r="H3476" s="160">
        <f t="shared" ref="H3476:J3476" si="1971">H3438</f>
        <v>0</v>
      </c>
      <c r="I3476" s="161">
        <f t="shared" si="1971"/>
        <v>0</v>
      </c>
      <c r="J3476" s="161">
        <f t="shared" si="1971"/>
        <v>0</v>
      </c>
      <c r="K3476" s="162">
        <f t="shared" si="1955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2">B3439</f>
        <v>0</v>
      </c>
      <c r="C3477" s="287">
        <f t="shared" si="1972"/>
        <v>0</v>
      </c>
      <c r="D3477" s="288">
        <f t="shared" si="1972"/>
        <v>0</v>
      </c>
      <c r="E3477" s="289">
        <f t="shared" si="1972"/>
        <v>0</v>
      </c>
      <c r="F3477" s="158"/>
      <c r="G3477" s="159"/>
      <c r="H3477" s="160">
        <f t="shared" ref="H3477:J3477" si="1973">H3439</f>
        <v>0</v>
      </c>
      <c r="I3477" s="161">
        <f t="shared" si="1973"/>
        <v>0</v>
      </c>
      <c r="J3477" s="161">
        <f t="shared" si="1973"/>
        <v>0</v>
      </c>
      <c r="K3477" s="162">
        <f t="shared" si="1955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4">B3440</f>
        <v>0</v>
      </c>
      <c r="C3478" s="287">
        <f t="shared" si="1974"/>
        <v>0</v>
      </c>
      <c r="D3478" s="288">
        <f t="shared" si="1974"/>
        <v>0</v>
      </c>
      <c r="E3478" s="289">
        <f t="shared" si="1974"/>
        <v>0</v>
      </c>
      <c r="F3478" s="158"/>
      <c r="G3478" s="159"/>
      <c r="H3478" s="160">
        <f t="shared" ref="H3478:J3478" si="1975">H3440</f>
        <v>0</v>
      </c>
      <c r="I3478" s="161">
        <f t="shared" si="1975"/>
        <v>0</v>
      </c>
      <c r="J3478" s="161">
        <f t="shared" si="1975"/>
        <v>0</v>
      </c>
      <c r="K3478" s="162">
        <f t="shared" si="1955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6">B3441</f>
        <v>0</v>
      </c>
      <c r="C3479" s="287">
        <f t="shared" si="1976"/>
        <v>0</v>
      </c>
      <c r="D3479" s="288">
        <f t="shared" si="1976"/>
        <v>0</v>
      </c>
      <c r="E3479" s="289">
        <f t="shared" si="1976"/>
        <v>0</v>
      </c>
      <c r="F3479" s="158"/>
      <c r="G3479" s="159"/>
      <c r="H3479" s="160">
        <f t="shared" ref="H3479:J3479" si="1977">H3441</f>
        <v>0</v>
      </c>
      <c r="I3479" s="161">
        <f t="shared" si="1977"/>
        <v>0</v>
      </c>
      <c r="J3479" s="161">
        <f t="shared" si="1977"/>
        <v>0</v>
      </c>
      <c r="K3479" s="162">
        <f t="shared" si="1955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8">B3442</f>
        <v>0</v>
      </c>
      <c r="C3480" s="287">
        <f t="shared" si="1978"/>
        <v>0</v>
      </c>
      <c r="D3480" s="288">
        <f t="shared" si="1978"/>
        <v>0</v>
      </c>
      <c r="E3480" s="289">
        <f t="shared" si="1978"/>
        <v>0</v>
      </c>
      <c r="F3480" s="158"/>
      <c r="G3480" s="159"/>
      <c r="H3480" s="160">
        <f t="shared" ref="H3480:J3480" si="1979">H3442</f>
        <v>0</v>
      </c>
      <c r="I3480" s="161">
        <f t="shared" si="1979"/>
        <v>0</v>
      </c>
      <c r="J3480" s="161">
        <f t="shared" si="1979"/>
        <v>0</v>
      </c>
      <c r="K3480" s="162">
        <f t="shared" si="1955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80">B3443</f>
        <v>0</v>
      </c>
      <c r="C3481" s="287">
        <f t="shared" si="1980"/>
        <v>0</v>
      </c>
      <c r="D3481" s="288">
        <f t="shared" si="1980"/>
        <v>0</v>
      </c>
      <c r="E3481" s="289">
        <f t="shared" si="1980"/>
        <v>0</v>
      </c>
      <c r="F3481" s="158"/>
      <c r="G3481" s="159"/>
      <c r="H3481" s="160">
        <f t="shared" ref="H3481:J3481" si="1981">H3443</f>
        <v>0</v>
      </c>
      <c r="I3481" s="161">
        <f t="shared" si="1981"/>
        <v>0</v>
      </c>
      <c r="J3481" s="161">
        <f t="shared" si="1981"/>
        <v>0</v>
      </c>
      <c r="K3481" s="162">
        <f t="shared" si="1955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2">B3444</f>
        <v>0</v>
      </c>
      <c r="C3482" s="287">
        <f t="shared" si="1982"/>
        <v>0</v>
      </c>
      <c r="D3482" s="288">
        <f t="shared" si="1982"/>
        <v>0</v>
      </c>
      <c r="E3482" s="289">
        <f t="shared" si="1982"/>
        <v>0</v>
      </c>
      <c r="F3482" s="158"/>
      <c r="G3482" s="159"/>
      <c r="H3482" s="160">
        <f t="shared" ref="H3482:J3482" si="1983">H3444</f>
        <v>0</v>
      </c>
      <c r="I3482" s="161">
        <f t="shared" si="1983"/>
        <v>0</v>
      </c>
      <c r="J3482" s="161">
        <f t="shared" si="1983"/>
        <v>0</v>
      </c>
      <c r="K3482" s="162">
        <f t="shared" si="1955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4">B3445</f>
        <v>0</v>
      </c>
      <c r="C3483" s="287">
        <f t="shared" si="1984"/>
        <v>0</v>
      </c>
      <c r="D3483" s="288">
        <f t="shared" si="1984"/>
        <v>0</v>
      </c>
      <c r="E3483" s="290">
        <f t="shared" si="1984"/>
        <v>0</v>
      </c>
      <c r="F3483" s="158"/>
      <c r="G3483" s="159"/>
      <c r="H3483" s="160">
        <f t="shared" ref="H3483:J3483" si="1985">H3445</f>
        <v>0</v>
      </c>
      <c r="I3483" s="161">
        <f t="shared" si="1985"/>
        <v>0</v>
      </c>
      <c r="J3483" s="161">
        <f t="shared" si="1985"/>
        <v>0</v>
      </c>
      <c r="K3483" s="162">
        <f t="shared" si="1955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77"/>
      <c r="K3485" s="365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78">
        <f>SUM(K3468:K3483)</f>
        <v>0</v>
      </c>
      <c r="K3486" s="37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6"/>
      <c r="K3487" s="366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5"/>
      <c r="K3489" s="365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71">
        <f>((J3486/1.11)+(K3488/1.11))*11%</f>
        <v>0</v>
      </c>
      <c r="K3490" s="37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5"/>
      <c r="K3491" s="365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8">
        <f>J3456</f>
        <v>0</v>
      </c>
      <c r="K3494" s="339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8">
        <f>J3457</f>
        <v>0</v>
      </c>
      <c r="K3495" s="339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24020031</v>
      </c>
      <c r="F3498" s="200"/>
      <c r="G3498" s="201" t="s">
        <v>2</v>
      </c>
      <c r="H3498" s="340">
        <f>H3460</f>
        <v>0</v>
      </c>
      <c r="I3498" s="340"/>
      <c r="J3498" s="340"/>
      <c r="K3498" s="341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4" t="s">
        <v>3</v>
      </c>
      <c r="G3499" s="207"/>
      <c r="H3499" s="342"/>
      <c r="I3499" s="342"/>
      <c r="J3499" s="342"/>
      <c r="K3499" s="343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5">
        <f>D3462</f>
        <v>0</v>
      </c>
      <c r="E3500" s="316"/>
      <c r="F3500" s="314"/>
      <c r="G3500" s="208"/>
      <c r="H3500" s="317">
        <f>H3462</f>
        <v>0</v>
      </c>
      <c r="I3500" s="317"/>
      <c r="J3500" s="317"/>
      <c r="K3500" s="318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4"/>
      <c r="G3501" s="208"/>
      <c r="H3501" s="319">
        <f>H3463</f>
        <v>0</v>
      </c>
      <c r="I3501" s="319"/>
      <c r="J3501" s="319"/>
      <c r="K3501" s="320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1"/>
      <c r="I3502" s="321"/>
      <c r="J3502" s="321"/>
      <c r="K3502" s="322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6">B3468</f>
        <v>0</v>
      </c>
      <c r="C3506" s="292">
        <f t="shared" si="1986"/>
        <v>0</v>
      </c>
      <c r="D3506" s="293">
        <f t="shared" si="1986"/>
        <v>0</v>
      </c>
      <c r="E3506" s="294">
        <f t="shared" si="1986"/>
        <v>0</v>
      </c>
      <c r="F3506" s="235"/>
      <c r="G3506" s="236"/>
      <c r="H3506" s="237">
        <f t="shared" ref="H3506:J3506" si="1987">H3468</f>
        <v>0</v>
      </c>
      <c r="I3506" s="238">
        <f t="shared" si="1987"/>
        <v>0</v>
      </c>
      <c r="J3506" s="238">
        <f t="shared" si="1987"/>
        <v>0</v>
      </c>
      <c r="K3506" s="239">
        <f t="shared" ref="K3506:K3521" si="1988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9">B3469</f>
        <v>0</v>
      </c>
      <c r="C3507" s="292">
        <f t="shared" si="1989"/>
        <v>0</v>
      </c>
      <c r="D3507" s="293">
        <f t="shared" si="1989"/>
        <v>0</v>
      </c>
      <c r="E3507" s="294">
        <f t="shared" si="1989"/>
        <v>0</v>
      </c>
      <c r="F3507" s="235"/>
      <c r="G3507" s="236"/>
      <c r="H3507" s="237">
        <f t="shared" ref="H3507:J3507" si="1990">H3469</f>
        <v>0</v>
      </c>
      <c r="I3507" s="238">
        <f t="shared" si="1990"/>
        <v>0</v>
      </c>
      <c r="J3507" s="238">
        <f t="shared" si="1990"/>
        <v>0</v>
      </c>
      <c r="K3507" s="239">
        <f t="shared" si="1988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91">B3470</f>
        <v>0</v>
      </c>
      <c r="C3508" s="292">
        <f t="shared" si="1991"/>
        <v>0</v>
      </c>
      <c r="D3508" s="293">
        <f t="shared" si="1991"/>
        <v>0</v>
      </c>
      <c r="E3508" s="294">
        <f t="shared" si="1991"/>
        <v>0</v>
      </c>
      <c r="F3508" s="235"/>
      <c r="G3508" s="236"/>
      <c r="H3508" s="237">
        <f t="shared" ref="H3508:J3508" si="1992">H3470</f>
        <v>0</v>
      </c>
      <c r="I3508" s="238">
        <f t="shared" si="1992"/>
        <v>0</v>
      </c>
      <c r="J3508" s="238">
        <f t="shared" si="1992"/>
        <v>0</v>
      </c>
      <c r="K3508" s="239">
        <f t="shared" si="1988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3">B3471</f>
        <v>0</v>
      </c>
      <c r="C3509" s="292">
        <f t="shared" si="1993"/>
        <v>0</v>
      </c>
      <c r="D3509" s="293">
        <f t="shared" si="1993"/>
        <v>0</v>
      </c>
      <c r="E3509" s="294">
        <f t="shared" si="1993"/>
        <v>0</v>
      </c>
      <c r="F3509" s="235"/>
      <c r="G3509" s="236"/>
      <c r="H3509" s="237">
        <f t="shared" ref="H3509:J3509" si="1994">H3471</f>
        <v>0</v>
      </c>
      <c r="I3509" s="238">
        <f t="shared" si="1994"/>
        <v>0</v>
      </c>
      <c r="J3509" s="238">
        <f t="shared" si="1994"/>
        <v>0</v>
      </c>
      <c r="K3509" s="239">
        <f t="shared" si="1988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5">B3472</f>
        <v>0</v>
      </c>
      <c r="C3510" s="292">
        <f t="shared" si="1995"/>
        <v>0</v>
      </c>
      <c r="D3510" s="293">
        <f t="shared" si="1995"/>
        <v>0</v>
      </c>
      <c r="E3510" s="294">
        <f t="shared" si="1995"/>
        <v>0</v>
      </c>
      <c r="F3510" s="235"/>
      <c r="G3510" s="236"/>
      <c r="H3510" s="237">
        <f t="shared" ref="H3510:J3510" si="1996">H3472</f>
        <v>0</v>
      </c>
      <c r="I3510" s="238">
        <f t="shared" si="1996"/>
        <v>0</v>
      </c>
      <c r="J3510" s="238">
        <f t="shared" si="1996"/>
        <v>0</v>
      </c>
      <c r="K3510" s="239">
        <f t="shared" si="1988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7">B3473</f>
        <v>0</v>
      </c>
      <c r="C3511" s="292">
        <f t="shared" si="1997"/>
        <v>0</v>
      </c>
      <c r="D3511" s="293">
        <f t="shared" si="1997"/>
        <v>0</v>
      </c>
      <c r="E3511" s="294">
        <f t="shared" si="1997"/>
        <v>0</v>
      </c>
      <c r="F3511" s="235"/>
      <c r="G3511" s="236"/>
      <c r="H3511" s="237">
        <f t="shared" ref="H3511:J3511" si="1998">H3473</f>
        <v>0</v>
      </c>
      <c r="I3511" s="238">
        <f t="shared" si="1998"/>
        <v>0</v>
      </c>
      <c r="J3511" s="238">
        <f t="shared" si="1998"/>
        <v>0</v>
      </c>
      <c r="K3511" s="239">
        <f t="shared" si="1988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9">B3474</f>
        <v>0</v>
      </c>
      <c r="C3512" s="292">
        <f t="shared" si="1999"/>
        <v>0</v>
      </c>
      <c r="D3512" s="293">
        <f t="shared" si="1999"/>
        <v>0</v>
      </c>
      <c r="E3512" s="294">
        <f t="shared" si="1999"/>
        <v>0</v>
      </c>
      <c r="F3512" s="235"/>
      <c r="G3512" s="236"/>
      <c r="H3512" s="237">
        <f t="shared" ref="H3512:J3512" si="2000">H3474</f>
        <v>0</v>
      </c>
      <c r="I3512" s="238">
        <f t="shared" si="2000"/>
        <v>0</v>
      </c>
      <c r="J3512" s="238">
        <f t="shared" si="2000"/>
        <v>0</v>
      </c>
      <c r="K3512" s="239">
        <f t="shared" si="1988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2001">B3475</f>
        <v>0</v>
      </c>
      <c r="C3513" s="292">
        <f t="shared" si="2001"/>
        <v>0</v>
      </c>
      <c r="D3513" s="293">
        <f t="shared" si="2001"/>
        <v>0</v>
      </c>
      <c r="E3513" s="295">
        <f t="shared" si="2001"/>
        <v>0</v>
      </c>
      <c r="F3513" s="235"/>
      <c r="G3513" s="236"/>
      <c r="H3513" s="237">
        <f t="shared" ref="H3513:J3513" si="2002">H3475</f>
        <v>0</v>
      </c>
      <c r="I3513" s="238">
        <f t="shared" si="2002"/>
        <v>0</v>
      </c>
      <c r="J3513" s="238">
        <f t="shared" si="2002"/>
        <v>0</v>
      </c>
      <c r="K3513" s="239">
        <f t="shared" si="1988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3">B3476</f>
        <v>0</v>
      </c>
      <c r="C3514" s="292">
        <f t="shared" si="2003"/>
        <v>0</v>
      </c>
      <c r="D3514" s="293">
        <f t="shared" si="2003"/>
        <v>0</v>
      </c>
      <c r="E3514" s="294">
        <f t="shared" si="2003"/>
        <v>0</v>
      </c>
      <c r="F3514" s="235"/>
      <c r="G3514" s="236"/>
      <c r="H3514" s="237">
        <f t="shared" ref="H3514:J3514" si="2004">H3476</f>
        <v>0</v>
      </c>
      <c r="I3514" s="238">
        <f t="shared" si="2004"/>
        <v>0</v>
      </c>
      <c r="J3514" s="238">
        <f t="shared" si="2004"/>
        <v>0</v>
      </c>
      <c r="K3514" s="239">
        <f t="shared" si="1988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5">B3477</f>
        <v>0</v>
      </c>
      <c r="C3515" s="292">
        <f t="shared" si="2005"/>
        <v>0</v>
      </c>
      <c r="D3515" s="293">
        <f t="shared" si="2005"/>
        <v>0</v>
      </c>
      <c r="E3515" s="294">
        <f t="shared" si="2005"/>
        <v>0</v>
      </c>
      <c r="F3515" s="235"/>
      <c r="G3515" s="236"/>
      <c r="H3515" s="237">
        <f t="shared" ref="H3515:J3515" si="2006">H3477</f>
        <v>0</v>
      </c>
      <c r="I3515" s="238">
        <f t="shared" si="2006"/>
        <v>0</v>
      </c>
      <c r="J3515" s="238">
        <f t="shared" si="2006"/>
        <v>0</v>
      </c>
      <c r="K3515" s="239">
        <f t="shared" si="1988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7">B3478</f>
        <v>0</v>
      </c>
      <c r="C3516" s="292">
        <f t="shared" si="2007"/>
        <v>0</v>
      </c>
      <c r="D3516" s="293">
        <f t="shared" si="2007"/>
        <v>0</v>
      </c>
      <c r="E3516" s="294">
        <f t="shared" si="2007"/>
        <v>0</v>
      </c>
      <c r="F3516" s="235"/>
      <c r="G3516" s="236"/>
      <c r="H3516" s="237">
        <f t="shared" ref="H3516:J3516" si="2008">H3478</f>
        <v>0</v>
      </c>
      <c r="I3516" s="238">
        <f t="shared" si="2008"/>
        <v>0</v>
      </c>
      <c r="J3516" s="238">
        <f t="shared" si="2008"/>
        <v>0</v>
      </c>
      <c r="K3516" s="239">
        <f t="shared" si="1988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9">B3479</f>
        <v>0</v>
      </c>
      <c r="C3517" s="292">
        <f t="shared" si="2009"/>
        <v>0</v>
      </c>
      <c r="D3517" s="293">
        <f t="shared" si="2009"/>
        <v>0</v>
      </c>
      <c r="E3517" s="294">
        <f t="shared" si="2009"/>
        <v>0</v>
      </c>
      <c r="F3517" s="235"/>
      <c r="G3517" s="236"/>
      <c r="H3517" s="237">
        <f t="shared" ref="H3517:J3517" si="2010">H3479</f>
        <v>0</v>
      </c>
      <c r="I3517" s="238">
        <f t="shared" si="2010"/>
        <v>0</v>
      </c>
      <c r="J3517" s="238">
        <f t="shared" si="2010"/>
        <v>0</v>
      </c>
      <c r="K3517" s="239">
        <f t="shared" si="1988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11">B3480</f>
        <v>0</v>
      </c>
      <c r="C3518" s="292">
        <f t="shared" si="2011"/>
        <v>0</v>
      </c>
      <c r="D3518" s="293">
        <f t="shared" si="2011"/>
        <v>0</v>
      </c>
      <c r="E3518" s="294">
        <f t="shared" si="2011"/>
        <v>0</v>
      </c>
      <c r="F3518" s="235"/>
      <c r="G3518" s="236"/>
      <c r="H3518" s="237">
        <f t="shared" ref="H3518:J3518" si="2012">H3480</f>
        <v>0</v>
      </c>
      <c r="I3518" s="238">
        <f t="shared" si="2012"/>
        <v>0</v>
      </c>
      <c r="J3518" s="238">
        <f t="shared" si="2012"/>
        <v>0</v>
      </c>
      <c r="K3518" s="239">
        <f t="shared" si="1988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3">B3481</f>
        <v>0</v>
      </c>
      <c r="C3519" s="292">
        <f t="shared" si="2013"/>
        <v>0</v>
      </c>
      <c r="D3519" s="293">
        <f t="shared" si="2013"/>
        <v>0</v>
      </c>
      <c r="E3519" s="294">
        <f t="shared" si="2013"/>
        <v>0</v>
      </c>
      <c r="F3519" s="235"/>
      <c r="G3519" s="236"/>
      <c r="H3519" s="237">
        <f t="shared" ref="H3519:J3519" si="2014">H3481</f>
        <v>0</v>
      </c>
      <c r="I3519" s="238">
        <f t="shared" si="2014"/>
        <v>0</v>
      </c>
      <c r="J3519" s="238">
        <f t="shared" si="2014"/>
        <v>0</v>
      </c>
      <c r="K3519" s="239">
        <f t="shared" si="1988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5">B3482</f>
        <v>0</v>
      </c>
      <c r="C3520" s="292">
        <f t="shared" si="2015"/>
        <v>0</v>
      </c>
      <c r="D3520" s="293">
        <f t="shared" si="2015"/>
        <v>0</v>
      </c>
      <c r="E3520" s="294">
        <f t="shared" si="2015"/>
        <v>0</v>
      </c>
      <c r="F3520" s="235"/>
      <c r="G3520" s="236"/>
      <c r="H3520" s="237">
        <f t="shared" ref="H3520:J3520" si="2016">H3482</f>
        <v>0</v>
      </c>
      <c r="I3520" s="238">
        <f t="shared" si="2016"/>
        <v>0</v>
      </c>
      <c r="J3520" s="238">
        <f t="shared" si="2016"/>
        <v>0</v>
      </c>
      <c r="K3520" s="239">
        <f t="shared" si="1988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7">B3483</f>
        <v>0</v>
      </c>
      <c r="C3521" s="292">
        <f t="shared" si="2017"/>
        <v>0</v>
      </c>
      <c r="D3521" s="293">
        <f t="shared" si="2017"/>
        <v>0</v>
      </c>
      <c r="E3521" s="295">
        <f t="shared" si="2017"/>
        <v>0</v>
      </c>
      <c r="F3521" s="235"/>
      <c r="G3521" s="236"/>
      <c r="H3521" s="237">
        <f t="shared" ref="H3521:J3521" si="2018">H3483</f>
        <v>0</v>
      </c>
      <c r="I3521" s="238">
        <f t="shared" si="2018"/>
        <v>0</v>
      </c>
      <c r="J3521" s="238">
        <f t="shared" si="2018"/>
        <v>0</v>
      </c>
      <c r="K3521" s="239">
        <f t="shared" si="1988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3"/>
      <c r="K3523" s="32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5">
        <f>SUM(K3506:K3521)</f>
        <v>0</v>
      </c>
      <c r="K3524" s="32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7"/>
      <c r="K3525" s="32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4"/>
      <c r="K3527" s="32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8">
        <f>((J3524/1.11)+(K3526/1.11))*11%</f>
        <v>0</v>
      </c>
      <c r="K3528" s="329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4"/>
      <c r="K3529" s="32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30">
        <f>J3494</f>
        <v>0</v>
      </c>
      <c r="K3532" s="331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30">
        <f>J3495</f>
        <v>0</v>
      </c>
      <c r="K3533" s="331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24020032</v>
      </c>
      <c r="G3536" s="11" t="s">
        <v>2</v>
      </c>
      <c r="H3536" s="306"/>
      <c r="I3536" s="306"/>
      <c r="J3536" s="306"/>
      <c r="K3536" s="30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0" t="s">
        <v>3</v>
      </c>
      <c r="G3537" s="17"/>
      <c r="H3537" s="308"/>
      <c r="I3537" s="308"/>
      <c r="J3537" s="308"/>
      <c r="K3537" s="30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8"/>
      <c r="E3538" s="349"/>
      <c r="F3538" s="310"/>
      <c r="G3538" s="18"/>
      <c r="H3538" s="350"/>
      <c r="I3538" s="350"/>
      <c r="J3538" s="350"/>
      <c r="K3538" s="351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0"/>
      <c r="G3539" s="18"/>
      <c r="H3539" s="352"/>
      <c r="I3539" s="352"/>
      <c r="J3539" s="352"/>
      <c r="K3539" s="353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4"/>
      <c r="I3540" s="354"/>
      <c r="J3540" s="354"/>
      <c r="K3540" s="355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9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9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9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9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9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9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9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9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9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9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9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9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9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9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9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9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7"/>
      <c r="K3561" s="311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2">
        <f>SUM(K3544:K3559)</f>
        <v>0</v>
      </c>
      <c r="K3562" s="333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4"/>
      <c r="K3563" s="334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1"/>
      <c r="K3565" s="311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5">
        <f>((J3562/1.11)+(K3564/1.11))*11%</f>
        <v>0</v>
      </c>
      <c r="K3566" s="336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1"/>
      <c r="K3567" s="311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2"/>
      <c r="K3570" s="31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2"/>
      <c r="K3571" s="31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24020032</v>
      </c>
      <c r="F3574" s="123"/>
      <c r="G3574" s="124" t="s">
        <v>2</v>
      </c>
      <c r="H3574" s="356">
        <f>H3536</f>
        <v>0</v>
      </c>
      <c r="I3574" s="356"/>
      <c r="J3574" s="356"/>
      <c r="K3574" s="357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60" t="s">
        <v>3</v>
      </c>
      <c r="G3575" s="130"/>
      <c r="H3575" s="358"/>
      <c r="I3575" s="358"/>
      <c r="J3575" s="358"/>
      <c r="K3575" s="359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1">
        <f>D3538</f>
        <v>0</v>
      </c>
      <c r="E3576" s="362"/>
      <c r="F3576" s="360"/>
      <c r="G3576" s="131"/>
      <c r="H3576" s="363">
        <f>H3538</f>
        <v>0</v>
      </c>
      <c r="I3576" s="363"/>
      <c r="J3576" s="363"/>
      <c r="K3576" s="36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60"/>
      <c r="G3577" s="131"/>
      <c r="H3577" s="344">
        <f>H3539</f>
        <v>0</v>
      </c>
      <c r="I3577" s="344"/>
      <c r="J3577" s="344"/>
      <c r="K3577" s="345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6"/>
      <c r="I3578" s="346"/>
      <c r="J3578" s="346"/>
      <c r="K3578" s="347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20">B3544</f>
        <v>0</v>
      </c>
      <c r="C3582" s="287">
        <f t="shared" si="2020"/>
        <v>0</v>
      </c>
      <c r="D3582" s="288">
        <f t="shared" si="2020"/>
        <v>0</v>
      </c>
      <c r="E3582" s="289">
        <f t="shared" si="2020"/>
        <v>0</v>
      </c>
      <c r="F3582" s="158"/>
      <c r="G3582" s="159"/>
      <c r="H3582" s="160">
        <f t="shared" ref="H3582:J3582" si="2021">H3544</f>
        <v>0</v>
      </c>
      <c r="I3582" s="161">
        <f t="shared" si="2021"/>
        <v>0</v>
      </c>
      <c r="J3582" s="161">
        <f t="shared" si="2021"/>
        <v>0</v>
      </c>
      <c r="K3582" s="162">
        <f t="shared" ref="K3582:K3597" si="2022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3">B3545</f>
        <v>0</v>
      </c>
      <c r="C3583" s="287">
        <f t="shared" si="2023"/>
        <v>0</v>
      </c>
      <c r="D3583" s="288">
        <f t="shared" si="2023"/>
        <v>0</v>
      </c>
      <c r="E3583" s="289">
        <f t="shared" si="2023"/>
        <v>0</v>
      </c>
      <c r="F3583" s="158"/>
      <c r="G3583" s="159"/>
      <c r="H3583" s="160">
        <f t="shared" ref="H3583:J3583" si="2024">H3545</f>
        <v>0</v>
      </c>
      <c r="I3583" s="161">
        <f t="shared" si="2024"/>
        <v>0</v>
      </c>
      <c r="J3583" s="161">
        <f t="shared" si="2024"/>
        <v>0</v>
      </c>
      <c r="K3583" s="162">
        <f t="shared" si="2022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5">B3546</f>
        <v>0</v>
      </c>
      <c r="C3584" s="287">
        <f t="shared" si="2025"/>
        <v>0</v>
      </c>
      <c r="D3584" s="288">
        <f t="shared" si="2025"/>
        <v>0</v>
      </c>
      <c r="E3584" s="289">
        <f t="shared" si="2025"/>
        <v>0</v>
      </c>
      <c r="F3584" s="158"/>
      <c r="G3584" s="159"/>
      <c r="H3584" s="160">
        <f t="shared" ref="H3584:J3584" si="2026">H3546</f>
        <v>0</v>
      </c>
      <c r="I3584" s="161">
        <f t="shared" si="2026"/>
        <v>0</v>
      </c>
      <c r="J3584" s="161">
        <f t="shared" si="2026"/>
        <v>0</v>
      </c>
      <c r="K3584" s="162">
        <f t="shared" si="2022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7">B3547</f>
        <v>0</v>
      </c>
      <c r="C3585" s="287">
        <f t="shared" si="2027"/>
        <v>0</v>
      </c>
      <c r="D3585" s="288">
        <f t="shared" si="2027"/>
        <v>0</v>
      </c>
      <c r="E3585" s="289">
        <f t="shared" si="2027"/>
        <v>0</v>
      </c>
      <c r="F3585" s="158"/>
      <c r="G3585" s="159"/>
      <c r="H3585" s="160">
        <f t="shared" ref="H3585:J3585" si="2028">H3547</f>
        <v>0</v>
      </c>
      <c r="I3585" s="161">
        <f t="shared" si="2028"/>
        <v>0</v>
      </c>
      <c r="J3585" s="161">
        <f t="shared" si="2028"/>
        <v>0</v>
      </c>
      <c r="K3585" s="162">
        <f t="shared" si="2022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9">B3548</f>
        <v>0</v>
      </c>
      <c r="C3586" s="287">
        <f t="shared" si="2029"/>
        <v>0</v>
      </c>
      <c r="D3586" s="288">
        <f t="shared" si="2029"/>
        <v>0</v>
      </c>
      <c r="E3586" s="289">
        <f t="shared" si="2029"/>
        <v>0</v>
      </c>
      <c r="F3586" s="158"/>
      <c r="G3586" s="159"/>
      <c r="H3586" s="160">
        <f t="shared" ref="H3586:J3586" si="2030">H3548</f>
        <v>0</v>
      </c>
      <c r="I3586" s="161">
        <f t="shared" si="2030"/>
        <v>0</v>
      </c>
      <c r="J3586" s="161">
        <f t="shared" si="2030"/>
        <v>0</v>
      </c>
      <c r="K3586" s="162">
        <f t="shared" si="2022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31">B3549</f>
        <v>0</v>
      </c>
      <c r="C3587" s="287">
        <f t="shared" si="2031"/>
        <v>0</v>
      </c>
      <c r="D3587" s="288">
        <f t="shared" si="2031"/>
        <v>0</v>
      </c>
      <c r="E3587" s="289">
        <f t="shared" si="2031"/>
        <v>0</v>
      </c>
      <c r="F3587" s="158"/>
      <c r="G3587" s="159"/>
      <c r="H3587" s="160">
        <f t="shared" ref="H3587:J3587" si="2032">H3549</f>
        <v>0</v>
      </c>
      <c r="I3587" s="161">
        <f t="shared" si="2032"/>
        <v>0</v>
      </c>
      <c r="J3587" s="161">
        <f t="shared" si="2032"/>
        <v>0</v>
      </c>
      <c r="K3587" s="162">
        <f t="shared" si="2022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3">B3550</f>
        <v>0</v>
      </c>
      <c r="C3588" s="287">
        <f t="shared" si="2033"/>
        <v>0</v>
      </c>
      <c r="D3588" s="288">
        <f t="shared" si="2033"/>
        <v>0</v>
      </c>
      <c r="E3588" s="289">
        <f t="shared" si="2033"/>
        <v>0</v>
      </c>
      <c r="F3588" s="158"/>
      <c r="G3588" s="159"/>
      <c r="H3588" s="160">
        <f t="shared" ref="H3588:J3588" si="2034">H3550</f>
        <v>0</v>
      </c>
      <c r="I3588" s="161">
        <f t="shared" si="2034"/>
        <v>0</v>
      </c>
      <c r="J3588" s="161">
        <f t="shared" si="2034"/>
        <v>0</v>
      </c>
      <c r="K3588" s="162">
        <f t="shared" si="2022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5">B3551</f>
        <v>0</v>
      </c>
      <c r="C3589" s="287">
        <f t="shared" si="2035"/>
        <v>0</v>
      </c>
      <c r="D3589" s="288">
        <f t="shared" si="2035"/>
        <v>0</v>
      </c>
      <c r="E3589" s="290">
        <f t="shared" si="2035"/>
        <v>0</v>
      </c>
      <c r="F3589" s="158"/>
      <c r="G3589" s="159"/>
      <c r="H3589" s="160">
        <f t="shared" ref="H3589:J3589" si="2036">H3551</f>
        <v>0</v>
      </c>
      <c r="I3589" s="161">
        <f t="shared" si="2036"/>
        <v>0</v>
      </c>
      <c r="J3589" s="161">
        <f t="shared" si="2036"/>
        <v>0</v>
      </c>
      <c r="K3589" s="162">
        <f t="shared" si="2022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7">B3552</f>
        <v>0</v>
      </c>
      <c r="C3590" s="287">
        <f t="shared" si="2037"/>
        <v>0</v>
      </c>
      <c r="D3590" s="288">
        <f t="shared" si="2037"/>
        <v>0</v>
      </c>
      <c r="E3590" s="289">
        <f t="shared" si="2037"/>
        <v>0</v>
      </c>
      <c r="F3590" s="158"/>
      <c r="G3590" s="159"/>
      <c r="H3590" s="160">
        <f t="shared" ref="H3590:J3590" si="2038">H3552</f>
        <v>0</v>
      </c>
      <c r="I3590" s="161">
        <f t="shared" si="2038"/>
        <v>0</v>
      </c>
      <c r="J3590" s="161">
        <f t="shared" si="2038"/>
        <v>0</v>
      </c>
      <c r="K3590" s="162">
        <f t="shared" si="2022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9">B3553</f>
        <v>0</v>
      </c>
      <c r="C3591" s="287">
        <f t="shared" si="2039"/>
        <v>0</v>
      </c>
      <c r="D3591" s="288">
        <f t="shared" si="2039"/>
        <v>0</v>
      </c>
      <c r="E3591" s="289">
        <f t="shared" si="2039"/>
        <v>0</v>
      </c>
      <c r="F3591" s="158"/>
      <c r="G3591" s="159"/>
      <c r="H3591" s="160">
        <f t="shared" ref="H3591:J3591" si="2040">H3553</f>
        <v>0</v>
      </c>
      <c r="I3591" s="161">
        <f t="shared" si="2040"/>
        <v>0</v>
      </c>
      <c r="J3591" s="161">
        <f t="shared" si="2040"/>
        <v>0</v>
      </c>
      <c r="K3591" s="162">
        <f t="shared" si="2022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41">B3554</f>
        <v>0</v>
      </c>
      <c r="C3592" s="287">
        <f t="shared" si="2041"/>
        <v>0</v>
      </c>
      <c r="D3592" s="288">
        <f t="shared" si="2041"/>
        <v>0</v>
      </c>
      <c r="E3592" s="289">
        <f t="shared" si="2041"/>
        <v>0</v>
      </c>
      <c r="F3592" s="158"/>
      <c r="G3592" s="159"/>
      <c r="H3592" s="160">
        <f t="shared" ref="H3592:J3592" si="2042">H3554</f>
        <v>0</v>
      </c>
      <c r="I3592" s="161">
        <f t="shared" si="2042"/>
        <v>0</v>
      </c>
      <c r="J3592" s="161">
        <f t="shared" si="2042"/>
        <v>0</v>
      </c>
      <c r="K3592" s="162">
        <f t="shared" si="2022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3">B3555</f>
        <v>0</v>
      </c>
      <c r="C3593" s="287">
        <f t="shared" si="2043"/>
        <v>0</v>
      </c>
      <c r="D3593" s="288">
        <f t="shared" si="2043"/>
        <v>0</v>
      </c>
      <c r="E3593" s="289">
        <f t="shared" si="2043"/>
        <v>0</v>
      </c>
      <c r="F3593" s="158"/>
      <c r="G3593" s="159"/>
      <c r="H3593" s="160">
        <f t="shared" ref="H3593:J3593" si="2044">H3555</f>
        <v>0</v>
      </c>
      <c r="I3593" s="161">
        <f t="shared" si="2044"/>
        <v>0</v>
      </c>
      <c r="J3593" s="161">
        <f t="shared" si="2044"/>
        <v>0</v>
      </c>
      <c r="K3593" s="162">
        <f t="shared" si="2022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5">B3556</f>
        <v>0</v>
      </c>
      <c r="C3594" s="287">
        <f t="shared" si="2045"/>
        <v>0</v>
      </c>
      <c r="D3594" s="288">
        <f t="shared" si="2045"/>
        <v>0</v>
      </c>
      <c r="E3594" s="289">
        <f t="shared" si="2045"/>
        <v>0</v>
      </c>
      <c r="F3594" s="158"/>
      <c r="G3594" s="159"/>
      <c r="H3594" s="160">
        <f t="shared" ref="H3594:J3594" si="2046">H3556</f>
        <v>0</v>
      </c>
      <c r="I3594" s="161">
        <f t="shared" si="2046"/>
        <v>0</v>
      </c>
      <c r="J3594" s="161">
        <f t="shared" si="2046"/>
        <v>0</v>
      </c>
      <c r="K3594" s="162">
        <f t="shared" si="2022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7">B3557</f>
        <v>0</v>
      </c>
      <c r="C3595" s="287">
        <f t="shared" si="2047"/>
        <v>0</v>
      </c>
      <c r="D3595" s="288">
        <f t="shared" si="2047"/>
        <v>0</v>
      </c>
      <c r="E3595" s="289">
        <f t="shared" si="2047"/>
        <v>0</v>
      </c>
      <c r="F3595" s="158"/>
      <c r="G3595" s="159"/>
      <c r="H3595" s="160">
        <f t="shared" ref="H3595:J3595" si="2048">H3557</f>
        <v>0</v>
      </c>
      <c r="I3595" s="161">
        <f t="shared" si="2048"/>
        <v>0</v>
      </c>
      <c r="J3595" s="161">
        <f t="shared" si="2048"/>
        <v>0</v>
      </c>
      <c r="K3595" s="162">
        <f t="shared" si="2022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9">B3558</f>
        <v>0</v>
      </c>
      <c r="C3596" s="287">
        <f t="shared" si="2049"/>
        <v>0</v>
      </c>
      <c r="D3596" s="288">
        <f t="shared" si="2049"/>
        <v>0</v>
      </c>
      <c r="E3596" s="289">
        <f t="shared" si="2049"/>
        <v>0</v>
      </c>
      <c r="F3596" s="158"/>
      <c r="G3596" s="159"/>
      <c r="H3596" s="160">
        <f t="shared" ref="H3596:J3596" si="2050">H3558</f>
        <v>0</v>
      </c>
      <c r="I3596" s="161">
        <f t="shared" si="2050"/>
        <v>0</v>
      </c>
      <c r="J3596" s="161">
        <f t="shared" si="2050"/>
        <v>0</v>
      </c>
      <c r="K3596" s="162">
        <f t="shared" si="2022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51">B3559</f>
        <v>0</v>
      </c>
      <c r="C3597" s="287">
        <f t="shared" si="2051"/>
        <v>0</v>
      </c>
      <c r="D3597" s="288">
        <f t="shared" si="2051"/>
        <v>0</v>
      </c>
      <c r="E3597" s="290">
        <f t="shared" si="2051"/>
        <v>0</v>
      </c>
      <c r="F3597" s="158"/>
      <c r="G3597" s="159"/>
      <c r="H3597" s="160">
        <f t="shared" ref="H3597:J3597" si="2052">H3559</f>
        <v>0</v>
      </c>
      <c r="I3597" s="161">
        <f t="shared" si="2052"/>
        <v>0</v>
      </c>
      <c r="J3597" s="161">
        <f t="shared" si="2052"/>
        <v>0</v>
      </c>
      <c r="K3597" s="162">
        <f t="shared" si="2022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77"/>
      <c r="K3599" s="365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78">
        <f>SUM(K3582:K3597)</f>
        <v>0</v>
      </c>
      <c r="K3600" s="37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6"/>
      <c r="K3601" s="366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5"/>
      <c r="K3603" s="365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71">
        <f>((J3600/1.11)+(K3602/1.11))*11%</f>
        <v>0</v>
      </c>
      <c r="K3604" s="37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5"/>
      <c r="K3605" s="365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8">
        <f>J3570</f>
        <v>0</v>
      </c>
      <c r="K3608" s="339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8">
        <f>J3571</f>
        <v>0</v>
      </c>
      <c r="K3609" s="339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24020032</v>
      </c>
      <c r="F3612" s="200"/>
      <c r="G3612" s="201" t="s">
        <v>2</v>
      </c>
      <c r="H3612" s="340">
        <f>H3574</f>
        <v>0</v>
      </c>
      <c r="I3612" s="340"/>
      <c r="J3612" s="340"/>
      <c r="K3612" s="341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4" t="s">
        <v>3</v>
      </c>
      <c r="G3613" s="207"/>
      <c r="H3613" s="342"/>
      <c r="I3613" s="342"/>
      <c r="J3613" s="342"/>
      <c r="K3613" s="343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5">
        <f>D3576</f>
        <v>0</v>
      </c>
      <c r="E3614" s="316"/>
      <c r="F3614" s="314"/>
      <c r="G3614" s="208"/>
      <c r="H3614" s="317">
        <f>H3576</f>
        <v>0</v>
      </c>
      <c r="I3614" s="317"/>
      <c r="J3614" s="317"/>
      <c r="K3614" s="318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4"/>
      <c r="G3615" s="208"/>
      <c r="H3615" s="319">
        <f>H3577</f>
        <v>0</v>
      </c>
      <c r="I3615" s="319"/>
      <c r="J3615" s="319"/>
      <c r="K3615" s="320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1"/>
      <c r="I3616" s="321"/>
      <c r="J3616" s="321"/>
      <c r="K3616" s="322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3">B3582</f>
        <v>0</v>
      </c>
      <c r="C3620" s="292">
        <f t="shared" si="2053"/>
        <v>0</v>
      </c>
      <c r="D3620" s="293">
        <f t="shared" si="2053"/>
        <v>0</v>
      </c>
      <c r="E3620" s="294">
        <f t="shared" si="2053"/>
        <v>0</v>
      </c>
      <c r="F3620" s="235"/>
      <c r="G3620" s="236"/>
      <c r="H3620" s="237">
        <f t="shared" ref="H3620:J3620" si="2054">H3582</f>
        <v>0</v>
      </c>
      <c r="I3620" s="238">
        <f t="shared" si="2054"/>
        <v>0</v>
      </c>
      <c r="J3620" s="238">
        <f t="shared" si="2054"/>
        <v>0</v>
      </c>
      <c r="K3620" s="239">
        <f t="shared" ref="K3620:K3635" si="2055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6">B3583</f>
        <v>0</v>
      </c>
      <c r="C3621" s="292">
        <f t="shared" si="2056"/>
        <v>0</v>
      </c>
      <c r="D3621" s="293">
        <f t="shared" si="2056"/>
        <v>0</v>
      </c>
      <c r="E3621" s="294">
        <f t="shared" si="2056"/>
        <v>0</v>
      </c>
      <c r="F3621" s="235"/>
      <c r="G3621" s="236"/>
      <c r="H3621" s="237">
        <f t="shared" ref="H3621:J3621" si="2057">H3583</f>
        <v>0</v>
      </c>
      <c r="I3621" s="238">
        <f t="shared" si="2057"/>
        <v>0</v>
      </c>
      <c r="J3621" s="238">
        <f t="shared" si="2057"/>
        <v>0</v>
      </c>
      <c r="K3621" s="239">
        <f t="shared" si="2055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8">B3584</f>
        <v>0</v>
      </c>
      <c r="C3622" s="292">
        <f t="shared" si="2058"/>
        <v>0</v>
      </c>
      <c r="D3622" s="293">
        <f t="shared" si="2058"/>
        <v>0</v>
      </c>
      <c r="E3622" s="294">
        <f t="shared" si="2058"/>
        <v>0</v>
      </c>
      <c r="F3622" s="235"/>
      <c r="G3622" s="236"/>
      <c r="H3622" s="237">
        <f t="shared" ref="H3622:J3622" si="2059">H3584</f>
        <v>0</v>
      </c>
      <c r="I3622" s="238">
        <f t="shared" si="2059"/>
        <v>0</v>
      </c>
      <c r="J3622" s="238">
        <f t="shared" si="2059"/>
        <v>0</v>
      </c>
      <c r="K3622" s="239">
        <f t="shared" si="2055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60">B3585</f>
        <v>0</v>
      </c>
      <c r="C3623" s="292">
        <f t="shared" si="2060"/>
        <v>0</v>
      </c>
      <c r="D3623" s="293">
        <f t="shared" si="2060"/>
        <v>0</v>
      </c>
      <c r="E3623" s="294">
        <f t="shared" si="2060"/>
        <v>0</v>
      </c>
      <c r="F3623" s="235"/>
      <c r="G3623" s="236"/>
      <c r="H3623" s="237">
        <f t="shared" ref="H3623:J3623" si="2061">H3585</f>
        <v>0</v>
      </c>
      <c r="I3623" s="238">
        <f t="shared" si="2061"/>
        <v>0</v>
      </c>
      <c r="J3623" s="238">
        <f t="shared" si="2061"/>
        <v>0</v>
      </c>
      <c r="K3623" s="239">
        <f t="shared" si="2055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2">B3586</f>
        <v>0</v>
      </c>
      <c r="C3624" s="292">
        <f t="shared" si="2062"/>
        <v>0</v>
      </c>
      <c r="D3624" s="293">
        <f t="shared" si="2062"/>
        <v>0</v>
      </c>
      <c r="E3624" s="294">
        <f t="shared" si="2062"/>
        <v>0</v>
      </c>
      <c r="F3624" s="235"/>
      <c r="G3624" s="236"/>
      <c r="H3624" s="237">
        <f t="shared" ref="H3624:J3624" si="2063">H3586</f>
        <v>0</v>
      </c>
      <c r="I3624" s="238">
        <f t="shared" si="2063"/>
        <v>0</v>
      </c>
      <c r="J3624" s="238">
        <f t="shared" si="2063"/>
        <v>0</v>
      </c>
      <c r="K3624" s="239">
        <f t="shared" si="2055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4">B3587</f>
        <v>0</v>
      </c>
      <c r="C3625" s="292">
        <f t="shared" si="2064"/>
        <v>0</v>
      </c>
      <c r="D3625" s="293">
        <f t="shared" si="2064"/>
        <v>0</v>
      </c>
      <c r="E3625" s="294">
        <f t="shared" si="2064"/>
        <v>0</v>
      </c>
      <c r="F3625" s="235"/>
      <c r="G3625" s="236"/>
      <c r="H3625" s="237">
        <f t="shared" ref="H3625:J3625" si="2065">H3587</f>
        <v>0</v>
      </c>
      <c r="I3625" s="238">
        <f t="shared" si="2065"/>
        <v>0</v>
      </c>
      <c r="J3625" s="238">
        <f t="shared" si="2065"/>
        <v>0</v>
      </c>
      <c r="K3625" s="239">
        <f t="shared" si="2055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6">B3588</f>
        <v>0</v>
      </c>
      <c r="C3626" s="292">
        <f t="shared" si="2066"/>
        <v>0</v>
      </c>
      <c r="D3626" s="293">
        <f t="shared" si="2066"/>
        <v>0</v>
      </c>
      <c r="E3626" s="294">
        <f t="shared" si="2066"/>
        <v>0</v>
      </c>
      <c r="F3626" s="235"/>
      <c r="G3626" s="236"/>
      <c r="H3626" s="237">
        <f t="shared" ref="H3626:J3626" si="2067">H3588</f>
        <v>0</v>
      </c>
      <c r="I3626" s="238">
        <f t="shared" si="2067"/>
        <v>0</v>
      </c>
      <c r="J3626" s="238">
        <f t="shared" si="2067"/>
        <v>0</v>
      </c>
      <c r="K3626" s="239">
        <f t="shared" si="2055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8">B3589</f>
        <v>0</v>
      </c>
      <c r="C3627" s="292">
        <f t="shared" si="2068"/>
        <v>0</v>
      </c>
      <c r="D3627" s="293">
        <f t="shared" si="2068"/>
        <v>0</v>
      </c>
      <c r="E3627" s="295">
        <f t="shared" si="2068"/>
        <v>0</v>
      </c>
      <c r="F3627" s="235"/>
      <c r="G3627" s="236"/>
      <c r="H3627" s="237">
        <f t="shared" ref="H3627:J3627" si="2069">H3589</f>
        <v>0</v>
      </c>
      <c r="I3627" s="238">
        <f t="shared" si="2069"/>
        <v>0</v>
      </c>
      <c r="J3627" s="238">
        <f t="shared" si="2069"/>
        <v>0</v>
      </c>
      <c r="K3627" s="239">
        <f t="shared" si="2055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70">B3590</f>
        <v>0</v>
      </c>
      <c r="C3628" s="292">
        <f t="shared" si="2070"/>
        <v>0</v>
      </c>
      <c r="D3628" s="293">
        <f t="shared" si="2070"/>
        <v>0</v>
      </c>
      <c r="E3628" s="294">
        <f t="shared" si="2070"/>
        <v>0</v>
      </c>
      <c r="F3628" s="235"/>
      <c r="G3628" s="236"/>
      <c r="H3628" s="237">
        <f t="shared" ref="H3628:J3628" si="2071">H3590</f>
        <v>0</v>
      </c>
      <c r="I3628" s="238">
        <f t="shared" si="2071"/>
        <v>0</v>
      </c>
      <c r="J3628" s="238">
        <f t="shared" si="2071"/>
        <v>0</v>
      </c>
      <c r="K3628" s="239">
        <f t="shared" si="2055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2">B3591</f>
        <v>0</v>
      </c>
      <c r="C3629" s="292">
        <f t="shared" si="2072"/>
        <v>0</v>
      </c>
      <c r="D3629" s="293">
        <f t="shared" si="2072"/>
        <v>0</v>
      </c>
      <c r="E3629" s="294">
        <f t="shared" si="2072"/>
        <v>0</v>
      </c>
      <c r="F3629" s="235"/>
      <c r="G3629" s="236"/>
      <c r="H3629" s="237">
        <f t="shared" ref="H3629:J3629" si="2073">H3591</f>
        <v>0</v>
      </c>
      <c r="I3629" s="238">
        <f t="shared" si="2073"/>
        <v>0</v>
      </c>
      <c r="J3629" s="238">
        <f t="shared" si="2073"/>
        <v>0</v>
      </c>
      <c r="K3629" s="239">
        <f t="shared" si="2055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4">B3592</f>
        <v>0</v>
      </c>
      <c r="C3630" s="292">
        <f t="shared" si="2074"/>
        <v>0</v>
      </c>
      <c r="D3630" s="293">
        <f t="shared" si="2074"/>
        <v>0</v>
      </c>
      <c r="E3630" s="294">
        <f t="shared" si="2074"/>
        <v>0</v>
      </c>
      <c r="F3630" s="235"/>
      <c r="G3630" s="236"/>
      <c r="H3630" s="237">
        <f t="shared" ref="H3630:J3630" si="2075">H3592</f>
        <v>0</v>
      </c>
      <c r="I3630" s="238">
        <f t="shared" si="2075"/>
        <v>0</v>
      </c>
      <c r="J3630" s="238">
        <f t="shared" si="2075"/>
        <v>0</v>
      </c>
      <c r="K3630" s="239">
        <f t="shared" si="2055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6">B3593</f>
        <v>0</v>
      </c>
      <c r="C3631" s="292">
        <f t="shared" si="2076"/>
        <v>0</v>
      </c>
      <c r="D3631" s="293">
        <f t="shared" si="2076"/>
        <v>0</v>
      </c>
      <c r="E3631" s="294">
        <f t="shared" si="2076"/>
        <v>0</v>
      </c>
      <c r="F3631" s="235"/>
      <c r="G3631" s="236"/>
      <c r="H3631" s="237">
        <f t="shared" ref="H3631:J3631" si="2077">H3593</f>
        <v>0</v>
      </c>
      <c r="I3631" s="238">
        <f t="shared" si="2077"/>
        <v>0</v>
      </c>
      <c r="J3631" s="238">
        <f t="shared" si="2077"/>
        <v>0</v>
      </c>
      <c r="K3631" s="239">
        <f t="shared" si="2055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8">B3594</f>
        <v>0</v>
      </c>
      <c r="C3632" s="292">
        <f t="shared" si="2078"/>
        <v>0</v>
      </c>
      <c r="D3632" s="293">
        <f t="shared" si="2078"/>
        <v>0</v>
      </c>
      <c r="E3632" s="294">
        <f t="shared" si="2078"/>
        <v>0</v>
      </c>
      <c r="F3632" s="235"/>
      <c r="G3632" s="236"/>
      <c r="H3632" s="237">
        <f t="shared" ref="H3632:J3632" si="2079">H3594</f>
        <v>0</v>
      </c>
      <c r="I3632" s="238">
        <f t="shared" si="2079"/>
        <v>0</v>
      </c>
      <c r="J3632" s="238">
        <f t="shared" si="2079"/>
        <v>0</v>
      </c>
      <c r="K3632" s="239">
        <f t="shared" si="2055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80">B3595</f>
        <v>0</v>
      </c>
      <c r="C3633" s="292">
        <f t="shared" si="2080"/>
        <v>0</v>
      </c>
      <c r="D3633" s="293">
        <f t="shared" si="2080"/>
        <v>0</v>
      </c>
      <c r="E3633" s="294">
        <f t="shared" si="2080"/>
        <v>0</v>
      </c>
      <c r="F3633" s="235"/>
      <c r="G3633" s="236"/>
      <c r="H3633" s="237">
        <f t="shared" ref="H3633:J3633" si="2081">H3595</f>
        <v>0</v>
      </c>
      <c r="I3633" s="238">
        <f t="shared" si="2081"/>
        <v>0</v>
      </c>
      <c r="J3633" s="238">
        <f t="shared" si="2081"/>
        <v>0</v>
      </c>
      <c r="K3633" s="239">
        <f t="shared" si="2055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2">B3596</f>
        <v>0</v>
      </c>
      <c r="C3634" s="292">
        <f t="shared" si="2082"/>
        <v>0</v>
      </c>
      <c r="D3634" s="293">
        <f t="shared" si="2082"/>
        <v>0</v>
      </c>
      <c r="E3634" s="294">
        <f t="shared" si="2082"/>
        <v>0</v>
      </c>
      <c r="F3634" s="235"/>
      <c r="G3634" s="236"/>
      <c r="H3634" s="237">
        <f t="shared" ref="H3634:J3634" si="2083">H3596</f>
        <v>0</v>
      </c>
      <c r="I3634" s="238">
        <f t="shared" si="2083"/>
        <v>0</v>
      </c>
      <c r="J3634" s="238">
        <f t="shared" si="2083"/>
        <v>0</v>
      </c>
      <c r="K3634" s="239">
        <f t="shared" si="2055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4">B3597</f>
        <v>0</v>
      </c>
      <c r="C3635" s="292">
        <f t="shared" si="2084"/>
        <v>0</v>
      </c>
      <c r="D3635" s="293">
        <f t="shared" si="2084"/>
        <v>0</v>
      </c>
      <c r="E3635" s="295">
        <f t="shared" si="2084"/>
        <v>0</v>
      </c>
      <c r="F3635" s="235"/>
      <c r="G3635" s="236"/>
      <c r="H3635" s="237">
        <f t="shared" ref="H3635:J3635" si="2085">H3597</f>
        <v>0</v>
      </c>
      <c r="I3635" s="238">
        <f t="shared" si="2085"/>
        <v>0</v>
      </c>
      <c r="J3635" s="238">
        <f t="shared" si="2085"/>
        <v>0</v>
      </c>
      <c r="K3635" s="239">
        <f t="shared" si="2055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3"/>
      <c r="K3637" s="32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5">
        <f>SUM(K3620:K3635)</f>
        <v>0</v>
      </c>
      <c r="K3638" s="32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7"/>
      <c r="K3639" s="32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4"/>
      <c r="K3641" s="32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8">
        <f>((J3638/1.11)+(K3640/1.11))*11%</f>
        <v>0</v>
      </c>
      <c r="K3642" s="329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4"/>
      <c r="K3643" s="32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30">
        <f>J3608</f>
        <v>0</v>
      </c>
      <c r="K3646" s="331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30">
        <f>J3609</f>
        <v>0</v>
      </c>
      <c r="K3647" s="331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24020033</v>
      </c>
      <c r="G3650" s="11" t="s">
        <v>2</v>
      </c>
      <c r="H3650" s="306"/>
      <c r="I3650" s="306"/>
      <c r="J3650" s="306"/>
      <c r="K3650" s="30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0" t="s">
        <v>3</v>
      </c>
      <c r="G3651" s="17"/>
      <c r="H3651" s="308"/>
      <c r="I3651" s="308"/>
      <c r="J3651" s="308"/>
      <c r="K3651" s="30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8"/>
      <c r="E3652" s="349"/>
      <c r="F3652" s="310"/>
      <c r="G3652" s="18"/>
      <c r="H3652" s="350"/>
      <c r="I3652" s="350"/>
      <c r="J3652" s="350"/>
      <c r="K3652" s="351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0"/>
      <c r="G3653" s="18"/>
      <c r="H3653" s="352"/>
      <c r="I3653" s="352"/>
      <c r="J3653" s="352"/>
      <c r="K3653" s="353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4"/>
      <c r="I3654" s="354"/>
      <c r="J3654" s="354"/>
      <c r="K3654" s="355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6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6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6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6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6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6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6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6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6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6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6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6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6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6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6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6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7"/>
      <c r="K3675" s="311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2">
        <f>SUM(K3658:K3673)</f>
        <v>0</v>
      </c>
      <c r="K3676" s="333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4"/>
      <c r="K3677" s="334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1"/>
      <c r="K3679" s="311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5">
        <f>((J3676/1.11)+(K3678/1.11))*11%</f>
        <v>0</v>
      </c>
      <c r="K3680" s="336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1"/>
      <c r="K3681" s="311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2"/>
      <c r="K3684" s="31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2"/>
      <c r="K3685" s="31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24020033</v>
      </c>
      <c r="F3688" s="123"/>
      <c r="G3688" s="124" t="s">
        <v>2</v>
      </c>
      <c r="H3688" s="356">
        <f>H3650</f>
        <v>0</v>
      </c>
      <c r="I3688" s="356"/>
      <c r="J3688" s="356"/>
      <c r="K3688" s="357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60" t="s">
        <v>3</v>
      </c>
      <c r="G3689" s="130"/>
      <c r="H3689" s="358"/>
      <c r="I3689" s="358"/>
      <c r="J3689" s="358"/>
      <c r="K3689" s="359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1">
        <f>D3652</f>
        <v>0</v>
      </c>
      <c r="E3690" s="362"/>
      <c r="F3690" s="360"/>
      <c r="G3690" s="131"/>
      <c r="H3690" s="363">
        <f>H3652</f>
        <v>0</v>
      </c>
      <c r="I3690" s="363"/>
      <c r="J3690" s="363"/>
      <c r="K3690" s="36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60"/>
      <c r="G3691" s="131"/>
      <c r="H3691" s="344">
        <f>H3653</f>
        <v>0</v>
      </c>
      <c r="I3691" s="344"/>
      <c r="J3691" s="344"/>
      <c r="K3691" s="345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6"/>
      <c r="I3692" s="346"/>
      <c r="J3692" s="346"/>
      <c r="K3692" s="347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7">B3658</f>
        <v>0</v>
      </c>
      <c r="C3696" s="287">
        <f t="shared" si="2087"/>
        <v>0</v>
      </c>
      <c r="D3696" s="288">
        <f t="shared" si="2087"/>
        <v>0</v>
      </c>
      <c r="E3696" s="289">
        <f t="shared" si="2087"/>
        <v>0</v>
      </c>
      <c r="F3696" s="158"/>
      <c r="G3696" s="159"/>
      <c r="H3696" s="160">
        <f t="shared" ref="H3696:J3696" si="2088">H3658</f>
        <v>0</v>
      </c>
      <c r="I3696" s="161">
        <f t="shared" si="2088"/>
        <v>0</v>
      </c>
      <c r="J3696" s="161">
        <f t="shared" si="2088"/>
        <v>0</v>
      </c>
      <c r="K3696" s="162">
        <f t="shared" ref="K3696:K3711" si="2089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90">B3659</f>
        <v>0</v>
      </c>
      <c r="C3697" s="287">
        <f t="shared" si="2090"/>
        <v>0</v>
      </c>
      <c r="D3697" s="288">
        <f t="shared" si="2090"/>
        <v>0</v>
      </c>
      <c r="E3697" s="289">
        <f t="shared" si="2090"/>
        <v>0</v>
      </c>
      <c r="F3697" s="158"/>
      <c r="G3697" s="159"/>
      <c r="H3697" s="160">
        <f t="shared" ref="H3697:J3697" si="2091">H3659</f>
        <v>0</v>
      </c>
      <c r="I3697" s="161">
        <f t="shared" si="2091"/>
        <v>0</v>
      </c>
      <c r="J3697" s="161">
        <f t="shared" si="2091"/>
        <v>0</v>
      </c>
      <c r="K3697" s="162">
        <f t="shared" si="2089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2">B3660</f>
        <v>0</v>
      </c>
      <c r="C3698" s="287">
        <f t="shared" si="2092"/>
        <v>0</v>
      </c>
      <c r="D3698" s="288">
        <f t="shared" si="2092"/>
        <v>0</v>
      </c>
      <c r="E3698" s="289">
        <f t="shared" si="2092"/>
        <v>0</v>
      </c>
      <c r="F3698" s="158"/>
      <c r="G3698" s="159"/>
      <c r="H3698" s="160">
        <f t="shared" ref="H3698:J3698" si="2093">H3660</f>
        <v>0</v>
      </c>
      <c r="I3698" s="161">
        <f t="shared" si="2093"/>
        <v>0</v>
      </c>
      <c r="J3698" s="161">
        <f t="shared" si="2093"/>
        <v>0</v>
      </c>
      <c r="K3698" s="162">
        <f t="shared" si="2089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4">B3661</f>
        <v>0</v>
      </c>
      <c r="C3699" s="287">
        <f t="shared" si="2094"/>
        <v>0</v>
      </c>
      <c r="D3699" s="288">
        <f t="shared" si="2094"/>
        <v>0</v>
      </c>
      <c r="E3699" s="289">
        <f t="shared" si="2094"/>
        <v>0</v>
      </c>
      <c r="F3699" s="158"/>
      <c r="G3699" s="159"/>
      <c r="H3699" s="160">
        <f t="shared" ref="H3699:J3699" si="2095">H3661</f>
        <v>0</v>
      </c>
      <c r="I3699" s="161">
        <f t="shared" si="2095"/>
        <v>0</v>
      </c>
      <c r="J3699" s="161">
        <f t="shared" si="2095"/>
        <v>0</v>
      </c>
      <c r="K3699" s="162">
        <f t="shared" si="2089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6">B3662</f>
        <v>0</v>
      </c>
      <c r="C3700" s="287">
        <f t="shared" si="2096"/>
        <v>0</v>
      </c>
      <c r="D3700" s="288">
        <f t="shared" si="2096"/>
        <v>0</v>
      </c>
      <c r="E3700" s="289">
        <f t="shared" si="2096"/>
        <v>0</v>
      </c>
      <c r="F3700" s="158"/>
      <c r="G3700" s="159"/>
      <c r="H3700" s="160">
        <f t="shared" ref="H3700:J3700" si="2097">H3662</f>
        <v>0</v>
      </c>
      <c r="I3700" s="161">
        <f t="shared" si="2097"/>
        <v>0</v>
      </c>
      <c r="J3700" s="161">
        <f t="shared" si="2097"/>
        <v>0</v>
      </c>
      <c r="K3700" s="162">
        <f t="shared" si="2089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8">B3663</f>
        <v>0</v>
      </c>
      <c r="C3701" s="287">
        <f t="shared" si="2098"/>
        <v>0</v>
      </c>
      <c r="D3701" s="288">
        <f t="shared" si="2098"/>
        <v>0</v>
      </c>
      <c r="E3701" s="289">
        <f t="shared" si="2098"/>
        <v>0</v>
      </c>
      <c r="F3701" s="158"/>
      <c r="G3701" s="159"/>
      <c r="H3701" s="160">
        <f t="shared" ref="H3701:J3701" si="2099">H3663</f>
        <v>0</v>
      </c>
      <c r="I3701" s="161">
        <f t="shared" si="2099"/>
        <v>0</v>
      </c>
      <c r="J3701" s="161">
        <f t="shared" si="2099"/>
        <v>0</v>
      </c>
      <c r="K3701" s="162">
        <f t="shared" si="2089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100">B3664</f>
        <v>0</v>
      </c>
      <c r="C3702" s="287">
        <f t="shared" si="2100"/>
        <v>0</v>
      </c>
      <c r="D3702" s="288">
        <f t="shared" si="2100"/>
        <v>0</v>
      </c>
      <c r="E3702" s="289">
        <f t="shared" si="2100"/>
        <v>0</v>
      </c>
      <c r="F3702" s="158"/>
      <c r="G3702" s="159"/>
      <c r="H3702" s="160">
        <f t="shared" ref="H3702:J3702" si="2101">H3664</f>
        <v>0</v>
      </c>
      <c r="I3702" s="161">
        <f t="shared" si="2101"/>
        <v>0</v>
      </c>
      <c r="J3702" s="161">
        <f t="shared" si="2101"/>
        <v>0</v>
      </c>
      <c r="K3702" s="162">
        <f t="shared" si="2089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2">B3665</f>
        <v>0</v>
      </c>
      <c r="C3703" s="287">
        <f t="shared" si="2102"/>
        <v>0</v>
      </c>
      <c r="D3703" s="288">
        <f t="shared" si="2102"/>
        <v>0</v>
      </c>
      <c r="E3703" s="290">
        <f t="shared" si="2102"/>
        <v>0</v>
      </c>
      <c r="F3703" s="158"/>
      <c r="G3703" s="159"/>
      <c r="H3703" s="160">
        <f t="shared" ref="H3703:J3703" si="2103">H3665</f>
        <v>0</v>
      </c>
      <c r="I3703" s="161">
        <f t="shared" si="2103"/>
        <v>0</v>
      </c>
      <c r="J3703" s="161">
        <f t="shared" si="2103"/>
        <v>0</v>
      </c>
      <c r="K3703" s="162">
        <f t="shared" si="2089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4">B3666</f>
        <v>0</v>
      </c>
      <c r="C3704" s="287">
        <f t="shared" si="2104"/>
        <v>0</v>
      </c>
      <c r="D3704" s="288">
        <f t="shared" si="2104"/>
        <v>0</v>
      </c>
      <c r="E3704" s="289">
        <f t="shared" si="2104"/>
        <v>0</v>
      </c>
      <c r="F3704" s="158"/>
      <c r="G3704" s="159"/>
      <c r="H3704" s="160">
        <f t="shared" ref="H3704:J3704" si="2105">H3666</f>
        <v>0</v>
      </c>
      <c r="I3704" s="161">
        <f t="shared" si="2105"/>
        <v>0</v>
      </c>
      <c r="J3704" s="161">
        <f t="shared" si="2105"/>
        <v>0</v>
      </c>
      <c r="K3704" s="162">
        <f t="shared" si="2089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6">B3667</f>
        <v>0</v>
      </c>
      <c r="C3705" s="287">
        <f t="shared" si="2106"/>
        <v>0</v>
      </c>
      <c r="D3705" s="288">
        <f t="shared" si="2106"/>
        <v>0</v>
      </c>
      <c r="E3705" s="289">
        <f t="shared" si="2106"/>
        <v>0</v>
      </c>
      <c r="F3705" s="158"/>
      <c r="G3705" s="159"/>
      <c r="H3705" s="160">
        <f t="shared" ref="H3705:J3705" si="2107">H3667</f>
        <v>0</v>
      </c>
      <c r="I3705" s="161">
        <f t="shared" si="2107"/>
        <v>0</v>
      </c>
      <c r="J3705" s="161">
        <f t="shared" si="2107"/>
        <v>0</v>
      </c>
      <c r="K3705" s="162">
        <f t="shared" si="2089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8">B3668</f>
        <v>0</v>
      </c>
      <c r="C3706" s="287">
        <f t="shared" si="2108"/>
        <v>0</v>
      </c>
      <c r="D3706" s="288">
        <f t="shared" si="2108"/>
        <v>0</v>
      </c>
      <c r="E3706" s="289">
        <f t="shared" si="2108"/>
        <v>0</v>
      </c>
      <c r="F3706" s="158"/>
      <c r="G3706" s="159"/>
      <c r="H3706" s="160">
        <f t="shared" ref="H3706:J3706" si="2109">H3668</f>
        <v>0</v>
      </c>
      <c r="I3706" s="161">
        <f t="shared" si="2109"/>
        <v>0</v>
      </c>
      <c r="J3706" s="161">
        <f t="shared" si="2109"/>
        <v>0</v>
      </c>
      <c r="K3706" s="162">
        <f t="shared" si="2089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10">B3669</f>
        <v>0</v>
      </c>
      <c r="C3707" s="287">
        <f t="shared" si="2110"/>
        <v>0</v>
      </c>
      <c r="D3707" s="288">
        <f t="shared" si="2110"/>
        <v>0</v>
      </c>
      <c r="E3707" s="289">
        <f t="shared" si="2110"/>
        <v>0</v>
      </c>
      <c r="F3707" s="158"/>
      <c r="G3707" s="159"/>
      <c r="H3707" s="160">
        <f t="shared" ref="H3707:J3707" si="2111">H3669</f>
        <v>0</v>
      </c>
      <c r="I3707" s="161">
        <f t="shared" si="2111"/>
        <v>0</v>
      </c>
      <c r="J3707" s="161">
        <f t="shared" si="2111"/>
        <v>0</v>
      </c>
      <c r="K3707" s="162">
        <f t="shared" si="2089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2">B3670</f>
        <v>0</v>
      </c>
      <c r="C3708" s="287">
        <f t="shared" si="2112"/>
        <v>0</v>
      </c>
      <c r="D3708" s="288">
        <f t="shared" si="2112"/>
        <v>0</v>
      </c>
      <c r="E3708" s="289">
        <f t="shared" si="2112"/>
        <v>0</v>
      </c>
      <c r="F3708" s="158"/>
      <c r="G3708" s="159"/>
      <c r="H3708" s="160">
        <f t="shared" ref="H3708:J3708" si="2113">H3670</f>
        <v>0</v>
      </c>
      <c r="I3708" s="161">
        <f t="shared" si="2113"/>
        <v>0</v>
      </c>
      <c r="J3708" s="161">
        <f t="shared" si="2113"/>
        <v>0</v>
      </c>
      <c r="K3708" s="162">
        <f t="shared" si="2089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4">B3671</f>
        <v>0</v>
      </c>
      <c r="C3709" s="287">
        <f t="shared" si="2114"/>
        <v>0</v>
      </c>
      <c r="D3709" s="288">
        <f t="shared" si="2114"/>
        <v>0</v>
      </c>
      <c r="E3709" s="289">
        <f t="shared" si="2114"/>
        <v>0</v>
      </c>
      <c r="F3709" s="158"/>
      <c r="G3709" s="159"/>
      <c r="H3709" s="160">
        <f t="shared" ref="H3709:J3709" si="2115">H3671</f>
        <v>0</v>
      </c>
      <c r="I3709" s="161">
        <f t="shared" si="2115"/>
        <v>0</v>
      </c>
      <c r="J3709" s="161">
        <f t="shared" si="2115"/>
        <v>0</v>
      </c>
      <c r="K3709" s="162">
        <f t="shared" si="2089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6">B3672</f>
        <v>0</v>
      </c>
      <c r="C3710" s="287">
        <f t="shared" si="2116"/>
        <v>0</v>
      </c>
      <c r="D3710" s="288">
        <f t="shared" si="2116"/>
        <v>0</v>
      </c>
      <c r="E3710" s="289">
        <f t="shared" si="2116"/>
        <v>0</v>
      </c>
      <c r="F3710" s="158"/>
      <c r="G3710" s="159"/>
      <c r="H3710" s="160">
        <f t="shared" ref="H3710:J3710" si="2117">H3672</f>
        <v>0</v>
      </c>
      <c r="I3710" s="161">
        <f t="shared" si="2117"/>
        <v>0</v>
      </c>
      <c r="J3710" s="161">
        <f t="shared" si="2117"/>
        <v>0</v>
      </c>
      <c r="K3710" s="162">
        <f t="shared" si="2089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8">B3673</f>
        <v>0</v>
      </c>
      <c r="C3711" s="287">
        <f t="shared" si="2118"/>
        <v>0</v>
      </c>
      <c r="D3711" s="288">
        <f t="shared" si="2118"/>
        <v>0</v>
      </c>
      <c r="E3711" s="290">
        <f t="shared" si="2118"/>
        <v>0</v>
      </c>
      <c r="F3711" s="158"/>
      <c r="G3711" s="159"/>
      <c r="H3711" s="160">
        <f t="shared" ref="H3711:J3711" si="2119">H3673</f>
        <v>0</v>
      </c>
      <c r="I3711" s="161">
        <f t="shared" si="2119"/>
        <v>0</v>
      </c>
      <c r="J3711" s="161">
        <f t="shared" si="2119"/>
        <v>0</v>
      </c>
      <c r="K3711" s="162">
        <f t="shared" si="2089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77"/>
      <c r="K3713" s="365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78">
        <f>SUM(K3696:K3711)</f>
        <v>0</v>
      </c>
      <c r="K3714" s="37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6"/>
      <c r="K3715" s="366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5"/>
      <c r="K3717" s="365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71">
        <f>((J3714/1.11)+(K3716/1.11))*11%</f>
        <v>0</v>
      </c>
      <c r="K3718" s="37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5"/>
      <c r="K3719" s="365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8">
        <f>J3684</f>
        <v>0</v>
      </c>
      <c r="K3722" s="339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8">
        <f>J3685</f>
        <v>0</v>
      </c>
      <c r="K3723" s="339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24020033</v>
      </c>
      <c r="F3726" s="200"/>
      <c r="G3726" s="201" t="s">
        <v>2</v>
      </c>
      <c r="H3726" s="340">
        <f>H3688</f>
        <v>0</v>
      </c>
      <c r="I3726" s="340"/>
      <c r="J3726" s="340"/>
      <c r="K3726" s="341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4" t="s">
        <v>3</v>
      </c>
      <c r="G3727" s="207"/>
      <c r="H3727" s="342"/>
      <c r="I3727" s="342"/>
      <c r="J3727" s="342"/>
      <c r="K3727" s="343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5">
        <f>D3690</f>
        <v>0</v>
      </c>
      <c r="E3728" s="316"/>
      <c r="F3728" s="314"/>
      <c r="G3728" s="208"/>
      <c r="H3728" s="317">
        <f>H3690</f>
        <v>0</v>
      </c>
      <c r="I3728" s="317"/>
      <c r="J3728" s="317"/>
      <c r="K3728" s="318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4"/>
      <c r="G3729" s="208"/>
      <c r="H3729" s="319">
        <f>H3691</f>
        <v>0</v>
      </c>
      <c r="I3729" s="319"/>
      <c r="J3729" s="319"/>
      <c r="K3729" s="320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1"/>
      <c r="I3730" s="321"/>
      <c r="J3730" s="321"/>
      <c r="K3730" s="322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20">B3696</f>
        <v>0</v>
      </c>
      <c r="C3734" s="292">
        <f t="shared" si="2120"/>
        <v>0</v>
      </c>
      <c r="D3734" s="293">
        <f t="shared" si="2120"/>
        <v>0</v>
      </c>
      <c r="E3734" s="294">
        <f t="shared" si="2120"/>
        <v>0</v>
      </c>
      <c r="F3734" s="235"/>
      <c r="G3734" s="236"/>
      <c r="H3734" s="237">
        <f t="shared" ref="H3734:J3734" si="2121">H3696</f>
        <v>0</v>
      </c>
      <c r="I3734" s="238">
        <f t="shared" si="2121"/>
        <v>0</v>
      </c>
      <c r="J3734" s="238">
        <f t="shared" si="2121"/>
        <v>0</v>
      </c>
      <c r="K3734" s="239">
        <f t="shared" ref="K3734:K3749" si="2122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3">B3697</f>
        <v>0</v>
      </c>
      <c r="C3735" s="292">
        <f t="shared" si="2123"/>
        <v>0</v>
      </c>
      <c r="D3735" s="293">
        <f t="shared" si="2123"/>
        <v>0</v>
      </c>
      <c r="E3735" s="294">
        <f t="shared" si="2123"/>
        <v>0</v>
      </c>
      <c r="F3735" s="235"/>
      <c r="G3735" s="236"/>
      <c r="H3735" s="237">
        <f t="shared" ref="H3735:J3735" si="2124">H3697</f>
        <v>0</v>
      </c>
      <c r="I3735" s="238">
        <f t="shared" si="2124"/>
        <v>0</v>
      </c>
      <c r="J3735" s="238">
        <f t="shared" si="2124"/>
        <v>0</v>
      </c>
      <c r="K3735" s="239">
        <f t="shared" si="2122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5">B3698</f>
        <v>0</v>
      </c>
      <c r="C3736" s="292">
        <f t="shared" si="2125"/>
        <v>0</v>
      </c>
      <c r="D3736" s="293">
        <f t="shared" si="2125"/>
        <v>0</v>
      </c>
      <c r="E3736" s="294">
        <f t="shared" si="2125"/>
        <v>0</v>
      </c>
      <c r="F3736" s="235"/>
      <c r="G3736" s="236"/>
      <c r="H3736" s="237">
        <f t="shared" ref="H3736:J3736" si="2126">H3698</f>
        <v>0</v>
      </c>
      <c r="I3736" s="238">
        <f t="shared" si="2126"/>
        <v>0</v>
      </c>
      <c r="J3736" s="238">
        <f t="shared" si="2126"/>
        <v>0</v>
      </c>
      <c r="K3736" s="239">
        <f t="shared" si="2122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7">B3699</f>
        <v>0</v>
      </c>
      <c r="C3737" s="292">
        <f t="shared" si="2127"/>
        <v>0</v>
      </c>
      <c r="D3737" s="293">
        <f t="shared" si="2127"/>
        <v>0</v>
      </c>
      <c r="E3737" s="294">
        <f t="shared" si="2127"/>
        <v>0</v>
      </c>
      <c r="F3737" s="235"/>
      <c r="G3737" s="236"/>
      <c r="H3737" s="237">
        <f t="shared" ref="H3737:J3737" si="2128">H3699</f>
        <v>0</v>
      </c>
      <c r="I3737" s="238">
        <f t="shared" si="2128"/>
        <v>0</v>
      </c>
      <c r="J3737" s="238">
        <f t="shared" si="2128"/>
        <v>0</v>
      </c>
      <c r="K3737" s="239">
        <f t="shared" si="2122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9">B3700</f>
        <v>0</v>
      </c>
      <c r="C3738" s="292">
        <f t="shared" si="2129"/>
        <v>0</v>
      </c>
      <c r="D3738" s="293">
        <f t="shared" si="2129"/>
        <v>0</v>
      </c>
      <c r="E3738" s="294">
        <f t="shared" si="2129"/>
        <v>0</v>
      </c>
      <c r="F3738" s="235"/>
      <c r="G3738" s="236"/>
      <c r="H3738" s="237">
        <f t="shared" ref="H3738:J3738" si="2130">H3700</f>
        <v>0</v>
      </c>
      <c r="I3738" s="238">
        <f t="shared" si="2130"/>
        <v>0</v>
      </c>
      <c r="J3738" s="238">
        <f t="shared" si="2130"/>
        <v>0</v>
      </c>
      <c r="K3738" s="239">
        <f t="shared" si="2122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31">B3701</f>
        <v>0</v>
      </c>
      <c r="C3739" s="292">
        <f t="shared" si="2131"/>
        <v>0</v>
      </c>
      <c r="D3739" s="293">
        <f t="shared" si="2131"/>
        <v>0</v>
      </c>
      <c r="E3739" s="294">
        <f t="shared" si="2131"/>
        <v>0</v>
      </c>
      <c r="F3739" s="235"/>
      <c r="G3739" s="236"/>
      <c r="H3739" s="237">
        <f t="shared" ref="H3739:J3739" si="2132">H3701</f>
        <v>0</v>
      </c>
      <c r="I3739" s="238">
        <f t="shared" si="2132"/>
        <v>0</v>
      </c>
      <c r="J3739" s="238">
        <f t="shared" si="2132"/>
        <v>0</v>
      </c>
      <c r="K3739" s="239">
        <f t="shared" si="2122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3">B3702</f>
        <v>0</v>
      </c>
      <c r="C3740" s="292">
        <f t="shared" si="2133"/>
        <v>0</v>
      </c>
      <c r="D3740" s="293">
        <f t="shared" si="2133"/>
        <v>0</v>
      </c>
      <c r="E3740" s="294">
        <f t="shared" si="2133"/>
        <v>0</v>
      </c>
      <c r="F3740" s="235"/>
      <c r="G3740" s="236"/>
      <c r="H3740" s="237">
        <f t="shared" ref="H3740:J3740" si="2134">H3702</f>
        <v>0</v>
      </c>
      <c r="I3740" s="238">
        <f t="shared" si="2134"/>
        <v>0</v>
      </c>
      <c r="J3740" s="238">
        <f t="shared" si="2134"/>
        <v>0</v>
      </c>
      <c r="K3740" s="239">
        <f t="shared" si="2122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5">B3703</f>
        <v>0</v>
      </c>
      <c r="C3741" s="292">
        <f t="shared" si="2135"/>
        <v>0</v>
      </c>
      <c r="D3741" s="293">
        <f t="shared" si="2135"/>
        <v>0</v>
      </c>
      <c r="E3741" s="295">
        <f t="shared" si="2135"/>
        <v>0</v>
      </c>
      <c r="F3741" s="235"/>
      <c r="G3741" s="236"/>
      <c r="H3741" s="237">
        <f t="shared" ref="H3741:J3741" si="2136">H3703</f>
        <v>0</v>
      </c>
      <c r="I3741" s="238">
        <f t="shared" si="2136"/>
        <v>0</v>
      </c>
      <c r="J3741" s="238">
        <f t="shared" si="2136"/>
        <v>0</v>
      </c>
      <c r="K3741" s="239">
        <f t="shared" si="2122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7">B3704</f>
        <v>0</v>
      </c>
      <c r="C3742" s="292">
        <f t="shared" si="2137"/>
        <v>0</v>
      </c>
      <c r="D3742" s="293">
        <f t="shared" si="2137"/>
        <v>0</v>
      </c>
      <c r="E3742" s="294">
        <f t="shared" si="2137"/>
        <v>0</v>
      </c>
      <c r="F3742" s="235"/>
      <c r="G3742" s="236"/>
      <c r="H3742" s="237">
        <f t="shared" ref="H3742:J3742" si="2138">H3704</f>
        <v>0</v>
      </c>
      <c r="I3742" s="238">
        <f t="shared" si="2138"/>
        <v>0</v>
      </c>
      <c r="J3742" s="238">
        <f t="shared" si="2138"/>
        <v>0</v>
      </c>
      <c r="K3742" s="239">
        <f t="shared" si="2122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9">B3705</f>
        <v>0</v>
      </c>
      <c r="C3743" s="292">
        <f t="shared" si="2139"/>
        <v>0</v>
      </c>
      <c r="D3743" s="293">
        <f t="shared" si="2139"/>
        <v>0</v>
      </c>
      <c r="E3743" s="294">
        <f t="shared" si="2139"/>
        <v>0</v>
      </c>
      <c r="F3743" s="235"/>
      <c r="G3743" s="236"/>
      <c r="H3743" s="237">
        <f t="shared" ref="H3743:J3743" si="2140">H3705</f>
        <v>0</v>
      </c>
      <c r="I3743" s="238">
        <f t="shared" si="2140"/>
        <v>0</v>
      </c>
      <c r="J3743" s="238">
        <f t="shared" si="2140"/>
        <v>0</v>
      </c>
      <c r="K3743" s="239">
        <f t="shared" si="2122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41">B3706</f>
        <v>0</v>
      </c>
      <c r="C3744" s="292">
        <f t="shared" si="2141"/>
        <v>0</v>
      </c>
      <c r="D3744" s="293">
        <f t="shared" si="2141"/>
        <v>0</v>
      </c>
      <c r="E3744" s="294">
        <f t="shared" si="2141"/>
        <v>0</v>
      </c>
      <c r="F3744" s="235"/>
      <c r="G3744" s="236"/>
      <c r="H3744" s="237">
        <f t="shared" ref="H3744:J3744" si="2142">H3706</f>
        <v>0</v>
      </c>
      <c r="I3744" s="238">
        <f t="shared" si="2142"/>
        <v>0</v>
      </c>
      <c r="J3744" s="238">
        <f t="shared" si="2142"/>
        <v>0</v>
      </c>
      <c r="K3744" s="239">
        <f t="shared" si="2122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3">B3707</f>
        <v>0</v>
      </c>
      <c r="C3745" s="292">
        <f t="shared" si="2143"/>
        <v>0</v>
      </c>
      <c r="D3745" s="293">
        <f t="shared" si="2143"/>
        <v>0</v>
      </c>
      <c r="E3745" s="294">
        <f t="shared" si="2143"/>
        <v>0</v>
      </c>
      <c r="F3745" s="235"/>
      <c r="G3745" s="236"/>
      <c r="H3745" s="237">
        <f t="shared" ref="H3745:J3745" si="2144">H3707</f>
        <v>0</v>
      </c>
      <c r="I3745" s="238">
        <f t="shared" si="2144"/>
        <v>0</v>
      </c>
      <c r="J3745" s="238">
        <f t="shared" si="2144"/>
        <v>0</v>
      </c>
      <c r="K3745" s="239">
        <f t="shared" si="2122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5">B3708</f>
        <v>0</v>
      </c>
      <c r="C3746" s="292">
        <f t="shared" si="2145"/>
        <v>0</v>
      </c>
      <c r="D3746" s="293">
        <f t="shared" si="2145"/>
        <v>0</v>
      </c>
      <c r="E3746" s="294">
        <f t="shared" si="2145"/>
        <v>0</v>
      </c>
      <c r="F3746" s="235"/>
      <c r="G3746" s="236"/>
      <c r="H3746" s="237">
        <f t="shared" ref="H3746:J3746" si="2146">H3708</f>
        <v>0</v>
      </c>
      <c r="I3746" s="238">
        <f t="shared" si="2146"/>
        <v>0</v>
      </c>
      <c r="J3746" s="238">
        <f t="shared" si="2146"/>
        <v>0</v>
      </c>
      <c r="K3746" s="239">
        <f t="shared" si="2122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7">B3709</f>
        <v>0</v>
      </c>
      <c r="C3747" s="292">
        <f t="shared" si="2147"/>
        <v>0</v>
      </c>
      <c r="D3747" s="293">
        <f t="shared" si="2147"/>
        <v>0</v>
      </c>
      <c r="E3747" s="294">
        <f t="shared" si="2147"/>
        <v>0</v>
      </c>
      <c r="F3747" s="235"/>
      <c r="G3747" s="236"/>
      <c r="H3747" s="237">
        <f t="shared" ref="H3747:J3747" si="2148">H3709</f>
        <v>0</v>
      </c>
      <c r="I3747" s="238">
        <f t="shared" si="2148"/>
        <v>0</v>
      </c>
      <c r="J3747" s="238">
        <f t="shared" si="2148"/>
        <v>0</v>
      </c>
      <c r="K3747" s="239">
        <f t="shared" si="2122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9">B3710</f>
        <v>0</v>
      </c>
      <c r="C3748" s="292">
        <f t="shared" si="2149"/>
        <v>0</v>
      </c>
      <c r="D3748" s="293">
        <f t="shared" si="2149"/>
        <v>0</v>
      </c>
      <c r="E3748" s="294">
        <f t="shared" si="2149"/>
        <v>0</v>
      </c>
      <c r="F3748" s="235"/>
      <c r="G3748" s="236"/>
      <c r="H3748" s="237">
        <f t="shared" ref="H3748:J3748" si="2150">H3710</f>
        <v>0</v>
      </c>
      <c r="I3748" s="238">
        <f t="shared" si="2150"/>
        <v>0</v>
      </c>
      <c r="J3748" s="238">
        <f t="shared" si="2150"/>
        <v>0</v>
      </c>
      <c r="K3748" s="239">
        <f t="shared" si="2122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51">B3711</f>
        <v>0</v>
      </c>
      <c r="C3749" s="292">
        <f t="shared" si="2151"/>
        <v>0</v>
      </c>
      <c r="D3749" s="293">
        <f t="shared" si="2151"/>
        <v>0</v>
      </c>
      <c r="E3749" s="295">
        <f t="shared" si="2151"/>
        <v>0</v>
      </c>
      <c r="F3749" s="235"/>
      <c r="G3749" s="236"/>
      <c r="H3749" s="237">
        <f t="shared" ref="H3749:J3749" si="2152">H3711</f>
        <v>0</v>
      </c>
      <c r="I3749" s="238">
        <f t="shared" si="2152"/>
        <v>0</v>
      </c>
      <c r="J3749" s="238">
        <f t="shared" si="2152"/>
        <v>0</v>
      </c>
      <c r="K3749" s="239">
        <f t="shared" si="2122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3"/>
      <c r="K3751" s="32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5">
        <f>SUM(K3734:K3749)</f>
        <v>0</v>
      </c>
      <c r="K3752" s="32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7"/>
      <c r="K3753" s="32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4"/>
      <c r="K3755" s="32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8">
        <f>((J3752/1.11)+(K3754/1.11))*11%</f>
        <v>0</v>
      </c>
      <c r="K3756" s="329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4"/>
      <c r="K3757" s="32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30">
        <f>J3722</f>
        <v>0</v>
      </c>
      <c r="K3760" s="331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30">
        <f>J3723</f>
        <v>0</v>
      </c>
      <c r="K3761" s="331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24020034</v>
      </c>
      <c r="G3764" s="11" t="s">
        <v>2</v>
      </c>
      <c r="H3764" s="306"/>
      <c r="I3764" s="306"/>
      <c r="J3764" s="306"/>
      <c r="K3764" s="30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0" t="s">
        <v>3</v>
      </c>
      <c r="G3765" s="17"/>
      <c r="H3765" s="308"/>
      <c r="I3765" s="308"/>
      <c r="J3765" s="308"/>
      <c r="K3765" s="30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8"/>
      <c r="E3766" s="349"/>
      <c r="F3766" s="310"/>
      <c r="G3766" s="18"/>
      <c r="H3766" s="350"/>
      <c r="I3766" s="350"/>
      <c r="J3766" s="350"/>
      <c r="K3766" s="351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0"/>
      <c r="G3767" s="18"/>
      <c r="H3767" s="352"/>
      <c r="I3767" s="352"/>
      <c r="J3767" s="352"/>
      <c r="K3767" s="353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4"/>
      <c r="I3768" s="354"/>
      <c r="J3768" s="354"/>
      <c r="K3768" s="355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3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3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3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3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3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3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3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3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3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3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3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3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3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3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3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3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7"/>
      <c r="K3789" s="311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2">
        <f>SUM(K3772:K3787)</f>
        <v>0</v>
      </c>
      <c r="K3790" s="333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4"/>
      <c r="K3791" s="334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1"/>
      <c r="K3793" s="311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5">
        <f>((J3790/1.11)+(K3792/1.11))*11%</f>
        <v>0</v>
      </c>
      <c r="K3794" s="336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1"/>
      <c r="K3795" s="311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2"/>
      <c r="K3798" s="31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2"/>
      <c r="K3799" s="31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24020034</v>
      </c>
      <c r="F3802" s="123"/>
      <c r="G3802" s="124" t="s">
        <v>2</v>
      </c>
      <c r="H3802" s="356">
        <f>H3764</f>
        <v>0</v>
      </c>
      <c r="I3802" s="356"/>
      <c r="J3802" s="356"/>
      <c r="K3802" s="357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60" t="s">
        <v>3</v>
      </c>
      <c r="G3803" s="130"/>
      <c r="H3803" s="358"/>
      <c r="I3803" s="358"/>
      <c r="J3803" s="358"/>
      <c r="K3803" s="359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1">
        <f>D3766</f>
        <v>0</v>
      </c>
      <c r="E3804" s="362"/>
      <c r="F3804" s="360"/>
      <c r="G3804" s="131"/>
      <c r="H3804" s="363">
        <f>H3766</f>
        <v>0</v>
      </c>
      <c r="I3804" s="363"/>
      <c r="J3804" s="363"/>
      <c r="K3804" s="36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60"/>
      <c r="G3805" s="131"/>
      <c r="H3805" s="344">
        <f>H3767</f>
        <v>0</v>
      </c>
      <c r="I3805" s="344"/>
      <c r="J3805" s="344"/>
      <c r="K3805" s="345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6"/>
      <c r="I3806" s="346"/>
      <c r="J3806" s="346"/>
      <c r="K3806" s="347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4">B3772</f>
        <v>0</v>
      </c>
      <c r="C3810" s="287">
        <f t="shared" si="2154"/>
        <v>0</v>
      </c>
      <c r="D3810" s="288">
        <f t="shared" si="2154"/>
        <v>0</v>
      </c>
      <c r="E3810" s="289">
        <f t="shared" si="2154"/>
        <v>0</v>
      </c>
      <c r="F3810" s="158"/>
      <c r="G3810" s="159"/>
      <c r="H3810" s="160">
        <f t="shared" ref="H3810:J3810" si="2155">H3772</f>
        <v>0</v>
      </c>
      <c r="I3810" s="161">
        <f t="shared" si="2155"/>
        <v>0</v>
      </c>
      <c r="J3810" s="161">
        <f t="shared" si="2155"/>
        <v>0</v>
      </c>
      <c r="K3810" s="162">
        <f t="shared" ref="K3810:K3825" si="2156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7">B3773</f>
        <v>0</v>
      </c>
      <c r="C3811" s="287">
        <f t="shared" si="2157"/>
        <v>0</v>
      </c>
      <c r="D3811" s="288">
        <f t="shared" si="2157"/>
        <v>0</v>
      </c>
      <c r="E3811" s="289">
        <f t="shared" si="2157"/>
        <v>0</v>
      </c>
      <c r="F3811" s="158"/>
      <c r="G3811" s="159"/>
      <c r="H3811" s="160">
        <f t="shared" ref="H3811:J3811" si="2158">H3773</f>
        <v>0</v>
      </c>
      <c r="I3811" s="161">
        <f t="shared" si="2158"/>
        <v>0</v>
      </c>
      <c r="J3811" s="161">
        <f t="shared" si="2158"/>
        <v>0</v>
      </c>
      <c r="K3811" s="162">
        <f t="shared" si="2156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9">B3774</f>
        <v>0</v>
      </c>
      <c r="C3812" s="287">
        <f t="shared" si="2159"/>
        <v>0</v>
      </c>
      <c r="D3812" s="288">
        <f t="shared" si="2159"/>
        <v>0</v>
      </c>
      <c r="E3812" s="289">
        <f t="shared" si="2159"/>
        <v>0</v>
      </c>
      <c r="F3812" s="158"/>
      <c r="G3812" s="159"/>
      <c r="H3812" s="160">
        <f t="shared" ref="H3812:J3812" si="2160">H3774</f>
        <v>0</v>
      </c>
      <c r="I3812" s="161">
        <f t="shared" si="2160"/>
        <v>0</v>
      </c>
      <c r="J3812" s="161">
        <f t="shared" si="2160"/>
        <v>0</v>
      </c>
      <c r="K3812" s="162">
        <f t="shared" si="2156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61">B3775</f>
        <v>0</v>
      </c>
      <c r="C3813" s="287">
        <f t="shared" si="2161"/>
        <v>0</v>
      </c>
      <c r="D3813" s="288">
        <f t="shared" si="2161"/>
        <v>0</v>
      </c>
      <c r="E3813" s="289">
        <f t="shared" si="2161"/>
        <v>0</v>
      </c>
      <c r="F3813" s="158"/>
      <c r="G3813" s="159"/>
      <c r="H3813" s="160">
        <f t="shared" ref="H3813:J3813" si="2162">H3775</f>
        <v>0</v>
      </c>
      <c r="I3813" s="161">
        <f t="shared" si="2162"/>
        <v>0</v>
      </c>
      <c r="J3813" s="161">
        <f t="shared" si="2162"/>
        <v>0</v>
      </c>
      <c r="K3813" s="162">
        <f t="shared" si="2156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3">B3776</f>
        <v>0</v>
      </c>
      <c r="C3814" s="287">
        <f t="shared" si="2163"/>
        <v>0</v>
      </c>
      <c r="D3814" s="288">
        <f t="shared" si="2163"/>
        <v>0</v>
      </c>
      <c r="E3814" s="289">
        <f t="shared" si="2163"/>
        <v>0</v>
      </c>
      <c r="F3814" s="158"/>
      <c r="G3814" s="159"/>
      <c r="H3814" s="160">
        <f t="shared" ref="H3814:J3814" si="2164">H3776</f>
        <v>0</v>
      </c>
      <c r="I3814" s="161">
        <f t="shared" si="2164"/>
        <v>0</v>
      </c>
      <c r="J3814" s="161">
        <f t="shared" si="2164"/>
        <v>0</v>
      </c>
      <c r="K3814" s="162">
        <f t="shared" si="2156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5">B3777</f>
        <v>0</v>
      </c>
      <c r="C3815" s="287">
        <f t="shared" si="2165"/>
        <v>0</v>
      </c>
      <c r="D3815" s="288">
        <f t="shared" si="2165"/>
        <v>0</v>
      </c>
      <c r="E3815" s="289">
        <f t="shared" si="2165"/>
        <v>0</v>
      </c>
      <c r="F3815" s="158"/>
      <c r="G3815" s="159"/>
      <c r="H3815" s="160">
        <f t="shared" ref="H3815:J3815" si="2166">H3777</f>
        <v>0</v>
      </c>
      <c r="I3815" s="161">
        <f t="shared" si="2166"/>
        <v>0</v>
      </c>
      <c r="J3815" s="161">
        <f t="shared" si="2166"/>
        <v>0</v>
      </c>
      <c r="K3815" s="162">
        <f t="shared" si="2156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7">B3778</f>
        <v>0</v>
      </c>
      <c r="C3816" s="287">
        <f t="shared" si="2167"/>
        <v>0</v>
      </c>
      <c r="D3816" s="288">
        <f t="shared" si="2167"/>
        <v>0</v>
      </c>
      <c r="E3816" s="289">
        <f t="shared" si="2167"/>
        <v>0</v>
      </c>
      <c r="F3816" s="158"/>
      <c r="G3816" s="159"/>
      <c r="H3816" s="160">
        <f t="shared" ref="H3816:J3816" si="2168">H3778</f>
        <v>0</v>
      </c>
      <c r="I3816" s="161">
        <f t="shared" si="2168"/>
        <v>0</v>
      </c>
      <c r="J3816" s="161">
        <f t="shared" si="2168"/>
        <v>0</v>
      </c>
      <c r="K3816" s="162">
        <f t="shared" si="2156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9">B3779</f>
        <v>0</v>
      </c>
      <c r="C3817" s="287">
        <f t="shared" si="2169"/>
        <v>0</v>
      </c>
      <c r="D3817" s="288">
        <f t="shared" si="2169"/>
        <v>0</v>
      </c>
      <c r="E3817" s="290">
        <f t="shared" si="2169"/>
        <v>0</v>
      </c>
      <c r="F3817" s="158"/>
      <c r="G3817" s="159"/>
      <c r="H3817" s="160">
        <f t="shared" ref="H3817:J3817" si="2170">H3779</f>
        <v>0</v>
      </c>
      <c r="I3817" s="161">
        <f t="shared" si="2170"/>
        <v>0</v>
      </c>
      <c r="J3817" s="161">
        <f t="shared" si="2170"/>
        <v>0</v>
      </c>
      <c r="K3817" s="162">
        <f t="shared" si="2156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71">B3780</f>
        <v>0</v>
      </c>
      <c r="C3818" s="287">
        <f t="shared" si="2171"/>
        <v>0</v>
      </c>
      <c r="D3818" s="288">
        <f t="shared" si="2171"/>
        <v>0</v>
      </c>
      <c r="E3818" s="289">
        <f t="shared" si="2171"/>
        <v>0</v>
      </c>
      <c r="F3818" s="158"/>
      <c r="G3818" s="159"/>
      <c r="H3818" s="160">
        <f t="shared" ref="H3818:J3818" si="2172">H3780</f>
        <v>0</v>
      </c>
      <c r="I3818" s="161">
        <f t="shared" si="2172"/>
        <v>0</v>
      </c>
      <c r="J3818" s="161">
        <f t="shared" si="2172"/>
        <v>0</v>
      </c>
      <c r="K3818" s="162">
        <f t="shared" si="2156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3">B3781</f>
        <v>0</v>
      </c>
      <c r="C3819" s="287">
        <f t="shared" si="2173"/>
        <v>0</v>
      </c>
      <c r="D3819" s="288">
        <f t="shared" si="2173"/>
        <v>0</v>
      </c>
      <c r="E3819" s="289">
        <f t="shared" si="2173"/>
        <v>0</v>
      </c>
      <c r="F3819" s="158"/>
      <c r="G3819" s="159"/>
      <c r="H3819" s="160">
        <f t="shared" ref="H3819:J3819" si="2174">H3781</f>
        <v>0</v>
      </c>
      <c r="I3819" s="161">
        <f t="shared" si="2174"/>
        <v>0</v>
      </c>
      <c r="J3819" s="161">
        <f t="shared" si="2174"/>
        <v>0</v>
      </c>
      <c r="K3819" s="162">
        <f t="shared" si="2156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5">B3782</f>
        <v>0</v>
      </c>
      <c r="C3820" s="287">
        <f t="shared" si="2175"/>
        <v>0</v>
      </c>
      <c r="D3820" s="288">
        <f t="shared" si="2175"/>
        <v>0</v>
      </c>
      <c r="E3820" s="289">
        <f t="shared" si="2175"/>
        <v>0</v>
      </c>
      <c r="F3820" s="158"/>
      <c r="G3820" s="159"/>
      <c r="H3820" s="160">
        <f t="shared" ref="H3820:J3820" si="2176">H3782</f>
        <v>0</v>
      </c>
      <c r="I3820" s="161">
        <f t="shared" si="2176"/>
        <v>0</v>
      </c>
      <c r="J3820" s="161">
        <f t="shared" si="2176"/>
        <v>0</v>
      </c>
      <c r="K3820" s="162">
        <f t="shared" si="2156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7">B3783</f>
        <v>0</v>
      </c>
      <c r="C3821" s="287">
        <f t="shared" si="2177"/>
        <v>0</v>
      </c>
      <c r="D3821" s="288">
        <f t="shared" si="2177"/>
        <v>0</v>
      </c>
      <c r="E3821" s="289">
        <f t="shared" si="2177"/>
        <v>0</v>
      </c>
      <c r="F3821" s="158"/>
      <c r="G3821" s="159"/>
      <c r="H3821" s="160">
        <f t="shared" ref="H3821:J3821" si="2178">H3783</f>
        <v>0</v>
      </c>
      <c r="I3821" s="161">
        <f t="shared" si="2178"/>
        <v>0</v>
      </c>
      <c r="J3821" s="161">
        <f t="shared" si="2178"/>
        <v>0</v>
      </c>
      <c r="K3821" s="162">
        <f t="shared" si="2156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9">B3784</f>
        <v>0</v>
      </c>
      <c r="C3822" s="287">
        <f t="shared" si="2179"/>
        <v>0</v>
      </c>
      <c r="D3822" s="288">
        <f t="shared" si="2179"/>
        <v>0</v>
      </c>
      <c r="E3822" s="289">
        <f t="shared" si="2179"/>
        <v>0</v>
      </c>
      <c r="F3822" s="158"/>
      <c r="G3822" s="159"/>
      <c r="H3822" s="160">
        <f t="shared" ref="H3822:J3822" si="2180">H3784</f>
        <v>0</v>
      </c>
      <c r="I3822" s="161">
        <f t="shared" si="2180"/>
        <v>0</v>
      </c>
      <c r="J3822" s="161">
        <f t="shared" si="2180"/>
        <v>0</v>
      </c>
      <c r="K3822" s="162">
        <f t="shared" si="2156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81">B3785</f>
        <v>0</v>
      </c>
      <c r="C3823" s="287">
        <f t="shared" si="2181"/>
        <v>0</v>
      </c>
      <c r="D3823" s="288">
        <f t="shared" si="2181"/>
        <v>0</v>
      </c>
      <c r="E3823" s="289">
        <f t="shared" si="2181"/>
        <v>0</v>
      </c>
      <c r="F3823" s="158"/>
      <c r="G3823" s="159"/>
      <c r="H3823" s="160">
        <f t="shared" ref="H3823:J3823" si="2182">H3785</f>
        <v>0</v>
      </c>
      <c r="I3823" s="161">
        <f t="shared" si="2182"/>
        <v>0</v>
      </c>
      <c r="J3823" s="161">
        <f t="shared" si="2182"/>
        <v>0</v>
      </c>
      <c r="K3823" s="162">
        <f t="shared" si="2156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3">B3786</f>
        <v>0</v>
      </c>
      <c r="C3824" s="287">
        <f t="shared" si="2183"/>
        <v>0</v>
      </c>
      <c r="D3824" s="288">
        <f t="shared" si="2183"/>
        <v>0</v>
      </c>
      <c r="E3824" s="289">
        <f t="shared" si="2183"/>
        <v>0</v>
      </c>
      <c r="F3824" s="158"/>
      <c r="G3824" s="159"/>
      <c r="H3824" s="160">
        <f t="shared" ref="H3824:J3824" si="2184">H3786</f>
        <v>0</v>
      </c>
      <c r="I3824" s="161">
        <f t="shared" si="2184"/>
        <v>0</v>
      </c>
      <c r="J3824" s="161">
        <f t="shared" si="2184"/>
        <v>0</v>
      </c>
      <c r="K3824" s="162">
        <f t="shared" si="2156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5">B3787</f>
        <v>0</v>
      </c>
      <c r="C3825" s="287">
        <f t="shared" si="2185"/>
        <v>0</v>
      </c>
      <c r="D3825" s="288">
        <f t="shared" si="2185"/>
        <v>0</v>
      </c>
      <c r="E3825" s="290">
        <f t="shared" si="2185"/>
        <v>0</v>
      </c>
      <c r="F3825" s="158"/>
      <c r="G3825" s="159"/>
      <c r="H3825" s="160">
        <f t="shared" ref="H3825:J3825" si="2186">H3787</f>
        <v>0</v>
      </c>
      <c r="I3825" s="161">
        <f t="shared" si="2186"/>
        <v>0</v>
      </c>
      <c r="J3825" s="161">
        <f t="shared" si="2186"/>
        <v>0</v>
      </c>
      <c r="K3825" s="162">
        <f t="shared" si="2156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77"/>
      <c r="K3827" s="365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78">
        <f>SUM(K3810:K3825)</f>
        <v>0</v>
      </c>
      <c r="K3828" s="37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6"/>
      <c r="K3829" s="366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5"/>
      <c r="K3831" s="365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71">
        <f>((J3828/1.11)+(K3830/1.11))*11%</f>
        <v>0</v>
      </c>
      <c r="K3832" s="37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5"/>
      <c r="K3833" s="365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8">
        <f>J3798</f>
        <v>0</v>
      </c>
      <c r="K3836" s="339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8">
        <f>J3799</f>
        <v>0</v>
      </c>
      <c r="K3837" s="339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24020034</v>
      </c>
      <c r="F3840" s="200"/>
      <c r="G3840" s="201" t="s">
        <v>2</v>
      </c>
      <c r="H3840" s="340">
        <f>H3802</f>
        <v>0</v>
      </c>
      <c r="I3840" s="340"/>
      <c r="J3840" s="340"/>
      <c r="K3840" s="341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4" t="s">
        <v>3</v>
      </c>
      <c r="G3841" s="207"/>
      <c r="H3841" s="342"/>
      <c r="I3841" s="342"/>
      <c r="J3841" s="342"/>
      <c r="K3841" s="343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5">
        <f>D3804</f>
        <v>0</v>
      </c>
      <c r="E3842" s="316"/>
      <c r="F3842" s="314"/>
      <c r="G3842" s="208"/>
      <c r="H3842" s="317">
        <f>H3804</f>
        <v>0</v>
      </c>
      <c r="I3842" s="317"/>
      <c r="J3842" s="317"/>
      <c r="K3842" s="318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4"/>
      <c r="G3843" s="208"/>
      <c r="H3843" s="319">
        <f>H3805</f>
        <v>0</v>
      </c>
      <c r="I3843" s="319"/>
      <c r="J3843" s="319"/>
      <c r="K3843" s="320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1"/>
      <c r="I3844" s="321"/>
      <c r="J3844" s="321"/>
      <c r="K3844" s="322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7">B3810</f>
        <v>0</v>
      </c>
      <c r="C3848" s="292">
        <f t="shared" si="2187"/>
        <v>0</v>
      </c>
      <c r="D3848" s="293">
        <f t="shared" si="2187"/>
        <v>0</v>
      </c>
      <c r="E3848" s="294">
        <f t="shared" si="2187"/>
        <v>0</v>
      </c>
      <c r="F3848" s="235"/>
      <c r="G3848" s="236"/>
      <c r="H3848" s="237">
        <f t="shared" ref="H3848:J3848" si="2188">H3810</f>
        <v>0</v>
      </c>
      <c r="I3848" s="238">
        <f t="shared" si="2188"/>
        <v>0</v>
      </c>
      <c r="J3848" s="238">
        <f t="shared" si="2188"/>
        <v>0</v>
      </c>
      <c r="K3848" s="239">
        <f t="shared" ref="K3848:K3863" si="2189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90">B3811</f>
        <v>0</v>
      </c>
      <c r="C3849" s="292">
        <f t="shared" si="2190"/>
        <v>0</v>
      </c>
      <c r="D3849" s="293">
        <f t="shared" si="2190"/>
        <v>0</v>
      </c>
      <c r="E3849" s="294">
        <f t="shared" si="2190"/>
        <v>0</v>
      </c>
      <c r="F3849" s="235"/>
      <c r="G3849" s="236"/>
      <c r="H3849" s="237">
        <f t="shared" ref="H3849:J3849" si="2191">H3811</f>
        <v>0</v>
      </c>
      <c r="I3849" s="238">
        <f t="shared" si="2191"/>
        <v>0</v>
      </c>
      <c r="J3849" s="238">
        <f t="shared" si="2191"/>
        <v>0</v>
      </c>
      <c r="K3849" s="239">
        <f t="shared" si="2189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2">B3812</f>
        <v>0</v>
      </c>
      <c r="C3850" s="292">
        <f t="shared" si="2192"/>
        <v>0</v>
      </c>
      <c r="D3850" s="293">
        <f t="shared" si="2192"/>
        <v>0</v>
      </c>
      <c r="E3850" s="294">
        <f t="shared" si="2192"/>
        <v>0</v>
      </c>
      <c r="F3850" s="235"/>
      <c r="G3850" s="236"/>
      <c r="H3850" s="237">
        <f t="shared" ref="H3850:J3850" si="2193">H3812</f>
        <v>0</v>
      </c>
      <c r="I3850" s="238">
        <f t="shared" si="2193"/>
        <v>0</v>
      </c>
      <c r="J3850" s="238">
        <f t="shared" si="2193"/>
        <v>0</v>
      </c>
      <c r="K3850" s="239">
        <f t="shared" si="2189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4">B3813</f>
        <v>0</v>
      </c>
      <c r="C3851" s="292">
        <f t="shared" si="2194"/>
        <v>0</v>
      </c>
      <c r="D3851" s="293">
        <f t="shared" si="2194"/>
        <v>0</v>
      </c>
      <c r="E3851" s="294">
        <f t="shared" si="2194"/>
        <v>0</v>
      </c>
      <c r="F3851" s="235"/>
      <c r="G3851" s="236"/>
      <c r="H3851" s="237">
        <f t="shared" ref="H3851:J3851" si="2195">H3813</f>
        <v>0</v>
      </c>
      <c r="I3851" s="238">
        <f t="shared" si="2195"/>
        <v>0</v>
      </c>
      <c r="J3851" s="238">
        <f t="shared" si="2195"/>
        <v>0</v>
      </c>
      <c r="K3851" s="239">
        <f t="shared" si="2189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6">B3814</f>
        <v>0</v>
      </c>
      <c r="C3852" s="292">
        <f t="shared" si="2196"/>
        <v>0</v>
      </c>
      <c r="D3852" s="293">
        <f t="shared" si="2196"/>
        <v>0</v>
      </c>
      <c r="E3852" s="294">
        <f t="shared" si="2196"/>
        <v>0</v>
      </c>
      <c r="F3852" s="235"/>
      <c r="G3852" s="236"/>
      <c r="H3852" s="237">
        <f t="shared" ref="H3852:J3852" si="2197">H3814</f>
        <v>0</v>
      </c>
      <c r="I3852" s="238">
        <f t="shared" si="2197"/>
        <v>0</v>
      </c>
      <c r="J3852" s="238">
        <f t="shared" si="2197"/>
        <v>0</v>
      </c>
      <c r="K3852" s="239">
        <f t="shared" si="2189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8">B3815</f>
        <v>0</v>
      </c>
      <c r="C3853" s="292">
        <f t="shared" si="2198"/>
        <v>0</v>
      </c>
      <c r="D3853" s="293">
        <f t="shared" si="2198"/>
        <v>0</v>
      </c>
      <c r="E3853" s="294">
        <f t="shared" si="2198"/>
        <v>0</v>
      </c>
      <c r="F3853" s="235"/>
      <c r="G3853" s="236"/>
      <c r="H3853" s="237">
        <f t="shared" ref="H3853:J3853" si="2199">H3815</f>
        <v>0</v>
      </c>
      <c r="I3853" s="238">
        <f t="shared" si="2199"/>
        <v>0</v>
      </c>
      <c r="J3853" s="238">
        <f t="shared" si="2199"/>
        <v>0</v>
      </c>
      <c r="K3853" s="239">
        <f t="shared" si="2189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200">B3816</f>
        <v>0</v>
      </c>
      <c r="C3854" s="292">
        <f t="shared" si="2200"/>
        <v>0</v>
      </c>
      <c r="D3854" s="293">
        <f t="shared" si="2200"/>
        <v>0</v>
      </c>
      <c r="E3854" s="294">
        <f t="shared" si="2200"/>
        <v>0</v>
      </c>
      <c r="F3854" s="235"/>
      <c r="G3854" s="236"/>
      <c r="H3854" s="237">
        <f t="shared" ref="H3854:J3854" si="2201">H3816</f>
        <v>0</v>
      </c>
      <c r="I3854" s="238">
        <f t="shared" si="2201"/>
        <v>0</v>
      </c>
      <c r="J3854" s="238">
        <f t="shared" si="2201"/>
        <v>0</v>
      </c>
      <c r="K3854" s="239">
        <f t="shared" si="2189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2">B3817</f>
        <v>0</v>
      </c>
      <c r="C3855" s="292">
        <f t="shared" si="2202"/>
        <v>0</v>
      </c>
      <c r="D3855" s="293">
        <f t="shared" si="2202"/>
        <v>0</v>
      </c>
      <c r="E3855" s="295">
        <f t="shared" si="2202"/>
        <v>0</v>
      </c>
      <c r="F3855" s="235"/>
      <c r="G3855" s="236"/>
      <c r="H3855" s="237">
        <f t="shared" ref="H3855:J3855" si="2203">H3817</f>
        <v>0</v>
      </c>
      <c r="I3855" s="238">
        <f t="shared" si="2203"/>
        <v>0</v>
      </c>
      <c r="J3855" s="238">
        <f t="shared" si="2203"/>
        <v>0</v>
      </c>
      <c r="K3855" s="239">
        <f t="shared" si="2189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4">B3818</f>
        <v>0</v>
      </c>
      <c r="C3856" s="292">
        <f t="shared" si="2204"/>
        <v>0</v>
      </c>
      <c r="D3856" s="293">
        <f t="shared" si="2204"/>
        <v>0</v>
      </c>
      <c r="E3856" s="294">
        <f t="shared" si="2204"/>
        <v>0</v>
      </c>
      <c r="F3856" s="235"/>
      <c r="G3856" s="236"/>
      <c r="H3856" s="237">
        <f t="shared" ref="H3856:J3856" si="2205">H3818</f>
        <v>0</v>
      </c>
      <c r="I3856" s="238">
        <f t="shared" si="2205"/>
        <v>0</v>
      </c>
      <c r="J3856" s="238">
        <f t="shared" si="2205"/>
        <v>0</v>
      </c>
      <c r="K3856" s="239">
        <f t="shared" si="2189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6">B3819</f>
        <v>0</v>
      </c>
      <c r="C3857" s="292">
        <f t="shared" si="2206"/>
        <v>0</v>
      </c>
      <c r="D3857" s="293">
        <f t="shared" si="2206"/>
        <v>0</v>
      </c>
      <c r="E3857" s="294">
        <f t="shared" si="2206"/>
        <v>0</v>
      </c>
      <c r="F3857" s="235"/>
      <c r="G3857" s="236"/>
      <c r="H3857" s="237">
        <f t="shared" ref="H3857:J3857" si="2207">H3819</f>
        <v>0</v>
      </c>
      <c r="I3857" s="238">
        <f t="shared" si="2207"/>
        <v>0</v>
      </c>
      <c r="J3857" s="238">
        <f t="shared" si="2207"/>
        <v>0</v>
      </c>
      <c r="K3857" s="239">
        <f t="shared" si="2189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8">B3820</f>
        <v>0</v>
      </c>
      <c r="C3858" s="292">
        <f t="shared" si="2208"/>
        <v>0</v>
      </c>
      <c r="D3858" s="293">
        <f t="shared" si="2208"/>
        <v>0</v>
      </c>
      <c r="E3858" s="294">
        <f t="shared" si="2208"/>
        <v>0</v>
      </c>
      <c r="F3858" s="235"/>
      <c r="G3858" s="236"/>
      <c r="H3858" s="237">
        <f t="shared" ref="H3858:J3858" si="2209">H3820</f>
        <v>0</v>
      </c>
      <c r="I3858" s="238">
        <f t="shared" si="2209"/>
        <v>0</v>
      </c>
      <c r="J3858" s="238">
        <f t="shared" si="2209"/>
        <v>0</v>
      </c>
      <c r="K3858" s="239">
        <f t="shared" si="2189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10">B3821</f>
        <v>0</v>
      </c>
      <c r="C3859" s="292">
        <f t="shared" si="2210"/>
        <v>0</v>
      </c>
      <c r="D3859" s="293">
        <f t="shared" si="2210"/>
        <v>0</v>
      </c>
      <c r="E3859" s="294">
        <f t="shared" si="2210"/>
        <v>0</v>
      </c>
      <c r="F3859" s="235"/>
      <c r="G3859" s="236"/>
      <c r="H3859" s="237">
        <f t="shared" ref="H3859:J3859" si="2211">H3821</f>
        <v>0</v>
      </c>
      <c r="I3859" s="238">
        <f t="shared" si="2211"/>
        <v>0</v>
      </c>
      <c r="J3859" s="238">
        <f t="shared" si="2211"/>
        <v>0</v>
      </c>
      <c r="K3859" s="239">
        <f t="shared" si="2189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2">B3822</f>
        <v>0</v>
      </c>
      <c r="C3860" s="292">
        <f t="shared" si="2212"/>
        <v>0</v>
      </c>
      <c r="D3860" s="293">
        <f t="shared" si="2212"/>
        <v>0</v>
      </c>
      <c r="E3860" s="294">
        <f t="shared" si="2212"/>
        <v>0</v>
      </c>
      <c r="F3860" s="235"/>
      <c r="G3860" s="236"/>
      <c r="H3860" s="237">
        <f t="shared" ref="H3860:J3860" si="2213">H3822</f>
        <v>0</v>
      </c>
      <c r="I3860" s="238">
        <f t="shared" si="2213"/>
        <v>0</v>
      </c>
      <c r="J3860" s="238">
        <f t="shared" si="2213"/>
        <v>0</v>
      </c>
      <c r="K3860" s="239">
        <f t="shared" si="2189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4">B3823</f>
        <v>0</v>
      </c>
      <c r="C3861" s="292">
        <f t="shared" si="2214"/>
        <v>0</v>
      </c>
      <c r="D3861" s="293">
        <f t="shared" si="2214"/>
        <v>0</v>
      </c>
      <c r="E3861" s="294">
        <f t="shared" si="2214"/>
        <v>0</v>
      </c>
      <c r="F3861" s="235"/>
      <c r="G3861" s="236"/>
      <c r="H3861" s="237">
        <f t="shared" ref="H3861:J3861" si="2215">H3823</f>
        <v>0</v>
      </c>
      <c r="I3861" s="238">
        <f t="shared" si="2215"/>
        <v>0</v>
      </c>
      <c r="J3861" s="238">
        <f t="shared" si="2215"/>
        <v>0</v>
      </c>
      <c r="K3861" s="239">
        <f t="shared" si="2189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6">B3824</f>
        <v>0</v>
      </c>
      <c r="C3862" s="292">
        <f t="shared" si="2216"/>
        <v>0</v>
      </c>
      <c r="D3862" s="293">
        <f t="shared" si="2216"/>
        <v>0</v>
      </c>
      <c r="E3862" s="294">
        <f t="shared" si="2216"/>
        <v>0</v>
      </c>
      <c r="F3862" s="235"/>
      <c r="G3862" s="236"/>
      <c r="H3862" s="237">
        <f t="shared" ref="H3862:J3862" si="2217">H3824</f>
        <v>0</v>
      </c>
      <c r="I3862" s="238">
        <f t="shared" si="2217"/>
        <v>0</v>
      </c>
      <c r="J3862" s="238">
        <f t="shared" si="2217"/>
        <v>0</v>
      </c>
      <c r="K3862" s="239">
        <f t="shared" si="2189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8">B3825</f>
        <v>0</v>
      </c>
      <c r="C3863" s="292">
        <f t="shared" si="2218"/>
        <v>0</v>
      </c>
      <c r="D3863" s="293">
        <f t="shared" si="2218"/>
        <v>0</v>
      </c>
      <c r="E3863" s="295">
        <f t="shared" si="2218"/>
        <v>0</v>
      </c>
      <c r="F3863" s="235"/>
      <c r="G3863" s="236"/>
      <c r="H3863" s="237">
        <f t="shared" ref="H3863:J3863" si="2219">H3825</f>
        <v>0</v>
      </c>
      <c r="I3863" s="238">
        <f t="shared" si="2219"/>
        <v>0</v>
      </c>
      <c r="J3863" s="238">
        <f t="shared" si="2219"/>
        <v>0</v>
      </c>
      <c r="K3863" s="239">
        <f t="shared" si="2189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3"/>
      <c r="K3865" s="32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5">
        <f>SUM(K3848:K3863)</f>
        <v>0</v>
      </c>
      <c r="K3866" s="32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7"/>
      <c r="K3867" s="32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4"/>
      <c r="K3869" s="32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8">
        <f>((J3866/1.11)+(K3868/1.11))*11%</f>
        <v>0</v>
      </c>
      <c r="K3870" s="329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4"/>
      <c r="K3871" s="32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30">
        <f>J3836</f>
        <v>0</v>
      </c>
      <c r="K3874" s="331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30">
        <f>J3837</f>
        <v>0</v>
      </c>
      <c r="K3875" s="331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24020035</v>
      </c>
      <c r="G3878" s="11" t="s">
        <v>2</v>
      </c>
      <c r="H3878" s="306"/>
      <c r="I3878" s="306"/>
      <c r="J3878" s="306"/>
      <c r="K3878" s="30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0" t="s">
        <v>3</v>
      </c>
      <c r="G3879" s="17"/>
      <c r="H3879" s="308"/>
      <c r="I3879" s="308"/>
      <c r="J3879" s="308"/>
      <c r="K3879" s="30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8"/>
      <c r="E3880" s="349"/>
      <c r="F3880" s="310"/>
      <c r="G3880" s="18"/>
      <c r="H3880" s="350"/>
      <c r="I3880" s="350"/>
      <c r="J3880" s="350"/>
      <c r="K3880" s="351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0"/>
      <c r="G3881" s="18"/>
      <c r="H3881" s="352"/>
      <c r="I3881" s="352"/>
      <c r="J3881" s="352"/>
      <c r="K3881" s="353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4"/>
      <c r="I3882" s="354"/>
      <c r="J3882" s="354"/>
      <c r="K3882" s="355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20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20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20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20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20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20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20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20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20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20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20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20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20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20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20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20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7"/>
      <c r="K3903" s="311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2">
        <f>SUM(K3886:K3901)</f>
        <v>0</v>
      </c>
      <c r="K3904" s="333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4"/>
      <c r="K3905" s="334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1"/>
      <c r="K3907" s="311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5">
        <f>((J3904/1.11)+(K3906/1.11))*11%</f>
        <v>0</v>
      </c>
      <c r="K3908" s="336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1"/>
      <c r="K3909" s="311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2"/>
      <c r="K3912" s="31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2"/>
      <c r="K3913" s="31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24020035</v>
      </c>
      <c r="F3916" s="123"/>
      <c r="G3916" s="124" t="s">
        <v>2</v>
      </c>
      <c r="H3916" s="356">
        <f>H3878</f>
        <v>0</v>
      </c>
      <c r="I3916" s="356"/>
      <c r="J3916" s="356"/>
      <c r="K3916" s="357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60" t="s">
        <v>3</v>
      </c>
      <c r="G3917" s="130"/>
      <c r="H3917" s="358"/>
      <c r="I3917" s="358"/>
      <c r="J3917" s="358"/>
      <c r="K3917" s="359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1">
        <f>D3880</f>
        <v>0</v>
      </c>
      <c r="E3918" s="362"/>
      <c r="F3918" s="360"/>
      <c r="G3918" s="131"/>
      <c r="H3918" s="363">
        <f>H3880</f>
        <v>0</v>
      </c>
      <c r="I3918" s="363"/>
      <c r="J3918" s="363"/>
      <c r="K3918" s="36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60"/>
      <c r="G3919" s="131"/>
      <c r="H3919" s="344">
        <f>H3881</f>
        <v>0</v>
      </c>
      <c r="I3919" s="344"/>
      <c r="J3919" s="344"/>
      <c r="K3919" s="345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6"/>
      <c r="I3920" s="346"/>
      <c r="J3920" s="346"/>
      <c r="K3920" s="347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21">B3886</f>
        <v>0</v>
      </c>
      <c r="C3924" s="287">
        <f t="shared" si="2221"/>
        <v>0</v>
      </c>
      <c r="D3924" s="288">
        <f t="shared" si="2221"/>
        <v>0</v>
      </c>
      <c r="E3924" s="289">
        <f t="shared" si="2221"/>
        <v>0</v>
      </c>
      <c r="F3924" s="158"/>
      <c r="G3924" s="159"/>
      <c r="H3924" s="160">
        <f t="shared" ref="H3924:J3924" si="2222">H3886</f>
        <v>0</v>
      </c>
      <c r="I3924" s="161">
        <f t="shared" si="2222"/>
        <v>0</v>
      </c>
      <c r="J3924" s="161">
        <f t="shared" si="2222"/>
        <v>0</v>
      </c>
      <c r="K3924" s="162">
        <f t="shared" ref="K3924:K3939" si="2223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4">B3887</f>
        <v>0</v>
      </c>
      <c r="C3925" s="287">
        <f t="shared" si="2224"/>
        <v>0</v>
      </c>
      <c r="D3925" s="288">
        <f t="shared" si="2224"/>
        <v>0</v>
      </c>
      <c r="E3925" s="289">
        <f t="shared" si="2224"/>
        <v>0</v>
      </c>
      <c r="F3925" s="158"/>
      <c r="G3925" s="159"/>
      <c r="H3925" s="160">
        <f t="shared" ref="H3925:J3925" si="2225">H3887</f>
        <v>0</v>
      </c>
      <c r="I3925" s="161">
        <f t="shared" si="2225"/>
        <v>0</v>
      </c>
      <c r="J3925" s="161">
        <f t="shared" si="2225"/>
        <v>0</v>
      </c>
      <c r="K3925" s="162">
        <f t="shared" si="2223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6">B3888</f>
        <v>0</v>
      </c>
      <c r="C3926" s="287">
        <f t="shared" si="2226"/>
        <v>0</v>
      </c>
      <c r="D3926" s="288">
        <f t="shared" si="2226"/>
        <v>0</v>
      </c>
      <c r="E3926" s="289">
        <f t="shared" si="2226"/>
        <v>0</v>
      </c>
      <c r="F3926" s="158"/>
      <c r="G3926" s="159"/>
      <c r="H3926" s="160">
        <f t="shared" ref="H3926:J3926" si="2227">H3888</f>
        <v>0</v>
      </c>
      <c r="I3926" s="161">
        <f t="shared" si="2227"/>
        <v>0</v>
      </c>
      <c r="J3926" s="161">
        <f t="shared" si="2227"/>
        <v>0</v>
      </c>
      <c r="K3926" s="162">
        <f t="shared" si="2223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8">B3889</f>
        <v>0</v>
      </c>
      <c r="C3927" s="287">
        <f t="shared" si="2228"/>
        <v>0</v>
      </c>
      <c r="D3927" s="288">
        <f t="shared" si="2228"/>
        <v>0</v>
      </c>
      <c r="E3927" s="289">
        <f t="shared" si="2228"/>
        <v>0</v>
      </c>
      <c r="F3927" s="158"/>
      <c r="G3927" s="159"/>
      <c r="H3927" s="160">
        <f t="shared" ref="H3927:J3927" si="2229">H3889</f>
        <v>0</v>
      </c>
      <c r="I3927" s="161">
        <f t="shared" si="2229"/>
        <v>0</v>
      </c>
      <c r="J3927" s="161">
        <f t="shared" si="2229"/>
        <v>0</v>
      </c>
      <c r="K3927" s="162">
        <f t="shared" si="2223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30">B3890</f>
        <v>0</v>
      </c>
      <c r="C3928" s="287">
        <f t="shared" si="2230"/>
        <v>0</v>
      </c>
      <c r="D3928" s="288">
        <f t="shared" si="2230"/>
        <v>0</v>
      </c>
      <c r="E3928" s="289">
        <f t="shared" si="2230"/>
        <v>0</v>
      </c>
      <c r="F3928" s="158"/>
      <c r="G3928" s="159"/>
      <c r="H3928" s="160">
        <f t="shared" ref="H3928:J3928" si="2231">H3890</f>
        <v>0</v>
      </c>
      <c r="I3928" s="161">
        <f t="shared" si="2231"/>
        <v>0</v>
      </c>
      <c r="J3928" s="161">
        <f t="shared" si="2231"/>
        <v>0</v>
      </c>
      <c r="K3928" s="162">
        <f t="shared" si="2223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2">B3891</f>
        <v>0</v>
      </c>
      <c r="C3929" s="287">
        <f t="shared" si="2232"/>
        <v>0</v>
      </c>
      <c r="D3929" s="288">
        <f t="shared" si="2232"/>
        <v>0</v>
      </c>
      <c r="E3929" s="289">
        <f t="shared" si="2232"/>
        <v>0</v>
      </c>
      <c r="F3929" s="158"/>
      <c r="G3929" s="159"/>
      <c r="H3929" s="160">
        <f t="shared" ref="H3929:J3929" si="2233">H3891</f>
        <v>0</v>
      </c>
      <c r="I3929" s="161">
        <f t="shared" si="2233"/>
        <v>0</v>
      </c>
      <c r="J3929" s="161">
        <f t="shared" si="2233"/>
        <v>0</v>
      </c>
      <c r="K3929" s="162">
        <f t="shared" si="2223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4">B3892</f>
        <v>0</v>
      </c>
      <c r="C3930" s="287">
        <f t="shared" si="2234"/>
        <v>0</v>
      </c>
      <c r="D3930" s="288">
        <f t="shared" si="2234"/>
        <v>0</v>
      </c>
      <c r="E3930" s="289">
        <f t="shared" si="2234"/>
        <v>0</v>
      </c>
      <c r="F3930" s="158"/>
      <c r="G3930" s="159"/>
      <c r="H3930" s="160">
        <f t="shared" ref="H3930:J3930" si="2235">H3892</f>
        <v>0</v>
      </c>
      <c r="I3930" s="161">
        <f t="shared" si="2235"/>
        <v>0</v>
      </c>
      <c r="J3930" s="161">
        <f t="shared" si="2235"/>
        <v>0</v>
      </c>
      <c r="K3930" s="162">
        <f t="shared" si="2223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6">B3893</f>
        <v>0</v>
      </c>
      <c r="C3931" s="287">
        <f t="shared" si="2236"/>
        <v>0</v>
      </c>
      <c r="D3931" s="288">
        <f t="shared" si="2236"/>
        <v>0</v>
      </c>
      <c r="E3931" s="290">
        <f t="shared" si="2236"/>
        <v>0</v>
      </c>
      <c r="F3931" s="158"/>
      <c r="G3931" s="159"/>
      <c r="H3931" s="160">
        <f t="shared" ref="H3931:J3931" si="2237">H3893</f>
        <v>0</v>
      </c>
      <c r="I3931" s="161">
        <f t="shared" si="2237"/>
        <v>0</v>
      </c>
      <c r="J3931" s="161">
        <f t="shared" si="2237"/>
        <v>0</v>
      </c>
      <c r="K3931" s="162">
        <f t="shared" si="2223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8">B3894</f>
        <v>0</v>
      </c>
      <c r="C3932" s="287">
        <f t="shared" si="2238"/>
        <v>0</v>
      </c>
      <c r="D3932" s="288">
        <f t="shared" si="2238"/>
        <v>0</v>
      </c>
      <c r="E3932" s="289">
        <f t="shared" si="2238"/>
        <v>0</v>
      </c>
      <c r="F3932" s="158"/>
      <c r="G3932" s="159"/>
      <c r="H3932" s="160">
        <f t="shared" ref="H3932:J3932" si="2239">H3894</f>
        <v>0</v>
      </c>
      <c r="I3932" s="161">
        <f t="shared" si="2239"/>
        <v>0</v>
      </c>
      <c r="J3932" s="161">
        <f t="shared" si="2239"/>
        <v>0</v>
      </c>
      <c r="K3932" s="162">
        <f t="shared" si="2223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40">B3895</f>
        <v>0</v>
      </c>
      <c r="C3933" s="287">
        <f t="shared" si="2240"/>
        <v>0</v>
      </c>
      <c r="D3933" s="288">
        <f t="shared" si="2240"/>
        <v>0</v>
      </c>
      <c r="E3933" s="289">
        <f t="shared" si="2240"/>
        <v>0</v>
      </c>
      <c r="F3933" s="158"/>
      <c r="G3933" s="159"/>
      <c r="H3933" s="160">
        <f t="shared" ref="H3933:J3933" si="2241">H3895</f>
        <v>0</v>
      </c>
      <c r="I3933" s="161">
        <f t="shared" si="2241"/>
        <v>0</v>
      </c>
      <c r="J3933" s="161">
        <f t="shared" si="2241"/>
        <v>0</v>
      </c>
      <c r="K3933" s="162">
        <f t="shared" si="2223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2">B3896</f>
        <v>0</v>
      </c>
      <c r="C3934" s="287">
        <f t="shared" si="2242"/>
        <v>0</v>
      </c>
      <c r="D3934" s="288">
        <f t="shared" si="2242"/>
        <v>0</v>
      </c>
      <c r="E3934" s="289">
        <f t="shared" si="2242"/>
        <v>0</v>
      </c>
      <c r="F3934" s="158"/>
      <c r="G3934" s="159"/>
      <c r="H3934" s="160">
        <f t="shared" ref="H3934:J3934" si="2243">H3896</f>
        <v>0</v>
      </c>
      <c r="I3934" s="161">
        <f t="shared" si="2243"/>
        <v>0</v>
      </c>
      <c r="J3934" s="161">
        <f t="shared" si="2243"/>
        <v>0</v>
      </c>
      <c r="K3934" s="162">
        <f t="shared" si="2223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4">B3897</f>
        <v>0</v>
      </c>
      <c r="C3935" s="287">
        <f t="shared" si="2244"/>
        <v>0</v>
      </c>
      <c r="D3935" s="288">
        <f t="shared" si="2244"/>
        <v>0</v>
      </c>
      <c r="E3935" s="289">
        <f t="shared" si="2244"/>
        <v>0</v>
      </c>
      <c r="F3935" s="158"/>
      <c r="G3935" s="159"/>
      <c r="H3935" s="160">
        <f t="shared" ref="H3935:J3935" si="2245">H3897</f>
        <v>0</v>
      </c>
      <c r="I3935" s="161">
        <f t="shared" si="2245"/>
        <v>0</v>
      </c>
      <c r="J3935" s="161">
        <f t="shared" si="2245"/>
        <v>0</v>
      </c>
      <c r="K3935" s="162">
        <f t="shared" si="2223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6">B3898</f>
        <v>0</v>
      </c>
      <c r="C3936" s="287">
        <f t="shared" si="2246"/>
        <v>0</v>
      </c>
      <c r="D3936" s="288">
        <f t="shared" si="2246"/>
        <v>0</v>
      </c>
      <c r="E3936" s="289">
        <f t="shared" si="2246"/>
        <v>0</v>
      </c>
      <c r="F3936" s="158"/>
      <c r="G3936" s="159"/>
      <c r="H3936" s="160">
        <f t="shared" ref="H3936:J3936" si="2247">H3898</f>
        <v>0</v>
      </c>
      <c r="I3936" s="161">
        <f t="shared" si="2247"/>
        <v>0</v>
      </c>
      <c r="J3936" s="161">
        <f t="shared" si="2247"/>
        <v>0</v>
      </c>
      <c r="K3936" s="162">
        <f t="shared" si="2223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8">B3899</f>
        <v>0</v>
      </c>
      <c r="C3937" s="287">
        <f t="shared" si="2248"/>
        <v>0</v>
      </c>
      <c r="D3937" s="288">
        <f t="shared" si="2248"/>
        <v>0</v>
      </c>
      <c r="E3937" s="289">
        <f t="shared" si="2248"/>
        <v>0</v>
      </c>
      <c r="F3937" s="158"/>
      <c r="G3937" s="159"/>
      <c r="H3937" s="160">
        <f t="shared" ref="H3937:J3937" si="2249">H3899</f>
        <v>0</v>
      </c>
      <c r="I3937" s="161">
        <f t="shared" si="2249"/>
        <v>0</v>
      </c>
      <c r="J3937" s="161">
        <f t="shared" si="2249"/>
        <v>0</v>
      </c>
      <c r="K3937" s="162">
        <f t="shared" si="2223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50">B3900</f>
        <v>0</v>
      </c>
      <c r="C3938" s="287">
        <f t="shared" si="2250"/>
        <v>0</v>
      </c>
      <c r="D3938" s="288">
        <f t="shared" si="2250"/>
        <v>0</v>
      </c>
      <c r="E3938" s="289">
        <f t="shared" si="2250"/>
        <v>0</v>
      </c>
      <c r="F3938" s="158"/>
      <c r="G3938" s="159"/>
      <c r="H3938" s="160">
        <f t="shared" ref="H3938:J3938" si="2251">H3900</f>
        <v>0</v>
      </c>
      <c r="I3938" s="161">
        <f t="shared" si="2251"/>
        <v>0</v>
      </c>
      <c r="J3938" s="161">
        <f t="shared" si="2251"/>
        <v>0</v>
      </c>
      <c r="K3938" s="162">
        <f t="shared" si="2223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2">B3901</f>
        <v>0</v>
      </c>
      <c r="C3939" s="287">
        <f t="shared" si="2252"/>
        <v>0</v>
      </c>
      <c r="D3939" s="288">
        <f t="shared" si="2252"/>
        <v>0</v>
      </c>
      <c r="E3939" s="290">
        <f t="shared" si="2252"/>
        <v>0</v>
      </c>
      <c r="F3939" s="158"/>
      <c r="G3939" s="159"/>
      <c r="H3939" s="160">
        <f t="shared" ref="H3939:J3939" si="2253">H3901</f>
        <v>0</v>
      </c>
      <c r="I3939" s="161">
        <f t="shared" si="2253"/>
        <v>0</v>
      </c>
      <c r="J3939" s="161">
        <f t="shared" si="2253"/>
        <v>0</v>
      </c>
      <c r="K3939" s="162">
        <f t="shared" si="2223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77"/>
      <c r="K3941" s="365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78">
        <f>SUM(K3924:K3939)</f>
        <v>0</v>
      </c>
      <c r="K3942" s="37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6"/>
      <c r="K3943" s="366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5"/>
      <c r="K3945" s="365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71">
        <f>((J3942/1.11)+(K3944/1.11))*11%</f>
        <v>0</v>
      </c>
      <c r="K3946" s="37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5"/>
      <c r="K3947" s="365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8">
        <f>J3912</f>
        <v>0</v>
      </c>
      <c r="K3950" s="339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8">
        <f>J3913</f>
        <v>0</v>
      </c>
      <c r="K3951" s="339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24020035</v>
      </c>
      <c r="F3954" s="200"/>
      <c r="G3954" s="201" t="s">
        <v>2</v>
      </c>
      <c r="H3954" s="340">
        <f>H3916</f>
        <v>0</v>
      </c>
      <c r="I3954" s="340"/>
      <c r="J3954" s="340"/>
      <c r="K3954" s="341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4" t="s">
        <v>3</v>
      </c>
      <c r="G3955" s="207"/>
      <c r="H3955" s="342"/>
      <c r="I3955" s="342"/>
      <c r="J3955" s="342"/>
      <c r="K3955" s="343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5">
        <f>D3918</f>
        <v>0</v>
      </c>
      <c r="E3956" s="316"/>
      <c r="F3956" s="314"/>
      <c r="G3956" s="208"/>
      <c r="H3956" s="317">
        <f>H3918</f>
        <v>0</v>
      </c>
      <c r="I3956" s="317"/>
      <c r="J3956" s="317"/>
      <c r="K3956" s="318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4"/>
      <c r="G3957" s="208"/>
      <c r="H3957" s="319">
        <f>H3919</f>
        <v>0</v>
      </c>
      <c r="I3957" s="319"/>
      <c r="J3957" s="319"/>
      <c r="K3957" s="320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1"/>
      <c r="I3958" s="321"/>
      <c r="J3958" s="321"/>
      <c r="K3958" s="322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4">B3924</f>
        <v>0</v>
      </c>
      <c r="C3962" s="292">
        <f t="shared" si="2254"/>
        <v>0</v>
      </c>
      <c r="D3962" s="293">
        <f t="shared" si="2254"/>
        <v>0</v>
      </c>
      <c r="E3962" s="294">
        <f t="shared" si="2254"/>
        <v>0</v>
      </c>
      <c r="F3962" s="235"/>
      <c r="G3962" s="236"/>
      <c r="H3962" s="237">
        <f t="shared" ref="H3962:J3962" si="2255">H3924</f>
        <v>0</v>
      </c>
      <c r="I3962" s="238">
        <f t="shared" si="2255"/>
        <v>0</v>
      </c>
      <c r="J3962" s="238">
        <f t="shared" si="2255"/>
        <v>0</v>
      </c>
      <c r="K3962" s="239">
        <f t="shared" ref="K3962:K3977" si="2256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7">B3925</f>
        <v>0</v>
      </c>
      <c r="C3963" s="292">
        <f t="shared" si="2257"/>
        <v>0</v>
      </c>
      <c r="D3963" s="293">
        <f t="shared" si="2257"/>
        <v>0</v>
      </c>
      <c r="E3963" s="294">
        <f t="shared" si="2257"/>
        <v>0</v>
      </c>
      <c r="F3963" s="235"/>
      <c r="G3963" s="236"/>
      <c r="H3963" s="237">
        <f t="shared" ref="H3963:J3963" si="2258">H3925</f>
        <v>0</v>
      </c>
      <c r="I3963" s="238">
        <f t="shared" si="2258"/>
        <v>0</v>
      </c>
      <c r="J3963" s="238">
        <f t="shared" si="2258"/>
        <v>0</v>
      </c>
      <c r="K3963" s="239">
        <f t="shared" si="2256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9">B3926</f>
        <v>0</v>
      </c>
      <c r="C3964" s="292">
        <f t="shared" si="2259"/>
        <v>0</v>
      </c>
      <c r="D3964" s="293">
        <f t="shared" si="2259"/>
        <v>0</v>
      </c>
      <c r="E3964" s="294">
        <f t="shared" si="2259"/>
        <v>0</v>
      </c>
      <c r="F3964" s="235"/>
      <c r="G3964" s="236"/>
      <c r="H3964" s="237">
        <f t="shared" ref="H3964:J3964" si="2260">H3926</f>
        <v>0</v>
      </c>
      <c r="I3964" s="238">
        <f t="shared" si="2260"/>
        <v>0</v>
      </c>
      <c r="J3964" s="238">
        <f t="shared" si="2260"/>
        <v>0</v>
      </c>
      <c r="K3964" s="239">
        <f t="shared" si="2256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61">B3927</f>
        <v>0</v>
      </c>
      <c r="C3965" s="292">
        <f t="shared" si="2261"/>
        <v>0</v>
      </c>
      <c r="D3965" s="293">
        <f t="shared" si="2261"/>
        <v>0</v>
      </c>
      <c r="E3965" s="294">
        <f t="shared" si="2261"/>
        <v>0</v>
      </c>
      <c r="F3965" s="235"/>
      <c r="G3965" s="236"/>
      <c r="H3965" s="237">
        <f t="shared" ref="H3965:J3965" si="2262">H3927</f>
        <v>0</v>
      </c>
      <c r="I3965" s="238">
        <f t="shared" si="2262"/>
        <v>0</v>
      </c>
      <c r="J3965" s="238">
        <f t="shared" si="2262"/>
        <v>0</v>
      </c>
      <c r="K3965" s="239">
        <f t="shared" si="2256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3">B3928</f>
        <v>0</v>
      </c>
      <c r="C3966" s="292">
        <f t="shared" si="2263"/>
        <v>0</v>
      </c>
      <c r="D3966" s="293">
        <f t="shared" si="2263"/>
        <v>0</v>
      </c>
      <c r="E3966" s="294">
        <f t="shared" si="2263"/>
        <v>0</v>
      </c>
      <c r="F3966" s="235"/>
      <c r="G3966" s="236"/>
      <c r="H3966" s="237">
        <f t="shared" ref="H3966:J3966" si="2264">H3928</f>
        <v>0</v>
      </c>
      <c r="I3966" s="238">
        <f t="shared" si="2264"/>
        <v>0</v>
      </c>
      <c r="J3966" s="238">
        <f t="shared" si="2264"/>
        <v>0</v>
      </c>
      <c r="K3966" s="239">
        <f t="shared" si="2256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5">B3929</f>
        <v>0</v>
      </c>
      <c r="C3967" s="292">
        <f t="shared" si="2265"/>
        <v>0</v>
      </c>
      <c r="D3967" s="293">
        <f t="shared" si="2265"/>
        <v>0</v>
      </c>
      <c r="E3967" s="294">
        <f t="shared" si="2265"/>
        <v>0</v>
      </c>
      <c r="F3967" s="235"/>
      <c r="G3967" s="236"/>
      <c r="H3967" s="237">
        <f t="shared" ref="H3967:J3967" si="2266">H3929</f>
        <v>0</v>
      </c>
      <c r="I3967" s="238">
        <f t="shared" si="2266"/>
        <v>0</v>
      </c>
      <c r="J3967" s="238">
        <f t="shared" si="2266"/>
        <v>0</v>
      </c>
      <c r="K3967" s="239">
        <f t="shared" si="2256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7">B3930</f>
        <v>0</v>
      </c>
      <c r="C3968" s="292">
        <f t="shared" si="2267"/>
        <v>0</v>
      </c>
      <c r="D3968" s="293">
        <f t="shared" si="2267"/>
        <v>0</v>
      </c>
      <c r="E3968" s="294">
        <f t="shared" si="2267"/>
        <v>0</v>
      </c>
      <c r="F3968" s="235"/>
      <c r="G3968" s="236"/>
      <c r="H3968" s="237">
        <f t="shared" ref="H3968:J3968" si="2268">H3930</f>
        <v>0</v>
      </c>
      <c r="I3968" s="238">
        <f t="shared" si="2268"/>
        <v>0</v>
      </c>
      <c r="J3968" s="238">
        <f t="shared" si="2268"/>
        <v>0</v>
      </c>
      <c r="K3968" s="239">
        <f t="shared" si="2256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9">B3931</f>
        <v>0</v>
      </c>
      <c r="C3969" s="292">
        <f t="shared" si="2269"/>
        <v>0</v>
      </c>
      <c r="D3969" s="293">
        <f t="shared" si="2269"/>
        <v>0</v>
      </c>
      <c r="E3969" s="295">
        <f t="shared" si="2269"/>
        <v>0</v>
      </c>
      <c r="F3969" s="235"/>
      <c r="G3969" s="236"/>
      <c r="H3969" s="237">
        <f t="shared" ref="H3969:J3969" si="2270">H3931</f>
        <v>0</v>
      </c>
      <c r="I3969" s="238">
        <f t="shared" si="2270"/>
        <v>0</v>
      </c>
      <c r="J3969" s="238">
        <f t="shared" si="2270"/>
        <v>0</v>
      </c>
      <c r="K3969" s="239">
        <f t="shared" si="2256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71">B3932</f>
        <v>0</v>
      </c>
      <c r="C3970" s="292">
        <f t="shared" si="2271"/>
        <v>0</v>
      </c>
      <c r="D3970" s="293">
        <f t="shared" si="2271"/>
        <v>0</v>
      </c>
      <c r="E3970" s="294">
        <f t="shared" si="2271"/>
        <v>0</v>
      </c>
      <c r="F3970" s="235"/>
      <c r="G3970" s="236"/>
      <c r="H3970" s="237">
        <f t="shared" ref="H3970:J3970" si="2272">H3932</f>
        <v>0</v>
      </c>
      <c r="I3970" s="238">
        <f t="shared" si="2272"/>
        <v>0</v>
      </c>
      <c r="J3970" s="238">
        <f t="shared" si="2272"/>
        <v>0</v>
      </c>
      <c r="K3970" s="239">
        <f t="shared" si="2256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3">B3933</f>
        <v>0</v>
      </c>
      <c r="C3971" s="292">
        <f t="shared" si="2273"/>
        <v>0</v>
      </c>
      <c r="D3971" s="293">
        <f t="shared" si="2273"/>
        <v>0</v>
      </c>
      <c r="E3971" s="294">
        <f t="shared" si="2273"/>
        <v>0</v>
      </c>
      <c r="F3971" s="235"/>
      <c r="G3971" s="236"/>
      <c r="H3971" s="237">
        <f t="shared" ref="H3971:J3971" si="2274">H3933</f>
        <v>0</v>
      </c>
      <c r="I3971" s="238">
        <f t="shared" si="2274"/>
        <v>0</v>
      </c>
      <c r="J3971" s="238">
        <f t="shared" si="2274"/>
        <v>0</v>
      </c>
      <c r="K3971" s="239">
        <f t="shared" si="2256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5">B3934</f>
        <v>0</v>
      </c>
      <c r="C3972" s="292">
        <f t="shared" si="2275"/>
        <v>0</v>
      </c>
      <c r="D3972" s="293">
        <f t="shared" si="2275"/>
        <v>0</v>
      </c>
      <c r="E3972" s="294">
        <f t="shared" si="2275"/>
        <v>0</v>
      </c>
      <c r="F3972" s="235"/>
      <c r="G3972" s="236"/>
      <c r="H3972" s="237">
        <f t="shared" ref="H3972:J3972" si="2276">H3934</f>
        <v>0</v>
      </c>
      <c r="I3972" s="238">
        <f t="shared" si="2276"/>
        <v>0</v>
      </c>
      <c r="J3972" s="238">
        <f t="shared" si="2276"/>
        <v>0</v>
      </c>
      <c r="K3972" s="239">
        <f t="shared" si="2256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7">B3935</f>
        <v>0</v>
      </c>
      <c r="C3973" s="292">
        <f t="shared" si="2277"/>
        <v>0</v>
      </c>
      <c r="D3973" s="293">
        <f t="shared" si="2277"/>
        <v>0</v>
      </c>
      <c r="E3973" s="294">
        <f t="shared" si="2277"/>
        <v>0</v>
      </c>
      <c r="F3973" s="235"/>
      <c r="G3973" s="236"/>
      <c r="H3973" s="237">
        <f t="shared" ref="H3973:J3973" si="2278">H3935</f>
        <v>0</v>
      </c>
      <c r="I3973" s="238">
        <f t="shared" si="2278"/>
        <v>0</v>
      </c>
      <c r="J3973" s="238">
        <f t="shared" si="2278"/>
        <v>0</v>
      </c>
      <c r="K3973" s="239">
        <f t="shared" si="2256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9">B3936</f>
        <v>0</v>
      </c>
      <c r="C3974" s="292">
        <f t="shared" si="2279"/>
        <v>0</v>
      </c>
      <c r="D3974" s="293">
        <f t="shared" si="2279"/>
        <v>0</v>
      </c>
      <c r="E3974" s="294">
        <f t="shared" si="2279"/>
        <v>0</v>
      </c>
      <c r="F3974" s="235"/>
      <c r="G3974" s="236"/>
      <c r="H3974" s="237">
        <f t="shared" ref="H3974:J3974" si="2280">H3936</f>
        <v>0</v>
      </c>
      <c r="I3974" s="238">
        <f t="shared" si="2280"/>
        <v>0</v>
      </c>
      <c r="J3974" s="238">
        <f t="shared" si="2280"/>
        <v>0</v>
      </c>
      <c r="K3974" s="239">
        <f t="shared" si="2256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81">B3937</f>
        <v>0</v>
      </c>
      <c r="C3975" s="292">
        <f t="shared" si="2281"/>
        <v>0</v>
      </c>
      <c r="D3975" s="293">
        <f t="shared" si="2281"/>
        <v>0</v>
      </c>
      <c r="E3975" s="294">
        <f t="shared" si="2281"/>
        <v>0</v>
      </c>
      <c r="F3975" s="235"/>
      <c r="G3975" s="236"/>
      <c r="H3975" s="237">
        <f t="shared" ref="H3975:J3975" si="2282">H3937</f>
        <v>0</v>
      </c>
      <c r="I3975" s="238">
        <f t="shared" si="2282"/>
        <v>0</v>
      </c>
      <c r="J3975" s="238">
        <f t="shared" si="2282"/>
        <v>0</v>
      </c>
      <c r="K3975" s="239">
        <f t="shared" si="2256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3">B3938</f>
        <v>0</v>
      </c>
      <c r="C3976" s="292">
        <f t="shared" si="2283"/>
        <v>0</v>
      </c>
      <c r="D3976" s="293">
        <f t="shared" si="2283"/>
        <v>0</v>
      </c>
      <c r="E3976" s="294">
        <f t="shared" si="2283"/>
        <v>0</v>
      </c>
      <c r="F3976" s="235"/>
      <c r="G3976" s="236"/>
      <c r="H3976" s="237">
        <f t="shared" ref="H3976:J3976" si="2284">H3938</f>
        <v>0</v>
      </c>
      <c r="I3976" s="238">
        <f t="shared" si="2284"/>
        <v>0</v>
      </c>
      <c r="J3976" s="238">
        <f t="shared" si="2284"/>
        <v>0</v>
      </c>
      <c r="K3976" s="239">
        <f t="shared" si="2256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5">B3939</f>
        <v>0</v>
      </c>
      <c r="C3977" s="292">
        <f t="shared" si="2285"/>
        <v>0</v>
      </c>
      <c r="D3977" s="293">
        <f t="shared" si="2285"/>
        <v>0</v>
      </c>
      <c r="E3977" s="295">
        <f t="shared" si="2285"/>
        <v>0</v>
      </c>
      <c r="F3977" s="235"/>
      <c r="G3977" s="236"/>
      <c r="H3977" s="237">
        <f t="shared" ref="H3977:J3977" si="2286">H3939</f>
        <v>0</v>
      </c>
      <c r="I3977" s="238">
        <f t="shared" si="2286"/>
        <v>0</v>
      </c>
      <c r="J3977" s="238">
        <f t="shared" si="2286"/>
        <v>0</v>
      </c>
      <c r="K3977" s="239">
        <f t="shared" si="2256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3"/>
      <c r="K3979" s="32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5">
        <f>SUM(K3962:K3977)</f>
        <v>0</v>
      </c>
      <c r="K3980" s="32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7"/>
      <c r="K3981" s="32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4"/>
      <c r="K3983" s="32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8">
        <f>((J3980/1.11)+(K3982/1.11))*11%</f>
        <v>0</v>
      </c>
      <c r="K3984" s="329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4"/>
      <c r="K3985" s="32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30">
        <f>J3950</f>
        <v>0</v>
      </c>
      <c r="K3988" s="331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30">
        <f>J3951</f>
        <v>0</v>
      </c>
      <c r="K3989" s="331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24020036</v>
      </c>
      <c r="G3992" s="11" t="s">
        <v>2</v>
      </c>
      <c r="H3992" s="306"/>
      <c r="I3992" s="306"/>
      <c r="J3992" s="306"/>
      <c r="K3992" s="30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0" t="s">
        <v>3</v>
      </c>
      <c r="G3993" s="17"/>
      <c r="H3993" s="308"/>
      <c r="I3993" s="308"/>
      <c r="J3993" s="308"/>
      <c r="K3993" s="30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8"/>
      <c r="E3994" s="349"/>
      <c r="F3994" s="310"/>
      <c r="G3994" s="18"/>
      <c r="H3994" s="350"/>
      <c r="I3994" s="350"/>
      <c r="J3994" s="350"/>
      <c r="K3994" s="351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0"/>
      <c r="G3995" s="18"/>
      <c r="H3995" s="352"/>
      <c r="I3995" s="352"/>
      <c r="J3995" s="352"/>
      <c r="K3995" s="353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4"/>
      <c r="I3996" s="354"/>
      <c r="J3996" s="354"/>
      <c r="K3996" s="355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7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7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7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7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7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7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7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7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7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7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7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7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7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7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7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7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7"/>
      <c r="K4017" s="311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2">
        <f>SUM(K4000:K4015)</f>
        <v>0</v>
      </c>
      <c r="K4018" s="333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4"/>
      <c r="K4019" s="334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1"/>
      <c r="K4021" s="311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5">
        <f>((J4018/1.11)+(K4020/1.11))*11%</f>
        <v>0</v>
      </c>
      <c r="K4022" s="336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1"/>
      <c r="K4023" s="311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2"/>
      <c r="K4026" s="31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2"/>
      <c r="K4027" s="31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24020036</v>
      </c>
      <c r="F4030" s="123"/>
      <c r="G4030" s="124" t="s">
        <v>2</v>
      </c>
      <c r="H4030" s="356">
        <f>H3992</f>
        <v>0</v>
      </c>
      <c r="I4030" s="356"/>
      <c r="J4030" s="356"/>
      <c r="K4030" s="357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60" t="s">
        <v>3</v>
      </c>
      <c r="G4031" s="130"/>
      <c r="H4031" s="358"/>
      <c r="I4031" s="358"/>
      <c r="J4031" s="358"/>
      <c r="K4031" s="359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1">
        <f>D3994</f>
        <v>0</v>
      </c>
      <c r="E4032" s="362"/>
      <c r="F4032" s="360"/>
      <c r="G4032" s="131"/>
      <c r="H4032" s="363">
        <f>H3994</f>
        <v>0</v>
      </c>
      <c r="I4032" s="363"/>
      <c r="J4032" s="363"/>
      <c r="K4032" s="36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60"/>
      <c r="G4033" s="131"/>
      <c r="H4033" s="344">
        <f>H3995</f>
        <v>0</v>
      </c>
      <c r="I4033" s="344"/>
      <c r="J4033" s="344"/>
      <c r="K4033" s="345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6"/>
      <c r="I4034" s="346"/>
      <c r="J4034" s="346"/>
      <c r="K4034" s="347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8">B4000</f>
        <v>0</v>
      </c>
      <c r="C4038" s="287">
        <f t="shared" si="2288"/>
        <v>0</v>
      </c>
      <c r="D4038" s="288">
        <f t="shared" si="2288"/>
        <v>0</v>
      </c>
      <c r="E4038" s="289">
        <f t="shared" si="2288"/>
        <v>0</v>
      </c>
      <c r="F4038" s="158"/>
      <c r="G4038" s="159"/>
      <c r="H4038" s="160">
        <f t="shared" ref="H4038:J4038" si="2289">H4000</f>
        <v>0</v>
      </c>
      <c r="I4038" s="161">
        <f t="shared" si="2289"/>
        <v>0</v>
      </c>
      <c r="J4038" s="161">
        <f t="shared" si="2289"/>
        <v>0</v>
      </c>
      <c r="K4038" s="162">
        <f t="shared" ref="K4038:K4053" si="2290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91">B4001</f>
        <v>0</v>
      </c>
      <c r="C4039" s="287">
        <f t="shared" si="2291"/>
        <v>0</v>
      </c>
      <c r="D4039" s="288">
        <f t="shared" si="2291"/>
        <v>0</v>
      </c>
      <c r="E4039" s="289">
        <f t="shared" si="2291"/>
        <v>0</v>
      </c>
      <c r="F4039" s="158"/>
      <c r="G4039" s="159"/>
      <c r="H4039" s="160">
        <f t="shared" ref="H4039:J4039" si="2292">H4001</f>
        <v>0</v>
      </c>
      <c r="I4039" s="161">
        <f t="shared" si="2292"/>
        <v>0</v>
      </c>
      <c r="J4039" s="161">
        <f t="shared" si="2292"/>
        <v>0</v>
      </c>
      <c r="K4039" s="162">
        <f t="shared" si="2290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3">B4002</f>
        <v>0</v>
      </c>
      <c r="C4040" s="287">
        <f t="shared" si="2293"/>
        <v>0</v>
      </c>
      <c r="D4040" s="288">
        <f t="shared" si="2293"/>
        <v>0</v>
      </c>
      <c r="E4040" s="289">
        <f t="shared" si="2293"/>
        <v>0</v>
      </c>
      <c r="F4040" s="158"/>
      <c r="G4040" s="159"/>
      <c r="H4040" s="160">
        <f t="shared" ref="H4040:J4040" si="2294">H4002</f>
        <v>0</v>
      </c>
      <c r="I4040" s="161">
        <f t="shared" si="2294"/>
        <v>0</v>
      </c>
      <c r="J4040" s="161">
        <f t="shared" si="2294"/>
        <v>0</v>
      </c>
      <c r="K4040" s="162">
        <f t="shared" si="2290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5">B4003</f>
        <v>0</v>
      </c>
      <c r="C4041" s="287">
        <f t="shared" si="2295"/>
        <v>0</v>
      </c>
      <c r="D4041" s="288">
        <f t="shared" si="2295"/>
        <v>0</v>
      </c>
      <c r="E4041" s="289">
        <f t="shared" si="2295"/>
        <v>0</v>
      </c>
      <c r="F4041" s="158"/>
      <c r="G4041" s="159"/>
      <c r="H4041" s="160">
        <f t="shared" ref="H4041:J4041" si="2296">H4003</f>
        <v>0</v>
      </c>
      <c r="I4041" s="161">
        <f t="shared" si="2296"/>
        <v>0</v>
      </c>
      <c r="J4041" s="161">
        <f t="shared" si="2296"/>
        <v>0</v>
      </c>
      <c r="K4041" s="162">
        <f t="shared" si="2290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7">B4004</f>
        <v>0</v>
      </c>
      <c r="C4042" s="287">
        <f t="shared" si="2297"/>
        <v>0</v>
      </c>
      <c r="D4042" s="288">
        <f t="shared" si="2297"/>
        <v>0</v>
      </c>
      <c r="E4042" s="289">
        <f t="shared" si="2297"/>
        <v>0</v>
      </c>
      <c r="F4042" s="158"/>
      <c r="G4042" s="159"/>
      <c r="H4042" s="160">
        <f t="shared" ref="H4042:J4042" si="2298">H4004</f>
        <v>0</v>
      </c>
      <c r="I4042" s="161">
        <f t="shared" si="2298"/>
        <v>0</v>
      </c>
      <c r="J4042" s="161">
        <f t="shared" si="2298"/>
        <v>0</v>
      </c>
      <c r="K4042" s="162">
        <f t="shared" si="2290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9">B4005</f>
        <v>0</v>
      </c>
      <c r="C4043" s="287">
        <f t="shared" si="2299"/>
        <v>0</v>
      </c>
      <c r="D4043" s="288">
        <f t="shared" si="2299"/>
        <v>0</v>
      </c>
      <c r="E4043" s="289">
        <f t="shared" si="2299"/>
        <v>0</v>
      </c>
      <c r="F4043" s="158"/>
      <c r="G4043" s="159"/>
      <c r="H4043" s="160">
        <f t="shared" ref="H4043:J4043" si="2300">H4005</f>
        <v>0</v>
      </c>
      <c r="I4043" s="161">
        <f t="shared" si="2300"/>
        <v>0</v>
      </c>
      <c r="J4043" s="161">
        <f t="shared" si="2300"/>
        <v>0</v>
      </c>
      <c r="K4043" s="162">
        <f t="shared" si="2290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301">B4006</f>
        <v>0</v>
      </c>
      <c r="C4044" s="287">
        <f t="shared" si="2301"/>
        <v>0</v>
      </c>
      <c r="D4044" s="288">
        <f t="shared" si="2301"/>
        <v>0</v>
      </c>
      <c r="E4044" s="289">
        <f t="shared" si="2301"/>
        <v>0</v>
      </c>
      <c r="F4044" s="158"/>
      <c r="G4044" s="159"/>
      <c r="H4044" s="160">
        <f t="shared" ref="H4044:J4044" si="2302">H4006</f>
        <v>0</v>
      </c>
      <c r="I4044" s="161">
        <f t="shared" si="2302"/>
        <v>0</v>
      </c>
      <c r="J4044" s="161">
        <f t="shared" si="2302"/>
        <v>0</v>
      </c>
      <c r="K4044" s="162">
        <f t="shared" si="2290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3">B4007</f>
        <v>0</v>
      </c>
      <c r="C4045" s="287">
        <f t="shared" si="2303"/>
        <v>0</v>
      </c>
      <c r="D4045" s="288">
        <f t="shared" si="2303"/>
        <v>0</v>
      </c>
      <c r="E4045" s="290">
        <f t="shared" si="2303"/>
        <v>0</v>
      </c>
      <c r="F4045" s="158"/>
      <c r="G4045" s="159"/>
      <c r="H4045" s="160">
        <f t="shared" ref="H4045:J4045" si="2304">H4007</f>
        <v>0</v>
      </c>
      <c r="I4045" s="161">
        <f t="shared" si="2304"/>
        <v>0</v>
      </c>
      <c r="J4045" s="161">
        <f t="shared" si="2304"/>
        <v>0</v>
      </c>
      <c r="K4045" s="162">
        <f t="shared" si="2290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5">B4008</f>
        <v>0</v>
      </c>
      <c r="C4046" s="287">
        <f t="shared" si="2305"/>
        <v>0</v>
      </c>
      <c r="D4046" s="288">
        <f t="shared" si="2305"/>
        <v>0</v>
      </c>
      <c r="E4046" s="289">
        <f t="shared" si="2305"/>
        <v>0</v>
      </c>
      <c r="F4046" s="158"/>
      <c r="G4046" s="159"/>
      <c r="H4046" s="160">
        <f t="shared" ref="H4046:J4046" si="2306">H4008</f>
        <v>0</v>
      </c>
      <c r="I4046" s="161">
        <f t="shared" si="2306"/>
        <v>0</v>
      </c>
      <c r="J4046" s="161">
        <f t="shared" si="2306"/>
        <v>0</v>
      </c>
      <c r="K4046" s="162">
        <f t="shared" si="2290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7">B4009</f>
        <v>0</v>
      </c>
      <c r="C4047" s="287">
        <f t="shared" si="2307"/>
        <v>0</v>
      </c>
      <c r="D4047" s="288">
        <f t="shared" si="2307"/>
        <v>0</v>
      </c>
      <c r="E4047" s="289">
        <f t="shared" si="2307"/>
        <v>0</v>
      </c>
      <c r="F4047" s="158"/>
      <c r="G4047" s="159"/>
      <c r="H4047" s="160">
        <f t="shared" ref="H4047:J4047" si="2308">H4009</f>
        <v>0</v>
      </c>
      <c r="I4047" s="161">
        <f t="shared" si="2308"/>
        <v>0</v>
      </c>
      <c r="J4047" s="161">
        <f t="shared" si="2308"/>
        <v>0</v>
      </c>
      <c r="K4047" s="162">
        <f t="shared" si="2290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9">B4010</f>
        <v>0</v>
      </c>
      <c r="C4048" s="287">
        <f t="shared" si="2309"/>
        <v>0</v>
      </c>
      <c r="D4048" s="288">
        <f t="shared" si="2309"/>
        <v>0</v>
      </c>
      <c r="E4048" s="289">
        <f t="shared" si="2309"/>
        <v>0</v>
      </c>
      <c r="F4048" s="158"/>
      <c r="G4048" s="159"/>
      <c r="H4048" s="160">
        <f t="shared" ref="H4048:J4048" si="2310">H4010</f>
        <v>0</v>
      </c>
      <c r="I4048" s="161">
        <f t="shared" si="2310"/>
        <v>0</v>
      </c>
      <c r="J4048" s="161">
        <f t="shared" si="2310"/>
        <v>0</v>
      </c>
      <c r="K4048" s="162">
        <f t="shared" si="2290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11">B4011</f>
        <v>0</v>
      </c>
      <c r="C4049" s="287">
        <f t="shared" si="2311"/>
        <v>0</v>
      </c>
      <c r="D4049" s="288">
        <f t="shared" si="2311"/>
        <v>0</v>
      </c>
      <c r="E4049" s="289">
        <f t="shared" si="2311"/>
        <v>0</v>
      </c>
      <c r="F4049" s="158"/>
      <c r="G4049" s="159"/>
      <c r="H4049" s="160">
        <f t="shared" ref="H4049:J4049" si="2312">H4011</f>
        <v>0</v>
      </c>
      <c r="I4049" s="161">
        <f t="shared" si="2312"/>
        <v>0</v>
      </c>
      <c r="J4049" s="161">
        <f t="shared" si="2312"/>
        <v>0</v>
      </c>
      <c r="K4049" s="162">
        <f t="shared" si="2290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3">B4012</f>
        <v>0</v>
      </c>
      <c r="C4050" s="287">
        <f t="shared" si="2313"/>
        <v>0</v>
      </c>
      <c r="D4050" s="288">
        <f t="shared" si="2313"/>
        <v>0</v>
      </c>
      <c r="E4050" s="289">
        <f t="shared" si="2313"/>
        <v>0</v>
      </c>
      <c r="F4050" s="158"/>
      <c r="G4050" s="159"/>
      <c r="H4050" s="160">
        <f t="shared" ref="H4050:J4050" si="2314">H4012</f>
        <v>0</v>
      </c>
      <c r="I4050" s="161">
        <f t="shared" si="2314"/>
        <v>0</v>
      </c>
      <c r="J4050" s="161">
        <f t="shared" si="2314"/>
        <v>0</v>
      </c>
      <c r="K4050" s="162">
        <f t="shared" si="2290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5">B4013</f>
        <v>0</v>
      </c>
      <c r="C4051" s="287">
        <f t="shared" si="2315"/>
        <v>0</v>
      </c>
      <c r="D4051" s="288">
        <f t="shared" si="2315"/>
        <v>0</v>
      </c>
      <c r="E4051" s="289">
        <f t="shared" si="2315"/>
        <v>0</v>
      </c>
      <c r="F4051" s="158"/>
      <c r="G4051" s="159"/>
      <c r="H4051" s="160">
        <f t="shared" ref="H4051:J4051" si="2316">H4013</f>
        <v>0</v>
      </c>
      <c r="I4051" s="161">
        <f t="shared" si="2316"/>
        <v>0</v>
      </c>
      <c r="J4051" s="161">
        <f t="shared" si="2316"/>
        <v>0</v>
      </c>
      <c r="K4051" s="162">
        <f t="shared" si="2290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7">B4014</f>
        <v>0</v>
      </c>
      <c r="C4052" s="287">
        <f t="shared" si="2317"/>
        <v>0</v>
      </c>
      <c r="D4052" s="288">
        <f t="shared" si="2317"/>
        <v>0</v>
      </c>
      <c r="E4052" s="289">
        <f t="shared" si="2317"/>
        <v>0</v>
      </c>
      <c r="F4052" s="158"/>
      <c r="G4052" s="159"/>
      <c r="H4052" s="160">
        <f t="shared" ref="H4052:J4052" si="2318">H4014</f>
        <v>0</v>
      </c>
      <c r="I4052" s="161">
        <f t="shared" si="2318"/>
        <v>0</v>
      </c>
      <c r="J4052" s="161">
        <f t="shared" si="2318"/>
        <v>0</v>
      </c>
      <c r="K4052" s="162">
        <f t="shared" si="2290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9">B4015</f>
        <v>0</v>
      </c>
      <c r="C4053" s="287">
        <f t="shared" si="2319"/>
        <v>0</v>
      </c>
      <c r="D4053" s="288">
        <f t="shared" si="2319"/>
        <v>0</v>
      </c>
      <c r="E4053" s="290">
        <f t="shared" si="2319"/>
        <v>0</v>
      </c>
      <c r="F4053" s="158"/>
      <c r="G4053" s="159"/>
      <c r="H4053" s="160">
        <f t="shared" ref="H4053:J4053" si="2320">H4015</f>
        <v>0</v>
      </c>
      <c r="I4053" s="161">
        <f t="shared" si="2320"/>
        <v>0</v>
      </c>
      <c r="J4053" s="161">
        <f t="shared" si="2320"/>
        <v>0</v>
      </c>
      <c r="K4053" s="162">
        <f t="shared" si="2290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77"/>
      <c r="K4055" s="365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78">
        <f>SUM(K4038:K4053)</f>
        <v>0</v>
      </c>
      <c r="K4056" s="37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6"/>
      <c r="K4057" s="366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5"/>
      <c r="K4059" s="365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71">
        <f>((J4056/1.11)+(K4058/1.11))*11%</f>
        <v>0</v>
      </c>
      <c r="K4060" s="37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5"/>
      <c r="K4061" s="365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8">
        <f>J4026</f>
        <v>0</v>
      </c>
      <c r="K4064" s="339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8">
        <f>J4027</f>
        <v>0</v>
      </c>
      <c r="K4065" s="339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24020036</v>
      </c>
      <c r="F4068" s="200"/>
      <c r="G4068" s="201" t="s">
        <v>2</v>
      </c>
      <c r="H4068" s="340">
        <f>H4030</f>
        <v>0</v>
      </c>
      <c r="I4068" s="340"/>
      <c r="J4068" s="340"/>
      <c r="K4068" s="341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4" t="s">
        <v>3</v>
      </c>
      <c r="G4069" s="207"/>
      <c r="H4069" s="342"/>
      <c r="I4069" s="342"/>
      <c r="J4069" s="342"/>
      <c r="K4069" s="343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5">
        <f>D4032</f>
        <v>0</v>
      </c>
      <c r="E4070" s="316"/>
      <c r="F4070" s="314"/>
      <c r="G4070" s="208"/>
      <c r="H4070" s="317">
        <f>H4032</f>
        <v>0</v>
      </c>
      <c r="I4070" s="317"/>
      <c r="J4070" s="317"/>
      <c r="K4070" s="318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4"/>
      <c r="G4071" s="208"/>
      <c r="H4071" s="319">
        <f>H4033</f>
        <v>0</v>
      </c>
      <c r="I4071" s="319"/>
      <c r="J4071" s="319"/>
      <c r="K4071" s="320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1"/>
      <c r="I4072" s="321"/>
      <c r="J4072" s="321"/>
      <c r="K4072" s="322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21">B4038</f>
        <v>0</v>
      </c>
      <c r="C4076" s="292">
        <f t="shared" si="2321"/>
        <v>0</v>
      </c>
      <c r="D4076" s="293">
        <f t="shared" si="2321"/>
        <v>0</v>
      </c>
      <c r="E4076" s="294">
        <f t="shared" si="2321"/>
        <v>0</v>
      </c>
      <c r="F4076" s="235"/>
      <c r="G4076" s="236"/>
      <c r="H4076" s="237">
        <f t="shared" ref="H4076:J4076" si="2322">H4038</f>
        <v>0</v>
      </c>
      <c r="I4076" s="238">
        <f t="shared" si="2322"/>
        <v>0</v>
      </c>
      <c r="J4076" s="238">
        <f t="shared" si="2322"/>
        <v>0</v>
      </c>
      <c r="K4076" s="239">
        <f t="shared" ref="K4076:K4091" si="2323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4">B4039</f>
        <v>0</v>
      </c>
      <c r="C4077" s="292">
        <f t="shared" si="2324"/>
        <v>0</v>
      </c>
      <c r="D4077" s="293">
        <f t="shared" si="2324"/>
        <v>0</v>
      </c>
      <c r="E4077" s="294">
        <f t="shared" si="2324"/>
        <v>0</v>
      </c>
      <c r="F4077" s="235"/>
      <c r="G4077" s="236"/>
      <c r="H4077" s="237">
        <f t="shared" ref="H4077:J4077" si="2325">H4039</f>
        <v>0</v>
      </c>
      <c r="I4077" s="238">
        <f t="shared" si="2325"/>
        <v>0</v>
      </c>
      <c r="J4077" s="238">
        <f t="shared" si="2325"/>
        <v>0</v>
      </c>
      <c r="K4077" s="239">
        <f t="shared" si="2323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6">B4040</f>
        <v>0</v>
      </c>
      <c r="C4078" s="292">
        <f t="shared" si="2326"/>
        <v>0</v>
      </c>
      <c r="D4078" s="293">
        <f t="shared" si="2326"/>
        <v>0</v>
      </c>
      <c r="E4078" s="294">
        <f t="shared" si="2326"/>
        <v>0</v>
      </c>
      <c r="F4078" s="235"/>
      <c r="G4078" s="236"/>
      <c r="H4078" s="237">
        <f t="shared" ref="H4078:J4078" si="2327">H4040</f>
        <v>0</v>
      </c>
      <c r="I4078" s="238">
        <f t="shared" si="2327"/>
        <v>0</v>
      </c>
      <c r="J4078" s="238">
        <f t="shared" si="2327"/>
        <v>0</v>
      </c>
      <c r="K4078" s="239">
        <f t="shared" si="2323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8">B4041</f>
        <v>0</v>
      </c>
      <c r="C4079" s="292">
        <f t="shared" si="2328"/>
        <v>0</v>
      </c>
      <c r="D4079" s="293">
        <f t="shared" si="2328"/>
        <v>0</v>
      </c>
      <c r="E4079" s="294">
        <f t="shared" si="2328"/>
        <v>0</v>
      </c>
      <c r="F4079" s="235"/>
      <c r="G4079" s="236"/>
      <c r="H4079" s="237">
        <f t="shared" ref="H4079:J4079" si="2329">H4041</f>
        <v>0</v>
      </c>
      <c r="I4079" s="238">
        <f t="shared" si="2329"/>
        <v>0</v>
      </c>
      <c r="J4079" s="238">
        <f t="shared" si="2329"/>
        <v>0</v>
      </c>
      <c r="K4079" s="239">
        <f t="shared" si="2323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30">B4042</f>
        <v>0</v>
      </c>
      <c r="C4080" s="292">
        <f t="shared" si="2330"/>
        <v>0</v>
      </c>
      <c r="D4080" s="293">
        <f t="shared" si="2330"/>
        <v>0</v>
      </c>
      <c r="E4080" s="294">
        <f t="shared" si="2330"/>
        <v>0</v>
      </c>
      <c r="F4080" s="235"/>
      <c r="G4080" s="236"/>
      <c r="H4080" s="237">
        <f t="shared" ref="H4080:J4080" si="2331">H4042</f>
        <v>0</v>
      </c>
      <c r="I4080" s="238">
        <f t="shared" si="2331"/>
        <v>0</v>
      </c>
      <c r="J4080" s="238">
        <f t="shared" si="2331"/>
        <v>0</v>
      </c>
      <c r="K4080" s="239">
        <f t="shared" si="2323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2">B4043</f>
        <v>0</v>
      </c>
      <c r="C4081" s="292">
        <f t="shared" si="2332"/>
        <v>0</v>
      </c>
      <c r="D4081" s="293">
        <f t="shared" si="2332"/>
        <v>0</v>
      </c>
      <c r="E4081" s="294">
        <f t="shared" si="2332"/>
        <v>0</v>
      </c>
      <c r="F4081" s="235"/>
      <c r="G4081" s="236"/>
      <c r="H4081" s="237">
        <f t="shared" ref="H4081:J4081" si="2333">H4043</f>
        <v>0</v>
      </c>
      <c r="I4081" s="238">
        <f t="shared" si="2333"/>
        <v>0</v>
      </c>
      <c r="J4081" s="238">
        <f t="shared" si="2333"/>
        <v>0</v>
      </c>
      <c r="K4081" s="239">
        <f t="shared" si="2323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4">B4044</f>
        <v>0</v>
      </c>
      <c r="C4082" s="292">
        <f t="shared" si="2334"/>
        <v>0</v>
      </c>
      <c r="D4082" s="293">
        <f t="shared" si="2334"/>
        <v>0</v>
      </c>
      <c r="E4082" s="294">
        <f t="shared" si="2334"/>
        <v>0</v>
      </c>
      <c r="F4082" s="235"/>
      <c r="G4082" s="236"/>
      <c r="H4082" s="237">
        <f t="shared" ref="H4082:J4082" si="2335">H4044</f>
        <v>0</v>
      </c>
      <c r="I4082" s="238">
        <f t="shared" si="2335"/>
        <v>0</v>
      </c>
      <c r="J4082" s="238">
        <f t="shared" si="2335"/>
        <v>0</v>
      </c>
      <c r="K4082" s="239">
        <f t="shared" si="2323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6">B4045</f>
        <v>0</v>
      </c>
      <c r="C4083" s="292">
        <f t="shared" si="2336"/>
        <v>0</v>
      </c>
      <c r="D4083" s="293">
        <f t="shared" si="2336"/>
        <v>0</v>
      </c>
      <c r="E4083" s="295">
        <f t="shared" si="2336"/>
        <v>0</v>
      </c>
      <c r="F4083" s="235"/>
      <c r="G4083" s="236"/>
      <c r="H4083" s="237">
        <f t="shared" ref="H4083:J4083" si="2337">H4045</f>
        <v>0</v>
      </c>
      <c r="I4083" s="238">
        <f t="shared" si="2337"/>
        <v>0</v>
      </c>
      <c r="J4083" s="238">
        <f t="shared" si="2337"/>
        <v>0</v>
      </c>
      <c r="K4083" s="239">
        <f t="shared" si="2323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8">B4046</f>
        <v>0</v>
      </c>
      <c r="C4084" s="292">
        <f t="shared" si="2338"/>
        <v>0</v>
      </c>
      <c r="D4084" s="293">
        <f t="shared" si="2338"/>
        <v>0</v>
      </c>
      <c r="E4084" s="294">
        <f t="shared" si="2338"/>
        <v>0</v>
      </c>
      <c r="F4084" s="235"/>
      <c r="G4084" s="236"/>
      <c r="H4084" s="237">
        <f t="shared" ref="H4084:J4084" si="2339">H4046</f>
        <v>0</v>
      </c>
      <c r="I4084" s="238">
        <f t="shared" si="2339"/>
        <v>0</v>
      </c>
      <c r="J4084" s="238">
        <f t="shared" si="2339"/>
        <v>0</v>
      </c>
      <c r="K4084" s="239">
        <f t="shared" si="2323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40">B4047</f>
        <v>0</v>
      </c>
      <c r="C4085" s="292">
        <f t="shared" si="2340"/>
        <v>0</v>
      </c>
      <c r="D4085" s="293">
        <f t="shared" si="2340"/>
        <v>0</v>
      </c>
      <c r="E4085" s="294">
        <f t="shared" si="2340"/>
        <v>0</v>
      </c>
      <c r="F4085" s="235"/>
      <c r="G4085" s="236"/>
      <c r="H4085" s="237">
        <f t="shared" ref="H4085:J4085" si="2341">H4047</f>
        <v>0</v>
      </c>
      <c r="I4085" s="238">
        <f t="shared" si="2341"/>
        <v>0</v>
      </c>
      <c r="J4085" s="238">
        <f t="shared" si="2341"/>
        <v>0</v>
      </c>
      <c r="K4085" s="239">
        <f t="shared" si="2323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2">B4048</f>
        <v>0</v>
      </c>
      <c r="C4086" s="292">
        <f t="shared" si="2342"/>
        <v>0</v>
      </c>
      <c r="D4086" s="293">
        <f t="shared" si="2342"/>
        <v>0</v>
      </c>
      <c r="E4086" s="294">
        <f t="shared" si="2342"/>
        <v>0</v>
      </c>
      <c r="F4086" s="235"/>
      <c r="G4086" s="236"/>
      <c r="H4086" s="237">
        <f t="shared" ref="H4086:J4086" si="2343">H4048</f>
        <v>0</v>
      </c>
      <c r="I4086" s="238">
        <f t="shared" si="2343"/>
        <v>0</v>
      </c>
      <c r="J4086" s="238">
        <f t="shared" si="2343"/>
        <v>0</v>
      </c>
      <c r="K4086" s="239">
        <f t="shared" si="2323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4">B4049</f>
        <v>0</v>
      </c>
      <c r="C4087" s="292">
        <f t="shared" si="2344"/>
        <v>0</v>
      </c>
      <c r="D4087" s="293">
        <f t="shared" si="2344"/>
        <v>0</v>
      </c>
      <c r="E4087" s="294">
        <f t="shared" si="2344"/>
        <v>0</v>
      </c>
      <c r="F4087" s="235"/>
      <c r="G4087" s="236"/>
      <c r="H4087" s="237">
        <f t="shared" ref="H4087:J4087" si="2345">H4049</f>
        <v>0</v>
      </c>
      <c r="I4087" s="238">
        <f t="shared" si="2345"/>
        <v>0</v>
      </c>
      <c r="J4087" s="238">
        <f t="shared" si="2345"/>
        <v>0</v>
      </c>
      <c r="K4087" s="239">
        <f t="shared" si="2323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6">B4050</f>
        <v>0</v>
      </c>
      <c r="C4088" s="292">
        <f t="shared" si="2346"/>
        <v>0</v>
      </c>
      <c r="D4088" s="293">
        <f t="shared" si="2346"/>
        <v>0</v>
      </c>
      <c r="E4088" s="294">
        <f t="shared" si="2346"/>
        <v>0</v>
      </c>
      <c r="F4088" s="235"/>
      <c r="G4088" s="236"/>
      <c r="H4088" s="237">
        <f t="shared" ref="H4088:J4088" si="2347">H4050</f>
        <v>0</v>
      </c>
      <c r="I4088" s="238">
        <f t="shared" si="2347"/>
        <v>0</v>
      </c>
      <c r="J4088" s="238">
        <f t="shared" si="2347"/>
        <v>0</v>
      </c>
      <c r="K4088" s="239">
        <f t="shared" si="2323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8">B4051</f>
        <v>0</v>
      </c>
      <c r="C4089" s="292">
        <f t="shared" si="2348"/>
        <v>0</v>
      </c>
      <c r="D4089" s="293">
        <f t="shared" si="2348"/>
        <v>0</v>
      </c>
      <c r="E4089" s="294">
        <f t="shared" si="2348"/>
        <v>0</v>
      </c>
      <c r="F4089" s="235"/>
      <c r="G4089" s="236"/>
      <c r="H4089" s="237">
        <f t="shared" ref="H4089:J4089" si="2349">H4051</f>
        <v>0</v>
      </c>
      <c r="I4089" s="238">
        <f t="shared" si="2349"/>
        <v>0</v>
      </c>
      <c r="J4089" s="238">
        <f t="shared" si="2349"/>
        <v>0</v>
      </c>
      <c r="K4089" s="239">
        <f t="shared" si="2323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50">B4052</f>
        <v>0</v>
      </c>
      <c r="C4090" s="292">
        <f t="shared" si="2350"/>
        <v>0</v>
      </c>
      <c r="D4090" s="293">
        <f t="shared" si="2350"/>
        <v>0</v>
      </c>
      <c r="E4090" s="294">
        <f t="shared" si="2350"/>
        <v>0</v>
      </c>
      <c r="F4090" s="235"/>
      <c r="G4090" s="236"/>
      <c r="H4090" s="237">
        <f t="shared" ref="H4090:J4090" si="2351">H4052</f>
        <v>0</v>
      </c>
      <c r="I4090" s="238">
        <f t="shared" si="2351"/>
        <v>0</v>
      </c>
      <c r="J4090" s="238">
        <f t="shared" si="2351"/>
        <v>0</v>
      </c>
      <c r="K4090" s="239">
        <f t="shared" si="2323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2">B4053</f>
        <v>0</v>
      </c>
      <c r="C4091" s="292">
        <f t="shared" si="2352"/>
        <v>0</v>
      </c>
      <c r="D4091" s="293">
        <f t="shared" si="2352"/>
        <v>0</v>
      </c>
      <c r="E4091" s="295">
        <f t="shared" si="2352"/>
        <v>0</v>
      </c>
      <c r="F4091" s="235"/>
      <c r="G4091" s="236"/>
      <c r="H4091" s="237">
        <f t="shared" ref="H4091:J4091" si="2353">H4053</f>
        <v>0</v>
      </c>
      <c r="I4091" s="238">
        <f t="shared" si="2353"/>
        <v>0</v>
      </c>
      <c r="J4091" s="238">
        <f t="shared" si="2353"/>
        <v>0</v>
      </c>
      <c r="K4091" s="239">
        <f t="shared" si="2323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3"/>
      <c r="K4093" s="32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5">
        <f>SUM(K4076:K4091)</f>
        <v>0</v>
      </c>
      <c r="K4094" s="32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7"/>
      <c r="K4095" s="32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4"/>
      <c r="K4097" s="32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8">
        <f>((J4094/1.11)+(K4096/1.11))*11%</f>
        <v>0</v>
      </c>
      <c r="K4098" s="329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4"/>
      <c r="K4099" s="32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30">
        <f>J4064</f>
        <v>0</v>
      </c>
      <c r="K4102" s="331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30">
        <f>J4065</f>
        <v>0</v>
      </c>
      <c r="K4103" s="331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24020037</v>
      </c>
      <c r="G4106" s="11" t="s">
        <v>2</v>
      </c>
      <c r="H4106" s="306"/>
      <c r="I4106" s="306"/>
      <c r="J4106" s="306"/>
      <c r="K4106" s="30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0" t="s">
        <v>3</v>
      </c>
      <c r="G4107" s="17"/>
      <c r="H4107" s="308"/>
      <c r="I4107" s="308"/>
      <c r="J4107" s="308"/>
      <c r="K4107" s="30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8"/>
      <c r="E4108" s="349"/>
      <c r="F4108" s="310"/>
      <c r="G4108" s="18"/>
      <c r="H4108" s="350"/>
      <c r="I4108" s="350"/>
      <c r="J4108" s="350"/>
      <c r="K4108" s="351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0"/>
      <c r="G4109" s="18"/>
      <c r="H4109" s="352"/>
      <c r="I4109" s="352"/>
      <c r="J4109" s="352"/>
      <c r="K4109" s="353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4"/>
      <c r="I4110" s="354"/>
      <c r="J4110" s="354"/>
      <c r="K4110" s="355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4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4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4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4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4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4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4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4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4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4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4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4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4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4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4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4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7"/>
      <c r="K4131" s="311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2">
        <f>SUM(K4114:K4129)</f>
        <v>0</v>
      </c>
      <c r="K4132" s="333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4"/>
      <c r="K4133" s="334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1"/>
      <c r="K4135" s="311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5">
        <f>((J4132/1.11)+(K4134/1.11))*11%</f>
        <v>0</v>
      </c>
      <c r="K4136" s="336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1"/>
      <c r="K4137" s="311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2"/>
      <c r="K4140" s="31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2"/>
      <c r="K4141" s="31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24020037</v>
      </c>
      <c r="F4144" s="123"/>
      <c r="G4144" s="124" t="s">
        <v>2</v>
      </c>
      <c r="H4144" s="356">
        <f>H4106</f>
        <v>0</v>
      </c>
      <c r="I4144" s="356"/>
      <c r="J4144" s="356"/>
      <c r="K4144" s="357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60" t="s">
        <v>3</v>
      </c>
      <c r="G4145" s="130"/>
      <c r="H4145" s="358"/>
      <c r="I4145" s="358"/>
      <c r="J4145" s="358"/>
      <c r="K4145" s="359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1">
        <f>D4108</f>
        <v>0</v>
      </c>
      <c r="E4146" s="362"/>
      <c r="F4146" s="360"/>
      <c r="G4146" s="131"/>
      <c r="H4146" s="363">
        <f>H4108</f>
        <v>0</v>
      </c>
      <c r="I4146" s="363"/>
      <c r="J4146" s="363"/>
      <c r="K4146" s="36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60"/>
      <c r="G4147" s="131"/>
      <c r="H4147" s="344">
        <f>H4109</f>
        <v>0</v>
      </c>
      <c r="I4147" s="344"/>
      <c r="J4147" s="344"/>
      <c r="K4147" s="345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6"/>
      <c r="I4148" s="346"/>
      <c r="J4148" s="346"/>
      <c r="K4148" s="347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5">B4114</f>
        <v>0</v>
      </c>
      <c r="C4152" s="287">
        <f t="shared" si="2355"/>
        <v>0</v>
      </c>
      <c r="D4152" s="288">
        <f t="shared" si="2355"/>
        <v>0</v>
      </c>
      <c r="E4152" s="289">
        <f t="shared" si="2355"/>
        <v>0</v>
      </c>
      <c r="F4152" s="158"/>
      <c r="G4152" s="159"/>
      <c r="H4152" s="160">
        <f t="shared" ref="H4152:J4152" si="2356">H4114</f>
        <v>0</v>
      </c>
      <c r="I4152" s="161">
        <f t="shared" si="2356"/>
        <v>0</v>
      </c>
      <c r="J4152" s="161">
        <f t="shared" si="2356"/>
        <v>0</v>
      </c>
      <c r="K4152" s="162">
        <f t="shared" ref="K4152:K4167" si="2357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8">B4115</f>
        <v>0</v>
      </c>
      <c r="C4153" s="287">
        <f t="shared" si="2358"/>
        <v>0</v>
      </c>
      <c r="D4153" s="288">
        <f t="shared" si="2358"/>
        <v>0</v>
      </c>
      <c r="E4153" s="289">
        <f t="shared" si="2358"/>
        <v>0</v>
      </c>
      <c r="F4153" s="158"/>
      <c r="G4153" s="159"/>
      <c r="H4153" s="160">
        <f t="shared" ref="H4153:J4153" si="2359">H4115</f>
        <v>0</v>
      </c>
      <c r="I4153" s="161">
        <f t="shared" si="2359"/>
        <v>0</v>
      </c>
      <c r="J4153" s="161">
        <f t="shared" si="2359"/>
        <v>0</v>
      </c>
      <c r="K4153" s="162">
        <f t="shared" si="2357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60">B4116</f>
        <v>0</v>
      </c>
      <c r="C4154" s="287">
        <f t="shared" si="2360"/>
        <v>0</v>
      </c>
      <c r="D4154" s="288">
        <f t="shared" si="2360"/>
        <v>0</v>
      </c>
      <c r="E4154" s="289">
        <f t="shared" si="2360"/>
        <v>0</v>
      </c>
      <c r="F4154" s="158"/>
      <c r="G4154" s="159"/>
      <c r="H4154" s="160">
        <f t="shared" ref="H4154:J4154" si="2361">H4116</f>
        <v>0</v>
      </c>
      <c r="I4154" s="161">
        <f t="shared" si="2361"/>
        <v>0</v>
      </c>
      <c r="J4154" s="161">
        <f t="shared" si="2361"/>
        <v>0</v>
      </c>
      <c r="K4154" s="162">
        <f t="shared" si="2357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2">B4117</f>
        <v>0</v>
      </c>
      <c r="C4155" s="287">
        <f t="shared" si="2362"/>
        <v>0</v>
      </c>
      <c r="D4155" s="288">
        <f t="shared" si="2362"/>
        <v>0</v>
      </c>
      <c r="E4155" s="289">
        <f t="shared" si="2362"/>
        <v>0</v>
      </c>
      <c r="F4155" s="158"/>
      <c r="G4155" s="159"/>
      <c r="H4155" s="160">
        <f t="shared" ref="H4155:J4155" si="2363">H4117</f>
        <v>0</v>
      </c>
      <c r="I4155" s="161">
        <f t="shared" si="2363"/>
        <v>0</v>
      </c>
      <c r="J4155" s="161">
        <f t="shared" si="2363"/>
        <v>0</v>
      </c>
      <c r="K4155" s="162">
        <f t="shared" si="2357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4">B4118</f>
        <v>0</v>
      </c>
      <c r="C4156" s="287">
        <f t="shared" si="2364"/>
        <v>0</v>
      </c>
      <c r="D4156" s="288">
        <f t="shared" si="2364"/>
        <v>0</v>
      </c>
      <c r="E4156" s="289">
        <f t="shared" si="2364"/>
        <v>0</v>
      </c>
      <c r="F4156" s="158"/>
      <c r="G4156" s="159"/>
      <c r="H4156" s="160">
        <f t="shared" ref="H4156:J4156" si="2365">H4118</f>
        <v>0</v>
      </c>
      <c r="I4156" s="161">
        <f t="shared" si="2365"/>
        <v>0</v>
      </c>
      <c r="J4156" s="161">
        <f t="shared" si="2365"/>
        <v>0</v>
      </c>
      <c r="K4156" s="162">
        <f t="shared" si="2357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6">B4119</f>
        <v>0</v>
      </c>
      <c r="C4157" s="287">
        <f t="shared" si="2366"/>
        <v>0</v>
      </c>
      <c r="D4157" s="288">
        <f t="shared" si="2366"/>
        <v>0</v>
      </c>
      <c r="E4157" s="289">
        <f t="shared" si="2366"/>
        <v>0</v>
      </c>
      <c r="F4157" s="158"/>
      <c r="G4157" s="159"/>
      <c r="H4157" s="160">
        <f t="shared" ref="H4157:J4157" si="2367">H4119</f>
        <v>0</v>
      </c>
      <c r="I4157" s="161">
        <f t="shared" si="2367"/>
        <v>0</v>
      </c>
      <c r="J4157" s="161">
        <f t="shared" si="2367"/>
        <v>0</v>
      </c>
      <c r="K4157" s="162">
        <f t="shared" si="2357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8">B4120</f>
        <v>0</v>
      </c>
      <c r="C4158" s="287">
        <f t="shared" si="2368"/>
        <v>0</v>
      </c>
      <c r="D4158" s="288">
        <f t="shared" si="2368"/>
        <v>0</v>
      </c>
      <c r="E4158" s="289">
        <f t="shared" si="2368"/>
        <v>0</v>
      </c>
      <c r="F4158" s="158"/>
      <c r="G4158" s="159"/>
      <c r="H4158" s="160">
        <f t="shared" ref="H4158:J4158" si="2369">H4120</f>
        <v>0</v>
      </c>
      <c r="I4158" s="161">
        <f t="shared" si="2369"/>
        <v>0</v>
      </c>
      <c r="J4158" s="161">
        <f t="shared" si="2369"/>
        <v>0</v>
      </c>
      <c r="K4158" s="162">
        <f t="shared" si="2357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70">B4121</f>
        <v>0</v>
      </c>
      <c r="C4159" s="287">
        <f t="shared" si="2370"/>
        <v>0</v>
      </c>
      <c r="D4159" s="288">
        <f t="shared" si="2370"/>
        <v>0</v>
      </c>
      <c r="E4159" s="290">
        <f t="shared" si="2370"/>
        <v>0</v>
      </c>
      <c r="F4159" s="158"/>
      <c r="G4159" s="159"/>
      <c r="H4159" s="160">
        <f t="shared" ref="H4159:J4159" si="2371">H4121</f>
        <v>0</v>
      </c>
      <c r="I4159" s="161">
        <f t="shared" si="2371"/>
        <v>0</v>
      </c>
      <c r="J4159" s="161">
        <f t="shared" si="2371"/>
        <v>0</v>
      </c>
      <c r="K4159" s="162">
        <f t="shared" si="2357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2">B4122</f>
        <v>0</v>
      </c>
      <c r="C4160" s="287">
        <f t="shared" si="2372"/>
        <v>0</v>
      </c>
      <c r="D4160" s="288">
        <f t="shared" si="2372"/>
        <v>0</v>
      </c>
      <c r="E4160" s="289">
        <f t="shared" si="2372"/>
        <v>0</v>
      </c>
      <c r="F4160" s="158"/>
      <c r="G4160" s="159"/>
      <c r="H4160" s="160">
        <f t="shared" ref="H4160:J4160" si="2373">H4122</f>
        <v>0</v>
      </c>
      <c r="I4160" s="161">
        <f t="shared" si="2373"/>
        <v>0</v>
      </c>
      <c r="J4160" s="161">
        <f t="shared" si="2373"/>
        <v>0</v>
      </c>
      <c r="K4160" s="162">
        <f t="shared" si="2357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4">B4123</f>
        <v>0</v>
      </c>
      <c r="C4161" s="287">
        <f t="shared" si="2374"/>
        <v>0</v>
      </c>
      <c r="D4161" s="288">
        <f t="shared" si="2374"/>
        <v>0</v>
      </c>
      <c r="E4161" s="289">
        <f t="shared" si="2374"/>
        <v>0</v>
      </c>
      <c r="F4161" s="158"/>
      <c r="G4161" s="159"/>
      <c r="H4161" s="160">
        <f t="shared" ref="H4161:J4161" si="2375">H4123</f>
        <v>0</v>
      </c>
      <c r="I4161" s="161">
        <f t="shared" si="2375"/>
        <v>0</v>
      </c>
      <c r="J4161" s="161">
        <f t="shared" si="2375"/>
        <v>0</v>
      </c>
      <c r="K4161" s="162">
        <f t="shared" si="2357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6">B4124</f>
        <v>0</v>
      </c>
      <c r="C4162" s="287">
        <f t="shared" si="2376"/>
        <v>0</v>
      </c>
      <c r="D4162" s="288">
        <f t="shared" si="2376"/>
        <v>0</v>
      </c>
      <c r="E4162" s="289">
        <f t="shared" si="2376"/>
        <v>0</v>
      </c>
      <c r="F4162" s="158"/>
      <c r="G4162" s="159"/>
      <c r="H4162" s="160">
        <f t="shared" ref="H4162:J4162" si="2377">H4124</f>
        <v>0</v>
      </c>
      <c r="I4162" s="161">
        <f t="shared" si="2377"/>
        <v>0</v>
      </c>
      <c r="J4162" s="161">
        <f t="shared" si="2377"/>
        <v>0</v>
      </c>
      <c r="K4162" s="162">
        <f t="shared" si="2357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8">B4125</f>
        <v>0</v>
      </c>
      <c r="C4163" s="287">
        <f t="shared" si="2378"/>
        <v>0</v>
      </c>
      <c r="D4163" s="288">
        <f t="shared" si="2378"/>
        <v>0</v>
      </c>
      <c r="E4163" s="289">
        <f t="shared" si="2378"/>
        <v>0</v>
      </c>
      <c r="F4163" s="158"/>
      <c r="G4163" s="159"/>
      <c r="H4163" s="160">
        <f t="shared" ref="H4163:J4163" si="2379">H4125</f>
        <v>0</v>
      </c>
      <c r="I4163" s="161">
        <f t="shared" si="2379"/>
        <v>0</v>
      </c>
      <c r="J4163" s="161">
        <f t="shared" si="2379"/>
        <v>0</v>
      </c>
      <c r="K4163" s="162">
        <f t="shared" si="2357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80">B4126</f>
        <v>0</v>
      </c>
      <c r="C4164" s="287">
        <f t="shared" si="2380"/>
        <v>0</v>
      </c>
      <c r="D4164" s="288">
        <f t="shared" si="2380"/>
        <v>0</v>
      </c>
      <c r="E4164" s="289">
        <f t="shared" si="2380"/>
        <v>0</v>
      </c>
      <c r="F4164" s="158"/>
      <c r="G4164" s="159"/>
      <c r="H4164" s="160">
        <f t="shared" ref="H4164:J4164" si="2381">H4126</f>
        <v>0</v>
      </c>
      <c r="I4164" s="161">
        <f t="shared" si="2381"/>
        <v>0</v>
      </c>
      <c r="J4164" s="161">
        <f t="shared" si="2381"/>
        <v>0</v>
      </c>
      <c r="K4164" s="162">
        <f t="shared" si="2357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2">B4127</f>
        <v>0</v>
      </c>
      <c r="C4165" s="287">
        <f t="shared" si="2382"/>
        <v>0</v>
      </c>
      <c r="D4165" s="288">
        <f t="shared" si="2382"/>
        <v>0</v>
      </c>
      <c r="E4165" s="289">
        <f t="shared" si="2382"/>
        <v>0</v>
      </c>
      <c r="F4165" s="158"/>
      <c r="G4165" s="159"/>
      <c r="H4165" s="160">
        <f t="shared" ref="H4165:J4165" si="2383">H4127</f>
        <v>0</v>
      </c>
      <c r="I4165" s="161">
        <f t="shared" si="2383"/>
        <v>0</v>
      </c>
      <c r="J4165" s="161">
        <f t="shared" si="2383"/>
        <v>0</v>
      </c>
      <c r="K4165" s="162">
        <f t="shared" si="2357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4">B4128</f>
        <v>0</v>
      </c>
      <c r="C4166" s="287">
        <f t="shared" si="2384"/>
        <v>0</v>
      </c>
      <c r="D4166" s="288">
        <f t="shared" si="2384"/>
        <v>0</v>
      </c>
      <c r="E4166" s="289">
        <f t="shared" si="2384"/>
        <v>0</v>
      </c>
      <c r="F4166" s="158"/>
      <c r="G4166" s="159"/>
      <c r="H4166" s="160">
        <f t="shared" ref="H4166:J4166" si="2385">H4128</f>
        <v>0</v>
      </c>
      <c r="I4166" s="161">
        <f t="shared" si="2385"/>
        <v>0</v>
      </c>
      <c r="J4166" s="161">
        <f t="shared" si="2385"/>
        <v>0</v>
      </c>
      <c r="K4166" s="162">
        <f t="shared" si="2357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6">B4129</f>
        <v>0</v>
      </c>
      <c r="C4167" s="287">
        <f t="shared" si="2386"/>
        <v>0</v>
      </c>
      <c r="D4167" s="288">
        <f t="shared" si="2386"/>
        <v>0</v>
      </c>
      <c r="E4167" s="290">
        <f t="shared" si="2386"/>
        <v>0</v>
      </c>
      <c r="F4167" s="158"/>
      <c r="G4167" s="159"/>
      <c r="H4167" s="160">
        <f t="shared" ref="H4167:J4167" si="2387">H4129</f>
        <v>0</v>
      </c>
      <c r="I4167" s="161">
        <f t="shared" si="2387"/>
        <v>0</v>
      </c>
      <c r="J4167" s="161">
        <f t="shared" si="2387"/>
        <v>0</v>
      </c>
      <c r="K4167" s="162">
        <f t="shared" si="2357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77"/>
      <c r="K4169" s="365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78">
        <f>SUM(K4152:K4167)</f>
        <v>0</v>
      </c>
      <c r="K4170" s="37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6"/>
      <c r="K4171" s="366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5"/>
      <c r="K4173" s="365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71">
        <f>((J4170/1.11)+(K4172/1.11))*11%</f>
        <v>0</v>
      </c>
      <c r="K4174" s="37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5"/>
      <c r="K4175" s="365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8">
        <f>J4140</f>
        <v>0</v>
      </c>
      <c r="K4178" s="339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8">
        <f>J4141</f>
        <v>0</v>
      </c>
      <c r="K4179" s="339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24020037</v>
      </c>
      <c r="F4182" s="200"/>
      <c r="G4182" s="201" t="s">
        <v>2</v>
      </c>
      <c r="H4182" s="340">
        <f>H4144</f>
        <v>0</v>
      </c>
      <c r="I4182" s="340"/>
      <c r="J4182" s="340"/>
      <c r="K4182" s="341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4" t="s">
        <v>3</v>
      </c>
      <c r="G4183" s="207"/>
      <c r="H4183" s="342"/>
      <c r="I4183" s="342"/>
      <c r="J4183" s="342"/>
      <c r="K4183" s="343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5">
        <f>D4146</f>
        <v>0</v>
      </c>
      <c r="E4184" s="316"/>
      <c r="F4184" s="314"/>
      <c r="G4184" s="208"/>
      <c r="H4184" s="317">
        <f>H4146</f>
        <v>0</v>
      </c>
      <c r="I4184" s="317"/>
      <c r="J4184" s="317"/>
      <c r="K4184" s="318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4"/>
      <c r="G4185" s="208"/>
      <c r="H4185" s="319">
        <f>H4147</f>
        <v>0</v>
      </c>
      <c r="I4185" s="319"/>
      <c r="J4185" s="319"/>
      <c r="K4185" s="320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1"/>
      <c r="I4186" s="321"/>
      <c r="J4186" s="321"/>
      <c r="K4186" s="322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8">B4152</f>
        <v>0</v>
      </c>
      <c r="C4190" s="292">
        <f t="shared" si="2388"/>
        <v>0</v>
      </c>
      <c r="D4190" s="293">
        <f t="shared" si="2388"/>
        <v>0</v>
      </c>
      <c r="E4190" s="294">
        <f t="shared" si="2388"/>
        <v>0</v>
      </c>
      <c r="F4190" s="235"/>
      <c r="G4190" s="236"/>
      <c r="H4190" s="237">
        <f t="shared" ref="H4190:J4190" si="2389">H4152</f>
        <v>0</v>
      </c>
      <c r="I4190" s="238">
        <f t="shared" si="2389"/>
        <v>0</v>
      </c>
      <c r="J4190" s="238">
        <f t="shared" si="2389"/>
        <v>0</v>
      </c>
      <c r="K4190" s="239">
        <f t="shared" ref="K4190:K4205" si="2390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91">B4153</f>
        <v>0</v>
      </c>
      <c r="C4191" s="292">
        <f t="shared" si="2391"/>
        <v>0</v>
      </c>
      <c r="D4191" s="293">
        <f t="shared" si="2391"/>
        <v>0</v>
      </c>
      <c r="E4191" s="294">
        <f t="shared" si="2391"/>
        <v>0</v>
      </c>
      <c r="F4191" s="235"/>
      <c r="G4191" s="236"/>
      <c r="H4191" s="237">
        <f t="shared" ref="H4191:J4191" si="2392">H4153</f>
        <v>0</v>
      </c>
      <c r="I4191" s="238">
        <f t="shared" si="2392"/>
        <v>0</v>
      </c>
      <c r="J4191" s="238">
        <f t="shared" si="2392"/>
        <v>0</v>
      </c>
      <c r="K4191" s="239">
        <f t="shared" si="2390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3">B4154</f>
        <v>0</v>
      </c>
      <c r="C4192" s="292">
        <f t="shared" si="2393"/>
        <v>0</v>
      </c>
      <c r="D4192" s="293">
        <f t="shared" si="2393"/>
        <v>0</v>
      </c>
      <c r="E4192" s="294">
        <f t="shared" si="2393"/>
        <v>0</v>
      </c>
      <c r="F4192" s="235"/>
      <c r="G4192" s="236"/>
      <c r="H4192" s="237">
        <f t="shared" ref="H4192:J4192" si="2394">H4154</f>
        <v>0</v>
      </c>
      <c r="I4192" s="238">
        <f t="shared" si="2394"/>
        <v>0</v>
      </c>
      <c r="J4192" s="238">
        <f t="shared" si="2394"/>
        <v>0</v>
      </c>
      <c r="K4192" s="239">
        <f t="shared" si="2390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5">B4155</f>
        <v>0</v>
      </c>
      <c r="C4193" s="292">
        <f t="shared" si="2395"/>
        <v>0</v>
      </c>
      <c r="D4193" s="293">
        <f t="shared" si="2395"/>
        <v>0</v>
      </c>
      <c r="E4193" s="294">
        <f t="shared" si="2395"/>
        <v>0</v>
      </c>
      <c r="F4193" s="235"/>
      <c r="G4193" s="236"/>
      <c r="H4193" s="237">
        <f t="shared" ref="H4193:J4193" si="2396">H4155</f>
        <v>0</v>
      </c>
      <c r="I4193" s="238">
        <f t="shared" si="2396"/>
        <v>0</v>
      </c>
      <c r="J4193" s="238">
        <f t="shared" si="2396"/>
        <v>0</v>
      </c>
      <c r="K4193" s="239">
        <f t="shared" si="2390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7">B4156</f>
        <v>0</v>
      </c>
      <c r="C4194" s="292">
        <f t="shared" si="2397"/>
        <v>0</v>
      </c>
      <c r="D4194" s="293">
        <f t="shared" si="2397"/>
        <v>0</v>
      </c>
      <c r="E4194" s="294">
        <f t="shared" si="2397"/>
        <v>0</v>
      </c>
      <c r="F4194" s="235"/>
      <c r="G4194" s="236"/>
      <c r="H4194" s="237">
        <f t="shared" ref="H4194:J4194" si="2398">H4156</f>
        <v>0</v>
      </c>
      <c r="I4194" s="238">
        <f t="shared" si="2398"/>
        <v>0</v>
      </c>
      <c r="J4194" s="238">
        <f t="shared" si="2398"/>
        <v>0</v>
      </c>
      <c r="K4194" s="239">
        <f t="shared" si="2390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9">B4157</f>
        <v>0</v>
      </c>
      <c r="C4195" s="292">
        <f t="shared" si="2399"/>
        <v>0</v>
      </c>
      <c r="D4195" s="293">
        <f t="shared" si="2399"/>
        <v>0</v>
      </c>
      <c r="E4195" s="294">
        <f t="shared" si="2399"/>
        <v>0</v>
      </c>
      <c r="F4195" s="235"/>
      <c r="G4195" s="236"/>
      <c r="H4195" s="237">
        <f t="shared" ref="H4195:J4195" si="2400">H4157</f>
        <v>0</v>
      </c>
      <c r="I4195" s="238">
        <f t="shared" si="2400"/>
        <v>0</v>
      </c>
      <c r="J4195" s="238">
        <f t="shared" si="2400"/>
        <v>0</v>
      </c>
      <c r="K4195" s="239">
        <f t="shared" si="2390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401">B4158</f>
        <v>0</v>
      </c>
      <c r="C4196" s="292">
        <f t="shared" si="2401"/>
        <v>0</v>
      </c>
      <c r="D4196" s="293">
        <f t="shared" si="2401"/>
        <v>0</v>
      </c>
      <c r="E4196" s="294">
        <f t="shared" si="2401"/>
        <v>0</v>
      </c>
      <c r="F4196" s="235"/>
      <c r="G4196" s="236"/>
      <c r="H4196" s="237">
        <f t="shared" ref="H4196:J4196" si="2402">H4158</f>
        <v>0</v>
      </c>
      <c r="I4196" s="238">
        <f t="shared" si="2402"/>
        <v>0</v>
      </c>
      <c r="J4196" s="238">
        <f t="shared" si="2402"/>
        <v>0</v>
      </c>
      <c r="K4196" s="239">
        <f t="shared" si="2390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3">B4159</f>
        <v>0</v>
      </c>
      <c r="C4197" s="292">
        <f t="shared" si="2403"/>
        <v>0</v>
      </c>
      <c r="D4197" s="293">
        <f t="shared" si="2403"/>
        <v>0</v>
      </c>
      <c r="E4197" s="295">
        <f t="shared" si="2403"/>
        <v>0</v>
      </c>
      <c r="F4197" s="235"/>
      <c r="G4197" s="236"/>
      <c r="H4197" s="237">
        <f t="shared" ref="H4197:J4197" si="2404">H4159</f>
        <v>0</v>
      </c>
      <c r="I4197" s="238">
        <f t="shared" si="2404"/>
        <v>0</v>
      </c>
      <c r="J4197" s="238">
        <f t="shared" si="2404"/>
        <v>0</v>
      </c>
      <c r="K4197" s="239">
        <f t="shared" si="2390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5">B4160</f>
        <v>0</v>
      </c>
      <c r="C4198" s="292">
        <f t="shared" si="2405"/>
        <v>0</v>
      </c>
      <c r="D4198" s="293">
        <f t="shared" si="2405"/>
        <v>0</v>
      </c>
      <c r="E4198" s="294">
        <f t="shared" si="2405"/>
        <v>0</v>
      </c>
      <c r="F4198" s="235"/>
      <c r="G4198" s="236"/>
      <c r="H4198" s="237">
        <f t="shared" ref="H4198:J4198" si="2406">H4160</f>
        <v>0</v>
      </c>
      <c r="I4198" s="238">
        <f t="shared" si="2406"/>
        <v>0</v>
      </c>
      <c r="J4198" s="238">
        <f t="shared" si="2406"/>
        <v>0</v>
      </c>
      <c r="K4198" s="239">
        <f t="shared" si="2390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7">B4161</f>
        <v>0</v>
      </c>
      <c r="C4199" s="292">
        <f t="shared" si="2407"/>
        <v>0</v>
      </c>
      <c r="D4199" s="293">
        <f t="shared" si="2407"/>
        <v>0</v>
      </c>
      <c r="E4199" s="294">
        <f t="shared" si="2407"/>
        <v>0</v>
      </c>
      <c r="F4199" s="235"/>
      <c r="G4199" s="236"/>
      <c r="H4199" s="237">
        <f t="shared" ref="H4199:J4199" si="2408">H4161</f>
        <v>0</v>
      </c>
      <c r="I4199" s="238">
        <f t="shared" si="2408"/>
        <v>0</v>
      </c>
      <c r="J4199" s="238">
        <f t="shared" si="2408"/>
        <v>0</v>
      </c>
      <c r="K4199" s="239">
        <f t="shared" si="2390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9">B4162</f>
        <v>0</v>
      </c>
      <c r="C4200" s="292">
        <f t="shared" si="2409"/>
        <v>0</v>
      </c>
      <c r="D4200" s="293">
        <f t="shared" si="2409"/>
        <v>0</v>
      </c>
      <c r="E4200" s="294">
        <f t="shared" si="2409"/>
        <v>0</v>
      </c>
      <c r="F4200" s="235"/>
      <c r="G4200" s="236"/>
      <c r="H4200" s="237">
        <f t="shared" ref="H4200:J4200" si="2410">H4162</f>
        <v>0</v>
      </c>
      <c r="I4200" s="238">
        <f t="shared" si="2410"/>
        <v>0</v>
      </c>
      <c r="J4200" s="238">
        <f t="shared" si="2410"/>
        <v>0</v>
      </c>
      <c r="K4200" s="239">
        <f t="shared" si="2390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11">B4163</f>
        <v>0</v>
      </c>
      <c r="C4201" s="292">
        <f t="shared" si="2411"/>
        <v>0</v>
      </c>
      <c r="D4201" s="293">
        <f t="shared" si="2411"/>
        <v>0</v>
      </c>
      <c r="E4201" s="294">
        <f t="shared" si="2411"/>
        <v>0</v>
      </c>
      <c r="F4201" s="235"/>
      <c r="G4201" s="236"/>
      <c r="H4201" s="237">
        <f t="shared" ref="H4201:J4201" si="2412">H4163</f>
        <v>0</v>
      </c>
      <c r="I4201" s="238">
        <f t="shared" si="2412"/>
        <v>0</v>
      </c>
      <c r="J4201" s="238">
        <f t="shared" si="2412"/>
        <v>0</v>
      </c>
      <c r="K4201" s="239">
        <f t="shared" si="2390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3">B4164</f>
        <v>0</v>
      </c>
      <c r="C4202" s="292">
        <f t="shared" si="2413"/>
        <v>0</v>
      </c>
      <c r="D4202" s="293">
        <f t="shared" si="2413"/>
        <v>0</v>
      </c>
      <c r="E4202" s="294">
        <f t="shared" si="2413"/>
        <v>0</v>
      </c>
      <c r="F4202" s="235"/>
      <c r="G4202" s="236"/>
      <c r="H4202" s="237">
        <f t="shared" ref="H4202:J4202" si="2414">H4164</f>
        <v>0</v>
      </c>
      <c r="I4202" s="238">
        <f t="shared" si="2414"/>
        <v>0</v>
      </c>
      <c r="J4202" s="238">
        <f t="shared" si="2414"/>
        <v>0</v>
      </c>
      <c r="K4202" s="239">
        <f t="shared" si="2390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5">B4165</f>
        <v>0</v>
      </c>
      <c r="C4203" s="292">
        <f t="shared" si="2415"/>
        <v>0</v>
      </c>
      <c r="D4203" s="293">
        <f t="shared" si="2415"/>
        <v>0</v>
      </c>
      <c r="E4203" s="294">
        <f t="shared" si="2415"/>
        <v>0</v>
      </c>
      <c r="F4203" s="235"/>
      <c r="G4203" s="236"/>
      <c r="H4203" s="237">
        <f t="shared" ref="H4203:J4203" si="2416">H4165</f>
        <v>0</v>
      </c>
      <c r="I4203" s="238">
        <f t="shared" si="2416"/>
        <v>0</v>
      </c>
      <c r="J4203" s="238">
        <f t="shared" si="2416"/>
        <v>0</v>
      </c>
      <c r="K4203" s="239">
        <f t="shared" si="2390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7">B4166</f>
        <v>0</v>
      </c>
      <c r="C4204" s="292">
        <f t="shared" si="2417"/>
        <v>0</v>
      </c>
      <c r="D4204" s="293">
        <f t="shared" si="2417"/>
        <v>0</v>
      </c>
      <c r="E4204" s="294">
        <f t="shared" si="2417"/>
        <v>0</v>
      </c>
      <c r="F4204" s="235"/>
      <c r="G4204" s="236"/>
      <c r="H4204" s="237">
        <f t="shared" ref="H4204:J4204" si="2418">H4166</f>
        <v>0</v>
      </c>
      <c r="I4204" s="238">
        <f t="shared" si="2418"/>
        <v>0</v>
      </c>
      <c r="J4204" s="238">
        <f t="shared" si="2418"/>
        <v>0</v>
      </c>
      <c r="K4204" s="239">
        <f t="shared" si="2390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9">B4167</f>
        <v>0</v>
      </c>
      <c r="C4205" s="292">
        <f t="shared" si="2419"/>
        <v>0</v>
      </c>
      <c r="D4205" s="293">
        <f t="shared" si="2419"/>
        <v>0</v>
      </c>
      <c r="E4205" s="295">
        <f t="shared" si="2419"/>
        <v>0</v>
      </c>
      <c r="F4205" s="235"/>
      <c r="G4205" s="236"/>
      <c r="H4205" s="237">
        <f t="shared" ref="H4205:J4205" si="2420">H4167</f>
        <v>0</v>
      </c>
      <c r="I4205" s="238">
        <f t="shared" si="2420"/>
        <v>0</v>
      </c>
      <c r="J4205" s="238">
        <f t="shared" si="2420"/>
        <v>0</v>
      </c>
      <c r="K4205" s="239">
        <f t="shared" si="2390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3"/>
      <c r="K4207" s="32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5">
        <f>SUM(K4190:K4205)</f>
        <v>0</v>
      </c>
      <c r="K4208" s="32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7"/>
      <c r="K4209" s="32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4"/>
      <c r="K4211" s="32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8">
        <f>((J4208/1.11)+(K4210/1.11))*11%</f>
        <v>0</v>
      </c>
      <c r="K4212" s="329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4"/>
      <c r="K4213" s="32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30">
        <f>J4178</f>
        <v>0</v>
      </c>
      <c r="K4216" s="331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30">
        <f>J4179</f>
        <v>0</v>
      </c>
      <c r="K4217" s="331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24020038</v>
      </c>
      <c r="G4220" s="11" t="s">
        <v>2</v>
      </c>
      <c r="H4220" s="306"/>
      <c r="I4220" s="306"/>
      <c r="J4220" s="306"/>
      <c r="K4220" s="30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0" t="s">
        <v>3</v>
      </c>
      <c r="G4221" s="17"/>
      <c r="H4221" s="308"/>
      <c r="I4221" s="308"/>
      <c r="J4221" s="308"/>
      <c r="K4221" s="30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8"/>
      <c r="E4222" s="349"/>
      <c r="F4222" s="310"/>
      <c r="G4222" s="18"/>
      <c r="H4222" s="350"/>
      <c r="I4222" s="350"/>
      <c r="J4222" s="350"/>
      <c r="K4222" s="351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0"/>
      <c r="G4223" s="18"/>
      <c r="H4223" s="352"/>
      <c r="I4223" s="352"/>
      <c r="J4223" s="352"/>
      <c r="K4223" s="353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4"/>
      <c r="I4224" s="354"/>
      <c r="J4224" s="354"/>
      <c r="K4224" s="355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21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21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21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21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21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21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21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21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21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21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21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21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21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21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21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21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7"/>
      <c r="K4245" s="311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2">
        <f>SUM(K4228:K4243)</f>
        <v>0</v>
      </c>
      <c r="K4246" s="333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4"/>
      <c r="K4247" s="334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1"/>
      <c r="K4249" s="311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5">
        <f>((J4246/1.11)+(K4248/1.11))*11%</f>
        <v>0</v>
      </c>
      <c r="K4250" s="336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1"/>
      <c r="K4251" s="311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2"/>
      <c r="K4254" s="31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2"/>
      <c r="K4255" s="31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24020038</v>
      </c>
      <c r="F4258" s="123"/>
      <c r="G4258" s="124" t="s">
        <v>2</v>
      </c>
      <c r="H4258" s="356">
        <f>H4220</f>
        <v>0</v>
      </c>
      <c r="I4258" s="356"/>
      <c r="J4258" s="356"/>
      <c r="K4258" s="357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60" t="s">
        <v>3</v>
      </c>
      <c r="G4259" s="130"/>
      <c r="H4259" s="358"/>
      <c r="I4259" s="358"/>
      <c r="J4259" s="358"/>
      <c r="K4259" s="359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1">
        <f>D4222</f>
        <v>0</v>
      </c>
      <c r="E4260" s="362"/>
      <c r="F4260" s="360"/>
      <c r="G4260" s="131"/>
      <c r="H4260" s="363">
        <f>H4222</f>
        <v>0</v>
      </c>
      <c r="I4260" s="363"/>
      <c r="J4260" s="363"/>
      <c r="K4260" s="36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60"/>
      <c r="G4261" s="131"/>
      <c r="H4261" s="344">
        <f>H4223</f>
        <v>0</v>
      </c>
      <c r="I4261" s="344"/>
      <c r="J4261" s="344"/>
      <c r="K4261" s="345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6"/>
      <c r="I4262" s="346"/>
      <c r="J4262" s="346"/>
      <c r="K4262" s="347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2">B4228</f>
        <v>0</v>
      </c>
      <c r="C4266" s="287">
        <f t="shared" si="2422"/>
        <v>0</v>
      </c>
      <c r="D4266" s="288">
        <f t="shared" si="2422"/>
        <v>0</v>
      </c>
      <c r="E4266" s="289">
        <f t="shared" si="2422"/>
        <v>0</v>
      </c>
      <c r="F4266" s="158"/>
      <c r="G4266" s="159"/>
      <c r="H4266" s="160">
        <f t="shared" ref="H4266:J4266" si="2423">H4228</f>
        <v>0</v>
      </c>
      <c r="I4266" s="161">
        <f t="shared" si="2423"/>
        <v>0</v>
      </c>
      <c r="J4266" s="161">
        <f t="shared" si="2423"/>
        <v>0</v>
      </c>
      <c r="K4266" s="162">
        <f t="shared" ref="K4266:K4281" si="2424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5">B4229</f>
        <v>0</v>
      </c>
      <c r="C4267" s="287">
        <f t="shared" si="2425"/>
        <v>0</v>
      </c>
      <c r="D4267" s="288">
        <f t="shared" si="2425"/>
        <v>0</v>
      </c>
      <c r="E4267" s="289">
        <f t="shared" si="2425"/>
        <v>0</v>
      </c>
      <c r="F4267" s="158"/>
      <c r="G4267" s="159"/>
      <c r="H4267" s="160">
        <f t="shared" ref="H4267:J4267" si="2426">H4229</f>
        <v>0</v>
      </c>
      <c r="I4267" s="161">
        <f t="shared" si="2426"/>
        <v>0</v>
      </c>
      <c r="J4267" s="161">
        <f t="shared" si="2426"/>
        <v>0</v>
      </c>
      <c r="K4267" s="162">
        <f t="shared" si="2424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7">B4230</f>
        <v>0</v>
      </c>
      <c r="C4268" s="287">
        <f t="shared" si="2427"/>
        <v>0</v>
      </c>
      <c r="D4268" s="288">
        <f t="shared" si="2427"/>
        <v>0</v>
      </c>
      <c r="E4268" s="289">
        <f t="shared" si="2427"/>
        <v>0</v>
      </c>
      <c r="F4268" s="158"/>
      <c r="G4268" s="159"/>
      <c r="H4268" s="160">
        <f t="shared" ref="H4268:J4268" si="2428">H4230</f>
        <v>0</v>
      </c>
      <c r="I4268" s="161">
        <f t="shared" si="2428"/>
        <v>0</v>
      </c>
      <c r="J4268" s="161">
        <f t="shared" si="2428"/>
        <v>0</v>
      </c>
      <c r="K4268" s="162">
        <f t="shared" si="2424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9">B4231</f>
        <v>0</v>
      </c>
      <c r="C4269" s="287">
        <f t="shared" si="2429"/>
        <v>0</v>
      </c>
      <c r="D4269" s="288">
        <f t="shared" si="2429"/>
        <v>0</v>
      </c>
      <c r="E4269" s="289">
        <f t="shared" si="2429"/>
        <v>0</v>
      </c>
      <c r="F4269" s="158"/>
      <c r="G4269" s="159"/>
      <c r="H4269" s="160">
        <f t="shared" ref="H4269:J4269" si="2430">H4231</f>
        <v>0</v>
      </c>
      <c r="I4269" s="161">
        <f t="shared" si="2430"/>
        <v>0</v>
      </c>
      <c r="J4269" s="161">
        <f t="shared" si="2430"/>
        <v>0</v>
      </c>
      <c r="K4269" s="162">
        <f t="shared" si="2424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31">B4232</f>
        <v>0</v>
      </c>
      <c r="C4270" s="287">
        <f t="shared" si="2431"/>
        <v>0</v>
      </c>
      <c r="D4270" s="288">
        <f t="shared" si="2431"/>
        <v>0</v>
      </c>
      <c r="E4270" s="289">
        <f t="shared" si="2431"/>
        <v>0</v>
      </c>
      <c r="F4270" s="158"/>
      <c r="G4270" s="159"/>
      <c r="H4270" s="160">
        <f t="shared" ref="H4270:J4270" si="2432">H4232</f>
        <v>0</v>
      </c>
      <c r="I4270" s="161">
        <f t="shared" si="2432"/>
        <v>0</v>
      </c>
      <c r="J4270" s="161">
        <f t="shared" si="2432"/>
        <v>0</v>
      </c>
      <c r="K4270" s="162">
        <f t="shared" si="2424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3">B4233</f>
        <v>0</v>
      </c>
      <c r="C4271" s="287">
        <f t="shared" si="2433"/>
        <v>0</v>
      </c>
      <c r="D4271" s="288">
        <f t="shared" si="2433"/>
        <v>0</v>
      </c>
      <c r="E4271" s="289">
        <f t="shared" si="2433"/>
        <v>0</v>
      </c>
      <c r="F4271" s="158"/>
      <c r="G4271" s="159"/>
      <c r="H4271" s="160">
        <f t="shared" ref="H4271:J4271" si="2434">H4233</f>
        <v>0</v>
      </c>
      <c r="I4271" s="161">
        <f t="shared" si="2434"/>
        <v>0</v>
      </c>
      <c r="J4271" s="161">
        <f t="shared" si="2434"/>
        <v>0</v>
      </c>
      <c r="K4271" s="162">
        <f t="shared" si="2424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5">B4234</f>
        <v>0</v>
      </c>
      <c r="C4272" s="287">
        <f t="shared" si="2435"/>
        <v>0</v>
      </c>
      <c r="D4272" s="288">
        <f t="shared" si="2435"/>
        <v>0</v>
      </c>
      <c r="E4272" s="289">
        <f t="shared" si="2435"/>
        <v>0</v>
      </c>
      <c r="F4272" s="158"/>
      <c r="G4272" s="159"/>
      <c r="H4272" s="160">
        <f t="shared" ref="H4272:J4272" si="2436">H4234</f>
        <v>0</v>
      </c>
      <c r="I4272" s="161">
        <f t="shared" si="2436"/>
        <v>0</v>
      </c>
      <c r="J4272" s="161">
        <f t="shared" si="2436"/>
        <v>0</v>
      </c>
      <c r="K4272" s="162">
        <f t="shared" si="2424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7">B4235</f>
        <v>0</v>
      </c>
      <c r="C4273" s="287">
        <f t="shared" si="2437"/>
        <v>0</v>
      </c>
      <c r="D4273" s="288">
        <f t="shared" si="2437"/>
        <v>0</v>
      </c>
      <c r="E4273" s="290">
        <f t="shared" si="2437"/>
        <v>0</v>
      </c>
      <c r="F4273" s="158"/>
      <c r="G4273" s="159"/>
      <c r="H4273" s="160">
        <f t="shared" ref="H4273:J4273" si="2438">H4235</f>
        <v>0</v>
      </c>
      <c r="I4273" s="161">
        <f t="shared" si="2438"/>
        <v>0</v>
      </c>
      <c r="J4273" s="161">
        <f t="shared" si="2438"/>
        <v>0</v>
      </c>
      <c r="K4273" s="162">
        <f t="shared" si="2424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9">B4236</f>
        <v>0</v>
      </c>
      <c r="C4274" s="287">
        <f t="shared" si="2439"/>
        <v>0</v>
      </c>
      <c r="D4274" s="288">
        <f t="shared" si="2439"/>
        <v>0</v>
      </c>
      <c r="E4274" s="289">
        <f t="shared" si="2439"/>
        <v>0</v>
      </c>
      <c r="F4274" s="158"/>
      <c r="G4274" s="159"/>
      <c r="H4274" s="160">
        <f t="shared" ref="H4274:J4274" si="2440">H4236</f>
        <v>0</v>
      </c>
      <c r="I4274" s="161">
        <f t="shared" si="2440"/>
        <v>0</v>
      </c>
      <c r="J4274" s="161">
        <f t="shared" si="2440"/>
        <v>0</v>
      </c>
      <c r="K4274" s="162">
        <f t="shared" si="2424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41">B4237</f>
        <v>0</v>
      </c>
      <c r="C4275" s="287">
        <f t="shared" si="2441"/>
        <v>0</v>
      </c>
      <c r="D4275" s="288">
        <f t="shared" si="2441"/>
        <v>0</v>
      </c>
      <c r="E4275" s="289">
        <f t="shared" si="2441"/>
        <v>0</v>
      </c>
      <c r="F4275" s="158"/>
      <c r="G4275" s="159"/>
      <c r="H4275" s="160">
        <f t="shared" ref="H4275:J4275" si="2442">H4237</f>
        <v>0</v>
      </c>
      <c r="I4275" s="161">
        <f t="shared" si="2442"/>
        <v>0</v>
      </c>
      <c r="J4275" s="161">
        <f t="shared" si="2442"/>
        <v>0</v>
      </c>
      <c r="K4275" s="162">
        <f t="shared" si="2424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3">B4238</f>
        <v>0</v>
      </c>
      <c r="C4276" s="287">
        <f t="shared" si="2443"/>
        <v>0</v>
      </c>
      <c r="D4276" s="288">
        <f t="shared" si="2443"/>
        <v>0</v>
      </c>
      <c r="E4276" s="289">
        <f t="shared" si="2443"/>
        <v>0</v>
      </c>
      <c r="F4276" s="158"/>
      <c r="G4276" s="159"/>
      <c r="H4276" s="160">
        <f t="shared" ref="H4276:J4276" si="2444">H4238</f>
        <v>0</v>
      </c>
      <c r="I4276" s="161">
        <f t="shared" si="2444"/>
        <v>0</v>
      </c>
      <c r="J4276" s="161">
        <f t="shared" si="2444"/>
        <v>0</v>
      </c>
      <c r="K4276" s="162">
        <f t="shared" si="2424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5">B4239</f>
        <v>0</v>
      </c>
      <c r="C4277" s="287">
        <f t="shared" si="2445"/>
        <v>0</v>
      </c>
      <c r="D4277" s="288">
        <f t="shared" si="2445"/>
        <v>0</v>
      </c>
      <c r="E4277" s="289">
        <f t="shared" si="2445"/>
        <v>0</v>
      </c>
      <c r="F4277" s="158"/>
      <c r="G4277" s="159"/>
      <c r="H4277" s="160">
        <f t="shared" ref="H4277:J4277" si="2446">H4239</f>
        <v>0</v>
      </c>
      <c r="I4277" s="161">
        <f t="shared" si="2446"/>
        <v>0</v>
      </c>
      <c r="J4277" s="161">
        <f t="shared" si="2446"/>
        <v>0</v>
      </c>
      <c r="K4277" s="162">
        <f t="shared" si="2424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7">B4240</f>
        <v>0</v>
      </c>
      <c r="C4278" s="287">
        <f t="shared" si="2447"/>
        <v>0</v>
      </c>
      <c r="D4278" s="288">
        <f t="shared" si="2447"/>
        <v>0</v>
      </c>
      <c r="E4278" s="289">
        <f t="shared" si="2447"/>
        <v>0</v>
      </c>
      <c r="F4278" s="158"/>
      <c r="G4278" s="159"/>
      <c r="H4278" s="160">
        <f t="shared" ref="H4278:J4278" si="2448">H4240</f>
        <v>0</v>
      </c>
      <c r="I4278" s="161">
        <f t="shared" si="2448"/>
        <v>0</v>
      </c>
      <c r="J4278" s="161">
        <f t="shared" si="2448"/>
        <v>0</v>
      </c>
      <c r="K4278" s="162">
        <f t="shared" si="2424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9">B4241</f>
        <v>0</v>
      </c>
      <c r="C4279" s="287">
        <f t="shared" si="2449"/>
        <v>0</v>
      </c>
      <c r="D4279" s="288">
        <f t="shared" si="2449"/>
        <v>0</v>
      </c>
      <c r="E4279" s="289">
        <f t="shared" si="2449"/>
        <v>0</v>
      </c>
      <c r="F4279" s="158"/>
      <c r="G4279" s="159"/>
      <c r="H4279" s="160">
        <f t="shared" ref="H4279:J4279" si="2450">H4241</f>
        <v>0</v>
      </c>
      <c r="I4279" s="161">
        <f t="shared" si="2450"/>
        <v>0</v>
      </c>
      <c r="J4279" s="161">
        <f t="shared" si="2450"/>
        <v>0</v>
      </c>
      <c r="K4279" s="162">
        <f t="shared" si="2424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51">B4242</f>
        <v>0</v>
      </c>
      <c r="C4280" s="287">
        <f t="shared" si="2451"/>
        <v>0</v>
      </c>
      <c r="D4280" s="288">
        <f t="shared" si="2451"/>
        <v>0</v>
      </c>
      <c r="E4280" s="289">
        <f t="shared" si="2451"/>
        <v>0</v>
      </c>
      <c r="F4280" s="158"/>
      <c r="G4280" s="159"/>
      <c r="H4280" s="160">
        <f t="shared" ref="H4280:J4280" si="2452">H4242</f>
        <v>0</v>
      </c>
      <c r="I4280" s="161">
        <f t="shared" si="2452"/>
        <v>0</v>
      </c>
      <c r="J4280" s="161">
        <f t="shared" si="2452"/>
        <v>0</v>
      </c>
      <c r="K4280" s="162">
        <f t="shared" si="2424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3">B4243</f>
        <v>0</v>
      </c>
      <c r="C4281" s="287">
        <f t="shared" si="2453"/>
        <v>0</v>
      </c>
      <c r="D4281" s="288">
        <f t="shared" si="2453"/>
        <v>0</v>
      </c>
      <c r="E4281" s="290">
        <f t="shared" si="2453"/>
        <v>0</v>
      </c>
      <c r="F4281" s="158"/>
      <c r="G4281" s="159"/>
      <c r="H4281" s="160">
        <f t="shared" ref="H4281:J4281" si="2454">H4243</f>
        <v>0</v>
      </c>
      <c r="I4281" s="161">
        <f t="shared" si="2454"/>
        <v>0</v>
      </c>
      <c r="J4281" s="161">
        <f t="shared" si="2454"/>
        <v>0</v>
      </c>
      <c r="K4281" s="162">
        <f t="shared" si="2424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77"/>
      <c r="K4283" s="365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78">
        <f>SUM(K4266:K4281)</f>
        <v>0</v>
      </c>
      <c r="K4284" s="37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6"/>
      <c r="K4285" s="366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5"/>
      <c r="K4287" s="365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71">
        <f>((J4284/1.11)+(K4286/1.11))*11%</f>
        <v>0</v>
      </c>
      <c r="K4288" s="37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5"/>
      <c r="K4289" s="365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8">
        <f>J4254</f>
        <v>0</v>
      </c>
      <c r="K4292" s="339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8">
        <f>J4255</f>
        <v>0</v>
      </c>
      <c r="K4293" s="339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24020038</v>
      </c>
      <c r="F4296" s="200"/>
      <c r="G4296" s="201" t="s">
        <v>2</v>
      </c>
      <c r="H4296" s="340">
        <f>H4258</f>
        <v>0</v>
      </c>
      <c r="I4296" s="340"/>
      <c r="J4296" s="340"/>
      <c r="K4296" s="341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4" t="s">
        <v>3</v>
      </c>
      <c r="G4297" s="207"/>
      <c r="H4297" s="342"/>
      <c r="I4297" s="342"/>
      <c r="J4297" s="342"/>
      <c r="K4297" s="343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5">
        <f>D4260</f>
        <v>0</v>
      </c>
      <c r="E4298" s="316"/>
      <c r="F4298" s="314"/>
      <c r="G4298" s="208"/>
      <c r="H4298" s="317">
        <f>H4260</f>
        <v>0</v>
      </c>
      <c r="I4298" s="317"/>
      <c r="J4298" s="317"/>
      <c r="K4298" s="318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4"/>
      <c r="G4299" s="208"/>
      <c r="H4299" s="319">
        <f>H4261</f>
        <v>0</v>
      </c>
      <c r="I4299" s="319"/>
      <c r="J4299" s="319"/>
      <c r="K4299" s="320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1"/>
      <c r="I4300" s="321"/>
      <c r="J4300" s="321"/>
      <c r="K4300" s="322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5">B4266</f>
        <v>0</v>
      </c>
      <c r="C4304" s="292">
        <f t="shared" si="2455"/>
        <v>0</v>
      </c>
      <c r="D4304" s="293">
        <f t="shared" si="2455"/>
        <v>0</v>
      </c>
      <c r="E4304" s="294">
        <f t="shared" si="2455"/>
        <v>0</v>
      </c>
      <c r="F4304" s="235"/>
      <c r="G4304" s="236"/>
      <c r="H4304" s="237">
        <f t="shared" ref="H4304:J4304" si="2456">H4266</f>
        <v>0</v>
      </c>
      <c r="I4304" s="238">
        <f t="shared" si="2456"/>
        <v>0</v>
      </c>
      <c r="J4304" s="238">
        <f t="shared" si="2456"/>
        <v>0</v>
      </c>
      <c r="K4304" s="239">
        <f t="shared" ref="K4304:K4319" si="2457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8">B4267</f>
        <v>0</v>
      </c>
      <c r="C4305" s="292">
        <f t="shared" si="2458"/>
        <v>0</v>
      </c>
      <c r="D4305" s="293">
        <f t="shared" si="2458"/>
        <v>0</v>
      </c>
      <c r="E4305" s="294">
        <f t="shared" si="2458"/>
        <v>0</v>
      </c>
      <c r="F4305" s="235"/>
      <c r="G4305" s="236"/>
      <c r="H4305" s="237">
        <f t="shared" ref="H4305:J4305" si="2459">H4267</f>
        <v>0</v>
      </c>
      <c r="I4305" s="238">
        <f t="shared" si="2459"/>
        <v>0</v>
      </c>
      <c r="J4305" s="238">
        <f t="shared" si="2459"/>
        <v>0</v>
      </c>
      <c r="K4305" s="239">
        <f t="shared" si="2457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60">B4268</f>
        <v>0</v>
      </c>
      <c r="C4306" s="292">
        <f t="shared" si="2460"/>
        <v>0</v>
      </c>
      <c r="D4306" s="293">
        <f t="shared" si="2460"/>
        <v>0</v>
      </c>
      <c r="E4306" s="294">
        <f t="shared" si="2460"/>
        <v>0</v>
      </c>
      <c r="F4306" s="235"/>
      <c r="G4306" s="236"/>
      <c r="H4306" s="237">
        <f t="shared" ref="H4306:J4306" si="2461">H4268</f>
        <v>0</v>
      </c>
      <c r="I4306" s="238">
        <f t="shared" si="2461"/>
        <v>0</v>
      </c>
      <c r="J4306" s="238">
        <f t="shared" si="2461"/>
        <v>0</v>
      </c>
      <c r="K4306" s="239">
        <f t="shared" si="2457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2">B4269</f>
        <v>0</v>
      </c>
      <c r="C4307" s="292">
        <f t="shared" si="2462"/>
        <v>0</v>
      </c>
      <c r="D4307" s="293">
        <f t="shared" si="2462"/>
        <v>0</v>
      </c>
      <c r="E4307" s="294">
        <f t="shared" si="2462"/>
        <v>0</v>
      </c>
      <c r="F4307" s="235"/>
      <c r="G4307" s="236"/>
      <c r="H4307" s="237">
        <f t="shared" ref="H4307:J4307" si="2463">H4269</f>
        <v>0</v>
      </c>
      <c r="I4307" s="238">
        <f t="shared" si="2463"/>
        <v>0</v>
      </c>
      <c r="J4307" s="238">
        <f t="shared" si="2463"/>
        <v>0</v>
      </c>
      <c r="K4307" s="239">
        <f t="shared" si="2457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4">B4270</f>
        <v>0</v>
      </c>
      <c r="C4308" s="292">
        <f t="shared" si="2464"/>
        <v>0</v>
      </c>
      <c r="D4308" s="293">
        <f t="shared" si="2464"/>
        <v>0</v>
      </c>
      <c r="E4308" s="294">
        <f t="shared" si="2464"/>
        <v>0</v>
      </c>
      <c r="F4308" s="235"/>
      <c r="G4308" s="236"/>
      <c r="H4308" s="237">
        <f t="shared" ref="H4308:J4308" si="2465">H4270</f>
        <v>0</v>
      </c>
      <c r="I4308" s="238">
        <f t="shared" si="2465"/>
        <v>0</v>
      </c>
      <c r="J4308" s="238">
        <f t="shared" si="2465"/>
        <v>0</v>
      </c>
      <c r="K4308" s="239">
        <f t="shared" si="2457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6">B4271</f>
        <v>0</v>
      </c>
      <c r="C4309" s="292">
        <f t="shared" si="2466"/>
        <v>0</v>
      </c>
      <c r="D4309" s="293">
        <f t="shared" si="2466"/>
        <v>0</v>
      </c>
      <c r="E4309" s="294">
        <f t="shared" si="2466"/>
        <v>0</v>
      </c>
      <c r="F4309" s="235"/>
      <c r="G4309" s="236"/>
      <c r="H4309" s="237">
        <f t="shared" ref="H4309:J4309" si="2467">H4271</f>
        <v>0</v>
      </c>
      <c r="I4309" s="238">
        <f t="shared" si="2467"/>
        <v>0</v>
      </c>
      <c r="J4309" s="238">
        <f t="shared" si="2467"/>
        <v>0</v>
      </c>
      <c r="K4309" s="239">
        <f t="shared" si="2457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8">B4272</f>
        <v>0</v>
      </c>
      <c r="C4310" s="292">
        <f t="shared" si="2468"/>
        <v>0</v>
      </c>
      <c r="D4310" s="293">
        <f t="shared" si="2468"/>
        <v>0</v>
      </c>
      <c r="E4310" s="294">
        <f t="shared" si="2468"/>
        <v>0</v>
      </c>
      <c r="F4310" s="235"/>
      <c r="G4310" s="236"/>
      <c r="H4310" s="237">
        <f t="shared" ref="H4310:J4310" si="2469">H4272</f>
        <v>0</v>
      </c>
      <c r="I4310" s="238">
        <f t="shared" si="2469"/>
        <v>0</v>
      </c>
      <c r="J4310" s="238">
        <f t="shared" si="2469"/>
        <v>0</v>
      </c>
      <c r="K4310" s="239">
        <f t="shared" si="2457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70">B4273</f>
        <v>0</v>
      </c>
      <c r="C4311" s="292">
        <f t="shared" si="2470"/>
        <v>0</v>
      </c>
      <c r="D4311" s="293">
        <f t="shared" si="2470"/>
        <v>0</v>
      </c>
      <c r="E4311" s="295">
        <f t="shared" si="2470"/>
        <v>0</v>
      </c>
      <c r="F4311" s="235"/>
      <c r="G4311" s="236"/>
      <c r="H4311" s="237">
        <f t="shared" ref="H4311:J4311" si="2471">H4273</f>
        <v>0</v>
      </c>
      <c r="I4311" s="238">
        <f t="shared" si="2471"/>
        <v>0</v>
      </c>
      <c r="J4311" s="238">
        <f t="shared" si="2471"/>
        <v>0</v>
      </c>
      <c r="K4311" s="239">
        <f t="shared" si="2457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2">B4274</f>
        <v>0</v>
      </c>
      <c r="C4312" s="292">
        <f t="shared" si="2472"/>
        <v>0</v>
      </c>
      <c r="D4312" s="293">
        <f t="shared" si="2472"/>
        <v>0</v>
      </c>
      <c r="E4312" s="294">
        <f t="shared" si="2472"/>
        <v>0</v>
      </c>
      <c r="F4312" s="235"/>
      <c r="G4312" s="236"/>
      <c r="H4312" s="237">
        <f t="shared" ref="H4312:J4312" si="2473">H4274</f>
        <v>0</v>
      </c>
      <c r="I4312" s="238">
        <f t="shared" si="2473"/>
        <v>0</v>
      </c>
      <c r="J4312" s="238">
        <f t="shared" si="2473"/>
        <v>0</v>
      </c>
      <c r="K4312" s="239">
        <f t="shared" si="2457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4">B4275</f>
        <v>0</v>
      </c>
      <c r="C4313" s="292">
        <f t="shared" si="2474"/>
        <v>0</v>
      </c>
      <c r="D4313" s="293">
        <f t="shared" si="2474"/>
        <v>0</v>
      </c>
      <c r="E4313" s="294">
        <f t="shared" si="2474"/>
        <v>0</v>
      </c>
      <c r="F4313" s="235"/>
      <c r="G4313" s="236"/>
      <c r="H4313" s="237">
        <f t="shared" ref="H4313:J4313" si="2475">H4275</f>
        <v>0</v>
      </c>
      <c r="I4313" s="238">
        <f t="shared" si="2475"/>
        <v>0</v>
      </c>
      <c r="J4313" s="238">
        <f t="shared" si="2475"/>
        <v>0</v>
      </c>
      <c r="K4313" s="239">
        <f t="shared" si="2457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6">B4276</f>
        <v>0</v>
      </c>
      <c r="C4314" s="292">
        <f t="shared" si="2476"/>
        <v>0</v>
      </c>
      <c r="D4314" s="293">
        <f t="shared" si="2476"/>
        <v>0</v>
      </c>
      <c r="E4314" s="294">
        <f t="shared" si="2476"/>
        <v>0</v>
      </c>
      <c r="F4314" s="235"/>
      <c r="G4314" s="236"/>
      <c r="H4314" s="237">
        <f t="shared" ref="H4314:J4314" si="2477">H4276</f>
        <v>0</v>
      </c>
      <c r="I4314" s="238">
        <f t="shared" si="2477"/>
        <v>0</v>
      </c>
      <c r="J4314" s="238">
        <f t="shared" si="2477"/>
        <v>0</v>
      </c>
      <c r="K4314" s="239">
        <f t="shared" si="2457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8">B4277</f>
        <v>0</v>
      </c>
      <c r="C4315" s="292">
        <f t="shared" si="2478"/>
        <v>0</v>
      </c>
      <c r="D4315" s="293">
        <f t="shared" si="2478"/>
        <v>0</v>
      </c>
      <c r="E4315" s="294">
        <f t="shared" si="2478"/>
        <v>0</v>
      </c>
      <c r="F4315" s="235"/>
      <c r="G4315" s="236"/>
      <c r="H4315" s="237">
        <f t="shared" ref="H4315:J4315" si="2479">H4277</f>
        <v>0</v>
      </c>
      <c r="I4315" s="238">
        <f t="shared" si="2479"/>
        <v>0</v>
      </c>
      <c r="J4315" s="238">
        <f t="shared" si="2479"/>
        <v>0</v>
      </c>
      <c r="K4315" s="239">
        <f t="shared" si="2457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80">B4278</f>
        <v>0</v>
      </c>
      <c r="C4316" s="292">
        <f t="shared" si="2480"/>
        <v>0</v>
      </c>
      <c r="D4316" s="293">
        <f t="shared" si="2480"/>
        <v>0</v>
      </c>
      <c r="E4316" s="294">
        <f t="shared" si="2480"/>
        <v>0</v>
      </c>
      <c r="F4316" s="235"/>
      <c r="G4316" s="236"/>
      <c r="H4316" s="237">
        <f t="shared" ref="H4316:J4316" si="2481">H4278</f>
        <v>0</v>
      </c>
      <c r="I4316" s="238">
        <f t="shared" si="2481"/>
        <v>0</v>
      </c>
      <c r="J4316" s="238">
        <f t="shared" si="2481"/>
        <v>0</v>
      </c>
      <c r="K4316" s="239">
        <f t="shared" si="2457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2">B4279</f>
        <v>0</v>
      </c>
      <c r="C4317" s="292">
        <f t="shared" si="2482"/>
        <v>0</v>
      </c>
      <c r="D4317" s="293">
        <f t="shared" si="2482"/>
        <v>0</v>
      </c>
      <c r="E4317" s="294">
        <f t="shared" si="2482"/>
        <v>0</v>
      </c>
      <c r="F4317" s="235"/>
      <c r="G4317" s="236"/>
      <c r="H4317" s="237">
        <f t="shared" ref="H4317:J4317" si="2483">H4279</f>
        <v>0</v>
      </c>
      <c r="I4317" s="238">
        <f t="shared" si="2483"/>
        <v>0</v>
      </c>
      <c r="J4317" s="238">
        <f t="shared" si="2483"/>
        <v>0</v>
      </c>
      <c r="K4317" s="239">
        <f t="shared" si="2457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4">B4280</f>
        <v>0</v>
      </c>
      <c r="C4318" s="292">
        <f t="shared" si="2484"/>
        <v>0</v>
      </c>
      <c r="D4318" s="293">
        <f t="shared" si="2484"/>
        <v>0</v>
      </c>
      <c r="E4318" s="294">
        <f t="shared" si="2484"/>
        <v>0</v>
      </c>
      <c r="F4318" s="235"/>
      <c r="G4318" s="236"/>
      <c r="H4318" s="237">
        <f t="shared" ref="H4318:J4318" si="2485">H4280</f>
        <v>0</v>
      </c>
      <c r="I4318" s="238">
        <f t="shared" si="2485"/>
        <v>0</v>
      </c>
      <c r="J4318" s="238">
        <f t="shared" si="2485"/>
        <v>0</v>
      </c>
      <c r="K4318" s="239">
        <f t="shared" si="2457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6">B4281</f>
        <v>0</v>
      </c>
      <c r="C4319" s="292">
        <f t="shared" si="2486"/>
        <v>0</v>
      </c>
      <c r="D4319" s="293">
        <f t="shared" si="2486"/>
        <v>0</v>
      </c>
      <c r="E4319" s="295">
        <f t="shared" si="2486"/>
        <v>0</v>
      </c>
      <c r="F4319" s="235"/>
      <c r="G4319" s="236"/>
      <c r="H4319" s="237">
        <f t="shared" ref="H4319:J4319" si="2487">H4281</f>
        <v>0</v>
      </c>
      <c r="I4319" s="238">
        <f t="shared" si="2487"/>
        <v>0</v>
      </c>
      <c r="J4319" s="238">
        <f t="shared" si="2487"/>
        <v>0</v>
      </c>
      <c r="K4319" s="239">
        <f t="shared" si="2457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3"/>
      <c r="K4321" s="32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5">
        <f>SUM(K4304:K4319)</f>
        <v>0</v>
      </c>
      <c r="K4322" s="32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7"/>
      <c r="K4323" s="32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4"/>
      <c r="K4325" s="32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8">
        <f>((J4322/1.11)+(K4324/1.11))*11%</f>
        <v>0</v>
      </c>
      <c r="K4326" s="329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4"/>
      <c r="K4327" s="32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30">
        <f>J4292</f>
        <v>0</v>
      </c>
      <c r="K4330" s="331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30">
        <f>J4293</f>
        <v>0</v>
      </c>
      <c r="K4331" s="331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24020039</v>
      </c>
      <c r="G4334" s="11" t="s">
        <v>2</v>
      </c>
      <c r="H4334" s="306"/>
      <c r="I4334" s="306"/>
      <c r="J4334" s="306"/>
      <c r="K4334" s="30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0" t="s">
        <v>3</v>
      </c>
      <c r="G4335" s="17"/>
      <c r="H4335" s="308"/>
      <c r="I4335" s="308"/>
      <c r="J4335" s="308"/>
      <c r="K4335" s="30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8"/>
      <c r="E4336" s="349"/>
      <c r="F4336" s="310"/>
      <c r="G4336" s="18"/>
      <c r="H4336" s="350"/>
      <c r="I4336" s="350"/>
      <c r="J4336" s="350"/>
      <c r="K4336" s="351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0"/>
      <c r="G4337" s="18"/>
      <c r="H4337" s="352"/>
      <c r="I4337" s="352"/>
      <c r="J4337" s="352"/>
      <c r="K4337" s="353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4"/>
      <c r="I4338" s="354"/>
      <c r="J4338" s="354"/>
      <c r="K4338" s="355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8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8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8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8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8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8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8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8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8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8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8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8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8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8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8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8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7"/>
      <c r="K4359" s="311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2">
        <f>SUM(K4342:K4357)</f>
        <v>0</v>
      </c>
      <c r="K4360" s="333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4"/>
      <c r="K4361" s="334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1"/>
      <c r="K4363" s="311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5">
        <f>((J4360/1.11)+(K4362/1.11))*11%</f>
        <v>0</v>
      </c>
      <c r="K4364" s="336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1"/>
      <c r="K4365" s="311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2"/>
      <c r="K4368" s="31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2"/>
      <c r="K4369" s="31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24020039</v>
      </c>
      <c r="F4372" s="123"/>
      <c r="G4372" s="124" t="s">
        <v>2</v>
      </c>
      <c r="H4372" s="356">
        <f>H4334</f>
        <v>0</v>
      </c>
      <c r="I4372" s="356"/>
      <c r="J4372" s="356"/>
      <c r="K4372" s="357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60" t="s">
        <v>3</v>
      </c>
      <c r="G4373" s="130"/>
      <c r="H4373" s="358"/>
      <c r="I4373" s="358"/>
      <c r="J4373" s="358"/>
      <c r="K4373" s="359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1">
        <f>D4336</f>
        <v>0</v>
      </c>
      <c r="E4374" s="362"/>
      <c r="F4374" s="360"/>
      <c r="G4374" s="131"/>
      <c r="H4374" s="363">
        <f>H4336</f>
        <v>0</v>
      </c>
      <c r="I4374" s="363"/>
      <c r="J4374" s="363"/>
      <c r="K4374" s="36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60"/>
      <c r="G4375" s="131"/>
      <c r="H4375" s="344">
        <f>H4337</f>
        <v>0</v>
      </c>
      <c r="I4375" s="344"/>
      <c r="J4375" s="344"/>
      <c r="K4375" s="345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6"/>
      <c r="I4376" s="346"/>
      <c r="J4376" s="346"/>
      <c r="K4376" s="347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9">B4342</f>
        <v>0</v>
      </c>
      <c r="C4380" s="287">
        <f t="shared" si="2489"/>
        <v>0</v>
      </c>
      <c r="D4380" s="288">
        <f t="shared" si="2489"/>
        <v>0</v>
      </c>
      <c r="E4380" s="289">
        <f t="shared" si="2489"/>
        <v>0</v>
      </c>
      <c r="F4380" s="158"/>
      <c r="G4380" s="159"/>
      <c r="H4380" s="160">
        <f t="shared" ref="H4380:J4380" si="2490">H4342</f>
        <v>0</v>
      </c>
      <c r="I4380" s="161">
        <f t="shared" si="2490"/>
        <v>0</v>
      </c>
      <c r="J4380" s="161">
        <f t="shared" si="2490"/>
        <v>0</v>
      </c>
      <c r="K4380" s="162">
        <f t="shared" ref="K4380:K4395" si="2491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2">B4343</f>
        <v>0</v>
      </c>
      <c r="C4381" s="287">
        <f t="shared" si="2492"/>
        <v>0</v>
      </c>
      <c r="D4381" s="288">
        <f t="shared" si="2492"/>
        <v>0</v>
      </c>
      <c r="E4381" s="289">
        <f t="shared" si="2492"/>
        <v>0</v>
      </c>
      <c r="F4381" s="158"/>
      <c r="G4381" s="159"/>
      <c r="H4381" s="160">
        <f t="shared" ref="H4381:J4381" si="2493">H4343</f>
        <v>0</v>
      </c>
      <c r="I4381" s="161">
        <f t="shared" si="2493"/>
        <v>0</v>
      </c>
      <c r="J4381" s="161">
        <f t="shared" si="2493"/>
        <v>0</v>
      </c>
      <c r="K4381" s="162">
        <f t="shared" si="2491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4">B4344</f>
        <v>0</v>
      </c>
      <c r="C4382" s="287">
        <f t="shared" si="2494"/>
        <v>0</v>
      </c>
      <c r="D4382" s="288">
        <f t="shared" si="2494"/>
        <v>0</v>
      </c>
      <c r="E4382" s="289">
        <f t="shared" si="2494"/>
        <v>0</v>
      </c>
      <c r="F4382" s="158"/>
      <c r="G4382" s="159"/>
      <c r="H4382" s="160">
        <f t="shared" ref="H4382:J4382" si="2495">H4344</f>
        <v>0</v>
      </c>
      <c r="I4382" s="161">
        <f t="shared" si="2495"/>
        <v>0</v>
      </c>
      <c r="J4382" s="161">
        <f t="shared" si="2495"/>
        <v>0</v>
      </c>
      <c r="K4382" s="162">
        <f t="shared" si="2491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6">B4345</f>
        <v>0</v>
      </c>
      <c r="C4383" s="287">
        <f t="shared" si="2496"/>
        <v>0</v>
      </c>
      <c r="D4383" s="288">
        <f t="shared" si="2496"/>
        <v>0</v>
      </c>
      <c r="E4383" s="289">
        <f t="shared" si="2496"/>
        <v>0</v>
      </c>
      <c r="F4383" s="158"/>
      <c r="G4383" s="159"/>
      <c r="H4383" s="160">
        <f t="shared" ref="H4383:J4383" si="2497">H4345</f>
        <v>0</v>
      </c>
      <c r="I4383" s="161">
        <f t="shared" si="2497"/>
        <v>0</v>
      </c>
      <c r="J4383" s="161">
        <f t="shared" si="2497"/>
        <v>0</v>
      </c>
      <c r="K4383" s="162">
        <f t="shared" si="2491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8">B4346</f>
        <v>0</v>
      </c>
      <c r="C4384" s="287">
        <f t="shared" si="2498"/>
        <v>0</v>
      </c>
      <c r="D4384" s="288">
        <f t="shared" si="2498"/>
        <v>0</v>
      </c>
      <c r="E4384" s="289">
        <f t="shared" si="2498"/>
        <v>0</v>
      </c>
      <c r="F4384" s="158"/>
      <c r="G4384" s="159"/>
      <c r="H4384" s="160">
        <f t="shared" ref="H4384:J4384" si="2499">H4346</f>
        <v>0</v>
      </c>
      <c r="I4384" s="161">
        <f t="shared" si="2499"/>
        <v>0</v>
      </c>
      <c r="J4384" s="161">
        <f t="shared" si="2499"/>
        <v>0</v>
      </c>
      <c r="K4384" s="162">
        <f t="shared" si="2491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500">B4347</f>
        <v>0</v>
      </c>
      <c r="C4385" s="287">
        <f t="shared" si="2500"/>
        <v>0</v>
      </c>
      <c r="D4385" s="288">
        <f t="shared" si="2500"/>
        <v>0</v>
      </c>
      <c r="E4385" s="289">
        <f t="shared" si="2500"/>
        <v>0</v>
      </c>
      <c r="F4385" s="158"/>
      <c r="G4385" s="159"/>
      <c r="H4385" s="160">
        <f t="shared" ref="H4385:J4385" si="2501">H4347</f>
        <v>0</v>
      </c>
      <c r="I4385" s="161">
        <f t="shared" si="2501"/>
        <v>0</v>
      </c>
      <c r="J4385" s="161">
        <f t="shared" si="2501"/>
        <v>0</v>
      </c>
      <c r="K4385" s="162">
        <f t="shared" si="2491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2">B4348</f>
        <v>0</v>
      </c>
      <c r="C4386" s="287">
        <f t="shared" si="2502"/>
        <v>0</v>
      </c>
      <c r="D4386" s="288">
        <f t="shared" si="2502"/>
        <v>0</v>
      </c>
      <c r="E4386" s="289">
        <f t="shared" si="2502"/>
        <v>0</v>
      </c>
      <c r="F4386" s="158"/>
      <c r="G4386" s="159"/>
      <c r="H4386" s="160">
        <f t="shared" ref="H4386:J4386" si="2503">H4348</f>
        <v>0</v>
      </c>
      <c r="I4386" s="161">
        <f t="shared" si="2503"/>
        <v>0</v>
      </c>
      <c r="J4386" s="161">
        <f t="shared" si="2503"/>
        <v>0</v>
      </c>
      <c r="K4386" s="162">
        <f t="shared" si="2491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4">B4349</f>
        <v>0</v>
      </c>
      <c r="C4387" s="287">
        <f t="shared" si="2504"/>
        <v>0</v>
      </c>
      <c r="D4387" s="288">
        <f t="shared" si="2504"/>
        <v>0</v>
      </c>
      <c r="E4387" s="290">
        <f t="shared" si="2504"/>
        <v>0</v>
      </c>
      <c r="F4387" s="158"/>
      <c r="G4387" s="159"/>
      <c r="H4387" s="160">
        <f t="shared" ref="H4387:J4387" si="2505">H4349</f>
        <v>0</v>
      </c>
      <c r="I4387" s="161">
        <f t="shared" si="2505"/>
        <v>0</v>
      </c>
      <c r="J4387" s="161">
        <f t="shared" si="2505"/>
        <v>0</v>
      </c>
      <c r="K4387" s="162">
        <f t="shared" si="2491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6">B4350</f>
        <v>0</v>
      </c>
      <c r="C4388" s="287">
        <f t="shared" si="2506"/>
        <v>0</v>
      </c>
      <c r="D4388" s="288">
        <f t="shared" si="2506"/>
        <v>0</v>
      </c>
      <c r="E4388" s="289">
        <f t="shared" si="2506"/>
        <v>0</v>
      </c>
      <c r="F4388" s="158"/>
      <c r="G4388" s="159"/>
      <c r="H4388" s="160">
        <f t="shared" ref="H4388:J4388" si="2507">H4350</f>
        <v>0</v>
      </c>
      <c r="I4388" s="161">
        <f t="shared" si="2507"/>
        <v>0</v>
      </c>
      <c r="J4388" s="161">
        <f t="shared" si="2507"/>
        <v>0</v>
      </c>
      <c r="K4388" s="162">
        <f t="shared" si="2491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8">B4351</f>
        <v>0</v>
      </c>
      <c r="C4389" s="287">
        <f t="shared" si="2508"/>
        <v>0</v>
      </c>
      <c r="D4389" s="288">
        <f t="shared" si="2508"/>
        <v>0</v>
      </c>
      <c r="E4389" s="289">
        <f t="shared" si="2508"/>
        <v>0</v>
      </c>
      <c r="F4389" s="158"/>
      <c r="G4389" s="159"/>
      <c r="H4389" s="160">
        <f t="shared" ref="H4389:J4389" si="2509">H4351</f>
        <v>0</v>
      </c>
      <c r="I4389" s="161">
        <f t="shared" si="2509"/>
        <v>0</v>
      </c>
      <c r="J4389" s="161">
        <f t="shared" si="2509"/>
        <v>0</v>
      </c>
      <c r="K4389" s="162">
        <f t="shared" si="2491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10">B4352</f>
        <v>0</v>
      </c>
      <c r="C4390" s="287">
        <f t="shared" si="2510"/>
        <v>0</v>
      </c>
      <c r="D4390" s="288">
        <f t="shared" si="2510"/>
        <v>0</v>
      </c>
      <c r="E4390" s="289">
        <f t="shared" si="2510"/>
        <v>0</v>
      </c>
      <c r="F4390" s="158"/>
      <c r="G4390" s="159"/>
      <c r="H4390" s="160">
        <f t="shared" ref="H4390:J4390" si="2511">H4352</f>
        <v>0</v>
      </c>
      <c r="I4390" s="161">
        <f t="shared" si="2511"/>
        <v>0</v>
      </c>
      <c r="J4390" s="161">
        <f t="shared" si="2511"/>
        <v>0</v>
      </c>
      <c r="K4390" s="162">
        <f t="shared" si="2491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2">B4353</f>
        <v>0</v>
      </c>
      <c r="C4391" s="287">
        <f t="shared" si="2512"/>
        <v>0</v>
      </c>
      <c r="D4391" s="288">
        <f t="shared" si="2512"/>
        <v>0</v>
      </c>
      <c r="E4391" s="289">
        <f t="shared" si="2512"/>
        <v>0</v>
      </c>
      <c r="F4391" s="158"/>
      <c r="G4391" s="159"/>
      <c r="H4391" s="160">
        <f t="shared" ref="H4391:J4391" si="2513">H4353</f>
        <v>0</v>
      </c>
      <c r="I4391" s="161">
        <f t="shared" si="2513"/>
        <v>0</v>
      </c>
      <c r="J4391" s="161">
        <f t="shared" si="2513"/>
        <v>0</v>
      </c>
      <c r="K4391" s="162">
        <f t="shared" si="2491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4">B4354</f>
        <v>0</v>
      </c>
      <c r="C4392" s="287">
        <f t="shared" si="2514"/>
        <v>0</v>
      </c>
      <c r="D4392" s="288">
        <f t="shared" si="2514"/>
        <v>0</v>
      </c>
      <c r="E4392" s="289">
        <f t="shared" si="2514"/>
        <v>0</v>
      </c>
      <c r="F4392" s="158"/>
      <c r="G4392" s="159"/>
      <c r="H4392" s="160">
        <f t="shared" ref="H4392:J4392" si="2515">H4354</f>
        <v>0</v>
      </c>
      <c r="I4392" s="161">
        <f t="shared" si="2515"/>
        <v>0</v>
      </c>
      <c r="J4392" s="161">
        <f t="shared" si="2515"/>
        <v>0</v>
      </c>
      <c r="K4392" s="162">
        <f t="shared" si="2491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6">B4355</f>
        <v>0</v>
      </c>
      <c r="C4393" s="287">
        <f t="shared" si="2516"/>
        <v>0</v>
      </c>
      <c r="D4393" s="288">
        <f t="shared" si="2516"/>
        <v>0</v>
      </c>
      <c r="E4393" s="289">
        <f t="shared" si="2516"/>
        <v>0</v>
      </c>
      <c r="F4393" s="158"/>
      <c r="G4393" s="159"/>
      <c r="H4393" s="160">
        <f t="shared" ref="H4393:J4393" si="2517">H4355</f>
        <v>0</v>
      </c>
      <c r="I4393" s="161">
        <f t="shared" si="2517"/>
        <v>0</v>
      </c>
      <c r="J4393" s="161">
        <f t="shared" si="2517"/>
        <v>0</v>
      </c>
      <c r="K4393" s="162">
        <f t="shared" si="2491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8">B4356</f>
        <v>0</v>
      </c>
      <c r="C4394" s="287">
        <f t="shared" si="2518"/>
        <v>0</v>
      </c>
      <c r="D4394" s="288">
        <f t="shared" si="2518"/>
        <v>0</v>
      </c>
      <c r="E4394" s="289">
        <f t="shared" si="2518"/>
        <v>0</v>
      </c>
      <c r="F4394" s="158"/>
      <c r="G4394" s="159"/>
      <c r="H4394" s="160">
        <f t="shared" ref="H4394:J4394" si="2519">H4356</f>
        <v>0</v>
      </c>
      <c r="I4394" s="161">
        <f t="shared" si="2519"/>
        <v>0</v>
      </c>
      <c r="J4394" s="161">
        <f t="shared" si="2519"/>
        <v>0</v>
      </c>
      <c r="K4394" s="162">
        <f t="shared" si="2491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20">B4357</f>
        <v>0</v>
      </c>
      <c r="C4395" s="287">
        <f t="shared" si="2520"/>
        <v>0</v>
      </c>
      <c r="D4395" s="288">
        <f t="shared" si="2520"/>
        <v>0</v>
      </c>
      <c r="E4395" s="290">
        <f t="shared" si="2520"/>
        <v>0</v>
      </c>
      <c r="F4395" s="158"/>
      <c r="G4395" s="159"/>
      <c r="H4395" s="160">
        <f t="shared" ref="H4395:J4395" si="2521">H4357</f>
        <v>0</v>
      </c>
      <c r="I4395" s="161">
        <f t="shared" si="2521"/>
        <v>0</v>
      </c>
      <c r="J4395" s="161">
        <f t="shared" si="2521"/>
        <v>0</v>
      </c>
      <c r="K4395" s="162">
        <f t="shared" si="2491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77"/>
      <c r="K4397" s="365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78">
        <f>SUM(K4380:K4395)</f>
        <v>0</v>
      </c>
      <c r="K4398" s="37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6"/>
      <c r="K4399" s="366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5"/>
      <c r="K4401" s="365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71">
        <f>((J4398/1.11)+(K4400/1.11))*11%</f>
        <v>0</v>
      </c>
      <c r="K4402" s="37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5"/>
      <c r="K4403" s="365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8">
        <f>J4368</f>
        <v>0</v>
      </c>
      <c r="K4406" s="339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8">
        <f>J4369</f>
        <v>0</v>
      </c>
      <c r="K4407" s="339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24020039</v>
      </c>
      <c r="F4410" s="200"/>
      <c r="G4410" s="201" t="s">
        <v>2</v>
      </c>
      <c r="H4410" s="340">
        <f>H4372</f>
        <v>0</v>
      </c>
      <c r="I4410" s="340"/>
      <c r="J4410" s="340"/>
      <c r="K4410" s="341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4" t="s">
        <v>3</v>
      </c>
      <c r="G4411" s="207"/>
      <c r="H4411" s="342"/>
      <c r="I4411" s="342"/>
      <c r="J4411" s="342"/>
      <c r="K4411" s="343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5">
        <f>D4374</f>
        <v>0</v>
      </c>
      <c r="E4412" s="316"/>
      <c r="F4412" s="314"/>
      <c r="G4412" s="208"/>
      <c r="H4412" s="317">
        <f>H4374</f>
        <v>0</v>
      </c>
      <c r="I4412" s="317"/>
      <c r="J4412" s="317"/>
      <c r="K4412" s="318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4"/>
      <c r="G4413" s="208"/>
      <c r="H4413" s="319">
        <f>H4375</f>
        <v>0</v>
      </c>
      <c r="I4413" s="319"/>
      <c r="J4413" s="319"/>
      <c r="K4413" s="320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1"/>
      <c r="I4414" s="321"/>
      <c r="J4414" s="321"/>
      <c r="K4414" s="322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2">B4380</f>
        <v>0</v>
      </c>
      <c r="C4418" s="292">
        <f t="shared" si="2522"/>
        <v>0</v>
      </c>
      <c r="D4418" s="293">
        <f t="shared" si="2522"/>
        <v>0</v>
      </c>
      <c r="E4418" s="294">
        <f t="shared" si="2522"/>
        <v>0</v>
      </c>
      <c r="F4418" s="235"/>
      <c r="G4418" s="236"/>
      <c r="H4418" s="237">
        <f t="shared" ref="H4418:J4418" si="2523">H4380</f>
        <v>0</v>
      </c>
      <c r="I4418" s="238">
        <f t="shared" si="2523"/>
        <v>0</v>
      </c>
      <c r="J4418" s="238">
        <f t="shared" si="2523"/>
        <v>0</v>
      </c>
      <c r="K4418" s="239">
        <f t="shared" ref="K4418:K4433" si="2524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5">B4381</f>
        <v>0</v>
      </c>
      <c r="C4419" s="292">
        <f t="shared" si="2525"/>
        <v>0</v>
      </c>
      <c r="D4419" s="293">
        <f t="shared" si="2525"/>
        <v>0</v>
      </c>
      <c r="E4419" s="294">
        <f t="shared" si="2525"/>
        <v>0</v>
      </c>
      <c r="F4419" s="235"/>
      <c r="G4419" s="236"/>
      <c r="H4419" s="237">
        <f t="shared" ref="H4419:J4419" si="2526">H4381</f>
        <v>0</v>
      </c>
      <c r="I4419" s="238">
        <f t="shared" si="2526"/>
        <v>0</v>
      </c>
      <c r="J4419" s="238">
        <f t="shared" si="2526"/>
        <v>0</v>
      </c>
      <c r="K4419" s="239">
        <f t="shared" si="2524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7">B4382</f>
        <v>0</v>
      </c>
      <c r="C4420" s="292">
        <f t="shared" si="2527"/>
        <v>0</v>
      </c>
      <c r="D4420" s="293">
        <f t="shared" si="2527"/>
        <v>0</v>
      </c>
      <c r="E4420" s="294">
        <f t="shared" si="2527"/>
        <v>0</v>
      </c>
      <c r="F4420" s="235"/>
      <c r="G4420" s="236"/>
      <c r="H4420" s="237">
        <f t="shared" ref="H4420:J4420" si="2528">H4382</f>
        <v>0</v>
      </c>
      <c r="I4420" s="238">
        <f t="shared" si="2528"/>
        <v>0</v>
      </c>
      <c r="J4420" s="238">
        <f t="shared" si="2528"/>
        <v>0</v>
      </c>
      <c r="K4420" s="239">
        <f t="shared" si="2524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9">B4383</f>
        <v>0</v>
      </c>
      <c r="C4421" s="292">
        <f t="shared" si="2529"/>
        <v>0</v>
      </c>
      <c r="D4421" s="293">
        <f t="shared" si="2529"/>
        <v>0</v>
      </c>
      <c r="E4421" s="294">
        <f t="shared" si="2529"/>
        <v>0</v>
      </c>
      <c r="F4421" s="235"/>
      <c r="G4421" s="236"/>
      <c r="H4421" s="237">
        <f t="shared" ref="H4421:J4421" si="2530">H4383</f>
        <v>0</v>
      </c>
      <c r="I4421" s="238">
        <f t="shared" si="2530"/>
        <v>0</v>
      </c>
      <c r="J4421" s="238">
        <f t="shared" si="2530"/>
        <v>0</v>
      </c>
      <c r="K4421" s="239">
        <f t="shared" si="2524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31">B4384</f>
        <v>0</v>
      </c>
      <c r="C4422" s="292">
        <f t="shared" si="2531"/>
        <v>0</v>
      </c>
      <c r="D4422" s="293">
        <f t="shared" si="2531"/>
        <v>0</v>
      </c>
      <c r="E4422" s="294">
        <f t="shared" si="2531"/>
        <v>0</v>
      </c>
      <c r="F4422" s="235"/>
      <c r="G4422" s="236"/>
      <c r="H4422" s="237">
        <f t="shared" ref="H4422:J4422" si="2532">H4384</f>
        <v>0</v>
      </c>
      <c r="I4422" s="238">
        <f t="shared" si="2532"/>
        <v>0</v>
      </c>
      <c r="J4422" s="238">
        <f t="shared" si="2532"/>
        <v>0</v>
      </c>
      <c r="K4422" s="239">
        <f t="shared" si="2524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3">B4385</f>
        <v>0</v>
      </c>
      <c r="C4423" s="292">
        <f t="shared" si="2533"/>
        <v>0</v>
      </c>
      <c r="D4423" s="293">
        <f t="shared" si="2533"/>
        <v>0</v>
      </c>
      <c r="E4423" s="294">
        <f t="shared" si="2533"/>
        <v>0</v>
      </c>
      <c r="F4423" s="235"/>
      <c r="G4423" s="236"/>
      <c r="H4423" s="237">
        <f t="shared" ref="H4423:J4423" si="2534">H4385</f>
        <v>0</v>
      </c>
      <c r="I4423" s="238">
        <f t="shared" si="2534"/>
        <v>0</v>
      </c>
      <c r="J4423" s="238">
        <f t="shared" si="2534"/>
        <v>0</v>
      </c>
      <c r="K4423" s="239">
        <f t="shared" si="2524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5">B4386</f>
        <v>0</v>
      </c>
      <c r="C4424" s="292">
        <f t="shared" si="2535"/>
        <v>0</v>
      </c>
      <c r="D4424" s="293">
        <f t="shared" si="2535"/>
        <v>0</v>
      </c>
      <c r="E4424" s="294">
        <f t="shared" si="2535"/>
        <v>0</v>
      </c>
      <c r="F4424" s="235"/>
      <c r="G4424" s="236"/>
      <c r="H4424" s="237">
        <f t="shared" ref="H4424:J4424" si="2536">H4386</f>
        <v>0</v>
      </c>
      <c r="I4424" s="238">
        <f t="shared" si="2536"/>
        <v>0</v>
      </c>
      <c r="J4424" s="238">
        <f t="shared" si="2536"/>
        <v>0</v>
      </c>
      <c r="K4424" s="239">
        <f t="shared" si="2524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7">B4387</f>
        <v>0</v>
      </c>
      <c r="C4425" s="292">
        <f t="shared" si="2537"/>
        <v>0</v>
      </c>
      <c r="D4425" s="293">
        <f t="shared" si="2537"/>
        <v>0</v>
      </c>
      <c r="E4425" s="295">
        <f t="shared" si="2537"/>
        <v>0</v>
      </c>
      <c r="F4425" s="235"/>
      <c r="G4425" s="236"/>
      <c r="H4425" s="237">
        <f t="shared" ref="H4425:J4425" si="2538">H4387</f>
        <v>0</v>
      </c>
      <c r="I4425" s="238">
        <f t="shared" si="2538"/>
        <v>0</v>
      </c>
      <c r="J4425" s="238">
        <f t="shared" si="2538"/>
        <v>0</v>
      </c>
      <c r="K4425" s="239">
        <f t="shared" si="2524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9">B4388</f>
        <v>0</v>
      </c>
      <c r="C4426" s="292">
        <f t="shared" si="2539"/>
        <v>0</v>
      </c>
      <c r="D4426" s="293">
        <f t="shared" si="2539"/>
        <v>0</v>
      </c>
      <c r="E4426" s="294">
        <f t="shared" si="2539"/>
        <v>0</v>
      </c>
      <c r="F4426" s="235"/>
      <c r="G4426" s="236"/>
      <c r="H4426" s="237">
        <f t="shared" ref="H4426:J4426" si="2540">H4388</f>
        <v>0</v>
      </c>
      <c r="I4426" s="238">
        <f t="shared" si="2540"/>
        <v>0</v>
      </c>
      <c r="J4426" s="238">
        <f t="shared" si="2540"/>
        <v>0</v>
      </c>
      <c r="K4426" s="239">
        <f t="shared" si="2524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41">B4389</f>
        <v>0</v>
      </c>
      <c r="C4427" s="292">
        <f t="shared" si="2541"/>
        <v>0</v>
      </c>
      <c r="D4427" s="293">
        <f t="shared" si="2541"/>
        <v>0</v>
      </c>
      <c r="E4427" s="294">
        <f t="shared" si="2541"/>
        <v>0</v>
      </c>
      <c r="F4427" s="235"/>
      <c r="G4427" s="236"/>
      <c r="H4427" s="237">
        <f t="shared" ref="H4427:J4427" si="2542">H4389</f>
        <v>0</v>
      </c>
      <c r="I4427" s="238">
        <f t="shared" si="2542"/>
        <v>0</v>
      </c>
      <c r="J4427" s="238">
        <f t="shared" si="2542"/>
        <v>0</v>
      </c>
      <c r="K4427" s="239">
        <f t="shared" si="2524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3">B4390</f>
        <v>0</v>
      </c>
      <c r="C4428" s="292">
        <f t="shared" si="2543"/>
        <v>0</v>
      </c>
      <c r="D4428" s="293">
        <f t="shared" si="2543"/>
        <v>0</v>
      </c>
      <c r="E4428" s="294">
        <f t="shared" si="2543"/>
        <v>0</v>
      </c>
      <c r="F4428" s="235"/>
      <c r="G4428" s="236"/>
      <c r="H4428" s="237">
        <f t="shared" ref="H4428:J4428" si="2544">H4390</f>
        <v>0</v>
      </c>
      <c r="I4428" s="238">
        <f t="shared" si="2544"/>
        <v>0</v>
      </c>
      <c r="J4428" s="238">
        <f t="shared" si="2544"/>
        <v>0</v>
      </c>
      <c r="K4428" s="239">
        <f t="shared" si="2524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5">B4391</f>
        <v>0</v>
      </c>
      <c r="C4429" s="292">
        <f t="shared" si="2545"/>
        <v>0</v>
      </c>
      <c r="D4429" s="293">
        <f t="shared" si="2545"/>
        <v>0</v>
      </c>
      <c r="E4429" s="294">
        <f t="shared" si="2545"/>
        <v>0</v>
      </c>
      <c r="F4429" s="235"/>
      <c r="G4429" s="236"/>
      <c r="H4429" s="237">
        <f t="shared" ref="H4429:J4429" si="2546">H4391</f>
        <v>0</v>
      </c>
      <c r="I4429" s="238">
        <f t="shared" si="2546"/>
        <v>0</v>
      </c>
      <c r="J4429" s="238">
        <f t="shared" si="2546"/>
        <v>0</v>
      </c>
      <c r="K4429" s="239">
        <f t="shared" si="2524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7">B4392</f>
        <v>0</v>
      </c>
      <c r="C4430" s="292">
        <f t="shared" si="2547"/>
        <v>0</v>
      </c>
      <c r="D4430" s="293">
        <f t="shared" si="2547"/>
        <v>0</v>
      </c>
      <c r="E4430" s="294">
        <f t="shared" si="2547"/>
        <v>0</v>
      </c>
      <c r="F4430" s="235"/>
      <c r="G4430" s="236"/>
      <c r="H4430" s="237">
        <f t="shared" ref="H4430:J4430" si="2548">H4392</f>
        <v>0</v>
      </c>
      <c r="I4430" s="238">
        <f t="shared" si="2548"/>
        <v>0</v>
      </c>
      <c r="J4430" s="238">
        <f t="shared" si="2548"/>
        <v>0</v>
      </c>
      <c r="K4430" s="239">
        <f t="shared" si="2524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9">B4393</f>
        <v>0</v>
      </c>
      <c r="C4431" s="292">
        <f t="shared" si="2549"/>
        <v>0</v>
      </c>
      <c r="D4431" s="293">
        <f t="shared" si="2549"/>
        <v>0</v>
      </c>
      <c r="E4431" s="294">
        <f t="shared" si="2549"/>
        <v>0</v>
      </c>
      <c r="F4431" s="235"/>
      <c r="G4431" s="236"/>
      <c r="H4431" s="237">
        <f t="shared" ref="H4431:J4431" si="2550">H4393</f>
        <v>0</v>
      </c>
      <c r="I4431" s="238">
        <f t="shared" si="2550"/>
        <v>0</v>
      </c>
      <c r="J4431" s="238">
        <f t="shared" si="2550"/>
        <v>0</v>
      </c>
      <c r="K4431" s="239">
        <f t="shared" si="2524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51">B4394</f>
        <v>0</v>
      </c>
      <c r="C4432" s="292">
        <f t="shared" si="2551"/>
        <v>0</v>
      </c>
      <c r="D4432" s="293">
        <f t="shared" si="2551"/>
        <v>0</v>
      </c>
      <c r="E4432" s="294">
        <f t="shared" si="2551"/>
        <v>0</v>
      </c>
      <c r="F4432" s="235"/>
      <c r="G4432" s="236"/>
      <c r="H4432" s="237">
        <f t="shared" ref="H4432:J4432" si="2552">H4394</f>
        <v>0</v>
      </c>
      <c r="I4432" s="238">
        <f t="shared" si="2552"/>
        <v>0</v>
      </c>
      <c r="J4432" s="238">
        <f t="shared" si="2552"/>
        <v>0</v>
      </c>
      <c r="K4432" s="239">
        <f t="shared" si="2524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3">B4395</f>
        <v>0</v>
      </c>
      <c r="C4433" s="292">
        <f t="shared" si="2553"/>
        <v>0</v>
      </c>
      <c r="D4433" s="293">
        <f t="shared" si="2553"/>
        <v>0</v>
      </c>
      <c r="E4433" s="295">
        <f t="shared" si="2553"/>
        <v>0</v>
      </c>
      <c r="F4433" s="235"/>
      <c r="G4433" s="236"/>
      <c r="H4433" s="237">
        <f t="shared" ref="H4433:J4433" si="2554">H4395</f>
        <v>0</v>
      </c>
      <c r="I4433" s="238">
        <f t="shared" si="2554"/>
        <v>0</v>
      </c>
      <c r="J4433" s="238">
        <f t="shared" si="2554"/>
        <v>0</v>
      </c>
      <c r="K4433" s="239">
        <f t="shared" si="2524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3"/>
      <c r="K4435" s="32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5">
        <f>SUM(K4418:K4433)</f>
        <v>0</v>
      </c>
      <c r="K4436" s="32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7"/>
      <c r="K4437" s="32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4"/>
      <c r="K4439" s="32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8">
        <f>((J4436/1.11)+(K4438/1.11))*11%</f>
        <v>0</v>
      </c>
      <c r="K4440" s="329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4"/>
      <c r="K4441" s="32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30">
        <f>J4406</f>
        <v>0</v>
      </c>
      <c r="K4444" s="331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30">
        <f>J4407</f>
        <v>0</v>
      </c>
      <c r="K4445" s="331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24020040</v>
      </c>
      <c r="G4448" s="11" t="s">
        <v>2</v>
      </c>
      <c r="H4448" s="306"/>
      <c r="I4448" s="306"/>
      <c r="J4448" s="306"/>
      <c r="K4448" s="30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0" t="s">
        <v>3</v>
      </c>
      <c r="G4449" s="17"/>
      <c r="H4449" s="308"/>
      <c r="I4449" s="308"/>
      <c r="J4449" s="308"/>
      <c r="K4449" s="30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8"/>
      <c r="E4450" s="349"/>
      <c r="F4450" s="310"/>
      <c r="G4450" s="18"/>
      <c r="H4450" s="350"/>
      <c r="I4450" s="350"/>
      <c r="J4450" s="350"/>
      <c r="K4450" s="351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0"/>
      <c r="G4451" s="18"/>
      <c r="H4451" s="352"/>
      <c r="I4451" s="352"/>
      <c r="J4451" s="352"/>
      <c r="K4451" s="353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4"/>
      <c r="I4452" s="354"/>
      <c r="J4452" s="354"/>
      <c r="K4452" s="355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5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5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5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5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5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5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5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5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5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5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5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5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5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5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5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5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7"/>
      <c r="K4473" s="311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2">
        <f>SUM(K4456:K4471)</f>
        <v>0</v>
      </c>
      <c r="K4474" s="333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4"/>
      <c r="K4475" s="334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1"/>
      <c r="K4477" s="311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5">
        <f>((J4474/1.11)+(K4476/1.11))*11%</f>
        <v>0</v>
      </c>
      <c r="K4478" s="336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1"/>
      <c r="K4479" s="311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2"/>
      <c r="K4482" s="31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2"/>
      <c r="K4483" s="31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24020040</v>
      </c>
      <c r="F4486" s="123"/>
      <c r="G4486" s="124" t="s">
        <v>2</v>
      </c>
      <c r="H4486" s="356">
        <f>H4448</f>
        <v>0</v>
      </c>
      <c r="I4486" s="356"/>
      <c r="J4486" s="356"/>
      <c r="K4486" s="357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60" t="s">
        <v>3</v>
      </c>
      <c r="G4487" s="130"/>
      <c r="H4487" s="358"/>
      <c r="I4487" s="358"/>
      <c r="J4487" s="358"/>
      <c r="K4487" s="359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1">
        <f>D4450</f>
        <v>0</v>
      </c>
      <c r="E4488" s="362"/>
      <c r="F4488" s="360"/>
      <c r="G4488" s="131"/>
      <c r="H4488" s="363">
        <f>H4450</f>
        <v>0</v>
      </c>
      <c r="I4488" s="363"/>
      <c r="J4488" s="363"/>
      <c r="K4488" s="36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60"/>
      <c r="G4489" s="131"/>
      <c r="H4489" s="344">
        <f>H4451</f>
        <v>0</v>
      </c>
      <c r="I4489" s="344"/>
      <c r="J4489" s="344"/>
      <c r="K4489" s="345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6"/>
      <c r="I4490" s="346"/>
      <c r="J4490" s="346"/>
      <c r="K4490" s="347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6">B4456</f>
        <v>0</v>
      </c>
      <c r="C4494" s="287">
        <f t="shared" si="2556"/>
        <v>0</v>
      </c>
      <c r="D4494" s="288">
        <f t="shared" si="2556"/>
        <v>0</v>
      </c>
      <c r="E4494" s="289">
        <f t="shared" si="2556"/>
        <v>0</v>
      </c>
      <c r="F4494" s="158"/>
      <c r="G4494" s="159"/>
      <c r="H4494" s="160">
        <f t="shared" ref="H4494:J4494" si="2557">H4456</f>
        <v>0</v>
      </c>
      <c r="I4494" s="161">
        <f t="shared" si="2557"/>
        <v>0</v>
      </c>
      <c r="J4494" s="161">
        <f t="shared" si="2557"/>
        <v>0</v>
      </c>
      <c r="K4494" s="162">
        <f t="shared" ref="K4494:K4509" si="2558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9">B4457</f>
        <v>0</v>
      </c>
      <c r="C4495" s="287">
        <f t="shared" si="2559"/>
        <v>0</v>
      </c>
      <c r="D4495" s="288">
        <f t="shared" si="2559"/>
        <v>0</v>
      </c>
      <c r="E4495" s="289">
        <f t="shared" si="2559"/>
        <v>0</v>
      </c>
      <c r="F4495" s="158"/>
      <c r="G4495" s="159"/>
      <c r="H4495" s="160">
        <f t="shared" ref="H4495:J4495" si="2560">H4457</f>
        <v>0</v>
      </c>
      <c r="I4495" s="161">
        <f t="shared" si="2560"/>
        <v>0</v>
      </c>
      <c r="J4495" s="161">
        <f t="shared" si="2560"/>
        <v>0</v>
      </c>
      <c r="K4495" s="162">
        <f t="shared" si="2558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61">B4458</f>
        <v>0</v>
      </c>
      <c r="C4496" s="287">
        <f t="shared" si="2561"/>
        <v>0</v>
      </c>
      <c r="D4496" s="288">
        <f t="shared" si="2561"/>
        <v>0</v>
      </c>
      <c r="E4496" s="289">
        <f t="shared" si="2561"/>
        <v>0</v>
      </c>
      <c r="F4496" s="158"/>
      <c r="G4496" s="159"/>
      <c r="H4496" s="160">
        <f t="shared" ref="H4496:J4496" si="2562">H4458</f>
        <v>0</v>
      </c>
      <c r="I4496" s="161">
        <f t="shared" si="2562"/>
        <v>0</v>
      </c>
      <c r="J4496" s="161">
        <f t="shared" si="2562"/>
        <v>0</v>
      </c>
      <c r="K4496" s="162">
        <f t="shared" si="2558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3">B4459</f>
        <v>0</v>
      </c>
      <c r="C4497" s="287">
        <f t="shared" si="2563"/>
        <v>0</v>
      </c>
      <c r="D4497" s="288">
        <f t="shared" si="2563"/>
        <v>0</v>
      </c>
      <c r="E4497" s="289">
        <f t="shared" si="2563"/>
        <v>0</v>
      </c>
      <c r="F4497" s="158"/>
      <c r="G4497" s="159"/>
      <c r="H4497" s="160">
        <f t="shared" ref="H4497:J4497" si="2564">H4459</f>
        <v>0</v>
      </c>
      <c r="I4497" s="161">
        <f t="shared" si="2564"/>
        <v>0</v>
      </c>
      <c r="J4497" s="161">
        <f t="shared" si="2564"/>
        <v>0</v>
      </c>
      <c r="K4497" s="162">
        <f t="shared" si="2558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5">B4460</f>
        <v>0</v>
      </c>
      <c r="C4498" s="287">
        <f t="shared" si="2565"/>
        <v>0</v>
      </c>
      <c r="D4498" s="288">
        <f t="shared" si="2565"/>
        <v>0</v>
      </c>
      <c r="E4498" s="289">
        <f t="shared" si="2565"/>
        <v>0</v>
      </c>
      <c r="F4498" s="158"/>
      <c r="G4498" s="159"/>
      <c r="H4498" s="160">
        <f t="shared" ref="H4498:J4498" si="2566">H4460</f>
        <v>0</v>
      </c>
      <c r="I4498" s="161">
        <f t="shared" si="2566"/>
        <v>0</v>
      </c>
      <c r="J4498" s="161">
        <f t="shared" si="2566"/>
        <v>0</v>
      </c>
      <c r="K4498" s="162">
        <f t="shared" si="2558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7">B4461</f>
        <v>0</v>
      </c>
      <c r="C4499" s="287">
        <f t="shared" si="2567"/>
        <v>0</v>
      </c>
      <c r="D4499" s="288">
        <f t="shared" si="2567"/>
        <v>0</v>
      </c>
      <c r="E4499" s="289">
        <f t="shared" si="2567"/>
        <v>0</v>
      </c>
      <c r="F4499" s="158"/>
      <c r="G4499" s="159"/>
      <c r="H4499" s="160">
        <f t="shared" ref="H4499:J4499" si="2568">H4461</f>
        <v>0</v>
      </c>
      <c r="I4499" s="161">
        <f t="shared" si="2568"/>
        <v>0</v>
      </c>
      <c r="J4499" s="161">
        <f t="shared" si="2568"/>
        <v>0</v>
      </c>
      <c r="K4499" s="162">
        <f t="shared" si="2558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9">B4462</f>
        <v>0</v>
      </c>
      <c r="C4500" s="287">
        <f t="shared" si="2569"/>
        <v>0</v>
      </c>
      <c r="D4500" s="288">
        <f t="shared" si="2569"/>
        <v>0</v>
      </c>
      <c r="E4500" s="289">
        <f t="shared" si="2569"/>
        <v>0</v>
      </c>
      <c r="F4500" s="158"/>
      <c r="G4500" s="159"/>
      <c r="H4500" s="160">
        <f t="shared" ref="H4500:J4500" si="2570">H4462</f>
        <v>0</v>
      </c>
      <c r="I4500" s="161">
        <f t="shared" si="2570"/>
        <v>0</v>
      </c>
      <c r="J4500" s="161">
        <f t="shared" si="2570"/>
        <v>0</v>
      </c>
      <c r="K4500" s="162">
        <f t="shared" si="2558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71">B4463</f>
        <v>0</v>
      </c>
      <c r="C4501" s="287">
        <f t="shared" si="2571"/>
        <v>0</v>
      </c>
      <c r="D4501" s="288">
        <f t="shared" si="2571"/>
        <v>0</v>
      </c>
      <c r="E4501" s="290">
        <f t="shared" si="2571"/>
        <v>0</v>
      </c>
      <c r="F4501" s="158"/>
      <c r="G4501" s="159"/>
      <c r="H4501" s="160">
        <f t="shared" ref="H4501:J4501" si="2572">H4463</f>
        <v>0</v>
      </c>
      <c r="I4501" s="161">
        <f t="shared" si="2572"/>
        <v>0</v>
      </c>
      <c r="J4501" s="161">
        <f t="shared" si="2572"/>
        <v>0</v>
      </c>
      <c r="K4501" s="162">
        <f t="shared" si="2558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3">B4464</f>
        <v>0</v>
      </c>
      <c r="C4502" s="287">
        <f t="shared" si="2573"/>
        <v>0</v>
      </c>
      <c r="D4502" s="288">
        <f t="shared" si="2573"/>
        <v>0</v>
      </c>
      <c r="E4502" s="289">
        <f t="shared" si="2573"/>
        <v>0</v>
      </c>
      <c r="F4502" s="158"/>
      <c r="G4502" s="159"/>
      <c r="H4502" s="160">
        <f t="shared" ref="H4502:J4502" si="2574">H4464</f>
        <v>0</v>
      </c>
      <c r="I4502" s="161">
        <f t="shared" si="2574"/>
        <v>0</v>
      </c>
      <c r="J4502" s="161">
        <f t="shared" si="2574"/>
        <v>0</v>
      </c>
      <c r="K4502" s="162">
        <f t="shared" si="2558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5">B4465</f>
        <v>0</v>
      </c>
      <c r="C4503" s="287">
        <f t="shared" si="2575"/>
        <v>0</v>
      </c>
      <c r="D4503" s="288">
        <f t="shared" si="2575"/>
        <v>0</v>
      </c>
      <c r="E4503" s="289">
        <f t="shared" si="2575"/>
        <v>0</v>
      </c>
      <c r="F4503" s="158"/>
      <c r="G4503" s="159"/>
      <c r="H4503" s="160">
        <f t="shared" ref="H4503:J4503" si="2576">H4465</f>
        <v>0</v>
      </c>
      <c r="I4503" s="161">
        <f t="shared" si="2576"/>
        <v>0</v>
      </c>
      <c r="J4503" s="161">
        <f t="shared" si="2576"/>
        <v>0</v>
      </c>
      <c r="K4503" s="162">
        <f t="shared" si="2558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7">B4466</f>
        <v>0</v>
      </c>
      <c r="C4504" s="287">
        <f t="shared" si="2577"/>
        <v>0</v>
      </c>
      <c r="D4504" s="288">
        <f t="shared" si="2577"/>
        <v>0</v>
      </c>
      <c r="E4504" s="289">
        <f t="shared" si="2577"/>
        <v>0</v>
      </c>
      <c r="F4504" s="158"/>
      <c r="G4504" s="159"/>
      <c r="H4504" s="160">
        <f t="shared" ref="H4504:J4504" si="2578">H4466</f>
        <v>0</v>
      </c>
      <c r="I4504" s="161">
        <f t="shared" si="2578"/>
        <v>0</v>
      </c>
      <c r="J4504" s="161">
        <f t="shared" si="2578"/>
        <v>0</v>
      </c>
      <c r="K4504" s="162">
        <f t="shared" si="2558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9">B4467</f>
        <v>0</v>
      </c>
      <c r="C4505" s="287">
        <f t="shared" si="2579"/>
        <v>0</v>
      </c>
      <c r="D4505" s="288">
        <f t="shared" si="2579"/>
        <v>0</v>
      </c>
      <c r="E4505" s="289">
        <f t="shared" si="2579"/>
        <v>0</v>
      </c>
      <c r="F4505" s="158"/>
      <c r="G4505" s="159"/>
      <c r="H4505" s="160">
        <f t="shared" ref="H4505:J4505" si="2580">H4467</f>
        <v>0</v>
      </c>
      <c r="I4505" s="161">
        <f t="shared" si="2580"/>
        <v>0</v>
      </c>
      <c r="J4505" s="161">
        <f t="shared" si="2580"/>
        <v>0</v>
      </c>
      <c r="K4505" s="162">
        <f t="shared" si="2558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81">B4468</f>
        <v>0</v>
      </c>
      <c r="C4506" s="287">
        <f t="shared" si="2581"/>
        <v>0</v>
      </c>
      <c r="D4506" s="288">
        <f t="shared" si="2581"/>
        <v>0</v>
      </c>
      <c r="E4506" s="289">
        <f t="shared" si="2581"/>
        <v>0</v>
      </c>
      <c r="F4506" s="158"/>
      <c r="G4506" s="159"/>
      <c r="H4506" s="160">
        <f t="shared" ref="H4506:J4506" si="2582">H4468</f>
        <v>0</v>
      </c>
      <c r="I4506" s="161">
        <f t="shared" si="2582"/>
        <v>0</v>
      </c>
      <c r="J4506" s="161">
        <f t="shared" si="2582"/>
        <v>0</v>
      </c>
      <c r="K4506" s="162">
        <f t="shared" si="2558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3">B4469</f>
        <v>0</v>
      </c>
      <c r="C4507" s="287">
        <f t="shared" si="2583"/>
        <v>0</v>
      </c>
      <c r="D4507" s="288">
        <f t="shared" si="2583"/>
        <v>0</v>
      </c>
      <c r="E4507" s="289">
        <f t="shared" si="2583"/>
        <v>0</v>
      </c>
      <c r="F4507" s="158"/>
      <c r="G4507" s="159"/>
      <c r="H4507" s="160">
        <f t="shared" ref="H4507:J4507" si="2584">H4469</f>
        <v>0</v>
      </c>
      <c r="I4507" s="161">
        <f t="shared" si="2584"/>
        <v>0</v>
      </c>
      <c r="J4507" s="161">
        <f t="shared" si="2584"/>
        <v>0</v>
      </c>
      <c r="K4507" s="162">
        <f t="shared" si="2558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5">B4470</f>
        <v>0</v>
      </c>
      <c r="C4508" s="287">
        <f t="shared" si="2585"/>
        <v>0</v>
      </c>
      <c r="D4508" s="288">
        <f t="shared" si="2585"/>
        <v>0</v>
      </c>
      <c r="E4508" s="289">
        <f t="shared" si="2585"/>
        <v>0</v>
      </c>
      <c r="F4508" s="158"/>
      <c r="G4508" s="159"/>
      <c r="H4508" s="160">
        <f t="shared" ref="H4508:J4508" si="2586">H4470</f>
        <v>0</v>
      </c>
      <c r="I4508" s="161">
        <f t="shared" si="2586"/>
        <v>0</v>
      </c>
      <c r="J4508" s="161">
        <f t="shared" si="2586"/>
        <v>0</v>
      </c>
      <c r="K4508" s="162">
        <f t="shared" si="2558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7">B4471</f>
        <v>0</v>
      </c>
      <c r="C4509" s="287">
        <f t="shared" si="2587"/>
        <v>0</v>
      </c>
      <c r="D4509" s="288">
        <f t="shared" si="2587"/>
        <v>0</v>
      </c>
      <c r="E4509" s="290">
        <f t="shared" si="2587"/>
        <v>0</v>
      </c>
      <c r="F4509" s="158"/>
      <c r="G4509" s="159"/>
      <c r="H4509" s="160">
        <f t="shared" ref="H4509:J4509" si="2588">H4471</f>
        <v>0</v>
      </c>
      <c r="I4509" s="161">
        <f t="shared" si="2588"/>
        <v>0</v>
      </c>
      <c r="J4509" s="161">
        <f t="shared" si="2588"/>
        <v>0</v>
      </c>
      <c r="K4509" s="162">
        <f t="shared" si="2558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77"/>
      <c r="K4511" s="365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78">
        <f>SUM(K4494:K4509)</f>
        <v>0</v>
      </c>
      <c r="K4512" s="37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6"/>
      <c r="K4513" s="366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5"/>
      <c r="K4515" s="365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71">
        <f>((J4512/1.11)+(K4514/1.11))*11%</f>
        <v>0</v>
      </c>
      <c r="K4516" s="37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5"/>
      <c r="K4517" s="365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8">
        <f>J4482</f>
        <v>0</v>
      </c>
      <c r="K4520" s="339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8">
        <f>J4483</f>
        <v>0</v>
      </c>
      <c r="K4521" s="339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24020040</v>
      </c>
      <c r="F4524" s="200"/>
      <c r="G4524" s="201" t="s">
        <v>2</v>
      </c>
      <c r="H4524" s="340">
        <f>H4486</f>
        <v>0</v>
      </c>
      <c r="I4524" s="340"/>
      <c r="J4524" s="340"/>
      <c r="K4524" s="341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4" t="s">
        <v>3</v>
      </c>
      <c r="G4525" s="207"/>
      <c r="H4525" s="342"/>
      <c r="I4525" s="342"/>
      <c r="J4525" s="342"/>
      <c r="K4525" s="343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5">
        <f>D4488</f>
        <v>0</v>
      </c>
      <c r="E4526" s="316"/>
      <c r="F4526" s="314"/>
      <c r="G4526" s="208"/>
      <c r="H4526" s="317">
        <f>H4488</f>
        <v>0</v>
      </c>
      <c r="I4526" s="317"/>
      <c r="J4526" s="317"/>
      <c r="K4526" s="318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4"/>
      <c r="G4527" s="208"/>
      <c r="H4527" s="319">
        <f>H4489</f>
        <v>0</v>
      </c>
      <c r="I4527" s="319"/>
      <c r="J4527" s="319"/>
      <c r="K4527" s="320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1"/>
      <c r="I4528" s="321"/>
      <c r="J4528" s="321"/>
      <c r="K4528" s="322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9">B4494</f>
        <v>0</v>
      </c>
      <c r="C4532" s="292">
        <f t="shared" si="2589"/>
        <v>0</v>
      </c>
      <c r="D4532" s="293">
        <f t="shared" si="2589"/>
        <v>0</v>
      </c>
      <c r="E4532" s="294">
        <f t="shared" si="2589"/>
        <v>0</v>
      </c>
      <c r="F4532" s="235"/>
      <c r="G4532" s="236"/>
      <c r="H4532" s="237">
        <f t="shared" ref="H4532:J4532" si="2590">H4494</f>
        <v>0</v>
      </c>
      <c r="I4532" s="238">
        <f t="shared" si="2590"/>
        <v>0</v>
      </c>
      <c r="J4532" s="238">
        <f t="shared" si="2590"/>
        <v>0</v>
      </c>
      <c r="K4532" s="239">
        <f t="shared" ref="K4532:K4547" si="2591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2">B4495</f>
        <v>0</v>
      </c>
      <c r="C4533" s="292">
        <f t="shared" si="2592"/>
        <v>0</v>
      </c>
      <c r="D4533" s="293">
        <f t="shared" si="2592"/>
        <v>0</v>
      </c>
      <c r="E4533" s="294">
        <f t="shared" si="2592"/>
        <v>0</v>
      </c>
      <c r="F4533" s="235"/>
      <c r="G4533" s="236"/>
      <c r="H4533" s="237">
        <f t="shared" ref="H4533:J4533" si="2593">H4495</f>
        <v>0</v>
      </c>
      <c r="I4533" s="238">
        <f t="shared" si="2593"/>
        <v>0</v>
      </c>
      <c r="J4533" s="238">
        <f t="shared" si="2593"/>
        <v>0</v>
      </c>
      <c r="K4533" s="239">
        <f t="shared" si="2591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4">B4496</f>
        <v>0</v>
      </c>
      <c r="C4534" s="292">
        <f t="shared" si="2594"/>
        <v>0</v>
      </c>
      <c r="D4534" s="293">
        <f t="shared" si="2594"/>
        <v>0</v>
      </c>
      <c r="E4534" s="294">
        <f t="shared" si="2594"/>
        <v>0</v>
      </c>
      <c r="F4534" s="235"/>
      <c r="G4534" s="236"/>
      <c r="H4534" s="237">
        <f t="shared" ref="H4534:J4534" si="2595">H4496</f>
        <v>0</v>
      </c>
      <c r="I4534" s="238">
        <f t="shared" si="2595"/>
        <v>0</v>
      </c>
      <c r="J4534" s="238">
        <f t="shared" si="2595"/>
        <v>0</v>
      </c>
      <c r="K4534" s="239">
        <f t="shared" si="2591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6">B4497</f>
        <v>0</v>
      </c>
      <c r="C4535" s="292">
        <f t="shared" si="2596"/>
        <v>0</v>
      </c>
      <c r="D4535" s="293">
        <f t="shared" si="2596"/>
        <v>0</v>
      </c>
      <c r="E4535" s="294">
        <f t="shared" si="2596"/>
        <v>0</v>
      </c>
      <c r="F4535" s="235"/>
      <c r="G4535" s="236"/>
      <c r="H4535" s="237">
        <f t="shared" ref="H4535:J4535" si="2597">H4497</f>
        <v>0</v>
      </c>
      <c r="I4535" s="238">
        <f t="shared" si="2597"/>
        <v>0</v>
      </c>
      <c r="J4535" s="238">
        <f t="shared" si="2597"/>
        <v>0</v>
      </c>
      <c r="K4535" s="239">
        <f t="shared" si="2591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8">B4498</f>
        <v>0</v>
      </c>
      <c r="C4536" s="292">
        <f t="shared" si="2598"/>
        <v>0</v>
      </c>
      <c r="D4536" s="293">
        <f t="shared" si="2598"/>
        <v>0</v>
      </c>
      <c r="E4536" s="294">
        <f t="shared" si="2598"/>
        <v>0</v>
      </c>
      <c r="F4536" s="235"/>
      <c r="G4536" s="236"/>
      <c r="H4536" s="237">
        <f t="shared" ref="H4536:J4536" si="2599">H4498</f>
        <v>0</v>
      </c>
      <c r="I4536" s="238">
        <f t="shared" si="2599"/>
        <v>0</v>
      </c>
      <c r="J4536" s="238">
        <f t="shared" si="2599"/>
        <v>0</v>
      </c>
      <c r="K4536" s="239">
        <f t="shared" si="2591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600">B4499</f>
        <v>0</v>
      </c>
      <c r="C4537" s="292">
        <f t="shared" si="2600"/>
        <v>0</v>
      </c>
      <c r="D4537" s="293">
        <f t="shared" si="2600"/>
        <v>0</v>
      </c>
      <c r="E4537" s="294">
        <f t="shared" si="2600"/>
        <v>0</v>
      </c>
      <c r="F4537" s="235"/>
      <c r="G4537" s="236"/>
      <c r="H4537" s="237">
        <f t="shared" ref="H4537:J4537" si="2601">H4499</f>
        <v>0</v>
      </c>
      <c r="I4537" s="238">
        <f t="shared" si="2601"/>
        <v>0</v>
      </c>
      <c r="J4537" s="238">
        <f t="shared" si="2601"/>
        <v>0</v>
      </c>
      <c r="K4537" s="239">
        <f t="shared" si="2591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2">B4500</f>
        <v>0</v>
      </c>
      <c r="C4538" s="292">
        <f t="shared" si="2602"/>
        <v>0</v>
      </c>
      <c r="D4538" s="293">
        <f t="shared" si="2602"/>
        <v>0</v>
      </c>
      <c r="E4538" s="294">
        <f t="shared" si="2602"/>
        <v>0</v>
      </c>
      <c r="F4538" s="235"/>
      <c r="G4538" s="236"/>
      <c r="H4538" s="237">
        <f t="shared" ref="H4538:J4538" si="2603">H4500</f>
        <v>0</v>
      </c>
      <c r="I4538" s="238">
        <f t="shared" si="2603"/>
        <v>0</v>
      </c>
      <c r="J4538" s="238">
        <f t="shared" si="2603"/>
        <v>0</v>
      </c>
      <c r="K4538" s="239">
        <f t="shared" si="2591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4">B4501</f>
        <v>0</v>
      </c>
      <c r="C4539" s="292">
        <f t="shared" si="2604"/>
        <v>0</v>
      </c>
      <c r="D4539" s="293">
        <f t="shared" si="2604"/>
        <v>0</v>
      </c>
      <c r="E4539" s="295">
        <f t="shared" si="2604"/>
        <v>0</v>
      </c>
      <c r="F4539" s="235"/>
      <c r="G4539" s="236"/>
      <c r="H4539" s="237">
        <f t="shared" ref="H4539:J4539" si="2605">H4501</f>
        <v>0</v>
      </c>
      <c r="I4539" s="238">
        <f t="shared" si="2605"/>
        <v>0</v>
      </c>
      <c r="J4539" s="238">
        <f t="shared" si="2605"/>
        <v>0</v>
      </c>
      <c r="K4539" s="239">
        <f t="shared" si="2591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6">B4502</f>
        <v>0</v>
      </c>
      <c r="C4540" s="292">
        <f t="shared" si="2606"/>
        <v>0</v>
      </c>
      <c r="D4540" s="293">
        <f t="shared" si="2606"/>
        <v>0</v>
      </c>
      <c r="E4540" s="294">
        <f t="shared" si="2606"/>
        <v>0</v>
      </c>
      <c r="F4540" s="235"/>
      <c r="G4540" s="236"/>
      <c r="H4540" s="237">
        <f t="shared" ref="H4540:J4540" si="2607">H4502</f>
        <v>0</v>
      </c>
      <c r="I4540" s="238">
        <f t="shared" si="2607"/>
        <v>0</v>
      </c>
      <c r="J4540" s="238">
        <f t="shared" si="2607"/>
        <v>0</v>
      </c>
      <c r="K4540" s="239">
        <f t="shared" si="2591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8">B4503</f>
        <v>0</v>
      </c>
      <c r="C4541" s="292">
        <f t="shared" si="2608"/>
        <v>0</v>
      </c>
      <c r="D4541" s="293">
        <f t="shared" si="2608"/>
        <v>0</v>
      </c>
      <c r="E4541" s="294">
        <f t="shared" si="2608"/>
        <v>0</v>
      </c>
      <c r="F4541" s="235"/>
      <c r="G4541" s="236"/>
      <c r="H4541" s="237">
        <f t="shared" ref="H4541:J4541" si="2609">H4503</f>
        <v>0</v>
      </c>
      <c r="I4541" s="238">
        <f t="shared" si="2609"/>
        <v>0</v>
      </c>
      <c r="J4541" s="238">
        <f t="shared" si="2609"/>
        <v>0</v>
      </c>
      <c r="K4541" s="239">
        <f t="shared" si="2591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10">B4504</f>
        <v>0</v>
      </c>
      <c r="C4542" s="292">
        <f t="shared" si="2610"/>
        <v>0</v>
      </c>
      <c r="D4542" s="293">
        <f t="shared" si="2610"/>
        <v>0</v>
      </c>
      <c r="E4542" s="294">
        <f t="shared" si="2610"/>
        <v>0</v>
      </c>
      <c r="F4542" s="235"/>
      <c r="G4542" s="236"/>
      <c r="H4542" s="237">
        <f t="shared" ref="H4542:J4542" si="2611">H4504</f>
        <v>0</v>
      </c>
      <c r="I4542" s="238">
        <f t="shared" si="2611"/>
        <v>0</v>
      </c>
      <c r="J4542" s="238">
        <f t="shared" si="2611"/>
        <v>0</v>
      </c>
      <c r="K4542" s="239">
        <f t="shared" si="2591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2">B4505</f>
        <v>0</v>
      </c>
      <c r="C4543" s="292">
        <f t="shared" si="2612"/>
        <v>0</v>
      </c>
      <c r="D4543" s="293">
        <f t="shared" si="2612"/>
        <v>0</v>
      </c>
      <c r="E4543" s="294">
        <f t="shared" si="2612"/>
        <v>0</v>
      </c>
      <c r="F4543" s="235"/>
      <c r="G4543" s="236"/>
      <c r="H4543" s="237">
        <f t="shared" ref="H4543:J4543" si="2613">H4505</f>
        <v>0</v>
      </c>
      <c r="I4543" s="238">
        <f t="shared" si="2613"/>
        <v>0</v>
      </c>
      <c r="J4543" s="238">
        <f t="shared" si="2613"/>
        <v>0</v>
      </c>
      <c r="K4543" s="239">
        <f t="shared" si="2591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4">B4506</f>
        <v>0</v>
      </c>
      <c r="C4544" s="292">
        <f t="shared" si="2614"/>
        <v>0</v>
      </c>
      <c r="D4544" s="293">
        <f t="shared" si="2614"/>
        <v>0</v>
      </c>
      <c r="E4544" s="294">
        <f t="shared" si="2614"/>
        <v>0</v>
      </c>
      <c r="F4544" s="235"/>
      <c r="G4544" s="236"/>
      <c r="H4544" s="237">
        <f t="shared" ref="H4544:J4544" si="2615">H4506</f>
        <v>0</v>
      </c>
      <c r="I4544" s="238">
        <f t="shared" si="2615"/>
        <v>0</v>
      </c>
      <c r="J4544" s="238">
        <f t="shared" si="2615"/>
        <v>0</v>
      </c>
      <c r="K4544" s="239">
        <f t="shared" si="2591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6">B4507</f>
        <v>0</v>
      </c>
      <c r="C4545" s="292">
        <f t="shared" si="2616"/>
        <v>0</v>
      </c>
      <c r="D4545" s="293">
        <f t="shared" si="2616"/>
        <v>0</v>
      </c>
      <c r="E4545" s="294">
        <f t="shared" si="2616"/>
        <v>0</v>
      </c>
      <c r="F4545" s="235"/>
      <c r="G4545" s="236"/>
      <c r="H4545" s="237">
        <f t="shared" ref="H4545:J4545" si="2617">H4507</f>
        <v>0</v>
      </c>
      <c r="I4545" s="238">
        <f t="shared" si="2617"/>
        <v>0</v>
      </c>
      <c r="J4545" s="238">
        <f t="shared" si="2617"/>
        <v>0</v>
      </c>
      <c r="K4545" s="239">
        <f t="shared" si="2591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8">B4508</f>
        <v>0</v>
      </c>
      <c r="C4546" s="292">
        <f t="shared" si="2618"/>
        <v>0</v>
      </c>
      <c r="D4546" s="293">
        <f t="shared" si="2618"/>
        <v>0</v>
      </c>
      <c r="E4546" s="294">
        <f t="shared" si="2618"/>
        <v>0</v>
      </c>
      <c r="F4546" s="235"/>
      <c r="G4546" s="236"/>
      <c r="H4546" s="237">
        <f t="shared" ref="H4546:J4546" si="2619">H4508</f>
        <v>0</v>
      </c>
      <c r="I4546" s="238">
        <f t="shared" si="2619"/>
        <v>0</v>
      </c>
      <c r="J4546" s="238">
        <f t="shared" si="2619"/>
        <v>0</v>
      </c>
      <c r="K4546" s="239">
        <f t="shared" si="2591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20">B4509</f>
        <v>0</v>
      </c>
      <c r="C4547" s="292">
        <f t="shared" si="2620"/>
        <v>0</v>
      </c>
      <c r="D4547" s="293">
        <f t="shared" si="2620"/>
        <v>0</v>
      </c>
      <c r="E4547" s="295">
        <f t="shared" si="2620"/>
        <v>0</v>
      </c>
      <c r="F4547" s="235"/>
      <c r="G4547" s="236"/>
      <c r="H4547" s="237">
        <f t="shared" ref="H4547:J4547" si="2621">H4509</f>
        <v>0</v>
      </c>
      <c r="I4547" s="238">
        <f t="shared" si="2621"/>
        <v>0</v>
      </c>
      <c r="J4547" s="238">
        <f t="shared" si="2621"/>
        <v>0</v>
      </c>
      <c r="K4547" s="239">
        <f t="shared" si="2591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3"/>
      <c r="K4549" s="32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5">
        <f>SUM(K4532:K4547)</f>
        <v>0</v>
      </c>
      <c r="K4550" s="32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7"/>
      <c r="K4551" s="32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4"/>
      <c r="K4553" s="32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8">
        <f>((J4550/1.11)+(K4552/1.11))*11%</f>
        <v>0</v>
      </c>
      <c r="K4554" s="329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4"/>
      <c r="K4555" s="32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30">
        <f>J4520</f>
        <v>0</v>
      </c>
      <c r="K4558" s="331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30">
        <f>J4521</f>
        <v>0</v>
      </c>
      <c r="K4559" s="331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24020041</v>
      </c>
      <c r="G4562" s="11" t="s">
        <v>2</v>
      </c>
      <c r="H4562" s="306"/>
      <c r="I4562" s="306"/>
      <c r="J4562" s="306"/>
      <c r="K4562" s="30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0" t="s">
        <v>3</v>
      </c>
      <c r="G4563" s="17"/>
      <c r="H4563" s="308"/>
      <c r="I4563" s="308"/>
      <c r="J4563" s="308"/>
      <c r="K4563" s="30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8"/>
      <c r="E4564" s="349"/>
      <c r="F4564" s="310"/>
      <c r="G4564" s="18"/>
      <c r="H4564" s="350"/>
      <c r="I4564" s="350"/>
      <c r="J4564" s="350"/>
      <c r="K4564" s="351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0"/>
      <c r="G4565" s="18"/>
      <c r="H4565" s="352"/>
      <c r="I4565" s="352"/>
      <c r="J4565" s="352"/>
      <c r="K4565" s="353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4"/>
      <c r="I4566" s="354"/>
      <c r="J4566" s="354"/>
      <c r="K4566" s="355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2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2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2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2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2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2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2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2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2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2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2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2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2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2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2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2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7"/>
      <c r="K4587" s="311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2">
        <f>SUM(K4570:K4585)</f>
        <v>0</v>
      </c>
      <c r="K4588" s="333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4"/>
      <c r="K4589" s="334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1"/>
      <c r="K4591" s="311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5">
        <f>((J4588/1.11)+(K4590/1.11))*11%</f>
        <v>0</v>
      </c>
      <c r="K4592" s="336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1"/>
      <c r="K4593" s="311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2"/>
      <c r="K4596" s="31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2"/>
      <c r="K4597" s="31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24020041</v>
      </c>
      <c r="F4600" s="123"/>
      <c r="G4600" s="124" t="s">
        <v>2</v>
      </c>
      <c r="H4600" s="356">
        <f>H4562</f>
        <v>0</v>
      </c>
      <c r="I4600" s="356"/>
      <c r="J4600" s="356"/>
      <c r="K4600" s="357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60" t="s">
        <v>3</v>
      </c>
      <c r="G4601" s="130"/>
      <c r="H4601" s="358"/>
      <c r="I4601" s="358"/>
      <c r="J4601" s="358"/>
      <c r="K4601" s="359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1">
        <f>D4564</f>
        <v>0</v>
      </c>
      <c r="E4602" s="362"/>
      <c r="F4602" s="360"/>
      <c r="G4602" s="131"/>
      <c r="H4602" s="363">
        <f>H4564</f>
        <v>0</v>
      </c>
      <c r="I4602" s="363"/>
      <c r="J4602" s="363"/>
      <c r="K4602" s="36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60"/>
      <c r="G4603" s="131"/>
      <c r="H4603" s="344">
        <f>H4565</f>
        <v>0</v>
      </c>
      <c r="I4603" s="344"/>
      <c r="J4603" s="344"/>
      <c r="K4603" s="345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6"/>
      <c r="I4604" s="346"/>
      <c r="J4604" s="346"/>
      <c r="K4604" s="347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3">B4570</f>
        <v>0</v>
      </c>
      <c r="C4608" s="287">
        <f t="shared" si="2623"/>
        <v>0</v>
      </c>
      <c r="D4608" s="288">
        <f t="shared" si="2623"/>
        <v>0</v>
      </c>
      <c r="E4608" s="289">
        <f t="shared" si="2623"/>
        <v>0</v>
      </c>
      <c r="F4608" s="158"/>
      <c r="G4608" s="159"/>
      <c r="H4608" s="160">
        <f t="shared" ref="H4608:J4608" si="2624">H4570</f>
        <v>0</v>
      </c>
      <c r="I4608" s="161">
        <f t="shared" si="2624"/>
        <v>0</v>
      </c>
      <c r="J4608" s="161">
        <f t="shared" si="2624"/>
        <v>0</v>
      </c>
      <c r="K4608" s="162">
        <f t="shared" ref="K4608:K4623" si="2625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6">B4571</f>
        <v>0</v>
      </c>
      <c r="C4609" s="287">
        <f t="shared" si="2626"/>
        <v>0</v>
      </c>
      <c r="D4609" s="288">
        <f t="shared" si="2626"/>
        <v>0</v>
      </c>
      <c r="E4609" s="289">
        <f t="shared" si="2626"/>
        <v>0</v>
      </c>
      <c r="F4609" s="158"/>
      <c r="G4609" s="159"/>
      <c r="H4609" s="160">
        <f t="shared" ref="H4609:J4609" si="2627">H4571</f>
        <v>0</v>
      </c>
      <c r="I4609" s="161">
        <f t="shared" si="2627"/>
        <v>0</v>
      </c>
      <c r="J4609" s="161">
        <f t="shared" si="2627"/>
        <v>0</v>
      </c>
      <c r="K4609" s="162">
        <f t="shared" si="2625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8">B4572</f>
        <v>0</v>
      </c>
      <c r="C4610" s="287">
        <f t="shared" si="2628"/>
        <v>0</v>
      </c>
      <c r="D4610" s="288">
        <f t="shared" si="2628"/>
        <v>0</v>
      </c>
      <c r="E4610" s="289">
        <f t="shared" si="2628"/>
        <v>0</v>
      </c>
      <c r="F4610" s="158"/>
      <c r="G4610" s="159"/>
      <c r="H4610" s="160">
        <f t="shared" ref="H4610:J4610" si="2629">H4572</f>
        <v>0</v>
      </c>
      <c r="I4610" s="161">
        <f t="shared" si="2629"/>
        <v>0</v>
      </c>
      <c r="J4610" s="161">
        <f t="shared" si="2629"/>
        <v>0</v>
      </c>
      <c r="K4610" s="162">
        <f t="shared" si="2625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30">B4573</f>
        <v>0</v>
      </c>
      <c r="C4611" s="287">
        <f t="shared" si="2630"/>
        <v>0</v>
      </c>
      <c r="D4611" s="288">
        <f t="shared" si="2630"/>
        <v>0</v>
      </c>
      <c r="E4611" s="289">
        <f t="shared" si="2630"/>
        <v>0</v>
      </c>
      <c r="F4611" s="158"/>
      <c r="G4611" s="159"/>
      <c r="H4611" s="160">
        <f t="shared" ref="H4611:J4611" si="2631">H4573</f>
        <v>0</v>
      </c>
      <c r="I4611" s="161">
        <f t="shared" si="2631"/>
        <v>0</v>
      </c>
      <c r="J4611" s="161">
        <f t="shared" si="2631"/>
        <v>0</v>
      </c>
      <c r="K4611" s="162">
        <f t="shared" si="2625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2">B4574</f>
        <v>0</v>
      </c>
      <c r="C4612" s="287">
        <f t="shared" si="2632"/>
        <v>0</v>
      </c>
      <c r="D4612" s="288">
        <f t="shared" si="2632"/>
        <v>0</v>
      </c>
      <c r="E4612" s="289">
        <f t="shared" si="2632"/>
        <v>0</v>
      </c>
      <c r="F4612" s="158"/>
      <c r="G4612" s="159"/>
      <c r="H4612" s="160">
        <f t="shared" ref="H4612:J4612" si="2633">H4574</f>
        <v>0</v>
      </c>
      <c r="I4612" s="161">
        <f t="shared" si="2633"/>
        <v>0</v>
      </c>
      <c r="J4612" s="161">
        <f t="shared" si="2633"/>
        <v>0</v>
      </c>
      <c r="K4612" s="162">
        <f t="shared" si="2625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4">B4575</f>
        <v>0</v>
      </c>
      <c r="C4613" s="287">
        <f t="shared" si="2634"/>
        <v>0</v>
      </c>
      <c r="D4613" s="288">
        <f t="shared" si="2634"/>
        <v>0</v>
      </c>
      <c r="E4613" s="289">
        <f t="shared" si="2634"/>
        <v>0</v>
      </c>
      <c r="F4613" s="158"/>
      <c r="G4613" s="159"/>
      <c r="H4613" s="160">
        <f t="shared" ref="H4613:J4613" si="2635">H4575</f>
        <v>0</v>
      </c>
      <c r="I4613" s="161">
        <f t="shared" si="2635"/>
        <v>0</v>
      </c>
      <c r="J4613" s="161">
        <f t="shared" si="2635"/>
        <v>0</v>
      </c>
      <c r="K4613" s="162">
        <f t="shared" si="2625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6">B4576</f>
        <v>0</v>
      </c>
      <c r="C4614" s="287">
        <f t="shared" si="2636"/>
        <v>0</v>
      </c>
      <c r="D4614" s="288">
        <f t="shared" si="2636"/>
        <v>0</v>
      </c>
      <c r="E4614" s="289">
        <f t="shared" si="2636"/>
        <v>0</v>
      </c>
      <c r="F4614" s="158"/>
      <c r="G4614" s="159"/>
      <c r="H4614" s="160">
        <f t="shared" ref="H4614:J4614" si="2637">H4576</f>
        <v>0</v>
      </c>
      <c r="I4614" s="161">
        <f t="shared" si="2637"/>
        <v>0</v>
      </c>
      <c r="J4614" s="161">
        <f t="shared" si="2637"/>
        <v>0</v>
      </c>
      <c r="K4614" s="162">
        <f t="shared" si="2625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8">B4577</f>
        <v>0</v>
      </c>
      <c r="C4615" s="287">
        <f t="shared" si="2638"/>
        <v>0</v>
      </c>
      <c r="D4615" s="288">
        <f t="shared" si="2638"/>
        <v>0</v>
      </c>
      <c r="E4615" s="290">
        <f t="shared" si="2638"/>
        <v>0</v>
      </c>
      <c r="F4615" s="158"/>
      <c r="G4615" s="159"/>
      <c r="H4615" s="160">
        <f t="shared" ref="H4615:J4615" si="2639">H4577</f>
        <v>0</v>
      </c>
      <c r="I4615" s="161">
        <f t="shared" si="2639"/>
        <v>0</v>
      </c>
      <c r="J4615" s="161">
        <f t="shared" si="2639"/>
        <v>0</v>
      </c>
      <c r="K4615" s="162">
        <f t="shared" si="2625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40">B4578</f>
        <v>0</v>
      </c>
      <c r="C4616" s="287">
        <f t="shared" si="2640"/>
        <v>0</v>
      </c>
      <c r="D4616" s="288">
        <f t="shared" si="2640"/>
        <v>0</v>
      </c>
      <c r="E4616" s="289">
        <f t="shared" si="2640"/>
        <v>0</v>
      </c>
      <c r="F4616" s="158"/>
      <c r="G4616" s="159"/>
      <c r="H4616" s="160">
        <f t="shared" ref="H4616:J4616" si="2641">H4578</f>
        <v>0</v>
      </c>
      <c r="I4616" s="161">
        <f t="shared" si="2641"/>
        <v>0</v>
      </c>
      <c r="J4616" s="161">
        <f t="shared" si="2641"/>
        <v>0</v>
      </c>
      <c r="K4616" s="162">
        <f t="shared" si="2625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2">B4579</f>
        <v>0</v>
      </c>
      <c r="C4617" s="287">
        <f t="shared" si="2642"/>
        <v>0</v>
      </c>
      <c r="D4617" s="288">
        <f t="shared" si="2642"/>
        <v>0</v>
      </c>
      <c r="E4617" s="289">
        <f t="shared" si="2642"/>
        <v>0</v>
      </c>
      <c r="F4617" s="158"/>
      <c r="G4617" s="159"/>
      <c r="H4617" s="160">
        <f t="shared" ref="H4617:J4617" si="2643">H4579</f>
        <v>0</v>
      </c>
      <c r="I4617" s="161">
        <f t="shared" si="2643"/>
        <v>0</v>
      </c>
      <c r="J4617" s="161">
        <f t="shared" si="2643"/>
        <v>0</v>
      </c>
      <c r="K4617" s="162">
        <f t="shared" si="2625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4">B4580</f>
        <v>0</v>
      </c>
      <c r="C4618" s="287">
        <f t="shared" si="2644"/>
        <v>0</v>
      </c>
      <c r="D4618" s="288">
        <f t="shared" si="2644"/>
        <v>0</v>
      </c>
      <c r="E4618" s="289">
        <f t="shared" si="2644"/>
        <v>0</v>
      </c>
      <c r="F4618" s="158"/>
      <c r="G4618" s="159"/>
      <c r="H4618" s="160">
        <f t="shared" ref="H4618:J4618" si="2645">H4580</f>
        <v>0</v>
      </c>
      <c r="I4618" s="161">
        <f t="shared" si="2645"/>
        <v>0</v>
      </c>
      <c r="J4618" s="161">
        <f t="shared" si="2645"/>
        <v>0</v>
      </c>
      <c r="K4618" s="162">
        <f t="shared" si="2625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6">B4581</f>
        <v>0</v>
      </c>
      <c r="C4619" s="287">
        <f t="shared" si="2646"/>
        <v>0</v>
      </c>
      <c r="D4619" s="288">
        <f t="shared" si="2646"/>
        <v>0</v>
      </c>
      <c r="E4619" s="289">
        <f t="shared" si="2646"/>
        <v>0</v>
      </c>
      <c r="F4619" s="158"/>
      <c r="G4619" s="159"/>
      <c r="H4619" s="160">
        <f t="shared" ref="H4619:J4619" si="2647">H4581</f>
        <v>0</v>
      </c>
      <c r="I4619" s="161">
        <f t="shared" si="2647"/>
        <v>0</v>
      </c>
      <c r="J4619" s="161">
        <f t="shared" si="2647"/>
        <v>0</v>
      </c>
      <c r="K4619" s="162">
        <f t="shared" si="2625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8">B4582</f>
        <v>0</v>
      </c>
      <c r="C4620" s="287">
        <f t="shared" si="2648"/>
        <v>0</v>
      </c>
      <c r="D4620" s="288">
        <f t="shared" si="2648"/>
        <v>0</v>
      </c>
      <c r="E4620" s="289">
        <f t="shared" si="2648"/>
        <v>0</v>
      </c>
      <c r="F4620" s="158"/>
      <c r="G4620" s="159"/>
      <c r="H4620" s="160">
        <f t="shared" ref="H4620:J4620" si="2649">H4582</f>
        <v>0</v>
      </c>
      <c r="I4620" s="161">
        <f t="shared" si="2649"/>
        <v>0</v>
      </c>
      <c r="J4620" s="161">
        <f t="shared" si="2649"/>
        <v>0</v>
      </c>
      <c r="K4620" s="162">
        <f t="shared" si="2625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50">B4583</f>
        <v>0</v>
      </c>
      <c r="C4621" s="287">
        <f t="shared" si="2650"/>
        <v>0</v>
      </c>
      <c r="D4621" s="288">
        <f t="shared" si="2650"/>
        <v>0</v>
      </c>
      <c r="E4621" s="289">
        <f t="shared" si="2650"/>
        <v>0</v>
      </c>
      <c r="F4621" s="158"/>
      <c r="G4621" s="159"/>
      <c r="H4621" s="160">
        <f t="shared" ref="H4621:J4621" si="2651">H4583</f>
        <v>0</v>
      </c>
      <c r="I4621" s="161">
        <f t="shared" si="2651"/>
        <v>0</v>
      </c>
      <c r="J4621" s="161">
        <f t="shared" si="2651"/>
        <v>0</v>
      </c>
      <c r="K4621" s="162">
        <f t="shared" si="2625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2">B4584</f>
        <v>0</v>
      </c>
      <c r="C4622" s="287">
        <f t="shared" si="2652"/>
        <v>0</v>
      </c>
      <c r="D4622" s="288">
        <f t="shared" si="2652"/>
        <v>0</v>
      </c>
      <c r="E4622" s="289">
        <f t="shared" si="2652"/>
        <v>0</v>
      </c>
      <c r="F4622" s="158"/>
      <c r="G4622" s="159"/>
      <c r="H4622" s="160">
        <f t="shared" ref="H4622:J4622" si="2653">H4584</f>
        <v>0</v>
      </c>
      <c r="I4622" s="161">
        <f t="shared" si="2653"/>
        <v>0</v>
      </c>
      <c r="J4622" s="161">
        <f t="shared" si="2653"/>
        <v>0</v>
      </c>
      <c r="K4622" s="162">
        <f t="shared" si="2625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4">B4585</f>
        <v>0</v>
      </c>
      <c r="C4623" s="287">
        <f t="shared" si="2654"/>
        <v>0</v>
      </c>
      <c r="D4623" s="288">
        <f t="shared" si="2654"/>
        <v>0</v>
      </c>
      <c r="E4623" s="290">
        <f t="shared" si="2654"/>
        <v>0</v>
      </c>
      <c r="F4623" s="158"/>
      <c r="G4623" s="159"/>
      <c r="H4623" s="160">
        <f t="shared" ref="H4623:J4623" si="2655">H4585</f>
        <v>0</v>
      </c>
      <c r="I4623" s="161">
        <f t="shared" si="2655"/>
        <v>0</v>
      </c>
      <c r="J4623" s="161">
        <f t="shared" si="2655"/>
        <v>0</v>
      </c>
      <c r="K4623" s="162">
        <f t="shared" si="2625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77"/>
      <c r="K4625" s="365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78">
        <f>SUM(K4608:K4623)</f>
        <v>0</v>
      </c>
      <c r="K4626" s="37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6"/>
      <c r="K4627" s="366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5"/>
      <c r="K4629" s="365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71">
        <f>((J4626/1.11)+(K4628/1.11))*11%</f>
        <v>0</v>
      </c>
      <c r="K4630" s="37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5"/>
      <c r="K4631" s="365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8">
        <f>J4596</f>
        <v>0</v>
      </c>
      <c r="K4634" s="339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8">
        <f>J4597</f>
        <v>0</v>
      </c>
      <c r="K4635" s="339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24020041</v>
      </c>
      <c r="F4638" s="200"/>
      <c r="G4638" s="201" t="s">
        <v>2</v>
      </c>
      <c r="H4638" s="340">
        <f>H4600</f>
        <v>0</v>
      </c>
      <c r="I4638" s="340"/>
      <c r="J4638" s="340"/>
      <c r="K4638" s="341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4" t="s">
        <v>3</v>
      </c>
      <c r="G4639" s="207"/>
      <c r="H4639" s="342"/>
      <c r="I4639" s="342"/>
      <c r="J4639" s="342"/>
      <c r="K4639" s="343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5">
        <f>D4602</f>
        <v>0</v>
      </c>
      <c r="E4640" s="316"/>
      <c r="F4640" s="314"/>
      <c r="G4640" s="208"/>
      <c r="H4640" s="317">
        <f>H4602</f>
        <v>0</v>
      </c>
      <c r="I4640" s="317"/>
      <c r="J4640" s="317"/>
      <c r="K4640" s="318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4"/>
      <c r="G4641" s="208"/>
      <c r="H4641" s="319">
        <f>H4603</f>
        <v>0</v>
      </c>
      <c r="I4641" s="319"/>
      <c r="J4641" s="319"/>
      <c r="K4641" s="320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1"/>
      <c r="I4642" s="321"/>
      <c r="J4642" s="321"/>
      <c r="K4642" s="322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6">B4608</f>
        <v>0</v>
      </c>
      <c r="C4646" s="292">
        <f t="shared" si="2656"/>
        <v>0</v>
      </c>
      <c r="D4646" s="293">
        <f t="shared" si="2656"/>
        <v>0</v>
      </c>
      <c r="E4646" s="294">
        <f t="shared" si="2656"/>
        <v>0</v>
      </c>
      <c r="F4646" s="235"/>
      <c r="G4646" s="236"/>
      <c r="H4646" s="237">
        <f t="shared" ref="H4646:J4646" si="2657">H4608</f>
        <v>0</v>
      </c>
      <c r="I4646" s="238">
        <f t="shared" si="2657"/>
        <v>0</v>
      </c>
      <c r="J4646" s="238">
        <f t="shared" si="2657"/>
        <v>0</v>
      </c>
      <c r="K4646" s="239">
        <f t="shared" ref="K4646:K4661" si="2658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9">B4609</f>
        <v>0</v>
      </c>
      <c r="C4647" s="292">
        <f t="shared" si="2659"/>
        <v>0</v>
      </c>
      <c r="D4647" s="293">
        <f t="shared" si="2659"/>
        <v>0</v>
      </c>
      <c r="E4647" s="294">
        <f t="shared" si="2659"/>
        <v>0</v>
      </c>
      <c r="F4647" s="235"/>
      <c r="G4647" s="236"/>
      <c r="H4647" s="237">
        <f t="shared" ref="H4647:J4647" si="2660">H4609</f>
        <v>0</v>
      </c>
      <c r="I4647" s="238">
        <f t="shared" si="2660"/>
        <v>0</v>
      </c>
      <c r="J4647" s="238">
        <f t="shared" si="2660"/>
        <v>0</v>
      </c>
      <c r="K4647" s="239">
        <f t="shared" si="2658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61">B4610</f>
        <v>0</v>
      </c>
      <c r="C4648" s="292">
        <f t="shared" si="2661"/>
        <v>0</v>
      </c>
      <c r="D4648" s="293">
        <f t="shared" si="2661"/>
        <v>0</v>
      </c>
      <c r="E4648" s="294">
        <f t="shared" si="2661"/>
        <v>0</v>
      </c>
      <c r="F4648" s="235"/>
      <c r="G4648" s="236"/>
      <c r="H4648" s="237">
        <f t="shared" ref="H4648:J4648" si="2662">H4610</f>
        <v>0</v>
      </c>
      <c r="I4648" s="238">
        <f t="shared" si="2662"/>
        <v>0</v>
      </c>
      <c r="J4648" s="238">
        <f t="shared" si="2662"/>
        <v>0</v>
      </c>
      <c r="K4648" s="239">
        <f t="shared" si="2658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3">B4611</f>
        <v>0</v>
      </c>
      <c r="C4649" s="292">
        <f t="shared" si="2663"/>
        <v>0</v>
      </c>
      <c r="D4649" s="293">
        <f t="shared" si="2663"/>
        <v>0</v>
      </c>
      <c r="E4649" s="294">
        <f t="shared" si="2663"/>
        <v>0</v>
      </c>
      <c r="F4649" s="235"/>
      <c r="G4649" s="236"/>
      <c r="H4649" s="237">
        <f t="shared" ref="H4649:J4649" si="2664">H4611</f>
        <v>0</v>
      </c>
      <c r="I4649" s="238">
        <f t="shared" si="2664"/>
        <v>0</v>
      </c>
      <c r="J4649" s="238">
        <f t="shared" si="2664"/>
        <v>0</v>
      </c>
      <c r="K4649" s="239">
        <f t="shared" si="2658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5">B4612</f>
        <v>0</v>
      </c>
      <c r="C4650" s="292">
        <f t="shared" si="2665"/>
        <v>0</v>
      </c>
      <c r="D4650" s="293">
        <f t="shared" si="2665"/>
        <v>0</v>
      </c>
      <c r="E4650" s="294">
        <f t="shared" si="2665"/>
        <v>0</v>
      </c>
      <c r="F4650" s="235"/>
      <c r="G4650" s="236"/>
      <c r="H4650" s="237">
        <f t="shared" ref="H4650:J4650" si="2666">H4612</f>
        <v>0</v>
      </c>
      <c r="I4650" s="238">
        <f t="shared" si="2666"/>
        <v>0</v>
      </c>
      <c r="J4650" s="238">
        <f t="shared" si="2666"/>
        <v>0</v>
      </c>
      <c r="K4650" s="239">
        <f t="shared" si="2658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7">B4613</f>
        <v>0</v>
      </c>
      <c r="C4651" s="292">
        <f t="shared" si="2667"/>
        <v>0</v>
      </c>
      <c r="D4651" s="293">
        <f t="shared" si="2667"/>
        <v>0</v>
      </c>
      <c r="E4651" s="294">
        <f t="shared" si="2667"/>
        <v>0</v>
      </c>
      <c r="F4651" s="235"/>
      <c r="G4651" s="236"/>
      <c r="H4651" s="237">
        <f t="shared" ref="H4651:J4651" si="2668">H4613</f>
        <v>0</v>
      </c>
      <c r="I4651" s="238">
        <f t="shared" si="2668"/>
        <v>0</v>
      </c>
      <c r="J4651" s="238">
        <f t="shared" si="2668"/>
        <v>0</v>
      </c>
      <c r="K4651" s="239">
        <f t="shared" si="2658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9">B4614</f>
        <v>0</v>
      </c>
      <c r="C4652" s="292">
        <f t="shared" si="2669"/>
        <v>0</v>
      </c>
      <c r="D4652" s="293">
        <f t="shared" si="2669"/>
        <v>0</v>
      </c>
      <c r="E4652" s="294">
        <f t="shared" si="2669"/>
        <v>0</v>
      </c>
      <c r="F4652" s="235"/>
      <c r="G4652" s="236"/>
      <c r="H4652" s="237">
        <f t="shared" ref="H4652:J4652" si="2670">H4614</f>
        <v>0</v>
      </c>
      <c r="I4652" s="238">
        <f t="shared" si="2670"/>
        <v>0</v>
      </c>
      <c r="J4652" s="238">
        <f t="shared" si="2670"/>
        <v>0</v>
      </c>
      <c r="K4652" s="239">
        <f t="shared" si="2658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71">B4615</f>
        <v>0</v>
      </c>
      <c r="C4653" s="292">
        <f t="shared" si="2671"/>
        <v>0</v>
      </c>
      <c r="D4653" s="293">
        <f t="shared" si="2671"/>
        <v>0</v>
      </c>
      <c r="E4653" s="295">
        <f t="shared" si="2671"/>
        <v>0</v>
      </c>
      <c r="F4653" s="235"/>
      <c r="G4653" s="236"/>
      <c r="H4653" s="237">
        <f t="shared" ref="H4653:J4653" si="2672">H4615</f>
        <v>0</v>
      </c>
      <c r="I4653" s="238">
        <f t="shared" si="2672"/>
        <v>0</v>
      </c>
      <c r="J4653" s="238">
        <f t="shared" si="2672"/>
        <v>0</v>
      </c>
      <c r="K4653" s="239">
        <f t="shared" si="2658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3">B4616</f>
        <v>0</v>
      </c>
      <c r="C4654" s="292">
        <f t="shared" si="2673"/>
        <v>0</v>
      </c>
      <c r="D4654" s="293">
        <f t="shared" si="2673"/>
        <v>0</v>
      </c>
      <c r="E4654" s="294">
        <f t="shared" si="2673"/>
        <v>0</v>
      </c>
      <c r="F4654" s="235"/>
      <c r="G4654" s="236"/>
      <c r="H4654" s="237">
        <f t="shared" ref="H4654:J4654" si="2674">H4616</f>
        <v>0</v>
      </c>
      <c r="I4654" s="238">
        <f t="shared" si="2674"/>
        <v>0</v>
      </c>
      <c r="J4654" s="238">
        <f t="shared" si="2674"/>
        <v>0</v>
      </c>
      <c r="K4654" s="239">
        <f t="shared" si="2658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5">B4617</f>
        <v>0</v>
      </c>
      <c r="C4655" s="292">
        <f t="shared" si="2675"/>
        <v>0</v>
      </c>
      <c r="D4655" s="293">
        <f t="shared" si="2675"/>
        <v>0</v>
      </c>
      <c r="E4655" s="294">
        <f t="shared" si="2675"/>
        <v>0</v>
      </c>
      <c r="F4655" s="235"/>
      <c r="G4655" s="236"/>
      <c r="H4655" s="237">
        <f t="shared" ref="H4655:J4655" si="2676">H4617</f>
        <v>0</v>
      </c>
      <c r="I4655" s="238">
        <f t="shared" si="2676"/>
        <v>0</v>
      </c>
      <c r="J4655" s="238">
        <f t="shared" si="2676"/>
        <v>0</v>
      </c>
      <c r="K4655" s="239">
        <f t="shared" si="2658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7">B4618</f>
        <v>0</v>
      </c>
      <c r="C4656" s="292">
        <f t="shared" si="2677"/>
        <v>0</v>
      </c>
      <c r="D4656" s="293">
        <f t="shared" si="2677"/>
        <v>0</v>
      </c>
      <c r="E4656" s="294">
        <f t="shared" si="2677"/>
        <v>0</v>
      </c>
      <c r="F4656" s="235"/>
      <c r="G4656" s="236"/>
      <c r="H4656" s="237">
        <f t="shared" ref="H4656:J4656" si="2678">H4618</f>
        <v>0</v>
      </c>
      <c r="I4656" s="238">
        <f t="shared" si="2678"/>
        <v>0</v>
      </c>
      <c r="J4656" s="238">
        <f t="shared" si="2678"/>
        <v>0</v>
      </c>
      <c r="K4656" s="239">
        <f t="shared" si="2658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9">B4619</f>
        <v>0</v>
      </c>
      <c r="C4657" s="292">
        <f t="shared" si="2679"/>
        <v>0</v>
      </c>
      <c r="D4657" s="293">
        <f t="shared" si="2679"/>
        <v>0</v>
      </c>
      <c r="E4657" s="294">
        <f t="shared" si="2679"/>
        <v>0</v>
      </c>
      <c r="F4657" s="235"/>
      <c r="G4657" s="236"/>
      <c r="H4657" s="237">
        <f t="shared" ref="H4657:J4657" si="2680">H4619</f>
        <v>0</v>
      </c>
      <c r="I4657" s="238">
        <f t="shared" si="2680"/>
        <v>0</v>
      </c>
      <c r="J4657" s="238">
        <f t="shared" si="2680"/>
        <v>0</v>
      </c>
      <c r="K4657" s="239">
        <f t="shared" si="2658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81">B4620</f>
        <v>0</v>
      </c>
      <c r="C4658" s="292">
        <f t="shared" si="2681"/>
        <v>0</v>
      </c>
      <c r="D4658" s="293">
        <f t="shared" si="2681"/>
        <v>0</v>
      </c>
      <c r="E4658" s="294">
        <f t="shared" si="2681"/>
        <v>0</v>
      </c>
      <c r="F4658" s="235"/>
      <c r="G4658" s="236"/>
      <c r="H4658" s="237">
        <f t="shared" ref="H4658:J4658" si="2682">H4620</f>
        <v>0</v>
      </c>
      <c r="I4658" s="238">
        <f t="shared" si="2682"/>
        <v>0</v>
      </c>
      <c r="J4658" s="238">
        <f t="shared" si="2682"/>
        <v>0</v>
      </c>
      <c r="K4658" s="239">
        <f t="shared" si="2658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3">B4621</f>
        <v>0</v>
      </c>
      <c r="C4659" s="292">
        <f t="shared" si="2683"/>
        <v>0</v>
      </c>
      <c r="D4659" s="293">
        <f t="shared" si="2683"/>
        <v>0</v>
      </c>
      <c r="E4659" s="294">
        <f t="shared" si="2683"/>
        <v>0</v>
      </c>
      <c r="F4659" s="235"/>
      <c r="G4659" s="236"/>
      <c r="H4659" s="237">
        <f t="shared" ref="H4659:J4659" si="2684">H4621</f>
        <v>0</v>
      </c>
      <c r="I4659" s="238">
        <f t="shared" si="2684"/>
        <v>0</v>
      </c>
      <c r="J4659" s="238">
        <f t="shared" si="2684"/>
        <v>0</v>
      </c>
      <c r="K4659" s="239">
        <f t="shared" si="2658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5">B4622</f>
        <v>0</v>
      </c>
      <c r="C4660" s="292">
        <f t="shared" si="2685"/>
        <v>0</v>
      </c>
      <c r="D4660" s="293">
        <f t="shared" si="2685"/>
        <v>0</v>
      </c>
      <c r="E4660" s="294">
        <f t="shared" si="2685"/>
        <v>0</v>
      </c>
      <c r="F4660" s="235"/>
      <c r="G4660" s="236"/>
      <c r="H4660" s="237">
        <f t="shared" ref="H4660:J4660" si="2686">H4622</f>
        <v>0</v>
      </c>
      <c r="I4660" s="238">
        <f t="shared" si="2686"/>
        <v>0</v>
      </c>
      <c r="J4660" s="238">
        <f t="shared" si="2686"/>
        <v>0</v>
      </c>
      <c r="K4660" s="239">
        <f t="shared" si="2658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7">B4623</f>
        <v>0</v>
      </c>
      <c r="C4661" s="292">
        <f t="shared" si="2687"/>
        <v>0</v>
      </c>
      <c r="D4661" s="293">
        <f t="shared" si="2687"/>
        <v>0</v>
      </c>
      <c r="E4661" s="295">
        <f t="shared" si="2687"/>
        <v>0</v>
      </c>
      <c r="F4661" s="235"/>
      <c r="G4661" s="236"/>
      <c r="H4661" s="237">
        <f t="shared" ref="H4661:J4661" si="2688">H4623</f>
        <v>0</v>
      </c>
      <c r="I4661" s="238">
        <f t="shared" si="2688"/>
        <v>0</v>
      </c>
      <c r="J4661" s="238">
        <f t="shared" si="2688"/>
        <v>0</v>
      </c>
      <c r="K4661" s="239">
        <f t="shared" si="2658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3"/>
      <c r="K4663" s="32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5">
        <f>SUM(K4646:K4661)</f>
        <v>0</v>
      </c>
      <c r="K4664" s="32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7"/>
      <c r="K4665" s="32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4"/>
      <c r="K4667" s="32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8">
        <f>((J4664/1.11)+(K4666/1.11))*11%</f>
        <v>0</v>
      </c>
      <c r="K4668" s="329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4"/>
      <c r="K4669" s="32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30">
        <f>J4634</f>
        <v>0</v>
      </c>
      <c r="K4672" s="331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30">
        <f>J4635</f>
        <v>0</v>
      </c>
      <c r="K4673" s="331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24020042</v>
      </c>
      <c r="G4676" s="11" t="s">
        <v>2</v>
      </c>
      <c r="H4676" s="306"/>
      <c r="I4676" s="306"/>
      <c r="J4676" s="306"/>
      <c r="K4676" s="30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0" t="s">
        <v>3</v>
      </c>
      <c r="G4677" s="17"/>
      <c r="H4677" s="308"/>
      <c r="I4677" s="308"/>
      <c r="J4677" s="308"/>
      <c r="K4677" s="30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8"/>
      <c r="E4678" s="349"/>
      <c r="F4678" s="310"/>
      <c r="G4678" s="18"/>
      <c r="H4678" s="350"/>
      <c r="I4678" s="350"/>
      <c r="J4678" s="350"/>
      <c r="K4678" s="351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0"/>
      <c r="G4679" s="18"/>
      <c r="H4679" s="352"/>
      <c r="I4679" s="352"/>
      <c r="J4679" s="352"/>
      <c r="K4679" s="353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4"/>
      <c r="I4680" s="354"/>
      <c r="J4680" s="354"/>
      <c r="K4680" s="355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9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9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9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9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9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9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9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9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9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9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9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9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9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9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9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9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7"/>
      <c r="K4701" s="311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2">
        <f>SUM(K4684:K4699)</f>
        <v>0</v>
      </c>
      <c r="K4702" s="333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4"/>
      <c r="K4703" s="334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1"/>
      <c r="K4705" s="311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5">
        <f>((J4702/1.11)+(K4704/1.11))*11%</f>
        <v>0</v>
      </c>
      <c r="K4706" s="336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1"/>
      <c r="K4707" s="311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2"/>
      <c r="K4710" s="31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2"/>
      <c r="K4711" s="31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24020042</v>
      </c>
      <c r="F4714" s="123"/>
      <c r="G4714" s="124" t="s">
        <v>2</v>
      </c>
      <c r="H4714" s="356">
        <f>H4676</f>
        <v>0</v>
      </c>
      <c r="I4714" s="356"/>
      <c r="J4714" s="356"/>
      <c r="K4714" s="357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60" t="s">
        <v>3</v>
      </c>
      <c r="G4715" s="130"/>
      <c r="H4715" s="358"/>
      <c r="I4715" s="358"/>
      <c r="J4715" s="358"/>
      <c r="K4715" s="359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1">
        <f>D4678</f>
        <v>0</v>
      </c>
      <c r="E4716" s="362"/>
      <c r="F4716" s="360"/>
      <c r="G4716" s="131"/>
      <c r="H4716" s="363">
        <f>H4678</f>
        <v>0</v>
      </c>
      <c r="I4716" s="363"/>
      <c r="J4716" s="363"/>
      <c r="K4716" s="36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60"/>
      <c r="G4717" s="131"/>
      <c r="H4717" s="344">
        <f>H4679</f>
        <v>0</v>
      </c>
      <c r="I4717" s="344"/>
      <c r="J4717" s="344"/>
      <c r="K4717" s="345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6"/>
      <c r="I4718" s="346"/>
      <c r="J4718" s="346"/>
      <c r="K4718" s="347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90">B4684</f>
        <v>0</v>
      </c>
      <c r="C4722" s="287">
        <f t="shared" si="2690"/>
        <v>0</v>
      </c>
      <c r="D4722" s="288">
        <f t="shared" si="2690"/>
        <v>0</v>
      </c>
      <c r="E4722" s="289">
        <f t="shared" si="2690"/>
        <v>0</v>
      </c>
      <c r="F4722" s="158"/>
      <c r="G4722" s="159"/>
      <c r="H4722" s="160">
        <f t="shared" ref="H4722:J4722" si="2691">H4684</f>
        <v>0</v>
      </c>
      <c r="I4722" s="161">
        <f t="shared" si="2691"/>
        <v>0</v>
      </c>
      <c r="J4722" s="161">
        <f t="shared" si="2691"/>
        <v>0</v>
      </c>
      <c r="K4722" s="162">
        <f t="shared" ref="K4722:K4737" si="2692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3">B4685</f>
        <v>0</v>
      </c>
      <c r="C4723" s="287">
        <f t="shared" si="2693"/>
        <v>0</v>
      </c>
      <c r="D4723" s="288">
        <f t="shared" si="2693"/>
        <v>0</v>
      </c>
      <c r="E4723" s="289">
        <f t="shared" si="2693"/>
        <v>0</v>
      </c>
      <c r="F4723" s="158"/>
      <c r="G4723" s="159"/>
      <c r="H4723" s="160">
        <f t="shared" ref="H4723:J4723" si="2694">H4685</f>
        <v>0</v>
      </c>
      <c r="I4723" s="161">
        <f t="shared" si="2694"/>
        <v>0</v>
      </c>
      <c r="J4723" s="161">
        <f t="shared" si="2694"/>
        <v>0</v>
      </c>
      <c r="K4723" s="162">
        <f t="shared" si="2692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5">B4686</f>
        <v>0</v>
      </c>
      <c r="C4724" s="287">
        <f t="shared" si="2695"/>
        <v>0</v>
      </c>
      <c r="D4724" s="288">
        <f t="shared" si="2695"/>
        <v>0</v>
      </c>
      <c r="E4724" s="289">
        <f t="shared" si="2695"/>
        <v>0</v>
      </c>
      <c r="F4724" s="158"/>
      <c r="G4724" s="159"/>
      <c r="H4724" s="160">
        <f t="shared" ref="H4724:J4724" si="2696">H4686</f>
        <v>0</v>
      </c>
      <c r="I4724" s="161">
        <f t="shared" si="2696"/>
        <v>0</v>
      </c>
      <c r="J4724" s="161">
        <f t="shared" si="2696"/>
        <v>0</v>
      </c>
      <c r="K4724" s="162">
        <f t="shared" si="2692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7">B4687</f>
        <v>0</v>
      </c>
      <c r="C4725" s="287">
        <f t="shared" si="2697"/>
        <v>0</v>
      </c>
      <c r="D4725" s="288">
        <f t="shared" si="2697"/>
        <v>0</v>
      </c>
      <c r="E4725" s="289">
        <f t="shared" si="2697"/>
        <v>0</v>
      </c>
      <c r="F4725" s="158"/>
      <c r="G4725" s="159"/>
      <c r="H4725" s="160">
        <f t="shared" ref="H4725:J4725" si="2698">H4687</f>
        <v>0</v>
      </c>
      <c r="I4725" s="161">
        <f t="shared" si="2698"/>
        <v>0</v>
      </c>
      <c r="J4725" s="161">
        <f t="shared" si="2698"/>
        <v>0</v>
      </c>
      <c r="K4725" s="162">
        <f t="shared" si="2692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9">B4688</f>
        <v>0</v>
      </c>
      <c r="C4726" s="287">
        <f t="shared" si="2699"/>
        <v>0</v>
      </c>
      <c r="D4726" s="288">
        <f t="shared" si="2699"/>
        <v>0</v>
      </c>
      <c r="E4726" s="289">
        <f t="shared" si="2699"/>
        <v>0</v>
      </c>
      <c r="F4726" s="158"/>
      <c r="G4726" s="159"/>
      <c r="H4726" s="160">
        <f t="shared" ref="H4726:J4726" si="2700">H4688</f>
        <v>0</v>
      </c>
      <c r="I4726" s="161">
        <f t="shared" si="2700"/>
        <v>0</v>
      </c>
      <c r="J4726" s="161">
        <f t="shared" si="2700"/>
        <v>0</v>
      </c>
      <c r="K4726" s="162">
        <f t="shared" si="2692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701">B4689</f>
        <v>0</v>
      </c>
      <c r="C4727" s="287">
        <f t="shared" si="2701"/>
        <v>0</v>
      </c>
      <c r="D4727" s="288">
        <f t="shared" si="2701"/>
        <v>0</v>
      </c>
      <c r="E4727" s="289">
        <f t="shared" si="2701"/>
        <v>0</v>
      </c>
      <c r="F4727" s="158"/>
      <c r="G4727" s="159"/>
      <c r="H4727" s="160">
        <f t="shared" ref="H4727:J4727" si="2702">H4689</f>
        <v>0</v>
      </c>
      <c r="I4727" s="161">
        <f t="shared" si="2702"/>
        <v>0</v>
      </c>
      <c r="J4727" s="161">
        <f t="shared" si="2702"/>
        <v>0</v>
      </c>
      <c r="K4727" s="162">
        <f t="shared" si="2692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3">B4690</f>
        <v>0</v>
      </c>
      <c r="C4728" s="287">
        <f t="shared" si="2703"/>
        <v>0</v>
      </c>
      <c r="D4728" s="288">
        <f t="shared" si="2703"/>
        <v>0</v>
      </c>
      <c r="E4728" s="289">
        <f t="shared" si="2703"/>
        <v>0</v>
      </c>
      <c r="F4728" s="158"/>
      <c r="G4728" s="159"/>
      <c r="H4728" s="160">
        <f t="shared" ref="H4728:J4728" si="2704">H4690</f>
        <v>0</v>
      </c>
      <c r="I4728" s="161">
        <f t="shared" si="2704"/>
        <v>0</v>
      </c>
      <c r="J4728" s="161">
        <f t="shared" si="2704"/>
        <v>0</v>
      </c>
      <c r="K4728" s="162">
        <f t="shared" si="2692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5">B4691</f>
        <v>0</v>
      </c>
      <c r="C4729" s="287">
        <f t="shared" si="2705"/>
        <v>0</v>
      </c>
      <c r="D4729" s="288">
        <f t="shared" si="2705"/>
        <v>0</v>
      </c>
      <c r="E4729" s="290">
        <f t="shared" si="2705"/>
        <v>0</v>
      </c>
      <c r="F4729" s="158"/>
      <c r="G4729" s="159"/>
      <c r="H4729" s="160">
        <f t="shared" ref="H4729:J4729" si="2706">H4691</f>
        <v>0</v>
      </c>
      <c r="I4729" s="161">
        <f t="shared" si="2706"/>
        <v>0</v>
      </c>
      <c r="J4729" s="161">
        <f t="shared" si="2706"/>
        <v>0</v>
      </c>
      <c r="K4729" s="162">
        <f t="shared" si="2692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7">B4692</f>
        <v>0</v>
      </c>
      <c r="C4730" s="287">
        <f t="shared" si="2707"/>
        <v>0</v>
      </c>
      <c r="D4730" s="288">
        <f t="shared" si="2707"/>
        <v>0</v>
      </c>
      <c r="E4730" s="289">
        <f t="shared" si="2707"/>
        <v>0</v>
      </c>
      <c r="F4730" s="158"/>
      <c r="G4730" s="159"/>
      <c r="H4730" s="160">
        <f t="shared" ref="H4730:J4730" si="2708">H4692</f>
        <v>0</v>
      </c>
      <c r="I4730" s="161">
        <f t="shared" si="2708"/>
        <v>0</v>
      </c>
      <c r="J4730" s="161">
        <f t="shared" si="2708"/>
        <v>0</v>
      </c>
      <c r="K4730" s="162">
        <f t="shared" si="2692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9">B4693</f>
        <v>0</v>
      </c>
      <c r="C4731" s="287">
        <f t="shared" si="2709"/>
        <v>0</v>
      </c>
      <c r="D4731" s="288">
        <f t="shared" si="2709"/>
        <v>0</v>
      </c>
      <c r="E4731" s="289">
        <f t="shared" si="2709"/>
        <v>0</v>
      </c>
      <c r="F4731" s="158"/>
      <c r="G4731" s="159"/>
      <c r="H4731" s="160">
        <f t="shared" ref="H4731:J4731" si="2710">H4693</f>
        <v>0</v>
      </c>
      <c r="I4731" s="161">
        <f t="shared" si="2710"/>
        <v>0</v>
      </c>
      <c r="J4731" s="161">
        <f t="shared" si="2710"/>
        <v>0</v>
      </c>
      <c r="K4731" s="162">
        <f t="shared" si="2692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11">B4694</f>
        <v>0</v>
      </c>
      <c r="C4732" s="287">
        <f t="shared" si="2711"/>
        <v>0</v>
      </c>
      <c r="D4732" s="288">
        <f t="shared" si="2711"/>
        <v>0</v>
      </c>
      <c r="E4732" s="289">
        <f t="shared" si="2711"/>
        <v>0</v>
      </c>
      <c r="F4732" s="158"/>
      <c r="G4732" s="159"/>
      <c r="H4732" s="160">
        <f t="shared" ref="H4732:J4732" si="2712">H4694</f>
        <v>0</v>
      </c>
      <c r="I4732" s="161">
        <f t="shared" si="2712"/>
        <v>0</v>
      </c>
      <c r="J4732" s="161">
        <f t="shared" si="2712"/>
        <v>0</v>
      </c>
      <c r="K4732" s="162">
        <f t="shared" si="2692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3">B4695</f>
        <v>0</v>
      </c>
      <c r="C4733" s="287">
        <f t="shared" si="2713"/>
        <v>0</v>
      </c>
      <c r="D4733" s="288">
        <f t="shared" si="2713"/>
        <v>0</v>
      </c>
      <c r="E4733" s="289">
        <f t="shared" si="2713"/>
        <v>0</v>
      </c>
      <c r="F4733" s="158"/>
      <c r="G4733" s="159"/>
      <c r="H4733" s="160">
        <f t="shared" ref="H4733:J4733" si="2714">H4695</f>
        <v>0</v>
      </c>
      <c r="I4733" s="161">
        <f t="shared" si="2714"/>
        <v>0</v>
      </c>
      <c r="J4733" s="161">
        <f t="shared" si="2714"/>
        <v>0</v>
      </c>
      <c r="K4733" s="162">
        <f t="shared" si="2692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5">B4696</f>
        <v>0</v>
      </c>
      <c r="C4734" s="287">
        <f t="shared" si="2715"/>
        <v>0</v>
      </c>
      <c r="D4734" s="288">
        <f t="shared" si="2715"/>
        <v>0</v>
      </c>
      <c r="E4734" s="289">
        <f t="shared" si="2715"/>
        <v>0</v>
      </c>
      <c r="F4734" s="158"/>
      <c r="G4734" s="159"/>
      <c r="H4734" s="160">
        <f t="shared" ref="H4734:J4734" si="2716">H4696</f>
        <v>0</v>
      </c>
      <c r="I4734" s="161">
        <f t="shared" si="2716"/>
        <v>0</v>
      </c>
      <c r="J4734" s="161">
        <f t="shared" si="2716"/>
        <v>0</v>
      </c>
      <c r="K4734" s="162">
        <f t="shared" si="2692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7">B4697</f>
        <v>0</v>
      </c>
      <c r="C4735" s="287">
        <f t="shared" si="2717"/>
        <v>0</v>
      </c>
      <c r="D4735" s="288">
        <f t="shared" si="2717"/>
        <v>0</v>
      </c>
      <c r="E4735" s="289">
        <f t="shared" si="2717"/>
        <v>0</v>
      </c>
      <c r="F4735" s="158"/>
      <c r="G4735" s="159"/>
      <c r="H4735" s="160">
        <f t="shared" ref="H4735:J4735" si="2718">H4697</f>
        <v>0</v>
      </c>
      <c r="I4735" s="161">
        <f t="shared" si="2718"/>
        <v>0</v>
      </c>
      <c r="J4735" s="161">
        <f t="shared" si="2718"/>
        <v>0</v>
      </c>
      <c r="K4735" s="162">
        <f t="shared" si="2692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9">B4698</f>
        <v>0</v>
      </c>
      <c r="C4736" s="287">
        <f t="shared" si="2719"/>
        <v>0</v>
      </c>
      <c r="D4736" s="288">
        <f t="shared" si="2719"/>
        <v>0</v>
      </c>
      <c r="E4736" s="289">
        <f t="shared" si="2719"/>
        <v>0</v>
      </c>
      <c r="F4736" s="158"/>
      <c r="G4736" s="159"/>
      <c r="H4736" s="160">
        <f t="shared" ref="H4736:J4736" si="2720">H4698</f>
        <v>0</v>
      </c>
      <c r="I4736" s="161">
        <f t="shared" si="2720"/>
        <v>0</v>
      </c>
      <c r="J4736" s="161">
        <f t="shared" si="2720"/>
        <v>0</v>
      </c>
      <c r="K4736" s="162">
        <f t="shared" si="2692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21">B4699</f>
        <v>0</v>
      </c>
      <c r="C4737" s="287">
        <f t="shared" si="2721"/>
        <v>0</v>
      </c>
      <c r="D4737" s="288">
        <f t="shared" si="2721"/>
        <v>0</v>
      </c>
      <c r="E4737" s="290">
        <f t="shared" si="2721"/>
        <v>0</v>
      </c>
      <c r="F4737" s="158"/>
      <c r="G4737" s="159"/>
      <c r="H4737" s="160">
        <f t="shared" ref="H4737:J4737" si="2722">H4699</f>
        <v>0</v>
      </c>
      <c r="I4737" s="161">
        <f t="shared" si="2722"/>
        <v>0</v>
      </c>
      <c r="J4737" s="161">
        <f t="shared" si="2722"/>
        <v>0</v>
      </c>
      <c r="K4737" s="162">
        <f t="shared" si="2692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77"/>
      <c r="K4739" s="365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78">
        <f>SUM(K4722:K4737)</f>
        <v>0</v>
      </c>
      <c r="K4740" s="37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6"/>
      <c r="K4741" s="366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5"/>
      <c r="K4743" s="365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71">
        <f>((J4740/1.11)+(K4742/1.11))*11%</f>
        <v>0</v>
      </c>
      <c r="K4744" s="37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5"/>
      <c r="K4745" s="365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8">
        <f>J4710</f>
        <v>0</v>
      </c>
      <c r="K4748" s="339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8">
        <f>J4711</f>
        <v>0</v>
      </c>
      <c r="K4749" s="339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24020042</v>
      </c>
      <c r="F4752" s="200"/>
      <c r="G4752" s="201" t="s">
        <v>2</v>
      </c>
      <c r="H4752" s="340">
        <f>H4714</f>
        <v>0</v>
      </c>
      <c r="I4752" s="340"/>
      <c r="J4752" s="340"/>
      <c r="K4752" s="341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4" t="s">
        <v>3</v>
      </c>
      <c r="G4753" s="207"/>
      <c r="H4753" s="342"/>
      <c r="I4753" s="342"/>
      <c r="J4753" s="342"/>
      <c r="K4753" s="343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5">
        <f>D4716</f>
        <v>0</v>
      </c>
      <c r="E4754" s="316"/>
      <c r="F4754" s="314"/>
      <c r="G4754" s="208"/>
      <c r="H4754" s="317">
        <f>H4716</f>
        <v>0</v>
      </c>
      <c r="I4754" s="317"/>
      <c r="J4754" s="317"/>
      <c r="K4754" s="318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4"/>
      <c r="G4755" s="208"/>
      <c r="H4755" s="319">
        <f>H4717</f>
        <v>0</v>
      </c>
      <c r="I4755" s="319"/>
      <c r="J4755" s="319"/>
      <c r="K4755" s="320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1"/>
      <c r="I4756" s="321"/>
      <c r="J4756" s="321"/>
      <c r="K4756" s="322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3">B4722</f>
        <v>0</v>
      </c>
      <c r="C4760" s="292">
        <f t="shared" si="2723"/>
        <v>0</v>
      </c>
      <c r="D4760" s="293">
        <f t="shared" si="2723"/>
        <v>0</v>
      </c>
      <c r="E4760" s="294">
        <f t="shared" si="2723"/>
        <v>0</v>
      </c>
      <c r="F4760" s="235"/>
      <c r="G4760" s="236"/>
      <c r="H4760" s="237">
        <f t="shared" ref="H4760:J4760" si="2724">H4722</f>
        <v>0</v>
      </c>
      <c r="I4760" s="238">
        <f t="shared" si="2724"/>
        <v>0</v>
      </c>
      <c r="J4760" s="238">
        <f t="shared" si="2724"/>
        <v>0</v>
      </c>
      <c r="K4760" s="239">
        <f t="shared" ref="K4760:K4775" si="2725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6">B4723</f>
        <v>0</v>
      </c>
      <c r="C4761" s="292">
        <f t="shared" si="2726"/>
        <v>0</v>
      </c>
      <c r="D4761" s="293">
        <f t="shared" si="2726"/>
        <v>0</v>
      </c>
      <c r="E4761" s="294">
        <f t="shared" si="2726"/>
        <v>0</v>
      </c>
      <c r="F4761" s="235"/>
      <c r="G4761" s="236"/>
      <c r="H4761" s="237">
        <f t="shared" ref="H4761:J4761" si="2727">H4723</f>
        <v>0</v>
      </c>
      <c r="I4761" s="238">
        <f t="shared" si="2727"/>
        <v>0</v>
      </c>
      <c r="J4761" s="238">
        <f t="shared" si="2727"/>
        <v>0</v>
      </c>
      <c r="K4761" s="239">
        <f t="shared" si="2725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8">B4724</f>
        <v>0</v>
      </c>
      <c r="C4762" s="292">
        <f t="shared" si="2728"/>
        <v>0</v>
      </c>
      <c r="D4762" s="293">
        <f t="shared" si="2728"/>
        <v>0</v>
      </c>
      <c r="E4762" s="294">
        <f t="shared" si="2728"/>
        <v>0</v>
      </c>
      <c r="F4762" s="235"/>
      <c r="G4762" s="236"/>
      <c r="H4762" s="237">
        <f t="shared" ref="H4762:J4762" si="2729">H4724</f>
        <v>0</v>
      </c>
      <c r="I4762" s="238">
        <f t="shared" si="2729"/>
        <v>0</v>
      </c>
      <c r="J4762" s="238">
        <f t="shared" si="2729"/>
        <v>0</v>
      </c>
      <c r="K4762" s="239">
        <f t="shared" si="2725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30">B4725</f>
        <v>0</v>
      </c>
      <c r="C4763" s="292">
        <f t="shared" si="2730"/>
        <v>0</v>
      </c>
      <c r="D4763" s="293">
        <f t="shared" si="2730"/>
        <v>0</v>
      </c>
      <c r="E4763" s="294">
        <f t="shared" si="2730"/>
        <v>0</v>
      </c>
      <c r="F4763" s="235"/>
      <c r="G4763" s="236"/>
      <c r="H4763" s="237">
        <f t="shared" ref="H4763:J4763" si="2731">H4725</f>
        <v>0</v>
      </c>
      <c r="I4763" s="238">
        <f t="shared" si="2731"/>
        <v>0</v>
      </c>
      <c r="J4763" s="238">
        <f t="shared" si="2731"/>
        <v>0</v>
      </c>
      <c r="K4763" s="239">
        <f t="shared" si="2725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2">B4726</f>
        <v>0</v>
      </c>
      <c r="C4764" s="292">
        <f t="shared" si="2732"/>
        <v>0</v>
      </c>
      <c r="D4764" s="293">
        <f t="shared" si="2732"/>
        <v>0</v>
      </c>
      <c r="E4764" s="294">
        <f t="shared" si="2732"/>
        <v>0</v>
      </c>
      <c r="F4764" s="235"/>
      <c r="G4764" s="236"/>
      <c r="H4764" s="237">
        <f t="shared" ref="H4764:J4764" si="2733">H4726</f>
        <v>0</v>
      </c>
      <c r="I4764" s="238">
        <f t="shared" si="2733"/>
        <v>0</v>
      </c>
      <c r="J4764" s="238">
        <f t="shared" si="2733"/>
        <v>0</v>
      </c>
      <c r="K4764" s="239">
        <f t="shared" si="2725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4">B4727</f>
        <v>0</v>
      </c>
      <c r="C4765" s="292">
        <f t="shared" si="2734"/>
        <v>0</v>
      </c>
      <c r="D4765" s="293">
        <f t="shared" si="2734"/>
        <v>0</v>
      </c>
      <c r="E4765" s="294">
        <f t="shared" si="2734"/>
        <v>0</v>
      </c>
      <c r="F4765" s="235"/>
      <c r="G4765" s="236"/>
      <c r="H4765" s="237">
        <f t="shared" ref="H4765:J4765" si="2735">H4727</f>
        <v>0</v>
      </c>
      <c r="I4765" s="238">
        <f t="shared" si="2735"/>
        <v>0</v>
      </c>
      <c r="J4765" s="238">
        <f t="shared" si="2735"/>
        <v>0</v>
      </c>
      <c r="K4765" s="239">
        <f t="shared" si="2725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6">B4728</f>
        <v>0</v>
      </c>
      <c r="C4766" s="292">
        <f t="shared" si="2736"/>
        <v>0</v>
      </c>
      <c r="D4766" s="293">
        <f t="shared" si="2736"/>
        <v>0</v>
      </c>
      <c r="E4766" s="294">
        <f t="shared" si="2736"/>
        <v>0</v>
      </c>
      <c r="F4766" s="235"/>
      <c r="G4766" s="236"/>
      <c r="H4766" s="237">
        <f t="shared" ref="H4766:J4766" si="2737">H4728</f>
        <v>0</v>
      </c>
      <c r="I4766" s="238">
        <f t="shared" si="2737"/>
        <v>0</v>
      </c>
      <c r="J4766" s="238">
        <f t="shared" si="2737"/>
        <v>0</v>
      </c>
      <c r="K4766" s="239">
        <f t="shared" si="2725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8">B4729</f>
        <v>0</v>
      </c>
      <c r="C4767" s="292">
        <f t="shared" si="2738"/>
        <v>0</v>
      </c>
      <c r="D4767" s="293">
        <f t="shared" si="2738"/>
        <v>0</v>
      </c>
      <c r="E4767" s="295">
        <f t="shared" si="2738"/>
        <v>0</v>
      </c>
      <c r="F4767" s="235"/>
      <c r="G4767" s="236"/>
      <c r="H4767" s="237">
        <f t="shared" ref="H4767:J4767" si="2739">H4729</f>
        <v>0</v>
      </c>
      <c r="I4767" s="238">
        <f t="shared" si="2739"/>
        <v>0</v>
      </c>
      <c r="J4767" s="238">
        <f t="shared" si="2739"/>
        <v>0</v>
      </c>
      <c r="K4767" s="239">
        <f t="shared" si="2725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40">B4730</f>
        <v>0</v>
      </c>
      <c r="C4768" s="292">
        <f t="shared" si="2740"/>
        <v>0</v>
      </c>
      <c r="D4768" s="293">
        <f t="shared" si="2740"/>
        <v>0</v>
      </c>
      <c r="E4768" s="294">
        <f t="shared" si="2740"/>
        <v>0</v>
      </c>
      <c r="F4768" s="235"/>
      <c r="G4768" s="236"/>
      <c r="H4768" s="237">
        <f t="shared" ref="H4768:J4768" si="2741">H4730</f>
        <v>0</v>
      </c>
      <c r="I4768" s="238">
        <f t="shared" si="2741"/>
        <v>0</v>
      </c>
      <c r="J4768" s="238">
        <f t="shared" si="2741"/>
        <v>0</v>
      </c>
      <c r="K4768" s="239">
        <f t="shared" si="2725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2">B4731</f>
        <v>0</v>
      </c>
      <c r="C4769" s="292">
        <f t="shared" si="2742"/>
        <v>0</v>
      </c>
      <c r="D4769" s="293">
        <f t="shared" si="2742"/>
        <v>0</v>
      </c>
      <c r="E4769" s="294">
        <f t="shared" si="2742"/>
        <v>0</v>
      </c>
      <c r="F4769" s="235"/>
      <c r="G4769" s="236"/>
      <c r="H4769" s="237">
        <f t="shared" ref="H4769:J4769" si="2743">H4731</f>
        <v>0</v>
      </c>
      <c r="I4769" s="238">
        <f t="shared" si="2743"/>
        <v>0</v>
      </c>
      <c r="J4769" s="238">
        <f t="shared" si="2743"/>
        <v>0</v>
      </c>
      <c r="K4769" s="239">
        <f t="shared" si="2725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4">B4732</f>
        <v>0</v>
      </c>
      <c r="C4770" s="292">
        <f t="shared" si="2744"/>
        <v>0</v>
      </c>
      <c r="D4770" s="293">
        <f t="shared" si="2744"/>
        <v>0</v>
      </c>
      <c r="E4770" s="294">
        <f t="shared" si="2744"/>
        <v>0</v>
      </c>
      <c r="F4770" s="235"/>
      <c r="G4770" s="236"/>
      <c r="H4770" s="237">
        <f t="shared" ref="H4770:J4770" si="2745">H4732</f>
        <v>0</v>
      </c>
      <c r="I4770" s="238">
        <f t="shared" si="2745"/>
        <v>0</v>
      </c>
      <c r="J4770" s="238">
        <f t="shared" si="2745"/>
        <v>0</v>
      </c>
      <c r="K4770" s="239">
        <f t="shared" si="2725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6">B4733</f>
        <v>0</v>
      </c>
      <c r="C4771" s="292">
        <f t="shared" si="2746"/>
        <v>0</v>
      </c>
      <c r="D4771" s="293">
        <f t="shared" si="2746"/>
        <v>0</v>
      </c>
      <c r="E4771" s="294">
        <f t="shared" si="2746"/>
        <v>0</v>
      </c>
      <c r="F4771" s="235"/>
      <c r="G4771" s="236"/>
      <c r="H4771" s="237">
        <f t="shared" ref="H4771:J4771" si="2747">H4733</f>
        <v>0</v>
      </c>
      <c r="I4771" s="238">
        <f t="shared" si="2747"/>
        <v>0</v>
      </c>
      <c r="J4771" s="238">
        <f t="shared" si="2747"/>
        <v>0</v>
      </c>
      <c r="K4771" s="239">
        <f t="shared" si="2725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8">B4734</f>
        <v>0</v>
      </c>
      <c r="C4772" s="292">
        <f t="shared" si="2748"/>
        <v>0</v>
      </c>
      <c r="D4772" s="293">
        <f t="shared" si="2748"/>
        <v>0</v>
      </c>
      <c r="E4772" s="294">
        <f t="shared" si="2748"/>
        <v>0</v>
      </c>
      <c r="F4772" s="235"/>
      <c r="G4772" s="236"/>
      <c r="H4772" s="237">
        <f t="shared" ref="H4772:J4772" si="2749">H4734</f>
        <v>0</v>
      </c>
      <c r="I4772" s="238">
        <f t="shared" si="2749"/>
        <v>0</v>
      </c>
      <c r="J4772" s="238">
        <f t="shared" si="2749"/>
        <v>0</v>
      </c>
      <c r="K4772" s="239">
        <f t="shared" si="2725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50">B4735</f>
        <v>0</v>
      </c>
      <c r="C4773" s="292">
        <f t="shared" si="2750"/>
        <v>0</v>
      </c>
      <c r="D4773" s="293">
        <f t="shared" si="2750"/>
        <v>0</v>
      </c>
      <c r="E4773" s="294">
        <f t="shared" si="2750"/>
        <v>0</v>
      </c>
      <c r="F4773" s="235"/>
      <c r="G4773" s="236"/>
      <c r="H4773" s="237">
        <f t="shared" ref="H4773:J4773" si="2751">H4735</f>
        <v>0</v>
      </c>
      <c r="I4773" s="238">
        <f t="shared" si="2751"/>
        <v>0</v>
      </c>
      <c r="J4773" s="238">
        <f t="shared" si="2751"/>
        <v>0</v>
      </c>
      <c r="K4773" s="239">
        <f t="shared" si="2725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2">B4736</f>
        <v>0</v>
      </c>
      <c r="C4774" s="292">
        <f t="shared" si="2752"/>
        <v>0</v>
      </c>
      <c r="D4774" s="293">
        <f t="shared" si="2752"/>
        <v>0</v>
      </c>
      <c r="E4774" s="294">
        <f t="shared" si="2752"/>
        <v>0</v>
      </c>
      <c r="F4774" s="235"/>
      <c r="G4774" s="236"/>
      <c r="H4774" s="237">
        <f t="shared" ref="H4774:J4774" si="2753">H4736</f>
        <v>0</v>
      </c>
      <c r="I4774" s="238">
        <f t="shared" si="2753"/>
        <v>0</v>
      </c>
      <c r="J4774" s="238">
        <f t="shared" si="2753"/>
        <v>0</v>
      </c>
      <c r="K4774" s="239">
        <f t="shared" si="2725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4">B4737</f>
        <v>0</v>
      </c>
      <c r="C4775" s="292">
        <f t="shared" si="2754"/>
        <v>0</v>
      </c>
      <c r="D4775" s="293">
        <f t="shared" si="2754"/>
        <v>0</v>
      </c>
      <c r="E4775" s="295">
        <f t="shared" si="2754"/>
        <v>0</v>
      </c>
      <c r="F4775" s="235"/>
      <c r="G4775" s="236"/>
      <c r="H4775" s="237">
        <f t="shared" ref="H4775:J4775" si="2755">H4737</f>
        <v>0</v>
      </c>
      <c r="I4775" s="238">
        <f t="shared" si="2755"/>
        <v>0</v>
      </c>
      <c r="J4775" s="238">
        <f t="shared" si="2755"/>
        <v>0</v>
      </c>
      <c r="K4775" s="239">
        <f t="shared" si="2725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3"/>
      <c r="K4777" s="32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5">
        <f>SUM(K4760:K4775)</f>
        <v>0</v>
      </c>
      <c r="K4778" s="32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7"/>
      <c r="K4779" s="32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4"/>
      <c r="K4781" s="32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8">
        <f>((J4778/1.11)+(K4780/1.11))*11%</f>
        <v>0</v>
      </c>
      <c r="K4782" s="329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4"/>
      <c r="K4783" s="32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30">
        <f>J4748</f>
        <v>0</v>
      </c>
      <c r="K4786" s="331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30">
        <f>J4749</f>
        <v>0</v>
      </c>
      <c r="K4787" s="331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24020043</v>
      </c>
      <c r="G4790" s="11" t="s">
        <v>2</v>
      </c>
      <c r="H4790" s="306"/>
      <c r="I4790" s="306"/>
      <c r="J4790" s="306"/>
      <c r="K4790" s="30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0" t="s">
        <v>3</v>
      </c>
      <c r="G4791" s="17"/>
      <c r="H4791" s="308"/>
      <c r="I4791" s="308"/>
      <c r="J4791" s="308"/>
      <c r="K4791" s="30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8"/>
      <c r="E4792" s="349"/>
      <c r="F4792" s="310"/>
      <c r="G4792" s="18"/>
      <c r="H4792" s="350"/>
      <c r="I4792" s="350"/>
      <c r="J4792" s="350"/>
      <c r="K4792" s="351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0"/>
      <c r="G4793" s="18"/>
      <c r="H4793" s="352"/>
      <c r="I4793" s="352"/>
      <c r="J4793" s="352"/>
      <c r="K4793" s="353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4"/>
      <c r="I4794" s="354"/>
      <c r="J4794" s="354"/>
      <c r="K4794" s="355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6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6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6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6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6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6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6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6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6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6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6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6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6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6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6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6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7"/>
      <c r="K4815" s="311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2">
        <f>SUM(K4798:K4813)</f>
        <v>0</v>
      </c>
      <c r="K4816" s="333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4"/>
      <c r="K4817" s="334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1"/>
      <c r="K4819" s="311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5">
        <f>((J4816/1.11)+(K4818/1.11))*11%</f>
        <v>0</v>
      </c>
      <c r="K4820" s="336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1"/>
      <c r="K4821" s="311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2"/>
      <c r="K4824" s="31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2"/>
      <c r="K4825" s="31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24020043</v>
      </c>
      <c r="F4828" s="123"/>
      <c r="G4828" s="124" t="s">
        <v>2</v>
      </c>
      <c r="H4828" s="356">
        <f>H4790</f>
        <v>0</v>
      </c>
      <c r="I4828" s="356"/>
      <c r="J4828" s="356"/>
      <c r="K4828" s="357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60" t="s">
        <v>3</v>
      </c>
      <c r="G4829" s="130"/>
      <c r="H4829" s="358"/>
      <c r="I4829" s="358"/>
      <c r="J4829" s="358"/>
      <c r="K4829" s="359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1">
        <f>D4792</f>
        <v>0</v>
      </c>
      <c r="E4830" s="362"/>
      <c r="F4830" s="360"/>
      <c r="G4830" s="131"/>
      <c r="H4830" s="363">
        <f>H4792</f>
        <v>0</v>
      </c>
      <c r="I4830" s="363"/>
      <c r="J4830" s="363"/>
      <c r="K4830" s="36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60"/>
      <c r="G4831" s="131"/>
      <c r="H4831" s="344">
        <f>H4793</f>
        <v>0</v>
      </c>
      <c r="I4831" s="344"/>
      <c r="J4831" s="344"/>
      <c r="K4831" s="345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6"/>
      <c r="I4832" s="346"/>
      <c r="J4832" s="346"/>
      <c r="K4832" s="347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7">B4798</f>
        <v>0</v>
      </c>
      <c r="C4836" s="287">
        <f t="shared" si="2757"/>
        <v>0</v>
      </c>
      <c r="D4836" s="288">
        <f t="shared" si="2757"/>
        <v>0</v>
      </c>
      <c r="E4836" s="289">
        <f t="shared" si="2757"/>
        <v>0</v>
      </c>
      <c r="F4836" s="158"/>
      <c r="G4836" s="159"/>
      <c r="H4836" s="160">
        <f t="shared" ref="H4836:J4836" si="2758">H4798</f>
        <v>0</v>
      </c>
      <c r="I4836" s="161">
        <f t="shared" si="2758"/>
        <v>0</v>
      </c>
      <c r="J4836" s="161">
        <f t="shared" si="2758"/>
        <v>0</v>
      </c>
      <c r="K4836" s="162">
        <f t="shared" ref="K4836:K4851" si="2759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60">B4799</f>
        <v>0</v>
      </c>
      <c r="C4837" s="287">
        <f t="shared" si="2760"/>
        <v>0</v>
      </c>
      <c r="D4837" s="288">
        <f t="shared" si="2760"/>
        <v>0</v>
      </c>
      <c r="E4837" s="289">
        <f t="shared" si="2760"/>
        <v>0</v>
      </c>
      <c r="F4837" s="158"/>
      <c r="G4837" s="159"/>
      <c r="H4837" s="160">
        <f t="shared" ref="H4837:J4837" si="2761">H4799</f>
        <v>0</v>
      </c>
      <c r="I4837" s="161">
        <f t="shared" si="2761"/>
        <v>0</v>
      </c>
      <c r="J4837" s="161">
        <f t="shared" si="2761"/>
        <v>0</v>
      </c>
      <c r="K4837" s="162">
        <f t="shared" si="2759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2">B4800</f>
        <v>0</v>
      </c>
      <c r="C4838" s="287">
        <f t="shared" si="2762"/>
        <v>0</v>
      </c>
      <c r="D4838" s="288">
        <f t="shared" si="2762"/>
        <v>0</v>
      </c>
      <c r="E4838" s="289">
        <f t="shared" si="2762"/>
        <v>0</v>
      </c>
      <c r="F4838" s="158"/>
      <c r="G4838" s="159"/>
      <c r="H4838" s="160">
        <f t="shared" ref="H4838:J4838" si="2763">H4800</f>
        <v>0</v>
      </c>
      <c r="I4838" s="161">
        <f t="shared" si="2763"/>
        <v>0</v>
      </c>
      <c r="J4838" s="161">
        <f t="shared" si="2763"/>
        <v>0</v>
      </c>
      <c r="K4838" s="162">
        <f t="shared" si="2759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4">B4801</f>
        <v>0</v>
      </c>
      <c r="C4839" s="287">
        <f t="shared" si="2764"/>
        <v>0</v>
      </c>
      <c r="D4839" s="288">
        <f t="shared" si="2764"/>
        <v>0</v>
      </c>
      <c r="E4839" s="289">
        <f t="shared" si="2764"/>
        <v>0</v>
      </c>
      <c r="F4839" s="158"/>
      <c r="G4839" s="159"/>
      <c r="H4839" s="160">
        <f t="shared" ref="H4839:J4839" si="2765">H4801</f>
        <v>0</v>
      </c>
      <c r="I4839" s="161">
        <f t="shared" si="2765"/>
        <v>0</v>
      </c>
      <c r="J4839" s="161">
        <f t="shared" si="2765"/>
        <v>0</v>
      </c>
      <c r="K4839" s="162">
        <f t="shared" si="2759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6">B4802</f>
        <v>0</v>
      </c>
      <c r="C4840" s="287">
        <f t="shared" si="2766"/>
        <v>0</v>
      </c>
      <c r="D4840" s="288">
        <f t="shared" si="2766"/>
        <v>0</v>
      </c>
      <c r="E4840" s="289">
        <f t="shared" si="2766"/>
        <v>0</v>
      </c>
      <c r="F4840" s="158"/>
      <c r="G4840" s="159"/>
      <c r="H4840" s="160">
        <f t="shared" ref="H4840:J4840" si="2767">H4802</f>
        <v>0</v>
      </c>
      <c r="I4840" s="161">
        <f t="shared" si="2767"/>
        <v>0</v>
      </c>
      <c r="J4840" s="161">
        <f t="shared" si="2767"/>
        <v>0</v>
      </c>
      <c r="K4840" s="162">
        <f t="shared" si="2759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8">B4803</f>
        <v>0</v>
      </c>
      <c r="C4841" s="287">
        <f t="shared" si="2768"/>
        <v>0</v>
      </c>
      <c r="D4841" s="288">
        <f t="shared" si="2768"/>
        <v>0</v>
      </c>
      <c r="E4841" s="289">
        <f t="shared" si="2768"/>
        <v>0</v>
      </c>
      <c r="F4841" s="158"/>
      <c r="G4841" s="159"/>
      <c r="H4841" s="160">
        <f t="shared" ref="H4841:J4841" si="2769">H4803</f>
        <v>0</v>
      </c>
      <c r="I4841" s="161">
        <f t="shared" si="2769"/>
        <v>0</v>
      </c>
      <c r="J4841" s="161">
        <f t="shared" si="2769"/>
        <v>0</v>
      </c>
      <c r="K4841" s="162">
        <f t="shared" si="2759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70">B4804</f>
        <v>0</v>
      </c>
      <c r="C4842" s="287">
        <f t="shared" si="2770"/>
        <v>0</v>
      </c>
      <c r="D4842" s="288">
        <f t="shared" si="2770"/>
        <v>0</v>
      </c>
      <c r="E4842" s="289">
        <f t="shared" si="2770"/>
        <v>0</v>
      </c>
      <c r="F4842" s="158"/>
      <c r="G4842" s="159"/>
      <c r="H4842" s="160">
        <f t="shared" ref="H4842:J4842" si="2771">H4804</f>
        <v>0</v>
      </c>
      <c r="I4842" s="161">
        <f t="shared" si="2771"/>
        <v>0</v>
      </c>
      <c r="J4842" s="161">
        <f t="shared" si="2771"/>
        <v>0</v>
      </c>
      <c r="K4842" s="162">
        <f t="shared" si="2759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2">B4805</f>
        <v>0</v>
      </c>
      <c r="C4843" s="287">
        <f t="shared" si="2772"/>
        <v>0</v>
      </c>
      <c r="D4843" s="288">
        <f t="shared" si="2772"/>
        <v>0</v>
      </c>
      <c r="E4843" s="290">
        <f t="shared" si="2772"/>
        <v>0</v>
      </c>
      <c r="F4843" s="158"/>
      <c r="G4843" s="159"/>
      <c r="H4843" s="160">
        <f t="shared" ref="H4843:J4843" si="2773">H4805</f>
        <v>0</v>
      </c>
      <c r="I4843" s="161">
        <f t="shared" si="2773"/>
        <v>0</v>
      </c>
      <c r="J4843" s="161">
        <f t="shared" si="2773"/>
        <v>0</v>
      </c>
      <c r="K4843" s="162">
        <f t="shared" si="2759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4">B4806</f>
        <v>0</v>
      </c>
      <c r="C4844" s="287">
        <f t="shared" si="2774"/>
        <v>0</v>
      </c>
      <c r="D4844" s="288">
        <f t="shared" si="2774"/>
        <v>0</v>
      </c>
      <c r="E4844" s="289">
        <f t="shared" si="2774"/>
        <v>0</v>
      </c>
      <c r="F4844" s="158"/>
      <c r="G4844" s="159"/>
      <c r="H4844" s="160">
        <f t="shared" ref="H4844:J4844" si="2775">H4806</f>
        <v>0</v>
      </c>
      <c r="I4844" s="161">
        <f t="shared" si="2775"/>
        <v>0</v>
      </c>
      <c r="J4844" s="161">
        <f t="shared" si="2775"/>
        <v>0</v>
      </c>
      <c r="K4844" s="162">
        <f t="shared" si="2759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6">B4807</f>
        <v>0</v>
      </c>
      <c r="C4845" s="287">
        <f t="shared" si="2776"/>
        <v>0</v>
      </c>
      <c r="D4845" s="288">
        <f t="shared" si="2776"/>
        <v>0</v>
      </c>
      <c r="E4845" s="289">
        <f t="shared" si="2776"/>
        <v>0</v>
      </c>
      <c r="F4845" s="158"/>
      <c r="G4845" s="159"/>
      <c r="H4845" s="160">
        <f t="shared" ref="H4845:J4845" si="2777">H4807</f>
        <v>0</v>
      </c>
      <c r="I4845" s="161">
        <f t="shared" si="2777"/>
        <v>0</v>
      </c>
      <c r="J4845" s="161">
        <f t="shared" si="2777"/>
        <v>0</v>
      </c>
      <c r="K4845" s="162">
        <f t="shared" si="2759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8">B4808</f>
        <v>0</v>
      </c>
      <c r="C4846" s="287">
        <f t="shared" si="2778"/>
        <v>0</v>
      </c>
      <c r="D4846" s="288">
        <f t="shared" si="2778"/>
        <v>0</v>
      </c>
      <c r="E4846" s="289">
        <f t="shared" si="2778"/>
        <v>0</v>
      </c>
      <c r="F4846" s="158"/>
      <c r="G4846" s="159"/>
      <c r="H4846" s="160">
        <f t="shared" ref="H4846:J4846" si="2779">H4808</f>
        <v>0</v>
      </c>
      <c r="I4846" s="161">
        <f t="shared" si="2779"/>
        <v>0</v>
      </c>
      <c r="J4846" s="161">
        <f t="shared" si="2779"/>
        <v>0</v>
      </c>
      <c r="K4846" s="162">
        <f t="shared" si="2759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80">B4809</f>
        <v>0</v>
      </c>
      <c r="C4847" s="287">
        <f t="shared" si="2780"/>
        <v>0</v>
      </c>
      <c r="D4847" s="288">
        <f t="shared" si="2780"/>
        <v>0</v>
      </c>
      <c r="E4847" s="289">
        <f t="shared" si="2780"/>
        <v>0</v>
      </c>
      <c r="F4847" s="158"/>
      <c r="G4847" s="159"/>
      <c r="H4847" s="160">
        <f t="shared" ref="H4847:J4847" si="2781">H4809</f>
        <v>0</v>
      </c>
      <c r="I4847" s="161">
        <f t="shared" si="2781"/>
        <v>0</v>
      </c>
      <c r="J4847" s="161">
        <f t="shared" si="2781"/>
        <v>0</v>
      </c>
      <c r="K4847" s="162">
        <f t="shared" si="2759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2">B4810</f>
        <v>0</v>
      </c>
      <c r="C4848" s="287">
        <f t="shared" si="2782"/>
        <v>0</v>
      </c>
      <c r="D4848" s="288">
        <f t="shared" si="2782"/>
        <v>0</v>
      </c>
      <c r="E4848" s="289">
        <f t="shared" si="2782"/>
        <v>0</v>
      </c>
      <c r="F4848" s="158"/>
      <c r="G4848" s="159"/>
      <c r="H4848" s="160">
        <f t="shared" ref="H4848:J4848" si="2783">H4810</f>
        <v>0</v>
      </c>
      <c r="I4848" s="161">
        <f t="shared" si="2783"/>
        <v>0</v>
      </c>
      <c r="J4848" s="161">
        <f t="shared" si="2783"/>
        <v>0</v>
      </c>
      <c r="K4848" s="162">
        <f t="shared" si="2759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4">B4811</f>
        <v>0</v>
      </c>
      <c r="C4849" s="287">
        <f t="shared" si="2784"/>
        <v>0</v>
      </c>
      <c r="D4849" s="288">
        <f t="shared" si="2784"/>
        <v>0</v>
      </c>
      <c r="E4849" s="289">
        <f t="shared" si="2784"/>
        <v>0</v>
      </c>
      <c r="F4849" s="158"/>
      <c r="G4849" s="159"/>
      <c r="H4849" s="160">
        <f t="shared" ref="H4849:J4849" si="2785">H4811</f>
        <v>0</v>
      </c>
      <c r="I4849" s="161">
        <f t="shared" si="2785"/>
        <v>0</v>
      </c>
      <c r="J4849" s="161">
        <f t="shared" si="2785"/>
        <v>0</v>
      </c>
      <c r="K4849" s="162">
        <f t="shared" si="2759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6">B4812</f>
        <v>0</v>
      </c>
      <c r="C4850" s="287">
        <f t="shared" si="2786"/>
        <v>0</v>
      </c>
      <c r="D4850" s="288">
        <f t="shared" si="2786"/>
        <v>0</v>
      </c>
      <c r="E4850" s="289">
        <f t="shared" si="2786"/>
        <v>0</v>
      </c>
      <c r="F4850" s="158"/>
      <c r="G4850" s="159"/>
      <c r="H4850" s="160">
        <f t="shared" ref="H4850:J4850" si="2787">H4812</f>
        <v>0</v>
      </c>
      <c r="I4850" s="161">
        <f t="shared" si="2787"/>
        <v>0</v>
      </c>
      <c r="J4850" s="161">
        <f t="shared" si="2787"/>
        <v>0</v>
      </c>
      <c r="K4850" s="162">
        <f t="shared" si="2759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8">B4813</f>
        <v>0</v>
      </c>
      <c r="C4851" s="287">
        <f t="shared" si="2788"/>
        <v>0</v>
      </c>
      <c r="D4851" s="288">
        <f t="shared" si="2788"/>
        <v>0</v>
      </c>
      <c r="E4851" s="290">
        <f t="shared" si="2788"/>
        <v>0</v>
      </c>
      <c r="F4851" s="158"/>
      <c r="G4851" s="159"/>
      <c r="H4851" s="160">
        <f t="shared" ref="H4851:J4851" si="2789">H4813</f>
        <v>0</v>
      </c>
      <c r="I4851" s="161">
        <f t="shared" si="2789"/>
        <v>0</v>
      </c>
      <c r="J4851" s="161">
        <f t="shared" si="2789"/>
        <v>0</v>
      </c>
      <c r="K4851" s="162">
        <f t="shared" si="2759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77"/>
      <c r="K4853" s="365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78">
        <f>SUM(K4836:K4851)</f>
        <v>0</v>
      </c>
      <c r="K4854" s="37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6"/>
      <c r="K4855" s="366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5"/>
      <c r="K4857" s="365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71">
        <f>((J4854/1.11)+(K4856/1.11))*11%</f>
        <v>0</v>
      </c>
      <c r="K4858" s="37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5"/>
      <c r="K4859" s="365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8">
        <f>J4824</f>
        <v>0</v>
      </c>
      <c r="K4862" s="339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8">
        <f>J4825</f>
        <v>0</v>
      </c>
      <c r="K4863" s="339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24020043</v>
      </c>
      <c r="F4866" s="200"/>
      <c r="G4866" s="201" t="s">
        <v>2</v>
      </c>
      <c r="H4866" s="340">
        <f>H4828</f>
        <v>0</v>
      </c>
      <c r="I4866" s="340"/>
      <c r="J4866" s="340"/>
      <c r="K4866" s="341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4" t="s">
        <v>3</v>
      </c>
      <c r="G4867" s="207"/>
      <c r="H4867" s="342"/>
      <c r="I4867" s="342"/>
      <c r="J4867" s="342"/>
      <c r="K4867" s="343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5">
        <f>D4830</f>
        <v>0</v>
      </c>
      <c r="E4868" s="316"/>
      <c r="F4868" s="314"/>
      <c r="G4868" s="208"/>
      <c r="H4868" s="317">
        <f>H4830</f>
        <v>0</v>
      </c>
      <c r="I4868" s="317"/>
      <c r="J4868" s="317"/>
      <c r="K4868" s="318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4"/>
      <c r="G4869" s="208"/>
      <c r="H4869" s="319">
        <f>H4831</f>
        <v>0</v>
      </c>
      <c r="I4869" s="319"/>
      <c r="J4869" s="319"/>
      <c r="K4869" s="320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1"/>
      <c r="I4870" s="321"/>
      <c r="J4870" s="321"/>
      <c r="K4870" s="322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90">B4836</f>
        <v>0</v>
      </c>
      <c r="C4874" s="292">
        <f t="shared" si="2790"/>
        <v>0</v>
      </c>
      <c r="D4874" s="293">
        <f t="shared" si="2790"/>
        <v>0</v>
      </c>
      <c r="E4874" s="294">
        <f t="shared" si="2790"/>
        <v>0</v>
      </c>
      <c r="F4874" s="235"/>
      <c r="G4874" s="236"/>
      <c r="H4874" s="237">
        <f t="shared" ref="H4874:J4874" si="2791">H4836</f>
        <v>0</v>
      </c>
      <c r="I4874" s="238">
        <f t="shared" si="2791"/>
        <v>0</v>
      </c>
      <c r="J4874" s="238">
        <f t="shared" si="2791"/>
        <v>0</v>
      </c>
      <c r="K4874" s="239">
        <f t="shared" ref="K4874:K4889" si="2792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3">B4837</f>
        <v>0</v>
      </c>
      <c r="C4875" s="292">
        <f t="shared" si="2793"/>
        <v>0</v>
      </c>
      <c r="D4875" s="293">
        <f t="shared" si="2793"/>
        <v>0</v>
      </c>
      <c r="E4875" s="294">
        <f t="shared" si="2793"/>
        <v>0</v>
      </c>
      <c r="F4875" s="235"/>
      <c r="G4875" s="236"/>
      <c r="H4875" s="237">
        <f t="shared" ref="H4875:J4875" si="2794">H4837</f>
        <v>0</v>
      </c>
      <c r="I4875" s="238">
        <f t="shared" si="2794"/>
        <v>0</v>
      </c>
      <c r="J4875" s="238">
        <f t="shared" si="2794"/>
        <v>0</v>
      </c>
      <c r="K4875" s="239">
        <f t="shared" si="2792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5">B4838</f>
        <v>0</v>
      </c>
      <c r="C4876" s="292">
        <f t="shared" si="2795"/>
        <v>0</v>
      </c>
      <c r="D4876" s="293">
        <f t="shared" si="2795"/>
        <v>0</v>
      </c>
      <c r="E4876" s="294">
        <f t="shared" si="2795"/>
        <v>0</v>
      </c>
      <c r="F4876" s="235"/>
      <c r="G4876" s="236"/>
      <c r="H4876" s="237">
        <f t="shared" ref="H4876:J4876" si="2796">H4838</f>
        <v>0</v>
      </c>
      <c r="I4876" s="238">
        <f t="shared" si="2796"/>
        <v>0</v>
      </c>
      <c r="J4876" s="238">
        <f t="shared" si="2796"/>
        <v>0</v>
      </c>
      <c r="K4876" s="239">
        <f t="shared" si="2792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7">B4839</f>
        <v>0</v>
      </c>
      <c r="C4877" s="292">
        <f t="shared" si="2797"/>
        <v>0</v>
      </c>
      <c r="D4877" s="293">
        <f t="shared" si="2797"/>
        <v>0</v>
      </c>
      <c r="E4877" s="294">
        <f t="shared" si="2797"/>
        <v>0</v>
      </c>
      <c r="F4877" s="235"/>
      <c r="G4877" s="236"/>
      <c r="H4877" s="237">
        <f t="shared" ref="H4877:J4877" si="2798">H4839</f>
        <v>0</v>
      </c>
      <c r="I4877" s="238">
        <f t="shared" si="2798"/>
        <v>0</v>
      </c>
      <c r="J4877" s="238">
        <f t="shared" si="2798"/>
        <v>0</v>
      </c>
      <c r="K4877" s="239">
        <f t="shared" si="2792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9">B4840</f>
        <v>0</v>
      </c>
      <c r="C4878" s="292">
        <f t="shared" si="2799"/>
        <v>0</v>
      </c>
      <c r="D4878" s="293">
        <f t="shared" si="2799"/>
        <v>0</v>
      </c>
      <c r="E4878" s="294">
        <f t="shared" si="2799"/>
        <v>0</v>
      </c>
      <c r="F4878" s="235"/>
      <c r="G4878" s="236"/>
      <c r="H4878" s="237">
        <f t="shared" ref="H4878:J4878" si="2800">H4840</f>
        <v>0</v>
      </c>
      <c r="I4878" s="238">
        <f t="shared" si="2800"/>
        <v>0</v>
      </c>
      <c r="J4878" s="238">
        <f t="shared" si="2800"/>
        <v>0</v>
      </c>
      <c r="K4878" s="239">
        <f t="shared" si="2792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801">B4841</f>
        <v>0</v>
      </c>
      <c r="C4879" s="292">
        <f t="shared" si="2801"/>
        <v>0</v>
      </c>
      <c r="D4879" s="293">
        <f t="shared" si="2801"/>
        <v>0</v>
      </c>
      <c r="E4879" s="294">
        <f t="shared" si="2801"/>
        <v>0</v>
      </c>
      <c r="F4879" s="235"/>
      <c r="G4879" s="236"/>
      <c r="H4879" s="237">
        <f t="shared" ref="H4879:J4879" si="2802">H4841</f>
        <v>0</v>
      </c>
      <c r="I4879" s="238">
        <f t="shared" si="2802"/>
        <v>0</v>
      </c>
      <c r="J4879" s="238">
        <f t="shared" si="2802"/>
        <v>0</v>
      </c>
      <c r="K4879" s="239">
        <f t="shared" si="2792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3">B4842</f>
        <v>0</v>
      </c>
      <c r="C4880" s="292">
        <f t="shared" si="2803"/>
        <v>0</v>
      </c>
      <c r="D4880" s="293">
        <f t="shared" si="2803"/>
        <v>0</v>
      </c>
      <c r="E4880" s="294">
        <f t="shared" si="2803"/>
        <v>0</v>
      </c>
      <c r="F4880" s="235"/>
      <c r="G4880" s="236"/>
      <c r="H4880" s="237">
        <f t="shared" ref="H4880:J4880" si="2804">H4842</f>
        <v>0</v>
      </c>
      <c r="I4880" s="238">
        <f t="shared" si="2804"/>
        <v>0</v>
      </c>
      <c r="J4880" s="238">
        <f t="shared" si="2804"/>
        <v>0</v>
      </c>
      <c r="K4880" s="239">
        <f t="shared" si="2792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5">B4843</f>
        <v>0</v>
      </c>
      <c r="C4881" s="292">
        <f t="shared" si="2805"/>
        <v>0</v>
      </c>
      <c r="D4881" s="293">
        <f t="shared" si="2805"/>
        <v>0</v>
      </c>
      <c r="E4881" s="295">
        <f t="shared" si="2805"/>
        <v>0</v>
      </c>
      <c r="F4881" s="235"/>
      <c r="G4881" s="236"/>
      <c r="H4881" s="237">
        <f t="shared" ref="H4881:J4881" si="2806">H4843</f>
        <v>0</v>
      </c>
      <c r="I4881" s="238">
        <f t="shared" si="2806"/>
        <v>0</v>
      </c>
      <c r="J4881" s="238">
        <f t="shared" si="2806"/>
        <v>0</v>
      </c>
      <c r="K4881" s="239">
        <f t="shared" si="2792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7">B4844</f>
        <v>0</v>
      </c>
      <c r="C4882" s="292">
        <f t="shared" si="2807"/>
        <v>0</v>
      </c>
      <c r="D4882" s="293">
        <f t="shared" si="2807"/>
        <v>0</v>
      </c>
      <c r="E4882" s="294">
        <f t="shared" si="2807"/>
        <v>0</v>
      </c>
      <c r="F4882" s="235"/>
      <c r="G4882" s="236"/>
      <c r="H4882" s="237">
        <f t="shared" ref="H4882:J4882" si="2808">H4844</f>
        <v>0</v>
      </c>
      <c r="I4882" s="238">
        <f t="shared" si="2808"/>
        <v>0</v>
      </c>
      <c r="J4882" s="238">
        <f t="shared" si="2808"/>
        <v>0</v>
      </c>
      <c r="K4882" s="239">
        <f t="shared" si="2792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9">B4845</f>
        <v>0</v>
      </c>
      <c r="C4883" s="292">
        <f t="shared" si="2809"/>
        <v>0</v>
      </c>
      <c r="D4883" s="293">
        <f t="shared" si="2809"/>
        <v>0</v>
      </c>
      <c r="E4883" s="294">
        <f t="shared" si="2809"/>
        <v>0</v>
      </c>
      <c r="F4883" s="235"/>
      <c r="G4883" s="236"/>
      <c r="H4883" s="237">
        <f t="shared" ref="H4883:J4883" si="2810">H4845</f>
        <v>0</v>
      </c>
      <c r="I4883" s="238">
        <f t="shared" si="2810"/>
        <v>0</v>
      </c>
      <c r="J4883" s="238">
        <f t="shared" si="2810"/>
        <v>0</v>
      </c>
      <c r="K4883" s="239">
        <f t="shared" si="2792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11">B4846</f>
        <v>0</v>
      </c>
      <c r="C4884" s="292">
        <f t="shared" si="2811"/>
        <v>0</v>
      </c>
      <c r="D4884" s="293">
        <f t="shared" si="2811"/>
        <v>0</v>
      </c>
      <c r="E4884" s="294">
        <f t="shared" si="2811"/>
        <v>0</v>
      </c>
      <c r="F4884" s="235"/>
      <c r="G4884" s="236"/>
      <c r="H4884" s="237">
        <f t="shared" ref="H4884:J4884" si="2812">H4846</f>
        <v>0</v>
      </c>
      <c r="I4884" s="238">
        <f t="shared" si="2812"/>
        <v>0</v>
      </c>
      <c r="J4884" s="238">
        <f t="shared" si="2812"/>
        <v>0</v>
      </c>
      <c r="K4884" s="239">
        <f t="shared" si="2792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3">B4847</f>
        <v>0</v>
      </c>
      <c r="C4885" s="292">
        <f t="shared" si="2813"/>
        <v>0</v>
      </c>
      <c r="D4885" s="293">
        <f t="shared" si="2813"/>
        <v>0</v>
      </c>
      <c r="E4885" s="294">
        <f t="shared" si="2813"/>
        <v>0</v>
      </c>
      <c r="F4885" s="235"/>
      <c r="G4885" s="236"/>
      <c r="H4885" s="237">
        <f t="shared" ref="H4885:J4885" si="2814">H4847</f>
        <v>0</v>
      </c>
      <c r="I4885" s="238">
        <f t="shared" si="2814"/>
        <v>0</v>
      </c>
      <c r="J4885" s="238">
        <f t="shared" si="2814"/>
        <v>0</v>
      </c>
      <c r="K4885" s="239">
        <f t="shared" si="2792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5">B4848</f>
        <v>0</v>
      </c>
      <c r="C4886" s="292">
        <f t="shared" si="2815"/>
        <v>0</v>
      </c>
      <c r="D4886" s="293">
        <f t="shared" si="2815"/>
        <v>0</v>
      </c>
      <c r="E4886" s="294">
        <f t="shared" si="2815"/>
        <v>0</v>
      </c>
      <c r="F4886" s="235"/>
      <c r="G4886" s="236"/>
      <c r="H4886" s="237">
        <f t="shared" ref="H4886:J4886" si="2816">H4848</f>
        <v>0</v>
      </c>
      <c r="I4886" s="238">
        <f t="shared" si="2816"/>
        <v>0</v>
      </c>
      <c r="J4886" s="238">
        <f t="shared" si="2816"/>
        <v>0</v>
      </c>
      <c r="K4886" s="239">
        <f t="shared" si="2792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7">B4849</f>
        <v>0</v>
      </c>
      <c r="C4887" s="292">
        <f t="shared" si="2817"/>
        <v>0</v>
      </c>
      <c r="D4887" s="293">
        <f t="shared" si="2817"/>
        <v>0</v>
      </c>
      <c r="E4887" s="294">
        <f t="shared" si="2817"/>
        <v>0</v>
      </c>
      <c r="F4887" s="235"/>
      <c r="G4887" s="236"/>
      <c r="H4887" s="237">
        <f t="shared" ref="H4887:J4887" si="2818">H4849</f>
        <v>0</v>
      </c>
      <c r="I4887" s="238">
        <f t="shared" si="2818"/>
        <v>0</v>
      </c>
      <c r="J4887" s="238">
        <f t="shared" si="2818"/>
        <v>0</v>
      </c>
      <c r="K4887" s="239">
        <f t="shared" si="2792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9">B4850</f>
        <v>0</v>
      </c>
      <c r="C4888" s="292">
        <f t="shared" si="2819"/>
        <v>0</v>
      </c>
      <c r="D4888" s="293">
        <f t="shared" si="2819"/>
        <v>0</v>
      </c>
      <c r="E4888" s="294">
        <f t="shared" si="2819"/>
        <v>0</v>
      </c>
      <c r="F4888" s="235"/>
      <c r="G4888" s="236"/>
      <c r="H4888" s="237">
        <f t="shared" ref="H4888:J4888" si="2820">H4850</f>
        <v>0</v>
      </c>
      <c r="I4888" s="238">
        <f t="shared" si="2820"/>
        <v>0</v>
      </c>
      <c r="J4888" s="238">
        <f t="shared" si="2820"/>
        <v>0</v>
      </c>
      <c r="K4888" s="239">
        <f t="shared" si="2792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21">B4851</f>
        <v>0</v>
      </c>
      <c r="C4889" s="292">
        <f t="shared" si="2821"/>
        <v>0</v>
      </c>
      <c r="D4889" s="293">
        <f t="shared" si="2821"/>
        <v>0</v>
      </c>
      <c r="E4889" s="295">
        <f t="shared" si="2821"/>
        <v>0</v>
      </c>
      <c r="F4889" s="235"/>
      <c r="G4889" s="236"/>
      <c r="H4889" s="237">
        <f t="shared" ref="H4889:J4889" si="2822">H4851</f>
        <v>0</v>
      </c>
      <c r="I4889" s="238">
        <f t="shared" si="2822"/>
        <v>0</v>
      </c>
      <c r="J4889" s="238">
        <f t="shared" si="2822"/>
        <v>0</v>
      </c>
      <c r="K4889" s="239">
        <f t="shared" si="2792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3"/>
      <c r="K4891" s="32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5">
        <f>SUM(K4874:K4889)</f>
        <v>0</v>
      </c>
      <c r="K4892" s="32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7"/>
      <c r="K4893" s="32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4"/>
      <c r="K4895" s="32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8">
        <f>((J4892/1.11)+(K4894/1.11))*11%</f>
        <v>0</v>
      </c>
      <c r="K4896" s="329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4"/>
      <c r="K4897" s="32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30">
        <f>J4862</f>
        <v>0</v>
      </c>
      <c r="K4900" s="331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30">
        <f>J4863</f>
        <v>0</v>
      </c>
      <c r="K4901" s="331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24020044</v>
      </c>
      <c r="G4904" s="11" t="s">
        <v>2</v>
      </c>
      <c r="H4904" s="306"/>
      <c r="I4904" s="306"/>
      <c r="J4904" s="306"/>
      <c r="K4904" s="30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0" t="s">
        <v>3</v>
      </c>
      <c r="G4905" s="17"/>
      <c r="H4905" s="308"/>
      <c r="I4905" s="308"/>
      <c r="J4905" s="308"/>
      <c r="K4905" s="30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8"/>
      <c r="E4906" s="349"/>
      <c r="F4906" s="310"/>
      <c r="G4906" s="18"/>
      <c r="H4906" s="350"/>
      <c r="I4906" s="350"/>
      <c r="J4906" s="350"/>
      <c r="K4906" s="351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0"/>
      <c r="G4907" s="18"/>
      <c r="H4907" s="352"/>
      <c r="I4907" s="352"/>
      <c r="J4907" s="352"/>
      <c r="K4907" s="353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4"/>
      <c r="I4908" s="354"/>
      <c r="J4908" s="354"/>
      <c r="K4908" s="355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3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3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3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3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3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3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3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3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3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3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3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3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3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3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3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3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7"/>
      <c r="K4929" s="311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2">
        <f>SUM(K4912:K4927)</f>
        <v>0</v>
      </c>
      <c r="K4930" s="333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4"/>
      <c r="K4931" s="334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1"/>
      <c r="K4933" s="311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5">
        <f>((J4930/1.11)+(K4932/1.11))*11%</f>
        <v>0</v>
      </c>
      <c r="K4934" s="336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1"/>
      <c r="K4935" s="311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2"/>
      <c r="K4938" s="31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2"/>
      <c r="K4939" s="31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24020044</v>
      </c>
      <c r="F4942" s="123"/>
      <c r="G4942" s="124" t="s">
        <v>2</v>
      </c>
      <c r="H4942" s="356">
        <f>H4904</f>
        <v>0</v>
      </c>
      <c r="I4942" s="356"/>
      <c r="J4942" s="356"/>
      <c r="K4942" s="357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60" t="s">
        <v>3</v>
      </c>
      <c r="G4943" s="130"/>
      <c r="H4943" s="358"/>
      <c r="I4943" s="358"/>
      <c r="J4943" s="358"/>
      <c r="K4943" s="359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1">
        <f>D4906</f>
        <v>0</v>
      </c>
      <c r="E4944" s="362"/>
      <c r="F4944" s="360"/>
      <c r="G4944" s="131"/>
      <c r="H4944" s="363">
        <f>H4906</f>
        <v>0</v>
      </c>
      <c r="I4944" s="363"/>
      <c r="J4944" s="363"/>
      <c r="K4944" s="36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60"/>
      <c r="G4945" s="131"/>
      <c r="H4945" s="344">
        <f>H4907</f>
        <v>0</v>
      </c>
      <c r="I4945" s="344"/>
      <c r="J4945" s="344"/>
      <c r="K4945" s="345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6"/>
      <c r="I4946" s="346"/>
      <c r="J4946" s="346"/>
      <c r="K4946" s="347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4">B4912</f>
        <v>0</v>
      </c>
      <c r="C4950" s="287">
        <f t="shared" si="2824"/>
        <v>0</v>
      </c>
      <c r="D4950" s="288">
        <f t="shared" si="2824"/>
        <v>0</v>
      </c>
      <c r="E4950" s="289">
        <f t="shared" si="2824"/>
        <v>0</v>
      </c>
      <c r="F4950" s="158"/>
      <c r="G4950" s="159"/>
      <c r="H4950" s="160">
        <f t="shared" ref="H4950:J4950" si="2825">H4912</f>
        <v>0</v>
      </c>
      <c r="I4950" s="161">
        <f t="shared" si="2825"/>
        <v>0</v>
      </c>
      <c r="J4950" s="161">
        <f t="shared" si="2825"/>
        <v>0</v>
      </c>
      <c r="K4950" s="162">
        <f t="shared" ref="K4950:K4965" si="2826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7">B4913</f>
        <v>0</v>
      </c>
      <c r="C4951" s="287">
        <f t="shared" si="2827"/>
        <v>0</v>
      </c>
      <c r="D4951" s="288">
        <f t="shared" si="2827"/>
        <v>0</v>
      </c>
      <c r="E4951" s="289">
        <f t="shared" si="2827"/>
        <v>0</v>
      </c>
      <c r="F4951" s="158"/>
      <c r="G4951" s="159"/>
      <c r="H4951" s="160">
        <f t="shared" ref="H4951:J4951" si="2828">H4913</f>
        <v>0</v>
      </c>
      <c r="I4951" s="161">
        <f t="shared" si="2828"/>
        <v>0</v>
      </c>
      <c r="J4951" s="161">
        <f t="shared" si="2828"/>
        <v>0</v>
      </c>
      <c r="K4951" s="162">
        <f t="shared" si="2826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9">B4914</f>
        <v>0</v>
      </c>
      <c r="C4952" s="287">
        <f t="shared" si="2829"/>
        <v>0</v>
      </c>
      <c r="D4952" s="288">
        <f t="shared" si="2829"/>
        <v>0</v>
      </c>
      <c r="E4952" s="289">
        <f t="shared" si="2829"/>
        <v>0</v>
      </c>
      <c r="F4952" s="158"/>
      <c r="G4952" s="159"/>
      <c r="H4952" s="160">
        <f t="shared" ref="H4952:J4952" si="2830">H4914</f>
        <v>0</v>
      </c>
      <c r="I4952" s="161">
        <f t="shared" si="2830"/>
        <v>0</v>
      </c>
      <c r="J4952" s="161">
        <f t="shared" si="2830"/>
        <v>0</v>
      </c>
      <c r="K4952" s="162">
        <f t="shared" si="2826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31">B4915</f>
        <v>0</v>
      </c>
      <c r="C4953" s="287">
        <f t="shared" si="2831"/>
        <v>0</v>
      </c>
      <c r="D4953" s="288">
        <f t="shared" si="2831"/>
        <v>0</v>
      </c>
      <c r="E4953" s="289">
        <f t="shared" si="2831"/>
        <v>0</v>
      </c>
      <c r="F4953" s="158"/>
      <c r="G4953" s="159"/>
      <c r="H4953" s="160">
        <f t="shared" ref="H4953:J4953" si="2832">H4915</f>
        <v>0</v>
      </c>
      <c r="I4953" s="161">
        <f t="shared" si="2832"/>
        <v>0</v>
      </c>
      <c r="J4953" s="161">
        <f t="shared" si="2832"/>
        <v>0</v>
      </c>
      <c r="K4953" s="162">
        <f t="shared" si="2826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3">B4916</f>
        <v>0</v>
      </c>
      <c r="C4954" s="287">
        <f t="shared" si="2833"/>
        <v>0</v>
      </c>
      <c r="D4954" s="288">
        <f t="shared" si="2833"/>
        <v>0</v>
      </c>
      <c r="E4954" s="289">
        <f t="shared" si="2833"/>
        <v>0</v>
      </c>
      <c r="F4954" s="158"/>
      <c r="G4954" s="159"/>
      <c r="H4954" s="160">
        <f t="shared" ref="H4954:J4954" si="2834">H4916</f>
        <v>0</v>
      </c>
      <c r="I4954" s="161">
        <f t="shared" si="2834"/>
        <v>0</v>
      </c>
      <c r="J4954" s="161">
        <f t="shared" si="2834"/>
        <v>0</v>
      </c>
      <c r="K4954" s="162">
        <f t="shared" si="2826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5">B4917</f>
        <v>0</v>
      </c>
      <c r="C4955" s="287">
        <f t="shared" si="2835"/>
        <v>0</v>
      </c>
      <c r="D4955" s="288">
        <f t="shared" si="2835"/>
        <v>0</v>
      </c>
      <c r="E4955" s="289">
        <f t="shared" si="2835"/>
        <v>0</v>
      </c>
      <c r="F4955" s="158"/>
      <c r="G4955" s="159"/>
      <c r="H4955" s="160">
        <f t="shared" ref="H4955:J4955" si="2836">H4917</f>
        <v>0</v>
      </c>
      <c r="I4955" s="161">
        <f t="shared" si="2836"/>
        <v>0</v>
      </c>
      <c r="J4955" s="161">
        <f t="shared" si="2836"/>
        <v>0</v>
      </c>
      <c r="K4955" s="162">
        <f t="shared" si="2826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7">B4918</f>
        <v>0</v>
      </c>
      <c r="C4956" s="287">
        <f t="shared" si="2837"/>
        <v>0</v>
      </c>
      <c r="D4956" s="288">
        <f t="shared" si="2837"/>
        <v>0</v>
      </c>
      <c r="E4956" s="289">
        <f t="shared" si="2837"/>
        <v>0</v>
      </c>
      <c r="F4956" s="158"/>
      <c r="G4956" s="159"/>
      <c r="H4956" s="160">
        <f t="shared" ref="H4956:J4956" si="2838">H4918</f>
        <v>0</v>
      </c>
      <c r="I4956" s="161">
        <f t="shared" si="2838"/>
        <v>0</v>
      </c>
      <c r="J4956" s="161">
        <f t="shared" si="2838"/>
        <v>0</v>
      </c>
      <c r="K4956" s="162">
        <f t="shared" si="2826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9">B4919</f>
        <v>0</v>
      </c>
      <c r="C4957" s="287">
        <f t="shared" si="2839"/>
        <v>0</v>
      </c>
      <c r="D4957" s="288">
        <f t="shared" si="2839"/>
        <v>0</v>
      </c>
      <c r="E4957" s="290">
        <f t="shared" si="2839"/>
        <v>0</v>
      </c>
      <c r="F4957" s="158"/>
      <c r="G4957" s="159"/>
      <c r="H4957" s="160">
        <f t="shared" ref="H4957:J4957" si="2840">H4919</f>
        <v>0</v>
      </c>
      <c r="I4957" s="161">
        <f t="shared" si="2840"/>
        <v>0</v>
      </c>
      <c r="J4957" s="161">
        <f t="shared" si="2840"/>
        <v>0</v>
      </c>
      <c r="K4957" s="162">
        <f t="shared" si="2826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41">B4920</f>
        <v>0</v>
      </c>
      <c r="C4958" s="287">
        <f t="shared" si="2841"/>
        <v>0</v>
      </c>
      <c r="D4958" s="288">
        <f t="shared" si="2841"/>
        <v>0</v>
      </c>
      <c r="E4958" s="289">
        <f t="shared" si="2841"/>
        <v>0</v>
      </c>
      <c r="F4958" s="158"/>
      <c r="G4958" s="159"/>
      <c r="H4958" s="160">
        <f t="shared" ref="H4958:J4958" si="2842">H4920</f>
        <v>0</v>
      </c>
      <c r="I4958" s="161">
        <f t="shared" si="2842"/>
        <v>0</v>
      </c>
      <c r="J4958" s="161">
        <f t="shared" si="2842"/>
        <v>0</v>
      </c>
      <c r="K4958" s="162">
        <f t="shared" si="2826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3">B4921</f>
        <v>0</v>
      </c>
      <c r="C4959" s="287">
        <f t="shared" si="2843"/>
        <v>0</v>
      </c>
      <c r="D4959" s="288">
        <f t="shared" si="2843"/>
        <v>0</v>
      </c>
      <c r="E4959" s="289">
        <f t="shared" si="2843"/>
        <v>0</v>
      </c>
      <c r="F4959" s="158"/>
      <c r="G4959" s="159"/>
      <c r="H4959" s="160">
        <f t="shared" ref="H4959:J4959" si="2844">H4921</f>
        <v>0</v>
      </c>
      <c r="I4959" s="161">
        <f t="shared" si="2844"/>
        <v>0</v>
      </c>
      <c r="J4959" s="161">
        <f t="shared" si="2844"/>
        <v>0</v>
      </c>
      <c r="K4959" s="162">
        <f t="shared" si="2826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5">B4922</f>
        <v>0</v>
      </c>
      <c r="C4960" s="287">
        <f t="shared" si="2845"/>
        <v>0</v>
      </c>
      <c r="D4960" s="288">
        <f t="shared" si="2845"/>
        <v>0</v>
      </c>
      <c r="E4960" s="289">
        <f t="shared" si="2845"/>
        <v>0</v>
      </c>
      <c r="F4960" s="158"/>
      <c r="G4960" s="159"/>
      <c r="H4960" s="160">
        <f t="shared" ref="H4960:J4960" si="2846">H4922</f>
        <v>0</v>
      </c>
      <c r="I4960" s="161">
        <f t="shared" si="2846"/>
        <v>0</v>
      </c>
      <c r="J4960" s="161">
        <f t="shared" si="2846"/>
        <v>0</v>
      </c>
      <c r="K4960" s="162">
        <f t="shared" si="2826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7">B4923</f>
        <v>0</v>
      </c>
      <c r="C4961" s="287">
        <f t="shared" si="2847"/>
        <v>0</v>
      </c>
      <c r="D4961" s="288">
        <f t="shared" si="2847"/>
        <v>0</v>
      </c>
      <c r="E4961" s="289">
        <f t="shared" si="2847"/>
        <v>0</v>
      </c>
      <c r="F4961" s="158"/>
      <c r="G4961" s="159"/>
      <c r="H4961" s="160">
        <f t="shared" ref="H4961:J4961" si="2848">H4923</f>
        <v>0</v>
      </c>
      <c r="I4961" s="161">
        <f t="shared" si="2848"/>
        <v>0</v>
      </c>
      <c r="J4961" s="161">
        <f t="shared" si="2848"/>
        <v>0</v>
      </c>
      <c r="K4961" s="162">
        <f t="shared" si="2826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9">B4924</f>
        <v>0</v>
      </c>
      <c r="C4962" s="287">
        <f t="shared" si="2849"/>
        <v>0</v>
      </c>
      <c r="D4962" s="288">
        <f t="shared" si="2849"/>
        <v>0</v>
      </c>
      <c r="E4962" s="289">
        <f t="shared" si="2849"/>
        <v>0</v>
      </c>
      <c r="F4962" s="158"/>
      <c r="G4962" s="159"/>
      <c r="H4962" s="160">
        <f t="shared" ref="H4962:J4962" si="2850">H4924</f>
        <v>0</v>
      </c>
      <c r="I4962" s="161">
        <f t="shared" si="2850"/>
        <v>0</v>
      </c>
      <c r="J4962" s="161">
        <f t="shared" si="2850"/>
        <v>0</v>
      </c>
      <c r="K4962" s="162">
        <f t="shared" si="2826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51">B4925</f>
        <v>0</v>
      </c>
      <c r="C4963" s="287">
        <f t="shared" si="2851"/>
        <v>0</v>
      </c>
      <c r="D4963" s="288">
        <f t="shared" si="2851"/>
        <v>0</v>
      </c>
      <c r="E4963" s="289">
        <f t="shared" si="2851"/>
        <v>0</v>
      </c>
      <c r="F4963" s="158"/>
      <c r="G4963" s="159"/>
      <c r="H4963" s="160">
        <f t="shared" ref="H4963:J4963" si="2852">H4925</f>
        <v>0</v>
      </c>
      <c r="I4963" s="161">
        <f t="shared" si="2852"/>
        <v>0</v>
      </c>
      <c r="J4963" s="161">
        <f t="shared" si="2852"/>
        <v>0</v>
      </c>
      <c r="K4963" s="162">
        <f t="shared" si="2826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3">B4926</f>
        <v>0</v>
      </c>
      <c r="C4964" s="287">
        <f t="shared" si="2853"/>
        <v>0</v>
      </c>
      <c r="D4964" s="288">
        <f t="shared" si="2853"/>
        <v>0</v>
      </c>
      <c r="E4964" s="289">
        <f t="shared" si="2853"/>
        <v>0</v>
      </c>
      <c r="F4964" s="158"/>
      <c r="G4964" s="159"/>
      <c r="H4964" s="160">
        <f t="shared" ref="H4964:J4964" si="2854">H4926</f>
        <v>0</v>
      </c>
      <c r="I4964" s="161">
        <f t="shared" si="2854"/>
        <v>0</v>
      </c>
      <c r="J4964" s="161">
        <f t="shared" si="2854"/>
        <v>0</v>
      </c>
      <c r="K4964" s="162">
        <f t="shared" si="2826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5">B4927</f>
        <v>0</v>
      </c>
      <c r="C4965" s="287">
        <f t="shared" si="2855"/>
        <v>0</v>
      </c>
      <c r="D4965" s="288">
        <f t="shared" si="2855"/>
        <v>0</v>
      </c>
      <c r="E4965" s="290">
        <f t="shared" si="2855"/>
        <v>0</v>
      </c>
      <c r="F4965" s="158"/>
      <c r="G4965" s="159"/>
      <c r="H4965" s="160">
        <f t="shared" ref="H4965:J4965" si="2856">H4927</f>
        <v>0</v>
      </c>
      <c r="I4965" s="161">
        <f t="shared" si="2856"/>
        <v>0</v>
      </c>
      <c r="J4965" s="161">
        <f t="shared" si="2856"/>
        <v>0</v>
      </c>
      <c r="K4965" s="162">
        <f t="shared" si="2826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77"/>
      <c r="K4967" s="365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78">
        <f>SUM(K4950:K4965)</f>
        <v>0</v>
      </c>
      <c r="K4968" s="37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6"/>
      <c r="K4969" s="366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5"/>
      <c r="K4971" s="365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71">
        <f>((J4968/1.11)+(K4970/1.11))*11%</f>
        <v>0</v>
      </c>
      <c r="K4972" s="37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5"/>
      <c r="K4973" s="365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8">
        <f>J4938</f>
        <v>0</v>
      </c>
      <c r="K4976" s="339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8">
        <f>J4939</f>
        <v>0</v>
      </c>
      <c r="K4977" s="339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24020044</v>
      </c>
      <c r="F4980" s="200"/>
      <c r="G4980" s="201" t="s">
        <v>2</v>
      </c>
      <c r="H4980" s="340">
        <f>H4942</f>
        <v>0</v>
      </c>
      <c r="I4980" s="340"/>
      <c r="J4980" s="340"/>
      <c r="K4980" s="341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4" t="s">
        <v>3</v>
      </c>
      <c r="G4981" s="207"/>
      <c r="H4981" s="342"/>
      <c r="I4981" s="342"/>
      <c r="J4981" s="342"/>
      <c r="K4981" s="343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5">
        <f>D4944</f>
        <v>0</v>
      </c>
      <c r="E4982" s="316"/>
      <c r="F4982" s="314"/>
      <c r="G4982" s="208"/>
      <c r="H4982" s="317">
        <f>H4944</f>
        <v>0</v>
      </c>
      <c r="I4982" s="317"/>
      <c r="J4982" s="317"/>
      <c r="K4982" s="318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4"/>
      <c r="G4983" s="208"/>
      <c r="H4983" s="319">
        <f>H4945</f>
        <v>0</v>
      </c>
      <c r="I4983" s="319"/>
      <c r="J4983" s="319"/>
      <c r="K4983" s="320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1"/>
      <c r="I4984" s="321"/>
      <c r="J4984" s="321"/>
      <c r="K4984" s="322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7">B4950</f>
        <v>0</v>
      </c>
      <c r="C4988" s="292">
        <f t="shared" si="2857"/>
        <v>0</v>
      </c>
      <c r="D4988" s="293">
        <f t="shared" si="2857"/>
        <v>0</v>
      </c>
      <c r="E4988" s="294">
        <f t="shared" si="2857"/>
        <v>0</v>
      </c>
      <c r="F4988" s="235"/>
      <c r="G4988" s="236"/>
      <c r="H4988" s="237">
        <f t="shared" ref="H4988:J4988" si="2858">H4950</f>
        <v>0</v>
      </c>
      <c r="I4988" s="238">
        <f t="shared" si="2858"/>
        <v>0</v>
      </c>
      <c r="J4988" s="238">
        <f t="shared" si="2858"/>
        <v>0</v>
      </c>
      <c r="K4988" s="239">
        <f t="shared" ref="K4988:K5003" si="2859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60">B4951</f>
        <v>0</v>
      </c>
      <c r="C4989" s="292">
        <f t="shared" si="2860"/>
        <v>0</v>
      </c>
      <c r="D4989" s="293">
        <f t="shared" si="2860"/>
        <v>0</v>
      </c>
      <c r="E4989" s="294">
        <f t="shared" si="2860"/>
        <v>0</v>
      </c>
      <c r="F4989" s="235"/>
      <c r="G4989" s="236"/>
      <c r="H4989" s="237">
        <f t="shared" ref="H4989:J4989" si="2861">H4951</f>
        <v>0</v>
      </c>
      <c r="I4989" s="238">
        <f t="shared" si="2861"/>
        <v>0</v>
      </c>
      <c r="J4989" s="238">
        <f t="shared" si="2861"/>
        <v>0</v>
      </c>
      <c r="K4989" s="239">
        <f t="shared" si="2859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2">B4952</f>
        <v>0</v>
      </c>
      <c r="C4990" s="292">
        <f t="shared" si="2862"/>
        <v>0</v>
      </c>
      <c r="D4990" s="293">
        <f t="shared" si="2862"/>
        <v>0</v>
      </c>
      <c r="E4990" s="294">
        <f t="shared" si="2862"/>
        <v>0</v>
      </c>
      <c r="F4990" s="235"/>
      <c r="G4990" s="236"/>
      <c r="H4990" s="237">
        <f t="shared" ref="H4990:J4990" si="2863">H4952</f>
        <v>0</v>
      </c>
      <c r="I4990" s="238">
        <f t="shared" si="2863"/>
        <v>0</v>
      </c>
      <c r="J4990" s="238">
        <f t="shared" si="2863"/>
        <v>0</v>
      </c>
      <c r="K4990" s="239">
        <f t="shared" si="2859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4">B4953</f>
        <v>0</v>
      </c>
      <c r="C4991" s="292">
        <f t="shared" si="2864"/>
        <v>0</v>
      </c>
      <c r="D4991" s="293">
        <f t="shared" si="2864"/>
        <v>0</v>
      </c>
      <c r="E4991" s="294">
        <f t="shared" si="2864"/>
        <v>0</v>
      </c>
      <c r="F4991" s="235"/>
      <c r="G4991" s="236"/>
      <c r="H4991" s="237">
        <f t="shared" ref="H4991:J4991" si="2865">H4953</f>
        <v>0</v>
      </c>
      <c r="I4991" s="238">
        <f t="shared" si="2865"/>
        <v>0</v>
      </c>
      <c r="J4991" s="238">
        <f t="shared" si="2865"/>
        <v>0</v>
      </c>
      <c r="K4991" s="239">
        <f t="shared" si="2859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6">B4954</f>
        <v>0</v>
      </c>
      <c r="C4992" s="292">
        <f t="shared" si="2866"/>
        <v>0</v>
      </c>
      <c r="D4992" s="293">
        <f t="shared" si="2866"/>
        <v>0</v>
      </c>
      <c r="E4992" s="294">
        <f t="shared" si="2866"/>
        <v>0</v>
      </c>
      <c r="F4992" s="235"/>
      <c r="G4992" s="236"/>
      <c r="H4992" s="237">
        <f t="shared" ref="H4992:J4992" si="2867">H4954</f>
        <v>0</v>
      </c>
      <c r="I4992" s="238">
        <f t="shared" si="2867"/>
        <v>0</v>
      </c>
      <c r="J4992" s="238">
        <f t="shared" si="2867"/>
        <v>0</v>
      </c>
      <c r="K4992" s="239">
        <f t="shared" si="2859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8">B4955</f>
        <v>0</v>
      </c>
      <c r="C4993" s="292">
        <f t="shared" si="2868"/>
        <v>0</v>
      </c>
      <c r="D4993" s="293">
        <f t="shared" si="2868"/>
        <v>0</v>
      </c>
      <c r="E4993" s="294">
        <f t="shared" si="2868"/>
        <v>0</v>
      </c>
      <c r="F4993" s="235"/>
      <c r="G4993" s="236"/>
      <c r="H4993" s="237">
        <f t="shared" ref="H4993:J4993" si="2869">H4955</f>
        <v>0</v>
      </c>
      <c r="I4993" s="238">
        <f t="shared" si="2869"/>
        <v>0</v>
      </c>
      <c r="J4993" s="238">
        <f t="shared" si="2869"/>
        <v>0</v>
      </c>
      <c r="K4993" s="239">
        <f t="shared" si="2859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70">B4956</f>
        <v>0</v>
      </c>
      <c r="C4994" s="292">
        <f t="shared" si="2870"/>
        <v>0</v>
      </c>
      <c r="D4994" s="293">
        <f t="shared" si="2870"/>
        <v>0</v>
      </c>
      <c r="E4994" s="294">
        <f t="shared" si="2870"/>
        <v>0</v>
      </c>
      <c r="F4994" s="235"/>
      <c r="G4994" s="236"/>
      <c r="H4994" s="237">
        <f t="shared" ref="H4994:J4994" si="2871">H4956</f>
        <v>0</v>
      </c>
      <c r="I4994" s="238">
        <f t="shared" si="2871"/>
        <v>0</v>
      </c>
      <c r="J4994" s="238">
        <f t="shared" si="2871"/>
        <v>0</v>
      </c>
      <c r="K4994" s="239">
        <f t="shared" si="2859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2">B4957</f>
        <v>0</v>
      </c>
      <c r="C4995" s="292">
        <f t="shared" si="2872"/>
        <v>0</v>
      </c>
      <c r="D4995" s="293">
        <f t="shared" si="2872"/>
        <v>0</v>
      </c>
      <c r="E4995" s="295">
        <f t="shared" si="2872"/>
        <v>0</v>
      </c>
      <c r="F4995" s="235"/>
      <c r="G4995" s="236"/>
      <c r="H4995" s="237">
        <f t="shared" ref="H4995:J4995" si="2873">H4957</f>
        <v>0</v>
      </c>
      <c r="I4995" s="238">
        <f t="shared" si="2873"/>
        <v>0</v>
      </c>
      <c r="J4995" s="238">
        <f t="shared" si="2873"/>
        <v>0</v>
      </c>
      <c r="K4995" s="239">
        <f t="shared" si="2859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4">B4958</f>
        <v>0</v>
      </c>
      <c r="C4996" s="292">
        <f t="shared" si="2874"/>
        <v>0</v>
      </c>
      <c r="D4996" s="293">
        <f t="shared" si="2874"/>
        <v>0</v>
      </c>
      <c r="E4996" s="294">
        <f t="shared" si="2874"/>
        <v>0</v>
      </c>
      <c r="F4996" s="235"/>
      <c r="G4996" s="236"/>
      <c r="H4996" s="237">
        <f t="shared" ref="H4996:J4996" si="2875">H4958</f>
        <v>0</v>
      </c>
      <c r="I4996" s="238">
        <f t="shared" si="2875"/>
        <v>0</v>
      </c>
      <c r="J4996" s="238">
        <f t="shared" si="2875"/>
        <v>0</v>
      </c>
      <c r="K4996" s="239">
        <f t="shared" si="2859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6">B4959</f>
        <v>0</v>
      </c>
      <c r="C4997" s="292">
        <f t="shared" si="2876"/>
        <v>0</v>
      </c>
      <c r="D4997" s="293">
        <f t="shared" si="2876"/>
        <v>0</v>
      </c>
      <c r="E4997" s="294">
        <f t="shared" si="2876"/>
        <v>0</v>
      </c>
      <c r="F4997" s="235"/>
      <c r="G4997" s="236"/>
      <c r="H4997" s="237">
        <f t="shared" ref="H4997:J4997" si="2877">H4959</f>
        <v>0</v>
      </c>
      <c r="I4997" s="238">
        <f t="shared" si="2877"/>
        <v>0</v>
      </c>
      <c r="J4997" s="238">
        <f t="shared" si="2877"/>
        <v>0</v>
      </c>
      <c r="K4997" s="239">
        <f t="shared" si="2859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8">B4960</f>
        <v>0</v>
      </c>
      <c r="C4998" s="292">
        <f t="shared" si="2878"/>
        <v>0</v>
      </c>
      <c r="D4998" s="293">
        <f t="shared" si="2878"/>
        <v>0</v>
      </c>
      <c r="E4998" s="294">
        <f t="shared" si="2878"/>
        <v>0</v>
      </c>
      <c r="F4998" s="235"/>
      <c r="G4998" s="236"/>
      <c r="H4998" s="237">
        <f t="shared" ref="H4998:J4998" si="2879">H4960</f>
        <v>0</v>
      </c>
      <c r="I4998" s="238">
        <f t="shared" si="2879"/>
        <v>0</v>
      </c>
      <c r="J4998" s="238">
        <f t="shared" si="2879"/>
        <v>0</v>
      </c>
      <c r="K4998" s="239">
        <f t="shared" si="2859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80">B4961</f>
        <v>0</v>
      </c>
      <c r="C4999" s="292">
        <f t="shared" si="2880"/>
        <v>0</v>
      </c>
      <c r="D4999" s="293">
        <f t="shared" si="2880"/>
        <v>0</v>
      </c>
      <c r="E4999" s="294">
        <f t="shared" si="2880"/>
        <v>0</v>
      </c>
      <c r="F4999" s="235"/>
      <c r="G4999" s="236"/>
      <c r="H4999" s="237">
        <f t="shared" ref="H4999:J4999" si="2881">H4961</f>
        <v>0</v>
      </c>
      <c r="I4999" s="238">
        <f t="shared" si="2881"/>
        <v>0</v>
      </c>
      <c r="J4999" s="238">
        <f t="shared" si="2881"/>
        <v>0</v>
      </c>
      <c r="K4999" s="239">
        <f t="shared" si="2859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2">B4962</f>
        <v>0</v>
      </c>
      <c r="C5000" s="292">
        <f t="shared" si="2882"/>
        <v>0</v>
      </c>
      <c r="D5000" s="293">
        <f t="shared" si="2882"/>
        <v>0</v>
      </c>
      <c r="E5000" s="294">
        <f t="shared" si="2882"/>
        <v>0</v>
      </c>
      <c r="F5000" s="235"/>
      <c r="G5000" s="236"/>
      <c r="H5000" s="237">
        <f t="shared" ref="H5000:J5000" si="2883">H4962</f>
        <v>0</v>
      </c>
      <c r="I5000" s="238">
        <f t="shared" si="2883"/>
        <v>0</v>
      </c>
      <c r="J5000" s="238">
        <f t="shared" si="2883"/>
        <v>0</v>
      </c>
      <c r="K5000" s="239">
        <f t="shared" si="2859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4">B4963</f>
        <v>0</v>
      </c>
      <c r="C5001" s="292">
        <f t="shared" si="2884"/>
        <v>0</v>
      </c>
      <c r="D5001" s="293">
        <f t="shared" si="2884"/>
        <v>0</v>
      </c>
      <c r="E5001" s="294">
        <f t="shared" si="2884"/>
        <v>0</v>
      </c>
      <c r="F5001" s="235"/>
      <c r="G5001" s="236"/>
      <c r="H5001" s="237">
        <f t="shared" ref="H5001:J5001" si="2885">H4963</f>
        <v>0</v>
      </c>
      <c r="I5001" s="238">
        <f t="shared" si="2885"/>
        <v>0</v>
      </c>
      <c r="J5001" s="238">
        <f t="shared" si="2885"/>
        <v>0</v>
      </c>
      <c r="K5001" s="239">
        <f t="shared" si="2859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6">B4964</f>
        <v>0</v>
      </c>
      <c r="C5002" s="292">
        <f t="shared" si="2886"/>
        <v>0</v>
      </c>
      <c r="D5002" s="293">
        <f t="shared" si="2886"/>
        <v>0</v>
      </c>
      <c r="E5002" s="294">
        <f t="shared" si="2886"/>
        <v>0</v>
      </c>
      <c r="F5002" s="235"/>
      <c r="G5002" s="236"/>
      <c r="H5002" s="237">
        <f t="shared" ref="H5002:J5002" si="2887">H4964</f>
        <v>0</v>
      </c>
      <c r="I5002" s="238">
        <f t="shared" si="2887"/>
        <v>0</v>
      </c>
      <c r="J5002" s="238">
        <f t="shared" si="2887"/>
        <v>0</v>
      </c>
      <c r="K5002" s="239">
        <f t="shared" si="2859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8">B4965</f>
        <v>0</v>
      </c>
      <c r="C5003" s="292">
        <f t="shared" si="2888"/>
        <v>0</v>
      </c>
      <c r="D5003" s="293">
        <f t="shared" si="2888"/>
        <v>0</v>
      </c>
      <c r="E5003" s="295">
        <f t="shared" si="2888"/>
        <v>0</v>
      </c>
      <c r="F5003" s="235"/>
      <c r="G5003" s="236"/>
      <c r="H5003" s="237">
        <f t="shared" ref="H5003:J5003" si="2889">H4965</f>
        <v>0</v>
      </c>
      <c r="I5003" s="238">
        <f t="shared" si="2889"/>
        <v>0</v>
      </c>
      <c r="J5003" s="238">
        <f t="shared" si="2889"/>
        <v>0</v>
      </c>
      <c r="K5003" s="239">
        <f t="shared" si="2859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3"/>
      <c r="K5005" s="32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5">
        <f>SUM(K4988:K5003)</f>
        <v>0</v>
      </c>
      <c r="K5006" s="32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7"/>
      <c r="K5007" s="32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4"/>
      <c r="K5009" s="32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8">
        <f>((J5006/1.11)+(K5008/1.11))*11%</f>
        <v>0</v>
      </c>
      <c r="K5010" s="329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4"/>
      <c r="K5011" s="32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30">
        <f>J4976</f>
        <v>0</v>
      </c>
      <c r="K5014" s="331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30">
        <f>J4977</f>
        <v>0</v>
      </c>
      <c r="K5015" s="331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24020045</v>
      </c>
      <c r="G5018" s="11" t="s">
        <v>2</v>
      </c>
      <c r="H5018" s="306"/>
      <c r="I5018" s="306"/>
      <c r="J5018" s="306"/>
      <c r="K5018" s="30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0" t="s">
        <v>3</v>
      </c>
      <c r="G5019" s="17"/>
      <c r="H5019" s="308"/>
      <c r="I5019" s="308"/>
      <c r="J5019" s="308"/>
      <c r="K5019" s="30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8"/>
      <c r="E5020" s="349"/>
      <c r="F5020" s="310"/>
      <c r="G5020" s="18"/>
      <c r="H5020" s="350"/>
      <c r="I5020" s="350"/>
      <c r="J5020" s="350"/>
      <c r="K5020" s="351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0"/>
      <c r="G5021" s="18"/>
      <c r="H5021" s="352"/>
      <c r="I5021" s="352"/>
      <c r="J5021" s="352"/>
      <c r="K5021" s="353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4"/>
      <c r="I5022" s="354"/>
      <c r="J5022" s="354"/>
      <c r="K5022" s="355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90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90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90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90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90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90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90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90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90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90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90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90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90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90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90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90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7"/>
      <c r="K5043" s="311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2">
        <f>SUM(K5026:K5041)</f>
        <v>0</v>
      </c>
      <c r="K5044" s="333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4"/>
      <c r="K5045" s="334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1"/>
      <c r="K5047" s="311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5">
        <f>((J5044/1.11)+(K5046/1.11))*11%</f>
        <v>0</v>
      </c>
      <c r="K5048" s="336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1"/>
      <c r="K5049" s="311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12"/>
      <c r="K5052" s="31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12"/>
      <c r="K5053" s="31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24020045</v>
      </c>
      <c r="F5056" s="123"/>
      <c r="G5056" s="124" t="s">
        <v>2</v>
      </c>
      <c r="H5056" s="356">
        <f>H5018</f>
        <v>0</v>
      </c>
      <c r="I5056" s="356"/>
      <c r="J5056" s="356"/>
      <c r="K5056" s="357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60" t="s">
        <v>3</v>
      </c>
      <c r="G5057" s="130"/>
      <c r="H5057" s="358"/>
      <c r="I5057" s="358"/>
      <c r="J5057" s="358"/>
      <c r="K5057" s="359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1">
        <f>D5020</f>
        <v>0</v>
      </c>
      <c r="E5058" s="362"/>
      <c r="F5058" s="360"/>
      <c r="G5058" s="131"/>
      <c r="H5058" s="363">
        <f>H5020</f>
        <v>0</v>
      </c>
      <c r="I5058" s="363"/>
      <c r="J5058" s="363"/>
      <c r="K5058" s="36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60"/>
      <c r="G5059" s="131"/>
      <c r="H5059" s="344">
        <f>H5021</f>
        <v>0</v>
      </c>
      <c r="I5059" s="344"/>
      <c r="J5059" s="344"/>
      <c r="K5059" s="345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6"/>
      <c r="I5060" s="346"/>
      <c r="J5060" s="346"/>
      <c r="K5060" s="347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91">B5026</f>
        <v>0</v>
      </c>
      <c r="C5064" s="287">
        <f t="shared" si="2891"/>
        <v>0</v>
      </c>
      <c r="D5064" s="288">
        <f t="shared" si="2891"/>
        <v>0</v>
      </c>
      <c r="E5064" s="289">
        <f t="shared" si="2891"/>
        <v>0</v>
      </c>
      <c r="F5064" s="158"/>
      <c r="G5064" s="159"/>
      <c r="H5064" s="160">
        <f t="shared" ref="H5064:J5064" si="2892">H5026</f>
        <v>0</v>
      </c>
      <c r="I5064" s="161">
        <f t="shared" si="2892"/>
        <v>0</v>
      </c>
      <c r="J5064" s="161">
        <f t="shared" si="2892"/>
        <v>0</v>
      </c>
      <c r="K5064" s="162">
        <f t="shared" ref="K5064:K5079" si="2893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4">B5027</f>
        <v>0</v>
      </c>
      <c r="C5065" s="287">
        <f t="shared" si="2894"/>
        <v>0</v>
      </c>
      <c r="D5065" s="288">
        <f t="shared" si="2894"/>
        <v>0</v>
      </c>
      <c r="E5065" s="289">
        <f t="shared" si="2894"/>
        <v>0</v>
      </c>
      <c r="F5065" s="158"/>
      <c r="G5065" s="159"/>
      <c r="H5065" s="160">
        <f t="shared" ref="H5065:J5065" si="2895">H5027</f>
        <v>0</v>
      </c>
      <c r="I5065" s="161">
        <f t="shared" si="2895"/>
        <v>0</v>
      </c>
      <c r="J5065" s="161">
        <f t="shared" si="2895"/>
        <v>0</v>
      </c>
      <c r="K5065" s="162">
        <f t="shared" si="2893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6">B5028</f>
        <v>0</v>
      </c>
      <c r="C5066" s="287">
        <f t="shared" si="2896"/>
        <v>0</v>
      </c>
      <c r="D5066" s="288">
        <f t="shared" si="2896"/>
        <v>0</v>
      </c>
      <c r="E5066" s="289">
        <f t="shared" si="2896"/>
        <v>0</v>
      </c>
      <c r="F5066" s="158"/>
      <c r="G5066" s="159"/>
      <c r="H5066" s="160">
        <f t="shared" ref="H5066:J5066" si="2897">H5028</f>
        <v>0</v>
      </c>
      <c r="I5066" s="161">
        <f t="shared" si="2897"/>
        <v>0</v>
      </c>
      <c r="J5066" s="161">
        <f t="shared" si="2897"/>
        <v>0</v>
      </c>
      <c r="K5066" s="162">
        <f t="shared" si="2893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8">B5029</f>
        <v>0</v>
      </c>
      <c r="C5067" s="287">
        <f t="shared" si="2898"/>
        <v>0</v>
      </c>
      <c r="D5067" s="288">
        <f t="shared" si="2898"/>
        <v>0</v>
      </c>
      <c r="E5067" s="289">
        <f t="shared" si="2898"/>
        <v>0</v>
      </c>
      <c r="F5067" s="158"/>
      <c r="G5067" s="159"/>
      <c r="H5067" s="160">
        <f t="shared" ref="H5067:J5067" si="2899">H5029</f>
        <v>0</v>
      </c>
      <c r="I5067" s="161">
        <f t="shared" si="2899"/>
        <v>0</v>
      </c>
      <c r="J5067" s="161">
        <f t="shared" si="2899"/>
        <v>0</v>
      </c>
      <c r="K5067" s="162">
        <f t="shared" si="2893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900">B5030</f>
        <v>0</v>
      </c>
      <c r="C5068" s="287">
        <f t="shared" si="2900"/>
        <v>0</v>
      </c>
      <c r="D5068" s="288">
        <f t="shared" si="2900"/>
        <v>0</v>
      </c>
      <c r="E5068" s="289">
        <f t="shared" si="2900"/>
        <v>0</v>
      </c>
      <c r="F5068" s="158"/>
      <c r="G5068" s="159"/>
      <c r="H5068" s="160">
        <f t="shared" ref="H5068:J5068" si="2901">H5030</f>
        <v>0</v>
      </c>
      <c r="I5068" s="161">
        <f t="shared" si="2901"/>
        <v>0</v>
      </c>
      <c r="J5068" s="161">
        <f t="shared" si="2901"/>
        <v>0</v>
      </c>
      <c r="K5068" s="162">
        <f t="shared" si="2893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2">B5031</f>
        <v>0</v>
      </c>
      <c r="C5069" s="287">
        <f t="shared" si="2902"/>
        <v>0</v>
      </c>
      <c r="D5069" s="288">
        <f t="shared" si="2902"/>
        <v>0</v>
      </c>
      <c r="E5069" s="289">
        <f t="shared" si="2902"/>
        <v>0</v>
      </c>
      <c r="F5069" s="158"/>
      <c r="G5069" s="159"/>
      <c r="H5069" s="160">
        <f t="shared" ref="H5069:J5069" si="2903">H5031</f>
        <v>0</v>
      </c>
      <c r="I5069" s="161">
        <f t="shared" si="2903"/>
        <v>0</v>
      </c>
      <c r="J5069" s="161">
        <f t="shared" si="2903"/>
        <v>0</v>
      </c>
      <c r="K5069" s="162">
        <f t="shared" si="2893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4">B5032</f>
        <v>0</v>
      </c>
      <c r="C5070" s="287">
        <f t="shared" si="2904"/>
        <v>0</v>
      </c>
      <c r="D5070" s="288">
        <f t="shared" si="2904"/>
        <v>0</v>
      </c>
      <c r="E5070" s="289">
        <f t="shared" si="2904"/>
        <v>0</v>
      </c>
      <c r="F5070" s="158"/>
      <c r="G5070" s="159"/>
      <c r="H5070" s="160">
        <f t="shared" ref="H5070:J5070" si="2905">H5032</f>
        <v>0</v>
      </c>
      <c r="I5070" s="161">
        <f t="shared" si="2905"/>
        <v>0</v>
      </c>
      <c r="J5070" s="161">
        <f t="shared" si="2905"/>
        <v>0</v>
      </c>
      <c r="K5070" s="162">
        <f t="shared" si="2893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6">B5033</f>
        <v>0</v>
      </c>
      <c r="C5071" s="287">
        <f t="shared" si="2906"/>
        <v>0</v>
      </c>
      <c r="D5071" s="288">
        <f t="shared" si="2906"/>
        <v>0</v>
      </c>
      <c r="E5071" s="290">
        <f t="shared" si="2906"/>
        <v>0</v>
      </c>
      <c r="F5071" s="158"/>
      <c r="G5071" s="159"/>
      <c r="H5071" s="160">
        <f t="shared" ref="H5071:J5071" si="2907">H5033</f>
        <v>0</v>
      </c>
      <c r="I5071" s="161">
        <f t="shared" si="2907"/>
        <v>0</v>
      </c>
      <c r="J5071" s="161">
        <f t="shared" si="2907"/>
        <v>0</v>
      </c>
      <c r="K5071" s="162">
        <f t="shared" si="2893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8">B5034</f>
        <v>0</v>
      </c>
      <c r="C5072" s="287">
        <f t="shared" si="2908"/>
        <v>0</v>
      </c>
      <c r="D5072" s="288">
        <f t="shared" si="2908"/>
        <v>0</v>
      </c>
      <c r="E5072" s="289">
        <f t="shared" si="2908"/>
        <v>0</v>
      </c>
      <c r="F5072" s="158"/>
      <c r="G5072" s="159"/>
      <c r="H5072" s="160">
        <f t="shared" ref="H5072:J5072" si="2909">H5034</f>
        <v>0</v>
      </c>
      <c r="I5072" s="161">
        <f t="shared" si="2909"/>
        <v>0</v>
      </c>
      <c r="J5072" s="161">
        <f t="shared" si="2909"/>
        <v>0</v>
      </c>
      <c r="K5072" s="162">
        <f t="shared" si="2893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10">B5035</f>
        <v>0</v>
      </c>
      <c r="C5073" s="287">
        <f t="shared" si="2910"/>
        <v>0</v>
      </c>
      <c r="D5073" s="288">
        <f t="shared" si="2910"/>
        <v>0</v>
      </c>
      <c r="E5073" s="289">
        <f t="shared" si="2910"/>
        <v>0</v>
      </c>
      <c r="F5073" s="158"/>
      <c r="G5073" s="159"/>
      <c r="H5073" s="160">
        <f t="shared" ref="H5073:J5073" si="2911">H5035</f>
        <v>0</v>
      </c>
      <c r="I5073" s="161">
        <f t="shared" si="2911"/>
        <v>0</v>
      </c>
      <c r="J5073" s="161">
        <f t="shared" si="2911"/>
        <v>0</v>
      </c>
      <c r="K5073" s="162">
        <f t="shared" si="2893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2">B5036</f>
        <v>0</v>
      </c>
      <c r="C5074" s="287">
        <f t="shared" si="2912"/>
        <v>0</v>
      </c>
      <c r="D5074" s="288">
        <f t="shared" si="2912"/>
        <v>0</v>
      </c>
      <c r="E5074" s="289">
        <f t="shared" si="2912"/>
        <v>0</v>
      </c>
      <c r="F5074" s="158"/>
      <c r="G5074" s="159"/>
      <c r="H5074" s="160">
        <f t="shared" ref="H5074:J5074" si="2913">H5036</f>
        <v>0</v>
      </c>
      <c r="I5074" s="161">
        <f t="shared" si="2913"/>
        <v>0</v>
      </c>
      <c r="J5074" s="161">
        <f t="shared" si="2913"/>
        <v>0</v>
      </c>
      <c r="K5074" s="162">
        <f t="shared" si="2893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4">B5037</f>
        <v>0</v>
      </c>
      <c r="C5075" s="287">
        <f t="shared" si="2914"/>
        <v>0</v>
      </c>
      <c r="D5075" s="288">
        <f t="shared" si="2914"/>
        <v>0</v>
      </c>
      <c r="E5075" s="289">
        <f t="shared" si="2914"/>
        <v>0</v>
      </c>
      <c r="F5075" s="158"/>
      <c r="G5075" s="159"/>
      <c r="H5075" s="160">
        <f t="shared" ref="H5075:J5075" si="2915">H5037</f>
        <v>0</v>
      </c>
      <c r="I5075" s="161">
        <f t="shared" si="2915"/>
        <v>0</v>
      </c>
      <c r="J5075" s="161">
        <f t="shared" si="2915"/>
        <v>0</v>
      </c>
      <c r="K5075" s="162">
        <f t="shared" si="2893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6">B5038</f>
        <v>0</v>
      </c>
      <c r="C5076" s="287">
        <f t="shared" si="2916"/>
        <v>0</v>
      </c>
      <c r="D5076" s="288">
        <f t="shared" si="2916"/>
        <v>0</v>
      </c>
      <c r="E5076" s="289">
        <f t="shared" si="2916"/>
        <v>0</v>
      </c>
      <c r="F5076" s="158"/>
      <c r="G5076" s="159"/>
      <c r="H5076" s="160">
        <f t="shared" ref="H5076:J5076" si="2917">H5038</f>
        <v>0</v>
      </c>
      <c r="I5076" s="161">
        <f t="shared" si="2917"/>
        <v>0</v>
      </c>
      <c r="J5076" s="161">
        <f t="shared" si="2917"/>
        <v>0</v>
      </c>
      <c r="K5076" s="162">
        <f t="shared" si="2893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8">B5039</f>
        <v>0</v>
      </c>
      <c r="C5077" s="287">
        <f t="shared" si="2918"/>
        <v>0</v>
      </c>
      <c r="D5077" s="288">
        <f t="shared" si="2918"/>
        <v>0</v>
      </c>
      <c r="E5077" s="289">
        <f t="shared" si="2918"/>
        <v>0</v>
      </c>
      <c r="F5077" s="158"/>
      <c r="G5077" s="159"/>
      <c r="H5077" s="160">
        <f t="shared" ref="H5077:J5077" si="2919">H5039</f>
        <v>0</v>
      </c>
      <c r="I5077" s="161">
        <f t="shared" si="2919"/>
        <v>0</v>
      </c>
      <c r="J5077" s="161">
        <f t="shared" si="2919"/>
        <v>0</v>
      </c>
      <c r="K5077" s="162">
        <f t="shared" si="2893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20">B5040</f>
        <v>0</v>
      </c>
      <c r="C5078" s="287">
        <f t="shared" si="2920"/>
        <v>0</v>
      </c>
      <c r="D5078" s="288">
        <f t="shared" si="2920"/>
        <v>0</v>
      </c>
      <c r="E5078" s="289">
        <f t="shared" si="2920"/>
        <v>0</v>
      </c>
      <c r="F5078" s="158"/>
      <c r="G5078" s="159"/>
      <c r="H5078" s="160">
        <f t="shared" ref="H5078:J5078" si="2921">H5040</f>
        <v>0</v>
      </c>
      <c r="I5078" s="161">
        <f t="shared" si="2921"/>
        <v>0</v>
      </c>
      <c r="J5078" s="161">
        <f t="shared" si="2921"/>
        <v>0</v>
      </c>
      <c r="K5078" s="162">
        <f t="shared" si="2893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2">B5041</f>
        <v>0</v>
      </c>
      <c r="C5079" s="287">
        <f t="shared" si="2922"/>
        <v>0</v>
      </c>
      <c r="D5079" s="288">
        <f t="shared" si="2922"/>
        <v>0</v>
      </c>
      <c r="E5079" s="290">
        <f t="shared" si="2922"/>
        <v>0</v>
      </c>
      <c r="F5079" s="158"/>
      <c r="G5079" s="159"/>
      <c r="H5079" s="160">
        <f t="shared" ref="H5079:J5079" si="2923">H5041</f>
        <v>0</v>
      </c>
      <c r="I5079" s="161">
        <f t="shared" si="2923"/>
        <v>0</v>
      </c>
      <c r="J5079" s="161">
        <f t="shared" si="2923"/>
        <v>0</v>
      </c>
      <c r="K5079" s="162">
        <f t="shared" si="2893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77"/>
      <c r="K5081" s="365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78">
        <f>SUM(K5064:K5079)</f>
        <v>0</v>
      </c>
      <c r="K5082" s="379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6"/>
      <c r="K5083" s="366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5"/>
      <c r="K5085" s="365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71">
        <f>((J5082/1.11)+(K5084/1.11))*11%</f>
        <v>0</v>
      </c>
      <c r="K5086" s="37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5"/>
      <c r="K5087" s="365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8">
        <f>J5052</f>
        <v>0</v>
      </c>
      <c r="K5090" s="339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8">
        <f>J5053</f>
        <v>0</v>
      </c>
      <c r="K5091" s="339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24020045</v>
      </c>
      <c r="F5094" s="200"/>
      <c r="G5094" s="201" t="s">
        <v>2</v>
      </c>
      <c r="H5094" s="340">
        <f>H5056</f>
        <v>0</v>
      </c>
      <c r="I5094" s="340"/>
      <c r="J5094" s="340"/>
      <c r="K5094" s="341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4" t="s">
        <v>3</v>
      </c>
      <c r="G5095" s="207"/>
      <c r="H5095" s="342"/>
      <c r="I5095" s="342"/>
      <c r="J5095" s="342"/>
      <c r="K5095" s="343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5">
        <f>D5058</f>
        <v>0</v>
      </c>
      <c r="E5096" s="316"/>
      <c r="F5096" s="314"/>
      <c r="G5096" s="208"/>
      <c r="H5096" s="317">
        <f>H5058</f>
        <v>0</v>
      </c>
      <c r="I5096" s="317"/>
      <c r="J5096" s="317"/>
      <c r="K5096" s="318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4"/>
      <c r="G5097" s="208"/>
      <c r="H5097" s="319">
        <f>H5059</f>
        <v>0</v>
      </c>
      <c r="I5097" s="319"/>
      <c r="J5097" s="319"/>
      <c r="K5097" s="320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1"/>
      <c r="I5098" s="321"/>
      <c r="J5098" s="321"/>
      <c r="K5098" s="322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4">B5064</f>
        <v>0</v>
      </c>
      <c r="C5102" s="292">
        <f t="shared" si="2924"/>
        <v>0</v>
      </c>
      <c r="D5102" s="293">
        <f t="shared" si="2924"/>
        <v>0</v>
      </c>
      <c r="E5102" s="294">
        <f t="shared" si="2924"/>
        <v>0</v>
      </c>
      <c r="F5102" s="235"/>
      <c r="G5102" s="236"/>
      <c r="H5102" s="237">
        <f t="shared" ref="H5102:J5102" si="2925">H5064</f>
        <v>0</v>
      </c>
      <c r="I5102" s="238">
        <f t="shared" si="2925"/>
        <v>0</v>
      </c>
      <c r="J5102" s="238">
        <f t="shared" si="2925"/>
        <v>0</v>
      </c>
      <c r="K5102" s="239">
        <f t="shared" ref="K5102:K5117" si="2926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7">B5065</f>
        <v>0</v>
      </c>
      <c r="C5103" s="292">
        <f t="shared" si="2927"/>
        <v>0</v>
      </c>
      <c r="D5103" s="293">
        <f t="shared" si="2927"/>
        <v>0</v>
      </c>
      <c r="E5103" s="294">
        <f t="shared" si="2927"/>
        <v>0</v>
      </c>
      <c r="F5103" s="235"/>
      <c r="G5103" s="236"/>
      <c r="H5103" s="237">
        <f t="shared" ref="H5103:J5103" si="2928">H5065</f>
        <v>0</v>
      </c>
      <c r="I5103" s="238">
        <f t="shared" si="2928"/>
        <v>0</v>
      </c>
      <c r="J5103" s="238">
        <f t="shared" si="2928"/>
        <v>0</v>
      </c>
      <c r="K5103" s="239">
        <f t="shared" si="2926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9">B5066</f>
        <v>0</v>
      </c>
      <c r="C5104" s="292">
        <f t="shared" si="2929"/>
        <v>0</v>
      </c>
      <c r="D5104" s="293">
        <f t="shared" si="2929"/>
        <v>0</v>
      </c>
      <c r="E5104" s="294">
        <f t="shared" si="2929"/>
        <v>0</v>
      </c>
      <c r="F5104" s="235"/>
      <c r="G5104" s="236"/>
      <c r="H5104" s="237">
        <f t="shared" ref="H5104:J5104" si="2930">H5066</f>
        <v>0</v>
      </c>
      <c r="I5104" s="238">
        <f t="shared" si="2930"/>
        <v>0</v>
      </c>
      <c r="J5104" s="238">
        <f t="shared" si="2930"/>
        <v>0</v>
      </c>
      <c r="K5104" s="239">
        <f t="shared" si="2926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31">B5067</f>
        <v>0</v>
      </c>
      <c r="C5105" s="292">
        <f t="shared" si="2931"/>
        <v>0</v>
      </c>
      <c r="D5105" s="293">
        <f t="shared" si="2931"/>
        <v>0</v>
      </c>
      <c r="E5105" s="294">
        <f t="shared" si="2931"/>
        <v>0</v>
      </c>
      <c r="F5105" s="235"/>
      <c r="G5105" s="236"/>
      <c r="H5105" s="237">
        <f t="shared" ref="H5105:J5105" si="2932">H5067</f>
        <v>0</v>
      </c>
      <c r="I5105" s="238">
        <f t="shared" si="2932"/>
        <v>0</v>
      </c>
      <c r="J5105" s="238">
        <f t="shared" si="2932"/>
        <v>0</v>
      </c>
      <c r="K5105" s="239">
        <f t="shared" si="2926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3">B5068</f>
        <v>0</v>
      </c>
      <c r="C5106" s="292">
        <f t="shared" si="2933"/>
        <v>0</v>
      </c>
      <c r="D5106" s="293">
        <f t="shared" si="2933"/>
        <v>0</v>
      </c>
      <c r="E5106" s="294">
        <f t="shared" si="2933"/>
        <v>0</v>
      </c>
      <c r="F5106" s="235"/>
      <c r="G5106" s="236"/>
      <c r="H5106" s="237">
        <f t="shared" ref="H5106:J5106" si="2934">H5068</f>
        <v>0</v>
      </c>
      <c r="I5106" s="238">
        <f t="shared" si="2934"/>
        <v>0</v>
      </c>
      <c r="J5106" s="238">
        <f t="shared" si="2934"/>
        <v>0</v>
      </c>
      <c r="K5106" s="239">
        <f t="shared" si="2926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5">B5069</f>
        <v>0</v>
      </c>
      <c r="C5107" s="292">
        <f t="shared" si="2935"/>
        <v>0</v>
      </c>
      <c r="D5107" s="293">
        <f t="shared" si="2935"/>
        <v>0</v>
      </c>
      <c r="E5107" s="294">
        <f t="shared" si="2935"/>
        <v>0</v>
      </c>
      <c r="F5107" s="235"/>
      <c r="G5107" s="236"/>
      <c r="H5107" s="237">
        <f t="shared" ref="H5107:J5107" si="2936">H5069</f>
        <v>0</v>
      </c>
      <c r="I5107" s="238">
        <f t="shared" si="2936"/>
        <v>0</v>
      </c>
      <c r="J5107" s="238">
        <f t="shared" si="2936"/>
        <v>0</v>
      </c>
      <c r="K5107" s="239">
        <f t="shared" si="2926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7">B5070</f>
        <v>0</v>
      </c>
      <c r="C5108" s="292">
        <f t="shared" si="2937"/>
        <v>0</v>
      </c>
      <c r="D5108" s="293">
        <f t="shared" si="2937"/>
        <v>0</v>
      </c>
      <c r="E5108" s="294">
        <f t="shared" si="2937"/>
        <v>0</v>
      </c>
      <c r="F5108" s="235"/>
      <c r="G5108" s="236"/>
      <c r="H5108" s="237">
        <f t="shared" ref="H5108:J5108" si="2938">H5070</f>
        <v>0</v>
      </c>
      <c r="I5108" s="238">
        <f t="shared" si="2938"/>
        <v>0</v>
      </c>
      <c r="J5108" s="238">
        <f t="shared" si="2938"/>
        <v>0</v>
      </c>
      <c r="K5108" s="239">
        <f t="shared" si="2926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9">B5071</f>
        <v>0</v>
      </c>
      <c r="C5109" s="292">
        <f t="shared" si="2939"/>
        <v>0</v>
      </c>
      <c r="D5109" s="293">
        <f t="shared" si="2939"/>
        <v>0</v>
      </c>
      <c r="E5109" s="295">
        <f t="shared" si="2939"/>
        <v>0</v>
      </c>
      <c r="F5109" s="235"/>
      <c r="G5109" s="236"/>
      <c r="H5109" s="237">
        <f t="shared" ref="H5109:J5109" si="2940">H5071</f>
        <v>0</v>
      </c>
      <c r="I5109" s="238">
        <f t="shared" si="2940"/>
        <v>0</v>
      </c>
      <c r="J5109" s="238">
        <f t="shared" si="2940"/>
        <v>0</v>
      </c>
      <c r="K5109" s="239">
        <f t="shared" si="2926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41">B5072</f>
        <v>0</v>
      </c>
      <c r="C5110" s="292">
        <f t="shared" si="2941"/>
        <v>0</v>
      </c>
      <c r="D5110" s="293">
        <f t="shared" si="2941"/>
        <v>0</v>
      </c>
      <c r="E5110" s="294">
        <f t="shared" si="2941"/>
        <v>0</v>
      </c>
      <c r="F5110" s="235"/>
      <c r="G5110" s="236"/>
      <c r="H5110" s="237">
        <f t="shared" ref="H5110:J5110" si="2942">H5072</f>
        <v>0</v>
      </c>
      <c r="I5110" s="238">
        <f t="shared" si="2942"/>
        <v>0</v>
      </c>
      <c r="J5110" s="238">
        <f t="shared" si="2942"/>
        <v>0</v>
      </c>
      <c r="K5110" s="239">
        <f t="shared" si="2926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3">B5073</f>
        <v>0</v>
      </c>
      <c r="C5111" s="292">
        <f t="shared" si="2943"/>
        <v>0</v>
      </c>
      <c r="D5111" s="293">
        <f t="shared" si="2943"/>
        <v>0</v>
      </c>
      <c r="E5111" s="294">
        <f t="shared" si="2943"/>
        <v>0</v>
      </c>
      <c r="F5111" s="235"/>
      <c r="G5111" s="236"/>
      <c r="H5111" s="237">
        <f t="shared" ref="H5111:J5111" si="2944">H5073</f>
        <v>0</v>
      </c>
      <c r="I5111" s="238">
        <f t="shared" si="2944"/>
        <v>0</v>
      </c>
      <c r="J5111" s="238">
        <f t="shared" si="2944"/>
        <v>0</v>
      </c>
      <c r="K5111" s="239">
        <f t="shared" si="2926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5">B5074</f>
        <v>0</v>
      </c>
      <c r="C5112" s="292">
        <f t="shared" si="2945"/>
        <v>0</v>
      </c>
      <c r="D5112" s="293">
        <f t="shared" si="2945"/>
        <v>0</v>
      </c>
      <c r="E5112" s="294">
        <f t="shared" si="2945"/>
        <v>0</v>
      </c>
      <c r="F5112" s="235"/>
      <c r="G5112" s="236"/>
      <c r="H5112" s="237">
        <f t="shared" ref="H5112:J5112" si="2946">H5074</f>
        <v>0</v>
      </c>
      <c r="I5112" s="238">
        <f t="shared" si="2946"/>
        <v>0</v>
      </c>
      <c r="J5112" s="238">
        <f t="shared" si="2946"/>
        <v>0</v>
      </c>
      <c r="K5112" s="239">
        <f t="shared" si="2926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7">B5075</f>
        <v>0</v>
      </c>
      <c r="C5113" s="292">
        <f t="shared" si="2947"/>
        <v>0</v>
      </c>
      <c r="D5113" s="293">
        <f t="shared" si="2947"/>
        <v>0</v>
      </c>
      <c r="E5113" s="294">
        <f t="shared" si="2947"/>
        <v>0</v>
      </c>
      <c r="F5113" s="235"/>
      <c r="G5113" s="236"/>
      <c r="H5113" s="237">
        <f t="shared" ref="H5113:J5113" si="2948">H5075</f>
        <v>0</v>
      </c>
      <c r="I5113" s="238">
        <f t="shared" si="2948"/>
        <v>0</v>
      </c>
      <c r="J5113" s="238">
        <f t="shared" si="2948"/>
        <v>0</v>
      </c>
      <c r="K5113" s="239">
        <f t="shared" si="2926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9">B5076</f>
        <v>0</v>
      </c>
      <c r="C5114" s="292">
        <f t="shared" si="2949"/>
        <v>0</v>
      </c>
      <c r="D5114" s="293">
        <f t="shared" si="2949"/>
        <v>0</v>
      </c>
      <c r="E5114" s="294">
        <f t="shared" si="2949"/>
        <v>0</v>
      </c>
      <c r="F5114" s="235"/>
      <c r="G5114" s="236"/>
      <c r="H5114" s="237">
        <f t="shared" ref="H5114:J5114" si="2950">H5076</f>
        <v>0</v>
      </c>
      <c r="I5114" s="238">
        <f t="shared" si="2950"/>
        <v>0</v>
      </c>
      <c r="J5114" s="238">
        <f t="shared" si="2950"/>
        <v>0</v>
      </c>
      <c r="K5114" s="239">
        <f t="shared" si="2926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51">B5077</f>
        <v>0</v>
      </c>
      <c r="C5115" s="292">
        <f t="shared" si="2951"/>
        <v>0</v>
      </c>
      <c r="D5115" s="293">
        <f t="shared" si="2951"/>
        <v>0</v>
      </c>
      <c r="E5115" s="294">
        <f t="shared" si="2951"/>
        <v>0</v>
      </c>
      <c r="F5115" s="235"/>
      <c r="G5115" s="236"/>
      <c r="H5115" s="237">
        <f t="shared" ref="H5115:J5115" si="2952">H5077</f>
        <v>0</v>
      </c>
      <c r="I5115" s="238">
        <f t="shared" si="2952"/>
        <v>0</v>
      </c>
      <c r="J5115" s="238">
        <f t="shared" si="2952"/>
        <v>0</v>
      </c>
      <c r="K5115" s="239">
        <f t="shared" si="2926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3">B5078</f>
        <v>0</v>
      </c>
      <c r="C5116" s="292">
        <f t="shared" si="2953"/>
        <v>0</v>
      </c>
      <c r="D5116" s="293">
        <f t="shared" si="2953"/>
        <v>0</v>
      </c>
      <c r="E5116" s="294">
        <f t="shared" si="2953"/>
        <v>0</v>
      </c>
      <c r="F5116" s="235"/>
      <c r="G5116" s="236"/>
      <c r="H5116" s="237">
        <f t="shared" ref="H5116:J5116" si="2954">H5078</f>
        <v>0</v>
      </c>
      <c r="I5116" s="238">
        <f t="shared" si="2954"/>
        <v>0</v>
      </c>
      <c r="J5116" s="238">
        <f t="shared" si="2954"/>
        <v>0</v>
      </c>
      <c r="K5116" s="239">
        <f t="shared" si="2926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5">B5079</f>
        <v>0</v>
      </c>
      <c r="C5117" s="292">
        <f t="shared" si="2955"/>
        <v>0</v>
      </c>
      <c r="D5117" s="293">
        <f t="shared" si="2955"/>
        <v>0</v>
      </c>
      <c r="E5117" s="295">
        <f t="shared" si="2955"/>
        <v>0</v>
      </c>
      <c r="F5117" s="235"/>
      <c r="G5117" s="236"/>
      <c r="H5117" s="237">
        <f t="shared" ref="H5117:J5117" si="2956">H5079</f>
        <v>0</v>
      </c>
      <c r="I5117" s="238">
        <f t="shared" si="2956"/>
        <v>0</v>
      </c>
      <c r="J5117" s="238">
        <f t="shared" si="2956"/>
        <v>0</v>
      </c>
      <c r="K5117" s="239">
        <f t="shared" si="2926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3"/>
      <c r="K5119" s="32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5">
        <f>SUM(K5102:K5117)</f>
        <v>0</v>
      </c>
      <c r="K5120" s="32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7"/>
      <c r="K5121" s="32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4"/>
      <c r="K5123" s="32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8">
        <f>((J5120/1.11)+(K5122/1.11))*11%</f>
        <v>0</v>
      </c>
      <c r="K5124" s="329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4"/>
      <c r="K5125" s="32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30">
        <f>J5090</f>
        <v>0</v>
      </c>
      <c r="K5128" s="331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30">
        <f>J5091</f>
        <v>0</v>
      </c>
      <c r="K5129" s="331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24020046</v>
      </c>
      <c r="G5132" s="11" t="s">
        <v>2</v>
      </c>
      <c r="H5132" s="306"/>
      <c r="I5132" s="306"/>
      <c r="J5132" s="306"/>
      <c r="K5132" s="30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0" t="s">
        <v>3</v>
      </c>
      <c r="G5133" s="17"/>
      <c r="H5133" s="308"/>
      <c r="I5133" s="308"/>
      <c r="J5133" s="308"/>
      <c r="K5133" s="30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8"/>
      <c r="E5134" s="349"/>
      <c r="F5134" s="310"/>
      <c r="G5134" s="18"/>
      <c r="H5134" s="350"/>
      <c r="I5134" s="350"/>
      <c r="J5134" s="350"/>
      <c r="K5134" s="351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0"/>
      <c r="G5135" s="18"/>
      <c r="H5135" s="352"/>
      <c r="I5135" s="352"/>
      <c r="J5135" s="352"/>
      <c r="K5135" s="353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4"/>
      <c r="I5136" s="354"/>
      <c r="J5136" s="354"/>
      <c r="K5136" s="355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7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7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7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7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7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7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7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7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7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7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7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7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7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7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7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7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7"/>
      <c r="K5157" s="311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2">
        <f>SUM(K5140:K5155)</f>
        <v>0</v>
      </c>
      <c r="K5158" s="333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4"/>
      <c r="K5159" s="334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1"/>
      <c r="K5161" s="311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5">
        <f>((J5158/1.11)+(K5160/1.11))*11%</f>
        <v>0</v>
      </c>
      <c r="K5162" s="336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1"/>
      <c r="K5163" s="311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12"/>
      <c r="K5166" s="31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12"/>
      <c r="K5167" s="31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24020046</v>
      </c>
      <c r="F5170" s="123"/>
      <c r="G5170" s="124" t="s">
        <v>2</v>
      </c>
      <c r="H5170" s="356">
        <f>H5132</f>
        <v>0</v>
      </c>
      <c r="I5170" s="356"/>
      <c r="J5170" s="356"/>
      <c r="K5170" s="357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60" t="s">
        <v>3</v>
      </c>
      <c r="G5171" s="130"/>
      <c r="H5171" s="358"/>
      <c r="I5171" s="358"/>
      <c r="J5171" s="358"/>
      <c r="K5171" s="359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1">
        <f>D5134</f>
        <v>0</v>
      </c>
      <c r="E5172" s="362"/>
      <c r="F5172" s="360"/>
      <c r="G5172" s="131"/>
      <c r="H5172" s="363">
        <f>H5134</f>
        <v>0</v>
      </c>
      <c r="I5172" s="363"/>
      <c r="J5172" s="363"/>
      <c r="K5172" s="36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60"/>
      <c r="G5173" s="131"/>
      <c r="H5173" s="344">
        <f>H5135</f>
        <v>0</v>
      </c>
      <c r="I5173" s="344"/>
      <c r="J5173" s="344"/>
      <c r="K5173" s="345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6"/>
      <c r="I5174" s="346"/>
      <c r="J5174" s="346"/>
      <c r="K5174" s="347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8">B5140</f>
        <v>0</v>
      </c>
      <c r="C5178" s="287">
        <f t="shared" si="2958"/>
        <v>0</v>
      </c>
      <c r="D5178" s="288">
        <f t="shared" si="2958"/>
        <v>0</v>
      </c>
      <c r="E5178" s="289">
        <f t="shared" si="2958"/>
        <v>0</v>
      </c>
      <c r="F5178" s="158"/>
      <c r="G5178" s="159"/>
      <c r="H5178" s="160">
        <f t="shared" ref="H5178:J5178" si="2959">H5140</f>
        <v>0</v>
      </c>
      <c r="I5178" s="161">
        <f t="shared" si="2959"/>
        <v>0</v>
      </c>
      <c r="J5178" s="161">
        <f t="shared" si="2959"/>
        <v>0</v>
      </c>
      <c r="K5178" s="162">
        <f t="shared" ref="K5178:K5193" si="2960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61">B5141</f>
        <v>0</v>
      </c>
      <c r="C5179" s="287">
        <f t="shared" si="2961"/>
        <v>0</v>
      </c>
      <c r="D5179" s="288">
        <f t="shared" si="2961"/>
        <v>0</v>
      </c>
      <c r="E5179" s="289">
        <f t="shared" si="2961"/>
        <v>0</v>
      </c>
      <c r="F5179" s="158"/>
      <c r="G5179" s="159"/>
      <c r="H5179" s="160">
        <f t="shared" ref="H5179:J5179" si="2962">H5141</f>
        <v>0</v>
      </c>
      <c r="I5179" s="161">
        <f t="shared" si="2962"/>
        <v>0</v>
      </c>
      <c r="J5179" s="161">
        <f t="shared" si="2962"/>
        <v>0</v>
      </c>
      <c r="K5179" s="162">
        <f t="shared" si="2960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3">B5142</f>
        <v>0</v>
      </c>
      <c r="C5180" s="287">
        <f t="shared" si="2963"/>
        <v>0</v>
      </c>
      <c r="D5180" s="288">
        <f t="shared" si="2963"/>
        <v>0</v>
      </c>
      <c r="E5180" s="289">
        <f t="shared" si="2963"/>
        <v>0</v>
      </c>
      <c r="F5180" s="158"/>
      <c r="G5180" s="159"/>
      <c r="H5180" s="160">
        <f t="shared" ref="H5180:J5180" si="2964">H5142</f>
        <v>0</v>
      </c>
      <c r="I5180" s="161">
        <f t="shared" si="2964"/>
        <v>0</v>
      </c>
      <c r="J5180" s="161">
        <f t="shared" si="2964"/>
        <v>0</v>
      </c>
      <c r="K5180" s="162">
        <f t="shared" si="2960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5">B5143</f>
        <v>0</v>
      </c>
      <c r="C5181" s="287">
        <f t="shared" si="2965"/>
        <v>0</v>
      </c>
      <c r="D5181" s="288">
        <f t="shared" si="2965"/>
        <v>0</v>
      </c>
      <c r="E5181" s="289">
        <f t="shared" si="2965"/>
        <v>0</v>
      </c>
      <c r="F5181" s="158"/>
      <c r="G5181" s="159"/>
      <c r="H5181" s="160">
        <f t="shared" ref="H5181:J5181" si="2966">H5143</f>
        <v>0</v>
      </c>
      <c r="I5181" s="161">
        <f t="shared" si="2966"/>
        <v>0</v>
      </c>
      <c r="J5181" s="161">
        <f t="shared" si="2966"/>
        <v>0</v>
      </c>
      <c r="K5181" s="162">
        <f t="shared" si="2960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7">B5144</f>
        <v>0</v>
      </c>
      <c r="C5182" s="287">
        <f t="shared" si="2967"/>
        <v>0</v>
      </c>
      <c r="D5182" s="288">
        <f t="shared" si="2967"/>
        <v>0</v>
      </c>
      <c r="E5182" s="289">
        <f t="shared" si="2967"/>
        <v>0</v>
      </c>
      <c r="F5182" s="158"/>
      <c r="G5182" s="159"/>
      <c r="H5182" s="160">
        <f t="shared" ref="H5182:J5182" si="2968">H5144</f>
        <v>0</v>
      </c>
      <c r="I5182" s="161">
        <f t="shared" si="2968"/>
        <v>0</v>
      </c>
      <c r="J5182" s="161">
        <f t="shared" si="2968"/>
        <v>0</v>
      </c>
      <c r="K5182" s="162">
        <f t="shared" si="2960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9">B5145</f>
        <v>0</v>
      </c>
      <c r="C5183" s="287">
        <f t="shared" si="2969"/>
        <v>0</v>
      </c>
      <c r="D5183" s="288">
        <f t="shared" si="2969"/>
        <v>0</v>
      </c>
      <c r="E5183" s="289">
        <f t="shared" si="2969"/>
        <v>0</v>
      </c>
      <c r="F5183" s="158"/>
      <c r="G5183" s="159"/>
      <c r="H5183" s="160">
        <f t="shared" ref="H5183:J5183" si="2970">H5145</f>
        <v>0</v>
      </c>
      <c r="I5183" s="161">
        <f t="shared" si="2970"/>
        <v>0</v>
      </c>
      <c r="J5183" s="161">
        <f t="shared" si="2970"/>
        <v>0</v>
      </c>
      <c r="K5183" s="162">
        <f t="shared" si="2960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71">B5146</f>
        <v>0</v>
      </c>
      <c r="C5184" s="287">
        <f t="shared" si="2971"/>
        <v>0</v>
      </c>
      <c r="D5184" s="288">
        <f t="shared" si="2971"/>
        <v>0</v>
      </c>
      <c r="E5184" s="289">
        <f t="shared" si="2971"/>
        <v>0</v>
      </c>
      <c r="F5184" s="158"/>
      <c r="G5184" s="159"/>
      <c r="H5184" s="160">
        <f t="shared" ref="H5184:J5184" si="2972">H5146</f>
        <v>0</v>
      </c>
      <c r="I5184" s="161">
        <f t="shared" si="2972"/>
        <v>0</v>
      </c>
      <c r="J5184" s="161">
        <f t="shared" si="2972"/>
        <v>0</v>
      </c>
      <c r="K5184" s="162">
        <f t="shared" si="2960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3">B5147</f>
        <v>0</v>
      </c>
      <c r="C5185" s="287">
        <f t="shared" si="2973"/>
        <v>0</v>
      </c>
      <c r="D5185" s="288">
        <f t="shared" si="2973"/>
        <v>0</v>
      </c>
      <c r="E5185" s="290">
        <f t="shared" si="2973"/>
        <v>0</v>
      </c>
      <c r="F5185" s="158"/>
      <c r="G5185" s="159"/>
      <c r="H5185" s="160">
        <f t="shared" ref="H5185:J5185" si="2974">H5147</f>
        <v>0</v>
      </c>
      <c r="I5185" s="161">
        <f t="shared" si="2974"/>
        <v>0</v>
      </c>
      <c r="J5185" s="161">
        <f t="shared" si="2974"/>
        <v>0</v>
      </c>
      <c r="K5185" s="162">
        <f t="shared" si="2960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5">B5148</f>
        <v>0</v>
      </c>
      <c r="C5186" s="287">
        <f t="shared" si="2975"/>
        <v>0</v>
      </c>
      <c r="D5186" s="288">
        <f t="shared" si="2975"/>
        <v>0</v>
      </c>
      <c r="E5186" s="289">
        <f t="shared" si="2975"/>
        <v>0</v>
      </c>
      <c r="F5186" s="158"/>
      <c r="G5186" s="159"/>
      <c r="H5186" s="160">
        <f t="shared" ref="H5186:J5186" si="2976">H5148</f>
        <v>0</v>
      </c>
      <c r="I5186" s="161">
        <f t="shared" si="2976"/>
        <v>0</v>
      </c>
      <c r="J5186" s="161">
        <f t="shared" si="2976"/>
        <v>0</v>
      </c>
      <c r="K5186" s="162">
        <f t="shared" si="2960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7">B5149</f>
        <v>0</v>
      </c>
      <c r="C5187" s="287">
        <f t="shared" si="2977"/>
        <v>0</v>
      </c>
      <c r="D5187" s="288">
        <f t="shared" si="2977"/>
        <v>0</v>
      </c>
      <c r="E5187" s="289">
        <f t="shared" si="2977"/>
        <v>0</v>
      </c>
      <c r="F5187" s="158"/>
      <c r="G5187" s="159"/>
      <c r="H5187" s="160">
        <f t="shared" ref="H5187:J5187" si="2978">H5149</f>
        <v>0</v>
      </c>
      <c r="I5187" s="161">
        <f t="shared" si="2978"/>
        <v>0</v>
      </c>
      <c r="J5187" s="161">
        <f t="shared" si="2978"/>
        <v>0</v>
      </c>
      <c r="K5187" s="162">
        <f t="shared" si="2960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9">B5150</f>
        <v>0</v>
      </c>
      <c r="C5188" s="287">
        <f t="shared" si="2979"/>
        <v>0</v>
      </c>
      <c r="D5188" s="288">
        <f t="shared" si="2979"/>
        <v>0</v>
      </c>
      <c r="E5188" s="289">
        <f t="shared" si="2979"/>
        <v>0</v>
      </c>
      <c r="F5188" s="158"/>
      <c r="G5188" s="159"/>
      <c r="H5188" s="160">
        <f t="shared" ref="H5188:J5188" si="2980">H5150</f>
        <v>0</v>
      </c>
      <c r="I5188" s="161">
        <f t="shared" si="2980"/>
        <v>0</v>
      </c>
      <c r="J5188" s="161">
        <f t="shared" si="2980"/>
        <v>0</v>
      </c>
      <c r="K5188" s="162">
        <f t="shared" si="2960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81">B5151</f>
        <v>0</v>
      </c>
      <c r="C5189" s="287">
        <f t="shared" si="2981"/>
        <v>0</v>
      </c>
      <c r="D5189" s="288">
        <f t="shared" si="2981"/>
        <v>0</v>
      </c>
      <c r="E5189" s="289">
        <f t="shared" si="2981"/>
        <v>0</v>
      </c>
      <c r="F5189" s="158"/>
      <c r="G5189" s="159"/>
      <c r="H5189" s="160">
        <f t="shared" ref="H5189:J5189" si="2982">H5151</f>
        <v>0</v>
      </c>
      <c r="I5189" s="161">
        <f t="shared" si="2982"/>
        <v>0</v>
      </c>
      <c r="J5189" s="161">
        <f t="shared" si="2982"/>
        <v>0</v>
      </c>
      <c r="K5189" s="162">
        <f t="shared" si="2960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3">B5152</f>
        <v>0</v>
      </c>
      <c r="C5190" s="287">
        <f t="shared" si="2983"/>
        <v>0</v>
      </c>
      <c r="D5190" s="288">
        <f t="shared" si="2983"/>
        <v>0</v>
      </c>
      <c r="E5190" s="289">
        <f t="shared" si="2983"/>
        <v>0</v>
      </c>
      <c r="F5190" s="158"/>
      <c r="G5190" s="159"/>
      <c r="H5190" s="160">
        <f t="shared" ref="H5190:J5190" si="2984">H5152</f>
        <v>0</v>
      </c>
      <c r="I5190" s="161">
        <f t="shared" si="2984"/>
        <v>0</v>
      </c>
      <c r="J5190" s="161">
        <f t="shared" si="2984"/>
        <v>0</v>
      </c>
      <c r="K5190" s="162">
        <f t="shared" si="2960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5">B5153</f>
        <v>0</v>
      </c>
      <c r="C5191" s="287">
        <f t="shared" si="2985"/>
        <v>0</v>
      </c>
      <c r="D5191" s="288">
        <f t="shared" si="2985"/>
        <v>0</v>
      </c>
      <c r="E5191" s="289">
        <f t="shared" si="2985"/>
        <v>0</v>
      </c>
      <c r="F5191" s="158"/>
      <c r="G5191" s="159"/>
      <c r="H5191" s="160">
        <f t="shared" ref="H5191:J5191" si="2986">H5153</f>
        <v>0</v>
      </c>
      <c r="I5191" s="161">
        <f t="shared" si="2986"/>
        <v>0</v>
      </c>
      <c r="J5191" s="161">
        <f t="shared" si="2986"/>
        <v>0</v>
      </c>
      <c r="K5191" s="162">
        <f t="shared" si="2960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7">B5154</f>
        <v>0</v>
      </c>
      <c r="C5192" s="287">
        <f t="shared" si="2987"/>
        <v>0</v>
      </c>
      <c r="D5192" s="288">
        <f t="shared" si="2987"/>
        <v>0</v>
      </c>
      <c r="E5192" s="289">
        <f t="shared" si="2987"/>
        <v>0</v>
      </c>
      <c r="F5192" s="158"/>
      <c r="G5192" s="159"/>
      <c r="H5192" s="160">
        <f t="shared" ref="H5192:J5192" si="2988">H5154</f>
        <v>0</v>
      </c>
      <c r="I5192" s="161">
        <f t="shared" si="2988"/>
        <v>0</v>
      </c>
      <c r="J5192" s="161">
        <f t="shared" si="2988"/>
        <v>0</v>
      </c>
      <c r="K5192" s="162">
        <f t="shared" si="2960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9">B5155</f>
        <v>0</v>
      </c>
      <c r="C5193" s="287">
        <f t="shared" si="2989"/>
        <v>0</v>
      </c>
      <c r="D5193" s="288">
        <f t="shared" si="2989"/>
        <v>0</v>
      </c>
      <c r="E5193" s="290">
        <f t="shared" si="2989"/>
        <v>0</v>
      </c>
      <c r="F5193" s="158"/>
      <c r="G5193" s="159"/>
      <c r="H5193" s="160">
        <f t="shared" ref="H5193:J5193" si="2990">H5155</f>
        <v>0</v>
      </c>
      <c r="I5193" s="161">
        <f t="shared" si="2990"/>
        <v>0</v>
      </c>
      <c r="J5193" s="161">
        <f t="shared" si="2990"/>
        <v>0</v>
      </c>
      <c r="K5193" s="162">
        <f t="shared" si="2960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77"/>
      <c r="K5195" s="365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78">
        <f>SUM(K5178:K5193)</f>
        <v>0</v>
      </c>
      <c r="K5196" s="379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6"/>
      <c r="K5197" s="366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5"/>
      <c r="K5199" s="365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71">
        <f>((J5196/1.11)+(K5198/1.11))*11%</f>
        <v>0</v>
      </c>
      <c r="K5200" s="37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5"/>
      <c r="K5201" s="365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8">
        <f>J5166</f>
        <v>0</v>
      </c>
      <c r="K5204" s="339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8">
        <f>J5167</f>
        <v>0</v>
      </c>
      <c r="K5205" s="339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24020046</v>
      </c>
      <c r="F5208" s="200"/>
      <c r="G5208" s="201" t="s">
        <v>2</v>
      </c>
      <c r="H5208" s="340">
        <f>H5170</f>
        <v>0</v>
      </c>
      <c r="I5208" s="340"/>
      <c r="J5208" s="340"/>
      <c r="K5208" s="341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4" t="s">
        <v>3</v>
      </c>
      <c r="G5209" s="207"/>
      <c r="H5209" s="342"/>
      <c r="I5209" s="342"/>
      <c r="J5209" s="342"/>
      <c r="K5209" s="343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5">
        <f>D5172</f>
        <v>0</v>
      </c>
      <c r="E5210" s="316"/>
      <c r="F5210" s="314"/>
      <c r="G5210" s="208"/>
      <c r="H5210" s="317">
        <f>H5172</f>
        <v>0</v>
      </c>
      <c r="I5210" s="317"/>
      <c r="J5210" s="317"/>
      <c r="K5210" s="318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4"/>
      <c r="G5211" s="208"/>
      <c r="H5211" s="319">
        <f>H5173</f>
        <v>0</v>
      </c>
      <c r="I5211" s="319"/>
      <c r="J5211" s="319"/>
      <c r="K5211" s="320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1"/>
      <c r="I5212" s="321"/>
      <c r="J5212" s="321"/>
      <c r="K5212" s="322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91">B5178</f>
        <v>0</v>
      </c>
      <c r="C5216" s="292">
        <f t="shared" si="2991"/>
        <v>0</v>
      </c>
      <c r="D5216" s="293">
        <f t="shared" si="2991"/>
        <v>0</v>
      </c>
      <c r="E5216" s="294">
        <f t="shared" si="2991"/>
        <v>0</v>
      </c>
      <c r="F5216" s="235"/>
      <c r="G5216" s="236"/>
      <c r="H5216" s="237">
        <f t="shared" ref="H5216:J5216" si="2992">H5178</f>
        <v>0</v>
      </c>
      <c r="I5216" s="238">
        <f t="shared" si="2992"/>
        <v>0</v>
      </c>
      <c r="J5216" s="238">
        <f t="shared" si="2992"/>
        <v>0</v>
      </c>
      <c r="K5216" s="239">
        <f t="shared" ref="K5216:K5231" si="2993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4">B5179</f>
        <v>0</v>
      </c>
      <c r="C5217" s="292">
        <f t="shared" si="2994"/>
        <v>0</v>
      </c>
      <c r="D5217" s="293">
        <f t="shared" si="2994"/>
        <v>0</v>
      </c>
      <c r="E5217" s="294">
        <f t="shared" si="2994"/>
        <v>0</v>
      </c>
      <c r="F5217" s="235"/>
      <c r="G5217" s="236"/>
      <c r="H5217" s="237">
        <f t="shared" ref="H5217:J5217" si="2995">H5179</f>
        <v>0</v>
      </c>
      <c r="I5217" s="238">
        <f t="shared" si="2995"/>
        <v>0</v>
      </c>
      <c r="J5217" s="238">
        <f t="shared" si="2995"/>
        <v>0</v>
      </c>
      <c r="K5217" s="239">
        <f t="shared" si="2993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6">B5180</f>
        <v>0</v>
      </c>
      <c r="C5218" s="292">
        <f t="shared" si="2996"/>
        <v>0</v>
      </c>
      <c r="D5218" s="293">
        <f t="shared" si="2996"/>
        <v>0</v>
      </c>
      <c r="E5218" s="294">
        <f t="shared" si="2996"/>
        <v>0</v>
      </c>
      <c r="F5218" s="235"/>
      <c r="G5218" s="236"/>
      <c r="H5218" s="237">
        <f t="shared" ref="H5218:J5218" si="2997">H5180</f>
        <v>0</v>
      </c>
      <c r="I5218" s="238">
        <f t="shared" si="2997"/>
        <v>0</v>
      </c>
      <c r="J5218" s="238">
        <f t="shared" si="2997"/>
        <v>0</v>
      </c>
      <c r="K5218" s="239">
        <f t="shared" si="2993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8">B5181</f>
        <v>0</v>
      </c>
      <c r="C5219" s="292">
        <f t="shared" si="2998"/>
        <v>0</v>
      </c>
      <c r="D5219" s="293">
        <f t="shared" si="2998"/>
        <v>0</v>
      </c>
      <c r="E5219" s="294">
        <f t="shared" si="2998"/>
        <v>0</v>
      </c>
      <c r="F5219" s="235"/>
      <c r="G5219" s="236"/>
      <c r="H5219" s="237">
        <f t="shared" ref="H5219:J5219" si="2999">H5181</f>
        <v>0</v>
      </c>
      <c r="I5219" s="238">
        <f t="shared" si="2999"/>
        <v>0</v>
      </c>
      <c r="J5219" s="238">
        <f t="shared" si="2999"/>
        <v>0</v>
      </c>
      <c r="K5219" s="239">
        <f t="shared" si="2993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3000">B5182</f>
        <v>0</v>
      </c>
      <c r="C5220" s="292">
        <f t="shared" si="3000"/>
        <v>0</v>
      </c>
      <c r="D5220" s="293">
        <f t="shared" si="3000"/>
        <v>0</v>
      </c>
      <c r="E5220" s="294">
        <f t="shared" si="3000"/>
        <v>0</v>
      </c>
      <c r="F5220" s="235"/>
      <c r="G5220" s="236"/>
      <c r="H5220" s="237">
        <f t="shared" ref="H5220:J5220" si="3001">H5182</f>
        <v>0</v>
      </c>
      <c r="I5220" s="238">
        <f t="shared" si="3001"/>
        <v>0</v>
      </c>
      <c r="J5220" s="238">
        <f t="shared" si="3001"/>
        <v>0</v>
      </c>
      <c r="K5220" s="239">
        <f t="shared" si="2993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2">B5183</f>
        <v>0</v>
      </c>
      <c r="C5221" s="292">
        <f t="shared" si="3002"/>
        <v>0</v>
      </c>
      <c r="D5221" s="293">
        <f t="shared" si="3002"/>
        <v>0</v>
      </c>
      <c r="E5221" s="294">
        <f t="shared" si="3002"/>
        <v>0</v>
      </c>
      <c r="F5221" s="235"/>
      <c r="G5221" s="236"/>
      <c r="H5221" s="237">
        <f t="shared" ref="H5221:J5221" si="3003">H5183</f>
        <v>0</v>
      </c>
      <c r="I5221" s="238">
        <f t="shared" si="3003"/>
        <v>0</v>
      </c>
      <c r="J5221" s="238">
        <f t="shared" si="3003"/>
        <v>0</v>
      </c>
      <c r="K5221" s="239">
        <f t="shared" si="2993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4">B5184</f>
        <v>0</v>
      </c>
      <c r="C5222" s="292">
        <f t="shared" si="3004"/>
        <v>0</v>
      </c>
      <c r="D5222" s="293">
        <f t="shared" si="3004"/>
        <v>0</v>
      </c>
      <c r="E5222" s="294">
        <f t="shared" si="3004"/>
        <v>0</v>
      </c>
      <c r="F5222" s="235"/>
      <c r="G5222" s="236"/>
      <c r="H5222" s="237">
        <f t="shared" ref="H5222:J5222" si="3005">H5184</f>
        <v>0</v>
      </c>
      <c r="I5222" s="238">
        <f t="shared" si="3005"/>
        <v>0</v>
      </c>
      <c r="J5222" s="238">
        <f t="shared" si="3005"/>
        <v>0</v>
      </c>
      <c r="K5222" s="239">
        <f t="shared" si="2993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6">B5185</f>
        <v>0</v>
      </c>
      <c r="C5223" s="292">
        <f t="shared" si="3006"/>
        <v>0</v>
      </c>
      <c r="D5223" s="293">
        <f t="shared" si="3006"/>
        <v>0</v>
      </c>
      <c r="E5223" s="295">
        <f t="shared" si="3006"/>
        <v>0</v>
      </c>
      <c r="F5223" s="235"/>
      <c r="G5223" s="236"/>
      <c r="H5223" s="237">
        <f t="shared" ref="H5223:J5223" si="3007">H5185</f>
        <v>0</v>
      </c>
      <c r="I5223" s="238">
        <f t="shared" si="3007"/>
        <v>0</v>
      </c>
      <c r="J5223" s="238">
        <f t="shared" si="3007"/>
        <v>0</v>
      </c>
      <c r="K5223" s="239">
        <f t="shared" si="2993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8">B5186</f>
        <v>0</v>
      </c>
      <c r="C5224" s="292">
        <f t="shared" si="3008"/>
        <v>0</v>
      </c>
      <c r="D5224" s="293">
        <f t="shared" si="3008"/>
        <v>0</v>
      </c>
      <c r="E5224" s="294">
        <f t="shared" si="3008"/>
        <v>0</v>
      </c>
      <c r="F5224" s="235"/>
      <c r="G5224" s="236"/>
      <c r="H5224" s="237">
        <f t="shared" ref="H5224:J5224" si="3009">H5186</f>
        <v>0</v>
      </c>
      <c r="I5224" s="238">
        <f t="shared" si="3009"/>
        <v>0</v>
      </c>
      <c r="J5224" s="238">
        <f t="shared" si="3009"/>
        <v>0</v>
      </c>
      <c r="K5224" s="239">
        <f t="shared" si="2993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10">B5187</f>
        <v>0</v>
      </c>
      <c r="C5225" s="292">
        <f t="shared" si="3010"/>
        <v>0</v>
      </c>
      <c r="D5225" s="293">
        <f t="shared" si="3010"/>
        <v>0</v>
      </c>
      <c r="E5225" s="294">
        <f t="shared" si="3010"/>
        <v>0</v>
      </c>
      <c r="F5225" s="235"/>
      <c r="G5225" s="236"/>
      <c r="H5225" s="237">
        <f t="shared" ref="H5225:J5225" si="3011">H5187</f>
        <v>0</v>
      </c>
      <c r="I5225" s="238">
        <f t="shared" si="3011"/>
        <v>0</v>
      </c>
      <c r="J5225" s="238">
        <f t="shared" si="3011"/>
        <v>0</v>
      </c>
      <c r="K5225" s="239">
        <f t="shared" si="2993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2">B5188</f>
        <v>0</v>
      </c>
      <c r="C5226" s="292">
        <f t="shared" si="3012"/>
        <v>0</v>
      </c>
      <c r="D5226" s="293">
        <f t="shared" si="3012"/>
        <v>0</v>
      </c>
      <c r="E5226" s="294">
        <f t="shared" si="3012"/>
        <v>0</v>
      </c>
      <c r="F5226" s="235"/>
      <c r="G5226" s="236"/>
      <c r="H5226" s="237">
        <f t="shared" ref="H5226:J5226" si="3013">H5188</f>
        <v>0</v>
      </c>
      <c r="I5226" s="238">
        <f t="shared" si="3013"/>
        <v>0</v>
      </c>
      <c r="J5226" s="238">
        <f t="shared" si="3013"/>
        <v>0</v>
      </c>
      <c r="K5226" s="239">
        <f t="shared" si="2993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4">B5189</f>
        <v>0</v>
      </c>
      <c r="C5227" s="292">
        <f t="shared" si="3014"/>
        <v>0</v>
      </c>
      <c r="D5227" s="293">
        <f t="shared" si="3014"/>
        <v>0</v>
      </c>
      <c r="E5227" s="294">
        <f t="shared" si="3014"/>
        <v>0</v>
      </c>
      <c r="F5227" s="235"/>
      <c r="G5227" s="236"/>
      <c r="H5227" s="237">
        <f t="shared" ref="H5227:J5227" si="3015">H5189</f>
        <v>0</v>
      </c>
      <c r="I5227" s="238">
        <f t="shared" si="3015"/>
        <v>0</v>
      </c>
      <c r="J5227" s="238">
        <f t="shared" si="3015"/>
        <v>0</v>
      </c>
      <c r="K5227" s="239">
        <f t="shared" si="2993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6">B5190</f>
        <v>0</v>
      </c>
      <c r="C5228" s="292">
        <f t="shared" si="3016"/>
        <v>0</v>
      </c>
      <c r="D5228" s="293">
        <f t="shared" si="3016"/>
        <v>0</v>
      </c>
      <c r="E5228" s="294">
        <f t="shared" si="3016"/>
        <v>0</v>
      </c>
      <c r="F5228" s="235"/>
      <c r="G5228" s="236"/>
      <c r="H5228" s="237">
        <f t="shared" ref="H5228:J5228" si="3017">H5190</f>
        <v>0</v>
      </c>
      <c r="I5228" s="238">
        <f t="shared" si="3017"/>
        <v>0</v>
      </c>
      <c r="J5228" s="238">
        <f t="shared" si="3017"/>
        <v>0</v>
      </c>
      <c r="K5228" s="239">
        <f t="shared" si="2993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8">B5191</f>
        <v>0</v>
      </c>
      <c r="C5229" s="292">
        <f t="shared" si="3018"/>
        <v>0</v>
      </c>
      <c r="D5229" s="293">
        <f t="shared" si="3018"/>
        <v>0</v>
      </c>
      <c r="E5229" s="294">
        <f t="shared" si="3018"/>
        <v>0</v>
      </c>
      <c r="F5229" s="235"/>
      <c r="G5229" s="236"/>
      <c r="H5229" s="237">
        <f t="shared" ref="H5229:J5229" si="3019">H5191</f>
        <v>0</v>
      </c>
      <c r="I5229" s="238">
        <f t="shared" si="3019"/>
        <v>0</v>
      </c>
      <c r="J5229" s="238">
        <f t="shared" si="3019"/>
        <v>0</v>
      </c>
      <c r="K5229" s="239">
        <f t="shared" si="2993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20">B5192</f>
        <v>0</v>
      </c>
      <c r="C5230" s="292">
        <f t="shared" si="3020"/>
        <v>0</v>
      </c>
      <c r="D5230" s="293">
        <f t="shared" si="3020"/>
        <v>0</v>
      </c>
      <c r="E5230" s="294">
        <f t="shared" si="3020"/>
        <v>0</v>
      </c>
      <c r="F5230" s="235"/>
      <c r="G5230" s="236"/>
      <c r="H5230" s="237">
        <f t="shared" ref="H5230:J5230" si="3021">H5192</f>
        <v>0</v>
      </c>
      <c r="I5230" s="238">
        <f t="shared" si="3021"/>
        <v>0</v>
      </c>
      <c r="J5230" s="238">
        <f t="shared" si="3021"/>
        <v>0</v>
      </c>
      <c r="K5230" s="239">
        <f t="shared" si="2993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2">B5193</f>
        <v>0</v>
      </c>
      <c r="C5231" s="292">
        <f t="shared" si="3022"/>
        <v>0</v>
      </c>
      <c r="D5231" s="293">
        <f t="shared" si="3022"/>
        <v>0</v>
      </c>
      <c r="E5231" s="295">
        <f t="shared" si="3022"/>
        <v>0</v>
      </c>
      <c r="F5231" s="235"/>
      <c r="G5231" s="236"/>
      <c r="H5231" s="237">
        <f t="shared" ref="H5231:J5231" si="3023">H5193</f>
        <v>0</v>
      </c>
      <c r="I5231" s="238">
        <f t="shared" si="3023"/>
        <v>0</v>
      </c>
      <c r="J5231" s="238">
        <f t="shared" si="3023"/>
        <v>0</v>
      </c>
      <c r="K5231" s="239">
        <f t="shared" si="2993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3"/>
      <c r="K5233" s="32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5">
        <f>SUM(K5216:K5231)</f>
        <v>0</v>
      </c>
      <c r="K5234" s="32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7"/>
      <c r="K5235" s="32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4"/>
      <c r="K5237" s="32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8">
        <f>((J5234/1.11)+(K5236/1.11))*11%</f>
        <v>0</v>
      </c>
      <c r="K5238" s="329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4"/>
      <c r="K5239" s="32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30">
        <f>J5204</f>
        <v>0</v>
      </c>
      <c r="K5242" s="331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30">
        <f>J5205</f>
        <v>0</v>
      </c>
      <c r="K5243" s="331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24020047</v>
      </c>
      <c r="G5246" s="11" t="s">
        <v>2</v>
      </c>
      <c r="H5246" s="306"/>
      <c r="I5246" s="306"/>
      <c r="J5246" s="306"/>
      <c r="K5246" s="30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0" t="s">
        <v>3</v>
      </c>
      <c r="G5247" s="17"/>
      <c r="H5247" s="308"/>
      <c r="I5247" s="308"/>
      <c r="J5247" s="308"/>
      <c r="K5247" s="30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8"/>
      <c r="E5248" s="349"/>
      <c r="F5248" s="310"/>
      <c r="G5248" s="18"/>
      <c r="H5248" s="350"/>
      <c r="I5248" s="350"/>
      <c r="J5248" s="350"/>
      <c r="K5248" s="351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0"/>
      <c r="G5249" s="18"/>
      <c r="H5249" s="352"/>
      <c r="I5249" s="352"/>
      <c r="J5249" s="352"/>
      <c r="K5249" s="353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4"/>
      <c r="I5250" s="354"/>
      <c r="J5250" s="354"/>
      <c r="K5250" s="355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4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4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4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4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4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4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4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4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4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4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4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4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4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4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4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4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7"/>
      <c r="K5271" s="311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2">
        <f>SUM(K5254:K5269)</f>
        <v>0</v>
      </c>
      <c r="K5272" s="333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4"/>
      <c r="K5273" s="334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1"/>
      <c r="K5275" s="311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5">
        <f>((J5272/1.11)+(K5274/1.11))*11%</f>
        <v>0</v>
      </c>
      <c r="K5276" s="336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1"/>
      <c r="K5277" s="311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12"/>
      <c r="K5280" s="31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12"/>
      <c r="K5281" s="31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24020047</v>
      </c>
      <c r="F5284" s="123"/>
      <c r="G5284" s="124" t="s">
        <v>2</v>
      </c>
      <c r="H5284" s="356">
        <f>H5246</f>
        <v>0</v>
      </c>
      <c r="I5284" s="356"/>
      <c r="J5284" s="356"/>
      <c r="K5284" s="357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60" t="s">
        <v>3</v>
      </c>
      <c r="G5285" s="130"/>
      <c r="H5285" s="358"/>
      <c r="I5285" s="358"/>
      <c r="J5285" s="358"/>
      <c r="K5285" s="359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1">
        <f>D5248</f>
        <v>0</v>
      </c>
      <c r="E5286" s="362"/>
      <c r="F5286" s="360"/>
      <c r="G5286" s="131"/>
      <c r="H5286" s="363">
        <f>H5248</f>
        <v>0</v>
      </c>
      <c r="I5286" s="363"/>
      <c r="J5286" s="363"/>
      <c r="K5286" s="36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60"/>
      <c r="G5287" s="131"/>
      <c r="H5287" s="344">
        <f>H5249</f>
        <v>0</v>
      </c>
      <c r="I5287" s="344"/>
      <c r="J5287" s="344"/>
      <c r="K5287" s="345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6"/>
      <c r="I5288" s="346"/>
      <c r="J5288" s="346"/>
      <c r="K5288" s="347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5">B5254</f>
        <v>0</v>
      </c>
      <c r="C5292" s="287">
        <f t="shared" si="3025"/>
        <v>0</v>
      </c>
      <c r="D5292" s="288">
        <f t="shared" si="3025"/>
        <v>0</v>
      </c>
      <c r="E5292" s="289">
        <f t="shared" si="3025"/>
        <v>0</v>
      </c>
      <c r="F5292" s="158"/>
      <c r="G5292" s="159"/>
      <c r="H5292" s="160">
        <f t="shared" ref="H5292:J5292" si="3026">H5254</f>
        <v>0</v>
      </c>
      <c r="I5292" s="161">
        <f t="shared" si="3026"/>
        <v>0</v>
      </c>
      <c r="J5292" s="161">
        <f t="shared" si="3026"/>
        <v>0</v>
      </c>
      <c r="K5292" s="162">
        <f t="shared" ref="K5292:K5307" si="3027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8">B5255</f>
        <v>0</v>
      </c>
      <c r="C5293" s="287">
        <f t="shared" si="3028"/>
        <v>0</v>
      </c>
      <c r="D5293" s="288">
        <f t="shared" si="3028"/>
        <v>0</v>
      </c>
      <c r="E5293" s="289">
        <f t="shared" si="3028"/>
        <v>0</v>
      </c>
      <c r="F5293" s="158"/>
      <c r="G5293" s="159"/>
      <c r="H5293" s="160">
        <f t="shared" ref="H5293:J5293" si="3029">H5255</f>
        <v>0</v>
      </c>
      <c r="I5293" s="161">
        <f t="shared" si="3029"/>
        <v>0</v>
      </c>
      <c r="J5293" s="161">
        <f t="shared" si="3029"/>
        <v>0</v>
      </c>
      <c r="K5293" s="162">
        <f t="shared" si="3027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30">B5256</f>
        <v>0</v>
      </c>
      <c r="C5294" s="287">
        <f t="shared" si="3030"/>
        <v>0</v>
      </c>
      <c r="D5294" s="288">
        <f t="shared" si="3030"/>
        <v>0</v>
      </c>
      <c r="E5294" s="289">
        <f t="shared" si="3030"/>
        <v>0</v>
      </c>
      <c r="F5294" s="158"/>
      <c r="G5294" s="159"/>
      <c r="H5294" s="160">
        <f t="shared" ref="H5294:J5294" si="3031">H5256</f>
        <v>0</v>
      </c>
      <c r="I5294" s="161">
        <f t="shared" si="3031"/>
        <v>0</v>
      </c>
      <c r="J5294" s="161">
        <f t="shared" si="3031"/>
        <v>0</v>
      </c>
      <c r="K5294" s="162">
        <f t="shared" si="3027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2">B5257</f>
        <v>0</v>
      </c>
      <c r="C5295" s="287">
        <f t="shared" si="3032"/>
        <v>0</v>
      </c>
      <c r="D5295" s="288">
        <f t="shared" si="3032"/>
        <v>0</v>
      </c>
      <c r="E5295" s="289">
        <f t="shared" si="3032"/>
        <v>0</v>
      </c>
      <c r="F5295" s="158"/>
      <c r="G5295" s="159"/>
      <c r="H5295" s="160">
        <f t="shared" ref="H5295:J5295" si="3033">H5257</f>
        <v>0</v>
      </c>
      <c r="I5295" s="161">
        <f t="shared" si="3033"/>
        <v>0</v>
      </c>
      <c r="J5295" s="161">
        <f t="shared" si="3033"/>
        <v>0</v>
      </c>
      <c r="K5295" s="162">
        <f t="shared" si="3027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4">B5258</f>
        <v>0</v>
      </c>
      <c r="C5296" s="287">
        <f t="shared" si="3034"/>
        <v>0</v>
      </c>
      <c r="D5296" s="288">
        <f t="shared" si="3034"/>
        <v>0</v>
      </c>
      <c r="E5296" s="289">
        <f t="shared" si="3034"/>
        <v>0</v>
      </c>
      <c r="F5296" s="158"/>
      <c r="G5296" s="159"/>
      <c r="H5296" s="160">
        <f t="shared" ref="H5296:J5296" si="3035">H5258</f>
        <v>0</v>
      </c>
      <c r="I5296" s="161">
        <f t="shared" si="3035"/>
        <v>0</v>
      </c>
      <c r="J5296" s="161">
        <f t="shared" si="3035"/>
        <v>0</v>
      </c>
      <c r="K5296" s="162">
        <f t="shared" si="3027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6">B5259</f>
        <v>0</v>
      </c>
      <c r="C5297" s="287">
        <f t="shared" si="3036"/>
        <v>0</v>
      </c>
      <c r="D5297" s="288">
        <f t="shared" si="3036"/>
        <v>0</v>
      </c>
      <c r="E5297" s="289">
        <f t="shared" si="3036"/>
        <v>0</v>
      </c>
      <c r="F5297" s="158"/>
      <c r="G5297" s="159"/>
      <c r="H5297" s="160">
        <f t="shared" ref="H5297:J5297" si="3037">H5259</f>
        <v>0</v>
      </c>
      <c r="I5297" s="161">
        <f t="shared" si="3037"/>
        <v>0</v>
      </c>
      <c r="J5297" s="161">
        <f t="shared" si="3037"/>
        <v>0</v>
      </c>
      <c r="K5297" s="162">
        <f t="shared" si="3027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8">B5260</f>
        <v>0</v>
      </c>
      <c r="C5298" s="287">
        <f t="shared" si="3038"/>
        <v>0</v>
      </c>
      <c r="D5298" s="288">
        <f t="shared" si="3038"/>
        <v>0</v>
      </c>
      <c r="E5298" s="289">
        <f t="shared" si="3038"/>
        <v>0</v>
      </c>
      <c r="F5298" s="158"/>
      <c r="G5298" s="159"/>
      <c r="H5298" s="160">
        <f t="shared" ref="H5298:J5298" si="3039">H5260</f>
        <v>0</v>
      </c>
      <c r="I5298" s="161">
        <f t="shared" si="3039"/>
        <v>0</v>
      </c>
      <c r="J5298" s="161">
        <f t="shared" si="3039"/>
        <v>0</v>
      </c>
      <c r="K5298" s="162">
        <f t="shared" si="3027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40">B5261</f>
        <v>0</v>
      </c>
      <c r="C5299" s="287">
        <f t="shared" si="3040"/>
        <v>0</v>
      </c>
      <c r="D5299" s="288">
        <f t="shared" si="3040"/>
        <v>0</v>
      </c>
      <c r="E5299" s="290">
        <f t="shared" si="3040"/>
        <v>0</v>
      </c>
      <c r="F5299" s="158"/>
      <c r="G5299" s="159"/>
      <c r="H5299" s="160">
        <f t="shared" ref="H5299:J5299" si="3041">H5261</f>
        <v>0</v>
      </c>
      <c r="I5299" s="161">
        <f t="shared" si="3041"/>
        <v>0</v>
      </c>
      <c r="J5299" s="161">
        <f t="shared" si="3041"/>
        <v>0</v>
      </c>
      <c r="K5299" s="162">
        <f t="shared" si="3027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2">B5262</f>
        <v>0</v>
      </c>
      <c r="C5300" s="287">
        <f t="shared" si="3042"/>
        <v>0</v>
      </c>
      <c r="D5300" s="288">
        <f t="shared" si="3042"/>
        <v>0</v>
      </c>
      <c r="E5300" s="289">
        <f t="shared" si="3042"/>
        <v>0</v>
      </c>
      <c r="F5300" s="158"/>
      <c r="G5300" s="159"/>
      <c r="H5300" s="160">
        <f t="shared" ref="H5300:J5300" si="3043">H5262</f>
        <v>0</v>
      </c>
      <c r="I5300" s="161">
        <f t="shared" si="3043"/>
        <v>0</v>
      </c>
      <c r="J5300" s="161">
        <f t="shared" si="3043"/>
        <v>0</v>
      </c>
      <c r="K5300" s="162">
        <f t="shared" si="3027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4">B5263</f>
        <v>0</v>
      </c>
      <c r="C5301" s="287">
        <f t="shared" si="3044"/>
        <v>0</v>
      </c>
      <c r="D5301" s="288">
        <f t="shared" si="3044"/>
        <v>0</v>
      </c>
      <c r="E5301" s="289">
        <f t="shared" si="3044"/>
        <v>0</v>
      </c>
      <c r="F5301" s="158"/>
      <c r="G5301" s="159"/>
      <c r="H5301" s="160">
        <f t="shared" ref="H5301:J5301" si="3045">H5263</f>
        <v>0</v>
      </c>
      <c r="I5301" s="161">
        <f t="shared" si="3045"/>
        <v>0</v>
      </c>
      <c r="J5301" s="161">
        <f t="shared" si="3045"/>
        <v>0</v>
      </c>
      <c r="K5301" s="162">
        <f t="shared" si="3027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6">B5264</f>
        <v>0</v>
      </c>
      <c r="C5302" s="287">
        <f t="shared" si="3046"/>
        <v>0</v>
      </c>
      <c r="D5302" s="288">
        <f t="shared" si="3046"/>
        <v>0</v>
      </c>
      <c r="E5302" s="289">
        <f t="shared" si="3046"/>
        <v>0</v>
      </c>
      <c r="F5302" s="158"/>
      <c r="G5302" s="159"/>
      <c r="H5302" s="160">
        <f t="shared" ref="H5302:J5302" si="3047">H5264</f>
        <v>0</v>
      </c>
      <c r="I5302" s="161">
        <f t="shared" si="3047"/>
        <v>0</v>
      </c>
      <c r="J5302" s="161">
        <f t="shared" si="3047"/>
        <v>0</v>
      </c>
      <c r="K5302" s="162">
        <f t="shared" si="3027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8">B5265</f>
        <v>0</v>
      </c>
      <c r="C5303" s="287">
        <f t="shared" si="3048"/>
        <v>0</v>
      </c>
      <c r="D5303" s="288">
        <f t="shared" si="3048"/>
        <v>0</v>
      </c>
      <c r="E5303" s="289">
        <f t="shared" si="3048"/>
        <v>0</v>
      </c>
      <c r="F5303" s="158"/>
      <c r="G5303" s="159"/>
      <c r="H5303" s="160">
        <f t="shared" ref="H5303:J5303" si="3049">H5265</f>
        <v>0</v>
      </c>
      <c r="I5303" s="161">
        <f t="shared" si="3049"/>
        <v>0</v>
      </c>
      <c r="J5303" s="161">
        <f t="shared" si="3049"/>
        <v>0</v>
      </c>
      <c r="K5303" s="162">
        <f t="shared" si="3027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50">B5266</f>
        <v>0</v>
      </c>
      <c r="C5304" s="287">
        <f t="shared" si="3050"/>
        <v>0</v>
      </c>
      <c r="D5304" s="288">
        <f t="shared" si="3050"/>
        <v>0</v>
      </c>
      <c r="E5304" s="289">
        <f t="shared" si="3050"/>
        <v>0</v>
      </c>
      <c r="F5304" s="158"/>
      <c r="G5304" s="159"/>
      <c r="H5304" s="160">
        <f t="shared" ref="H5304:J5304" si="3051">H5266</f>
        <v>0</v>
      </c>
      <c r="I5304" s="161">
        <f t="shared" si="3051"/>
        <v>0</v>
      </c>
      <c r="J5304" s="161">
        <f t="shared" si="3051"/>
        <v>0</v>
      </c>
      <c r="K5304" s="162">
        <f t="shared" si="3027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2">B5267</f>
        <v>0</v>
      </c>
      <c r="C5305" s="287">
        <f t="shared" si="3052"/>
        <v>0</v>
      </c>
      <c r="D5305" s="288">
        <f t="shared" si="3052"/>
        <v>0</v>
      </c>
      <c r="E5305" s="289">
        <f t="shared" si="3052"/>
        <v>0</v>
      </c>
      <c r="F5305" s="158"/>
      <c r="G5305" s="159"/>
      <c r="H5305" s="160">
        <f t="shared" ref="H5305:J5305" si="3053">H5267</f>
        <v>0</v>
      </c>
      <c r="I5305" s="161">
        <f t="shared" si="3053"/>
        <v>0</v>
      </c>
      <c r="J5305" s="161">
        <f t="shared" si="3053"/>
        <v>0</v>
      </c>
      <c r="K5305" s="162">
        <f t="shared" si="3027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4">B5268</f>
        <v>0</v>
      </c>
      <c r="C5306" s="287">
        <f t="shared" si="3054"/>
        <v>0</v>
      </c>
      <c r="D5306" s="288">
        <f t="shared" si="3054"/>
        <v>0</v>
      </c>
      <c r="E5306" s="289">
        <f t="shared" si="3054"/>
        <v>0</v>
      </c>
      <c r="F5306" s="158"/>
      <c r="G5306" s="159"/>
      <c r="H5306" s="160">
        <f t="shared" ref="H5306:J5306" si="3055">H5268</f>
        <v>0</v>
      </c>
      <c r="I5306" s="161">
        <f t="shared" si="3055"/>
        <v>0</v>
      </c>
      <c r="J5306" s="161">
        <f t="shared" si="3055"/>
        <v>0</v>
      </c>
      <c r="K5306" s="162">
        <f t="shared" si="3027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6">B5269</f>
        <v>0</v>
      </c>
      <c r="C5307" s="287">
        <f t="shared" si="3056"/>
        <v>0</v>
      </c>
      <c r="D5307" s="288">
        <f t="shared" si="3056"/>
        <v>0</v>
      </c>
      <c r="E5307" s="290">
        <f t="shared" si="3056"/>
        <v>0</v>
      </c>
      <c r="F5307" s="158"/>
      <c r="G5307" s="159"/>
      <c r="H5307" s="160">
        <f t="shared" ref="H5307:J5307" si="3057">H5269</f>
        <v>0</v>
      </c>
      <c r="I5307" s="161">
        <f t="shared" si="3057"/>
        <v>0</v>
      </c>
      <c r="J5307" s="161">
        <f t="shared" si="3057"/>
        <v>0</v>
      </c>
      <c r="K5307" s="162">
        <f t="shared" si="3027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77"/>
      <c r="K5309" s="365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78">
        <f>SUM(K5292:K5307)</f>
        <v>0</v>
      </c>
      <c r="K5310" s="379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6"/>
      <c r="K5311" s="366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5"/>
      <c r="K5313" s="365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71">
        <f>((J5310/1.11)+(K5312/1.11))*11%</f>
        <v>0</v>
      </c>
      <c r="K5314" s="37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5"/>
      <c r="K5315" s="365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8">
        <f>J5280</f>
        <v>0</v>
      </c>
      <c r="K5318" s="339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8">
        <f>J5281</f>
        <v>0</v>
      </c>
      <c r="K5319" s="339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24020047</v>
      </c>
      <c r="F5322" s="200"/>
      <c r="G5322" s="201" t="s">
        <v>2</v>
      </c>
      <c r="H5322" s="340">
        <f>H5284</f>
        <v>0</v>
      </c>
      <c r="I5322" s="340"/>
      <c r="J5322" s="340"/>
      <c r="K5322" s="341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4" t="s">
        <v>3</v>
      </c>
      <c r="G5323" s="207"/>
      <c r="H5323" s="342"/>
      <c r="I5323" s="342"/>
      <c r="J5323" s="342"/>
      <c r="K5323" s="343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5">
        <f>D5286</f>
        <v>0</v>
      </c>
      <c r="E5324" s="316"/>
      <c r="F5324" s="314"/>
      <c r="G5324" s="208"/>
      <c r="H5324" s="317">
        <f>H5286</f>
        <v>0</v>
      </c>
      <c r="I5324" s="317"/>
      <c r="J5324" s="317"/>
      <c r="K5324" s="318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4"/>
      <c r="G5325" s="208"/>
      <c r="H5325" s="319">
        <f>H5287</f>
        <v>0</v>
      </c>
      <c r="I5325" s="319"/>
      <c r="J5325" s="319"/>
      <c r="K5325" s="320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1"/>
      <c r="I5326" s="321"/>
      <c r="J5326" s="321"/>
      <c r="K5326" s="322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8">B5292</f>
        <v>0</v>
      </c>
      <c r="C5330" s="292">
        <f t="shared" si="3058"/>
        <v>0</v>
      </c>
      <c r="D5330" s="293">
        <f t="shared" si="3058"/>
        <v>0</v>
      </c>
      <c r="E5330" s="294">
        <f t="shared" si="3058"/>
        <v>0</v>
      </c>
      <c r="F5330" s="235"/>
      <c r="G5330" s="236"/>
      <c r="H5330" s="237">
        <f t="shared" ref="H5330:J5330" si="3059">H5292</f>
        <v>0</v>
      </c>
      <c r="I5330" s="238">
        <f t="shared" si="3059"/>
        <v>0</v>
      </c>
      <c r="J5330" s="238">
        <f t="shared" si="3059"/>
        <v>0</v>
      </c>
      <c r="K5330" s="239">
        <f t="shared" ref="K5330:K5345" si="3060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61">B5293</f>
        <v>0</v>
      </c>
      <c r="C5331" s="292">
        <f t="shared" si="3061"/>
        <v>0</v>
      </c>
      <c r="D5331" s="293">
        <f t="shared" si="3061"/>
        <v>0</v>
      </c>
      <c r="E5331" s="294">
        <f t="shared" si="3061"/>
        <v>0</v>
      </c>
      <c r="F5331" s="235"/>
      <c r="G5331" s="236"/>
      <c r="H5331" s="237">
        <f t="shared" ref="H5331:J5331" si="3062">H5293</f>
        <v>0</v>
      </c>
      <c r="I5331" s="238">
        <f t="shared" si="3062"/>
        <v>0</v>
      </c>
      <c r="J5331" s="238">
        <f t="shared" si="3062"/>
        <v>0</v>
      </c>
      <c r="K5331" s="239">
        <f t="shared" si="3060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3">B5294</f>
        <v>0</v>
      </c>
      <c r="C5332" s="292">
        <f t="shared" si="3063"/>
        <v>0</v>
      </c>
      <c r="D5332" s="293">
        <f t="shared" si="3063"/>
        <v>0</v>
      </c>
      <c r="E5332" s="294">
        <f t="shared" si="3063"/>
        <v>0</v>
      </c>
      <c r="F5332" s="235"/>
      <c r="G5332" s="236"/>
      <c r="H5332" s="237">
        <f t="shared" ref="H5332:J5332" si="3064">H5294</f>
        <v>0</v>
      </c>
      <c r="I5332" s="238">
        <f t="shared" si="3064"/>
        <v>0</v>
      </c>
      <c r="J5332" s="238">
        <f t="shared" si="3064"/>
        <v>0</v>
      </c>
      <c r="K5332" s="239">
        <f t="shared" si="3060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5">B5295</f>
        <v>0</v>
      </c>
      <c r="C5333" s="292">
        <f t="shared" si="3065"/>
        <v>0</v>
      </c>
      <c r="D5333" s="293">
        <f t="shared" si="3065"/>
        <v>0</v>
      </c>
      <c r="E5333" s="294">
        <f t="shared" si="3065"/>
        <v>0</v>
      </c>
      <c r="F5333" s="235"/>
      <c r="G5333" s="236"/>
      <c r="H5333" s="237">
        <f t="shared" ref="H5333:J5333" si="3066">H5295</f>
        <v>0</v>
      </c>
      <c r="I5333" s="238">
        <f t="shared" si="3066"/>
        <v>0</v>
      </c>
      <c r="J5333" s="238">
        <f t="shared" si="3066"/>
        <v>0</v>
      </c>
      <c r="K5333" s="239">
        <f t="shared" si="3060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7">B5296</f>
        <v>0</v>
      </c>
      <c r="C5334" s="292">
        <f t="shared" si="3067"/>
        <v>0</v>
      </c>
      <c r="D5334" s="293">
        <f t="shared" si="3067"/>
        <v>0</v>
      </c>
      <c r="E5334" s="294">
        <f t="shared" si="3067"/>
        <v>0</v>
      </c>
      <c r="F5334" s="235"/>
      <c r="G5334" s="236"/>
      <c r="H5334" s="237">
        <f t="shared" ref="H5334:J5334" si="3068">H5296</f>
        <v>0</v>
      </c>
      <c r="I5334" s="238">
        <f t="shared" si="3068"/>
        <v>0</v>
      </c>
      <c r="J5334" s="238">
        <f t="shared" si="3068"/>
        <v>0</v>
      </c>
      <c r="K5334" s="239">
        <f t="shared" si="3060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9">B5297</f>
        <v>0</v>
      </c>
      <c r="C5335" s="292">
        <f t="shared" si="3069"/>
        <v>0</v>
      </c>
      <c r="D5335" s="293">
        <f t="shared" si="3069"/>
        <v>0</v>
      </c>
      <c r="E5335" s="294">
        <f t="shared" si="3069"/>
        <v>0</v>
      </c>
      <c r="F5335" s="235"/>
      <c r="G5335" s="236"/>
      <c r="H5335" s="237">
        <f t="shared" ref="H5335:J5335" si="3070">H5297</f>
        <v>0</v>
      </c>
      <c r="I5335" s="238">
        <f t="shared" si="3070"/>
        <v>0</v>
      </c>
      <c r="J5335" s="238">
        <f t="shared" si="3070"/>
        <v>0</v>
      </c>
      <c r="K5335" s="239">
        <f t="shared" si="3060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71">B5298</f>
        <v>0</v>
      </c>
      <c r="C5336" s="292">
        <f t="shared" si="3071"/>
        <v>0</v>
      </c>
      <c r="D5336" s="293">
        <f t="shared" si="3071"/>
        <v>0</v>
      </c>
      <c r="E5336" s="294">
        <f t="shared" si="3071"/>
        <v>0</v>
      </c>
      <c r="F5336" s="235"/>
      <c r="G5336" s="236"/>
      <c r="H5336" s="237">
        <f t="shared" ref="H5336:J5336" si="3072">H5298</f>
        <v>0</v>
      </c>
      <c r="I5336" s="238">
        <f t="shared" si="3072"/>
        <v>0</v>
      </c>
      <c r="J5336" s="238">
        <f t="shared" si="3072"/>
        <v>0</v>
      </c>
      <c r="K5336" s="239">
        <f t="shared" si="3060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3">B5299</f>
        <v>0</v>
      </c>
      <c r="C5337" s="292">
        <f t="shared" si="3073"/>
        <v>0</v>
      </c>
      <c r="D5337" s="293">
        <f t="shared" si="3073"/>
        <v>0</v>
      </c>
      <c r="E5337" s="295">
        <f t="shared" si="3073"/>
        <v>0</v>
      </c>
      <c r="F5337" s="235"/>
      <c r="G5337" s="236"/>
      <c r="H5337" s="237">
        <f t="shared" ref="H5337:J5337" si="3074">H5299</f>
        <v>0</v>
      </c>
      <c r="I5337" s="238">
        <f t="shared" si="3074"/>
        <v>0</v>
      </c>
      <c r="J5337" s="238">
        <f t="shared" si="3074"/>
        <v>0</v>
      </c>
      <c r="K5337" s="239">
        <f t="shared" si="3060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5">B5300</f>
        <v>0</v>
      </c>
      <c r="C5338" s="292">
        <f t="shared" si="3075"/>
        <v>0</v>
      </c>
      <c r="D5338" s="293">
        <f t="shared" si="3075"/>
        <v>0</v>
      </c>
      <c r="E5338" s="294">
        <f t="shared" si="3075"/>
        <v>0</v>
      </c>
      <c r="F5338" s="235"/>
      <c r="G5338" s="236"/>
      <c r="H5338" s="237">
        <f t="shared" ref="H5338:J5338" si="3076">H5300</f>
        <v>0</v>
      </c>
      <c r="I5338" s="238">
        <f t="shared" si="3076"/>
        <v>0</v>
      </c>
      <c r="J5338" s="238">
        <f t="shared" si="3076"/>
        <v>0</v>
      </c>
      <c r="K5338" s="239">
        <f t="shared" si="3060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7">B5301</f>
        <v>0</v>
      </c>
      <c r="C5339" s="292">
        <f t="shared" si="3077"/>
        <v>0</v>
      </c>
      <c r="D5339" s="293">
        <f t="shared" si="3077"/>
        <v>0</v>
      </c>
      <c r="E5339" s="294">
        <f t="shared" si="3077"/>
        <v>0</v>
      </c>
      <c r="F5339" s="235"/>
      <c r="G5339" s="236"/>
      <c r="H5339" s="237">
        <f t="shared" ref="H5339:J5339" si="3078">H5301</f>
        <v>0</v>
      </c>
      <c r="I5339" s="238">
        <f t="shared" si="3078"/>
        <v>0</v>
      </c>
      <c r="J5339" s="238">
        <f t="shared" si="3078"/>
        <v>0</v>
      </c>
      <c r="K5339" s="239">
        <f t="shared" si="3060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9">B5302</f>
        <v>0</v>
      </c>
      <c r="C5340" s="292">
        <f t="shared" si="3079"/>
        <v>0</v>
      </c>
      <c r="D5340" s="293">
        <f t="shared" si="3079"/>
        <v>0</v>
      </c>
      <c r="E5340" s="294">
        <f t="shared" si="3079"/>
        <v>0</v>
      </c>
      <c r="F5340" s="235"/>
      <c r="G5340" s="236"/>
      <c r="H5340" s="237">
        <f t="shared" ref="H5340:J5340" si="3080">H5302</f>
        <v>0</v>
      </c>
      <c r="I5340" s="238">
        <f t="shared" si="3080"/>
        <v>0</v>
      </c>
      <c r="J5340" s="238">
        <f t="shared" si="3080"/>
        <v>0</v>
      </c>
      <c r="K5340" s="239">
        <f t="shared" si="3060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81">B5303</f>
        <v>0</v>
      </c>
      <c r="C5341" s="292">
        <f t="shared" si="3081"/>
        <v>0</v>
      </c>
      <c r="D5341" s="293">
        <f t="shared" si="3081"/>
        <v>0</v>
      </c>
      <c r="E5341" s="294">
        <f t="shared" si="3081"/>
        <v>0</v>
      </c>
      <c r="F5341" s="235"/>
      <c r="G5341" s="236"/>
      <c r="H5341" s="237">
        <f t="shared" ref="H5341:J5341" si="3082">H5303</f>
        <v>0</v>
      </c>
      <c r="I5341" s="238">
        <f t="shared" si="3082"/>
        <v>0</v>
      </c>
      <c r="J5341" s="238">
        <f t="shared" si="3082"/>
        <v>0</v>
      </c>
      <c r="K5341" s="239">
        <f t="shared" si="3060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3">B5304</f>
        <v>0</v>
      </c>
      <c r="C5342" s="292">
        <f t="shared" si="3083"/>
        <v>0</v>
      </c>
      <c r="D5342" s="293">
        <f t="shared" si="3083"/>
        <v>0</v>
      </c>
      <c r="E5342" s="294">
        <f t="shared" si="3083"/>
        <v>0</v>
      </c>
      <c r="F5342" s="235"/>
      <c r="G5342" s="236"/>
      <c r="H5342" s="237">
        <f t="shared" ref="H5342:J5342" si="3084">H5304</f>
        <v>0</v>
      </c>
      <c r="I5342" s="238">
        <f t="shared" si="3084"/>
        <v>0</v>
      </c>
      <c r="J5342" s="238">
        <f t="shared" si="3084"/>
        <v>0</v>
      </c>
      <c r="K5342" s="239">
        <f t="shared" si="3060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5">B5305</f>
        <v>0</v>
      </c>
      <c r="C5343" s="292">
        <f t="shared" si="3085"/>
        <v>0</v>
      </c>
      <c r="D5343" s="293">
        <f t="shared" si="3085"/>
        <v>0</v>
      </c>
      <c r="E5343" s="294">
        <f t="shared" si="3085"/>
        <v>0</v>
      </c>
      <c r="F5343" s="235"/>
      <c r="G5343" s="236"/>
      <c r="H5343" s="237">
        <f t="shared" ref="H5343:J5343" si="3086">H5305</f>
        <v>0</v>
      </c>
      <c r="I5343" s="238">
        <f t="shared" si="3086"/>
        <v>0</v>
      </c>
      <c r="J5343" s="238">
        <f t="shared" si="3086"/>
        <v>0</v>
      </c>
      <c r="K5343" s="239">
        <f t="shared" si="3060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7">B5306</f>
        <v>0</v>
      </c>
      <c r="C5344" s="292">
        <f t="shared" si="3087"/>
        <v>0</v>
      </c>
      <c r="D5344" s="293">
        <f t="shared" si="3087"/>
        <v>0</v>
      </c>
      <c r="E5344" s="294">
        <f t="shared" si="3087"/>
        <v>0</v>
      </c>
      <c r="F5344" s="235"/>
      <c r="G5344" s="236"/>
      <c r="H5344" s="237">
        <f t="shared" ref="H5344:J5344" si="3088">H5306</f>
        <v>0</v>
      </c>
      <c r="I5344" s="238">
        <f t="shared" si="3088"/>
        <v>0</v>
      </c>
      <c r="J5344" s="238">
        <f t="shared" si="3088"/>
        <v>0</v>
      </c>
      <c r="K5344" s="239">
        <f t="shared" si="3060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9">B5307</f>
        <v>0</v>
      </c>
      <c r="C5345" s="292">
        <f t="shared" si="3089"/>
        <v>0</v>
      </c>
      <c r="D5345" s="293">
        <f t="shared" si="3089"/>
        <v>0</v>
      </c>
      <c r="E5345" s="295">
        <f t="shared" si="3089"/>
        <v>0</v>
      </c>
      <c r="F5345" s="235"/>
      <c r="G5345" s="236"/>
      <c r="H5345" s="237">
        <f t="shared" ref="H5345:J5345" si="3090">H5307</f>
        <v>0</v>
      </c>
      <c r="I5345" s="238">
        <f t="shared" si="3090"/>
        <v>0</v>
      </c>
      <c r="J5345" s="238">
        <f t="shared" si="3090"/>
        <v>0</v>
      </c>
      <c r="K5345" s="239">
        <f t="shared" si="3060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3"/>
      <c r="K5347" s="32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5">
        <f>SUM(K5330:K5345)</f>
        <v>0</v>
      </c>
      <c r="K5348" s="32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7"/>
      <c r="K5349" s="32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4"/>
      <c r="K5351" s="32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8">
        <f>((J5348/1.11)+(K5350/1.11))*11%</f>
        <v>0</v>
      </c>
      <c r="K5352" s="329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4"/>
      <c r="K5353" s="32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30">
        <f>J5318</f>
        <v>0</v>
      </c>
      <c r="K5356" s="331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30">
        <f>J5319</f>
        <v>0</v>
      </c>
      <c r="K5357" s="331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24020048</v>
      </c>
      <c r="G5360" s="11" t="s">
        <v>2</v>
      </c>
      <c r="H5360" s="306"/>
      <c r="I5360" s="306"/>
      <c r="J5360" s="306"/>
      <c r="K5360" s="30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0" t="s">
        <v>3</v>
      </c>
      <c r="G5361" s="17"/>
      <c r="H5361" s="308"/>
      <c r="I5361" s="308"/>
      <c r="J5361" s="308"/>
      <c r="K5361" s="30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8"/>
      <c r="E5362" s="349"/>
      <c r="F5362" s="310"/>
      <c r="G5362" s="18"/>
      <c r="H5362" s="350"/>
      <c r="I5362" s="350"/>
      <c r="J5362" s="350"/>
      <c r="K5362" s="351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0"/>
      <c r="G5363" s="18"/>
      <c r="H5363" s="352"/>
      <c r="I5363" s="352"/>
      <c r="J5363" s="352"/>
      <c r="K5363" s="353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4"/>
      <c r="I5364" s="354"/>
      <c r="J5364" s="354"/>
      <c r="K5364" s="355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91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91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91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91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91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91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91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91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91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91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91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91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91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91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91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91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7"/>
      <c r="K5385" s="311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2">
        <f>SUM(K5368:K5383)</f>
        <v>0</v>
      </c>
      <c r="K5386" s="333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4"/>
      <c r="K5387" s="334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1"/>
      <c r="K5389" s="311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5">
        <f>((J5386/1.11)+(K5388/1.11))*11%</f>
        <v>0</v>
      </c>
      <c r="K5390" s="336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1"/>
      <c r="K5391" s="311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12"/>
      <c r="K5394" s="31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12"/>
      <c r="K5395" s="31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24020048</v>
      </c>
      <c r="F5398" s="123"/>
      <c r="G5398" s="124" t="s">
        <v>2</v>
      </c>
      <c r="H5398" s="356">
        <f>H5360</f>
        <v>0</v>
      </c>
      <c r="I5398" s="356"/>
      <c r="J5398" s="356"/>
      <c r="K5398" s="357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60" t="s">
        <v>3</v>
      </c>
      <c r="G5399" s="130"/>
      <c r="H5399" s="358"/>
      <c r="I5399" s="358"/>
      <c r="J5399" s="358"/>
      <c r="K5399" s="359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1">
        <f>D5362</f>
        <v>0</v>
      </c>
      <c r="E5400" s="362"/>
      <c r="F5400" s="360"/>
      <c r="G5400" s="131"/>
      <c r="H5400" s="363">
        <f>H5362</f>
        <v>0</v>
      </c>
      <c r="I5400" s="363"/>
      <c r="J5400" s="363"/>
      <c r="K5400" s="36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60"/>
      <c r="G5401" s="131"/>
      <c r="H5401" s="344">
        <f>H5363</f>
        <v>0</v>
      </c>
      <c r="I5401" s="344"/>
      <c r="J5401" s="344"/>
      <c r="K5401" s="345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6"/>
      <c r="I5402" s="346"/>
      <c r="J5402" s="346"/>
      <c r="K5402" s="347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2">B5368</f>
        <v>0</v>
      </c>
      <c r="C5406" s="287">
        <f t="shared" si="3092"/>
        <v>0</v>
      </c>
      <c r="D5406" s="288">
        <f t="shared" si="3092"/>
        <v>0</v>
      </c>
      <c r="E5406" s="289">
        <f t="shared" si="3092"/>
        <v>0</v>
      </c>
      <c r="F5406" s="158"/>
      <c r="G5406" s="159"/>
      <c r="H5406" s="160">
        <f t="shared" ref="H5406:J5406" si="3093">H5368</f>
        <v>0</v>
      </c>
      <c r="I5406" s="161">
        <f t="shared" si="3093"/>
        <v>0</v>
      </c>
      <c r="J5406" s="161">
        <f t="shared" si="3093"/>
        <v>0</v>
      </c>
      <c r="K5406" s="162">
        <f t="shared" ref="K5406:K5421" si="3094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5">B5369</f>
        <v>0</v>
      </c>
      <c r="C5407" s="287">
        <f t="shared" si="3095"/>
        <v>0</v>
      </c>
      <c r="D5407" s="288">
        <f t="shared" si="3095"/>
        <v>0</v>
      </c>
      <c r="E5407" s="289">
        <f t="shared" si="3095"/>
        <v>0</v>
      </c>
      <c r="F5407" s="158"/>
      <c r="G5407" s="159"/>
      <c r="H5407" s="160">
        <f t="shared" ref="H5407:J5407" si="3096">H5369</f>
        <v>0</v>
      </c>
      <c r="I5407" s="161">
        <f t="shared" si="3096"/>
        <v>0</v>
      </c>
      <c r="J5407" s="161">
        <f t="shared" si="3096"/>
        <v>0</v>
      </c>
      <c r="K5407" s="162">
        <f t="shared" si="3094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7">B5370</f>
        <v>0</v>
      </c>
      <c r="C5408" s="287">
        <f t="shared" si="3097"/>
        <v>0</v>
      </c>
      <c r="D5408" s="288">
        <f t="shared" si="3097"/>
        <v>0</v>
      </c>
      <c r="E5408" s="289">
        <f t="shared" si="3097"/>
        <v>0</v>
      </c>
      <c r="F5408" s="158"/>
      <c r="G5408" s="159"/>
      <c r="H5408" s="160">
        <f t="shared" ref="H5408:J5408" si="3098">H5370</f>
        <v>0</v>
      </c>
      <c r="I5408" s="161">
        <f t="shared" si="3098"/>
        <v>0</v>
      </c>
      <c r="J5408" s="161">
        <f t="shared" si="3098"/>
        <v>0</v>
      </c>
      <c r="K5408" s="162">
        <f t="shared" si="3094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9">B5371</f>
        <v>0</v>
      </c>
      <c r="C5409" s="287">
        <f t="shared" si="3099"/>
        <v>0</v>
      </c>
      <c r="D5409" s="288">
        <f t="shared" si="3099"/>
        <v>0</v>
      </c>
      <c r="E5409" s="289">
        <f t="shared" si="3099"/>
        <v>0</v>
      </c>
      <c r="F5409" s="158"/>
      <c r="G5409" s="159"/>
      <c r="H5409" s="160">
        <f t="shared" ref="H5409:J5409" si="3100">H5371</f>
        <v>0</v>
      </c>
      <c r="I5409" s="161">
        <f t="shared" si="3100"/>
        <v>0</v>
      </c>
      <c r="J5409" s="161">
        <f t="shared" si="3100"/>
        <v>0</v>
      </c>
      <c r="K5409" s="162">
        <f t="shared" si="3094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101">B5372</f>
        <v>0</v>
      </c>
      <c r="C5410" s="287">
        <f t="shared" si="3101"/>
        <v>0</v>
      </c>
      <c r="D5410" s="288">
        <f t="shared" si="3101"/>
        <v>0</v>
      </c>
      <c r="E5410" s="289">
        <f t="shared" si="3101"/>
        <v>0</v>
      </c>
      <c r="F5410" s="158"/>
      <c r="G5410" s="159"/>
      <c r="H5410" s="160">
        <f t="shared" ref="H5410:J5410" si="3102">H5372</f>
        <v>0</v>
      </c>
      <c r="I5410" s="161">
        <f t="shared" si="3102"/>
        <v>0</v>
      </c>
      <c r="J5410" s="161">
        <f t="shared" si="3102"/>
        <v>0</v>
      </c>
      <c r="K5410" s="162">
        <f t="shared" si="3094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3">B5373</f>
        <v>0</v>
      </c>
      <c r="C5411" s="287">
        <f t="shared" si="3103"/>
        <v>0</v>
      </c>
      <c r="D5411" s="288">
        <f t="shared" si="3103"/>
        <v>0</v>
      </c>
      <c r="E5411" s="289">
        <f t="shared" si="3103"/>
        <v>0</v>
      </c>
      <c r="F5411" s="158"/>
      <c r="G5411" s="159"/>
      <c r="H5411" s="160">
        <f t="shared" ref="H5411:J5411" si="3104">H5373</f>
        <v>0</v>
      </c>
      <c r="I5411" s="161">
        <f t="shared" si="3104"/>
        <v>0</v>
      </c>
      <c r="J5411" s="161">
        <f t="shared" si="3104"/>
        <v>0</v>
      </c>
      <c r="K5411" s="162">
        <f t="shared" si="3094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5">B5374</f>
        <v>0</v>
      </c>
      <c r="C5412" s="287">
        <f t="shared" si="3105"/>
        <v>0</v>
      </c>
      <c r="D5412" s="288">
        <f t="shared" si="3105"/>
        <v>0</v>
      </c>
      <c r="E5412" s="289">
        <f t="shared" si="3105"/>
        <v>0</v>
      </c>
      <c r="F5412" s="158"/>
      <c r="G5412" s="159"/>
      <c r="H5412" s="160">
        <f t="shared" ref="H5412:J5412" si="3106">H5374</f>
        <v>0</v>
      </c>
      <c r="I5412" s="161">
        <f t="shared" si="3106"/>
        <v>0</v>
      </c>
      <c r="J5412" s="161">
        <f t="shared" si="3106"/>
        <v>0</v>
      </c>
      <c r="K5412" s="162">
        <f t="shared" si="3094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7">B5375</f>
        <v>0</v>
      </c>
      <c r="C5413" s="287">
        <f t="shared" si="3107"/>
        <v>0</v>
      </c>
      <c r="D5413" s="288">
        <f t="shared" si="3107"/>
        <v>0</v>
      </c>
      <c r="E5413" s="290">
        <f t="shared" si="3107"/>
        <v>0</v>
      </c>
      <c r="F5413" s="158"/>
      <c r="G5413" s="159"/>
      <c r="H5413" s="160">
        <f t="shared" ref="H5413:J5413" si="3108">H5375</f>
        <v>0</v>
      </c>
      <c r="I5413" s="161">
        <f t="shared" si="3108"/>
        <v>0</v>
      </c>
      <c r="J5413" s="161">
        <f t="shared" si="3108"/>
        <v>0</v>
      </c>
      <c r="K5413" s="162">
        <f t="shared" si="3094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9">B5376</f>
        <v>0</v>
      </c>
      <c r="C5414" s="287">
        <f t="shared" si="3109"/>
        <v>0</v>
      </c>
      <c r="D5414" s="288">
        <f t="shared" si="3109"/>
        <v>0</v>
      </c>
      <c r="E5414" s="289">
        <f t="shared" si="3109"/>
        <v>0</v>
      </c>
      <c r="F5414" s="158"/>
      <c r="G5414" s="159"/>
      <c r="H5414" s="160">
        <f t="shared" ref="H5414:J5414" si="3110">H5376</f>
        <v>0</v>
      </c>
      <c r="I5414" s="161">
        <f t="shared" si="3110"/>
        <v>0</v>
      </c>
      <c r="J5414" s="161">
        <f t="shared" si="3110"/>
        <v>0</v>
      </c>
      <c r="K5414" s="162">
        <f t="shared" si="3094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11">B5377</f>
        <v>0</v>
      </c>
      <c r="C5415" s="287">
        <f t="shared" si="3111"/>
        <v>0</v>
      </c>
      <c r="D5415" s="288">
        <f t="shared" si="3111"/>
        <v>0</v>
      </c>
      <c r="E5415" s="289">
        <f t="shared" si="3111"/>
        <v>0</v>
      </c>
      <c r="F5415" s="158"/>
      <c r="G5415" s="159"/>
      <c r="H5415" s="160">
        <f t="shared" ref="H5415:J5415" si="3112">H5377</f>
        <v>0</v>
      </c>
      <c r="I5415" s="161">
        <f t="shared" si="3112"/>
        <v>0</v>
      </c>
      <c r="J5415" s="161">
        <f t="shared" si="3112"/>
        <v>0</v>
      </c>
      <c r="K5415" s="162">
        <f t="shared" si="3094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3">B5378</f>
        <v>0</v>
      </c>
      <c r="C5416" s="287">
        <f t="shared" si="3113"/>
        <v>0</v>
      </c>
      <c r="D5416" s="288">
        <f t="shared" si="3113"/>
        <v>0</v>
      </c>
      <c r="E5416" s="289">
        <f t="shared" si="3113"/>
        <v>0</v>
      </c>
      <c r="F5416" s="158"/>
      <c r="G5416" s="159"/>
      <c r="H5416" s="160">
        <f t="shared" ref="H5416:J5416" si="3114">H5378</f>
        <v>0</v>
      </c>
      <c r="I5416" s="161">
        <f t="shared" si="3114"/>
        <v>0</v>
      </c>
      <c r="J5416" s="161">
        <f t="shared" si="3114"/>
        <v>0</v>
      </c>
      <c r="K5416" s="162">
        <f t="shared" si="3094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5">B5379</f>
        <v>0</v>
      </c>
      <c r="C5417" s="287">
        <f t="shared" si="3115"/>
        <v>0</v>
      </c>
      <c r="D5417" s="288">
        <f t="shared" si="3115"/>
        <v>0</v>
      </c>
      <c r="E5417" s="289">
        <f t="shared" si="3115"/>
        <v>0</v>
      </c>
      <c r="F5417" s="158"/>
      <c r="G5417" s="159"/>
      <c r="H5417" s="160">
        <f t="shared" ref="H5417:J5417" si="3116">H5379</f>
        <v>0</v>
      </c>
      <c r="I5417" s="161">
        <f t="shared" si="3116"/>
        <v>0</v>
      </c>
      <c r="J5417" s="161">
        <f t="shared" si="3116"/>
        <v>0</v>
      </c>
      <c r="K5417" s="162">
        <f t="shared" si="3094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7">B5380</f>
        <v>0</v>
      </c>
      <c r="C5418" s="287">
        <f t="shared" si="3117"/>
        <v>0</v>
      </c>
      <c r="D5418" s="288">
        <f t="shared" si="3117"/>
        <v>0</v>
      </c>
      <c r="E5418" s="289">
        <f t="shared" si="3117"/>
        <v>0</v>
      </c>
      <c r="F5418" s="158"/>
      <c r="G5418" s="159"/>
      <c r="H5418" s="160">
        <f t="shared" ref="H5418:J5418" si="3118">H5380</f>
        <v>0</v>
      </c>
      <c r="I5418" s="161">
        <f t="shared" si="3118"/>
        <v>0</v>
      </c>
      <c r="J5418" s="161">
        <f t="shared" si="3118"/>
        <v>0</v>
      </c>
      <c r="K5418" s="162">
        <f t="shared" si="3094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9">B5381</f>
        <v>0</v>
      </c>
      <c r="C5419" s="287">
        <f t="shared" si="3119"/>
        <v>0</v>
      </c>
      <c r="D5419" s="288">
        <f t="shared" si="3119"/>
        <v>0</v>
      </c>
      <c r="E5419" s="289">
        <f t="shared" si="3119"/>
        <v>0</v>
      </c>
      <c r="F5419" s="158"/>
      <c r="G5419" s="159"/>
      <c r="H5419" s="160">
        <f t="shared" ref="H5419:J5419" si="3120">H5381</f>
        <v>0</v>
      </c>
      <c r="I5419" s="161">
        <f t="shared" si="3120"/>
        <v>0</v>
      </c>
      <c r="J5419" s="161">
        <f t="shared" si="3120"/>
        <v>0</v>
      </c>
      <c r="K5419" s="162">
        <f t="shared" si="3094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21">B5382</f>
        <v>0</v>
      </c>
      <c r="C5420" s="287">
        <f t="shared" si="3121"/>
        <v>0</v>
      </c>
      <c r="D5420" s="288">
        <f t="shared" si="3121"/>
        <v>0</v>
      </c>
      <c r="E5420" s="289">
        <f t="shared" si="3121"/>
        <v>0</v>
      </c>
      <c r="F5420" s="158"/>
      <c r="G5420" s="159"/>
      <c r="H5420" s="160">
        <f t="shared" ref="H5420:J5420" si="3122">H5382</f>
        <v>0</v>
      </c>
      <c r="I5420" s="161">
        <f t="shared" si="3122"/>
        <v>0</v>
      </c>
      <c r="J5420" s="161">
        <f t="shared" si="3122"/>
        <v>0</v>
      </c>
      <c r="K5420" s="162">
        <f t="shared" si="3094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3">B5383</f>
        <v>0</v>
      </c>
      <c r="C5421" s="287">
        <f t="shared" si="3123"/>
        <v>0</v>
      </c>
      <c r="D5421" s="288">
        <f t="shared" si="3123"/>
        <v>0</v>
      </c>
      <c r="E5421" s="290">
        <f t="shared" si="3123"/>
        <v>0</v>
      </c>
      <c r="F5421" s="158"/>
      <c r="G5421" s="159"/>
      <c r="H5421" s="160">
        <f t="shared" ref="H5421:J5421" si="3124">H5383</f>
        <v>0</v>
      </c>
      <c r="I5421" s="161">
        <f t="shared" si="3124"/>
        <v>0</v>
      </c>
      <c r="J5421" s="161">
        <f t="shared" si="3124"/>
        <v>0</v>
      </c>
      <c r="K5421" s="162">
        <f t="shared" si="3094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77"/>
      <c r="K5423" s="365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78">
        <f>SUM(K5406:K5421)</f>
        <v>0</v>
      </c>
      <c r="K5424" s="379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6"/>
      <c r="K5425" s="366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5"/>
      <c r="K5427" s="365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71">
        <f>((J5424/1.11)+(K5426/1.11))*11%</f>
        <v>0</v>
      </c>
      <c r="K5428" s="372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5"/>
      <c r="K5429" s="365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8">
        <f>J5394</f>
        <v>0</v>
      </c>
      <c r="K5432" s="339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8">
        <f>J5395</f>
        <v>0</v>
      </c>
      <c r="K5433" s="339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24020048</v>
      </c>
      <c r="F5436" s="200"/>
      <c r="G5436" s="201" t="s">
        <v>2</v>
      </c>
      <c r="H5436" s="340">
        <f>H5398</f>
        <v>0</v>
      </c>
      <c r="I5436" s="340"/>
      <c r="J5436" s="340"/>
      <c r="K5436" s="341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4" t="s">
        <v>3</v>
      </c>
      <c r="G5437" s="207"/>
      <c r="H5437" s="342"/>
      <c r="I5437" s="342"/>
      <c r="J5437" s="342"/>
      <c r="K5437" s="343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5">
        <f>D5400</f>
        <v>0</v>
      </c>
      <c r="E5438" s="316"/>
      <c r="F5438" s="314"/>
      <c r="G5438" s="208"/>
      <c r="H5438" s="317">
        <f>H5400</f>
        <v>0</v>
      </c>
      <c r="I5438" s="317"/>
      <c r="J5438" s="317"/>
      <c r="K5438" s="318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4"/>
      <c r="G5439" s="208"/>
      <c r="H5439" s="319">
        <f>H5401</f>
        <v>0</v>
      </c>
      <c r="I5439" s="319"/>
      <c r="J5439" s="319"/>
      <c r="K5439" s="320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1"/>
      <c r="I5440" s="321"/>
      <c r="J5440" s="321"/>
      <c r="K5440" s="322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5">B5406</f>
        <v>0</v>
      </c>
      <c r="C5444" s="292">
        <f t="shared" si="3125"/>
        <v>0</v>
      </c>
      <c r="D5444" s="293">
        <f t="shared" si="3125"/>
        <v>0</v>
      </c>
      <c r="E5444" s="294">
        <f t="shared" si="3125"/>
        <v>0</v>
      </c>
      <c r="F5444" s="235"/>
      <c r="G5444" s="236"/>
      <c r="H5444" s="237">
        <f t="shared" ref="H5444:J5444" si="3126">H5406</f>
        <v>0</v>
      </c>
      <c r="I5444" s="238">
        <f t="shared" si="3126"/>
        <v>0</v>
      </c>
      <c r="J5444" s="238">
        <f t="shared" si="3126"/>
        <v>0</v>
      </c>
      <c r="K5444" s="239">
        <f t="shared" ref="K5444:K5459" si="3127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8">B5407</f>
        <v>0</v>
      </c>
      <c r="C5445" s="292">
        <f t="shared" si="3128"/>
        <v>0</v>
      </c>
      <c r="D5445" s="293">
        <f t="shared" si="3128"/>
        <v>0</v>
      </c>
      <c r="E5445" s="294">
        <f t="shared" si="3128"/>
        <v>0</v>
      </c>
      <c r="F5445" s="235"/>
      <c r="G5445" s="236"/>
      <c r="H5445" s="237">
        <f t="shared" ref="H5445:J5445" si="3129">H5407</f>
        <v>0</v>
      </c>
      <c r="I5445" s="238">
        <f t="shared" si="3129"/>
        <v>0</v>
      </c>
      <c r="J5445" s="238">
        <f t="shared" si="3129"/>
        <v>0</v>
      </c>
      <c r="K5445" s="239">
        <f t="shared" si="3127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30">B5408</f>
        <v>0</v>
      </c>
      <c r="C5446" s="292">
        <f t="shared" si="3130"/>
        <v>0</v>
      </c>
      <c r="D5446" s="293">
        <f t="shared" si="3130"/>
        <v>0</v>
      </c>
      <c r="E5446" s="294">
        <f t="shared" si="3130"/>
        <v>0</v>
      </c>
      <c r="F5446" s="235"/>
      <c r="G5446" s="236"/>
      <c r="H5446" s="237">
        <f t="shared" ref="H5446:J5446" si="3131">H5408</f>
        <v>0</v>
      </c>
      <c r="I5446" s="238">
        <f t="shared" si="3131"/>
        <v>0</v>
      </c>
      <c r="J5446" s="238">
        <f t="shared" si="3131"/>
        <v>0</v>
      </c>
      <c r="K5446" s="239">
        <f t="shared" si="3127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2">B5409</f>
        <v>0</v>
      </c>
      <c r="C5447" s="292">
        <f t="shared" si="3132"/>
        <v>0</v>
      </c>
      <c r="D5447" s="293">
        <f t="shared" si="3132"/>
        <v>0</v>
      </c>
      <c r="E5447" s="294">
        <f t="shared" si="3132"/>
        <v>0</v>
      </c>
      <c r="F5447" s="235"/>
      <c r="G5447" s="236"/>
      <c r="H5447" s="237">
        <f t="shared" ref="H5447:J5447" si="3133">H5409</f>
        <v>0</v>
      </c>
      <c r="I5447" s="238">
        <f t="shared" si="3133"/>
        <v>0</v>
      </c>
      <c r="J5447" s="238">
        <f t="shared" si="3133"/>
        <v>0</v>
      </c>
      <c r="K5447" s="239">
        <f t="shared" si="3127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4">B5410</f>
        <v>0</v>
      </c>
      <c r="C5448" s="292">
        <f t="shared" si="3134"/>
        <v>0</v>
      </c>
      <c r="D5448" s="293">
        <f t="shared" si="3134"/>
        <v>0</v>
      </c>
      <c r="E5448" s="294">
        <f t="shared" si="3134"/>
        <v>0</v>
      </c>
      <c r="F5448" s="235"/>
      <c r="G5448" s="236"/>
      <c r="H5448" s="237">
        <f t="shared" ref="H5448:J5448" si="3135">H5410</f>
        <v>0</v>
      </c>
      <c r="I5448" s="238">
        <f t="shared" si="3135"/>
        <v>0</v>
      </c>
      <c r="J5448" s="238">
        <f t="shared" si="3135"/>
        <v>0</v>
      </c>
      <c r="K5448" s="239">
        <f t="shared" si="3127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6">B5411</f>
        <v>0</v>
      </c>
      <c r="C5449" s="292">
        <f t="shared" si="3136"/>
        <v>0</v>
      </c>
      <c r="D5449" s="293">
        <f t="shared" si="3136"/>
        <v>0</v>
      </c>
      <c r="E5449" s="294">
        <f t="shared" si="3136"/>
        <v>0</v>
      </c>
      <c r="F5449" s="235"/>
      <c r="G5449" s="236"/>
      <c r="H5449" s="237">
        <f t="shared" ref="H5449:J5449" si="3137">H5411</f>
        <v>0</v>
      </c>
      <c r="I5449" s="238">
        <f t="shared" si="3137"/>
        <v>0</v>
      </c>
      <c r="J5449" s="238">
        <f t="shared" si="3137"/>
        <v>0</v>
      </c>
      <c r="K5449" s="239">
        <f t="shared" si="3127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8">B5412</f>
        <v>0</v>
      </c>
      <c r="C5450" s="292">
        <f t="shared" si="3138"/>
        <v>0</v>
      </c>
      <c r="D5450" s="293">
        <f t="shared" si="3138"/>
        <v>0</v>
      </c>
      <c r="E5450" s="294">
        <f t="shared" si="3138"/>
        <v>0</v>
      </c>
      <c r="F5450" s="235"/>
      <c r="G5450" s="236"/>
      <c r="H5450" s="237">
        <f t="shared" ref="H5450:J5450" si="3139">H5412</f>
        <v>0</v>
      </c>
      <c r="I5450" s="238">
        <f t="shared" si="3139"/>
        <v>0</v>
      </c>
      <c r="J5450" s="238">
        <f t="shared" si="3139"/>
        <v>0</v>
      </c>
      <c r="K5450" s="239">
        <f t="shared" si="3127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40">B5413</f>
        <v>0</v>
      </c>
      <c r="C5451" s="292">
        <f t="shared" si="3140"/>
        <v>0</v>
      </c>
      <c r="D5451" s="293">
        <f t="shared" si="3140"/>
        <v>0</v>
      </c>
      <c r="E5451" s="295">
        <f t="shared" si="3140"/>
        <v>0</v>
      </c>
      <c r="F5451" s="235"/>
      <c r="G5451" s="236"/>
      <c r="H5451" s="237">
        <f t="shared" ref="H5451:J5451" si="3141">H5413</f>
        <v>0</v>
      </c>
      <c r="I5451" s="238">
        <f t="shared" si="3141"/>
        <v>0</v>
      </c>
      <c r="J5451" s="238">
        <f t="shared" si="3141"/>
        <v>0</v>
      </c>
      <c r="K5451" s="239">
        <f t="shared" si="3127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2">B5414</f>
        <v>0</v>
      </c>
      <c r="C5452" s="292">
        <f t="shared" si="3142"/>
        <v>0</v>
      </c>
      <c r="D5452" s="293">
        <f t="shared" si="3142"/>
        <v>0</v>
      </c>
      <c r="E5452" s="294">
        <f t="shared" si="3142"/>
        <v>0</v>
      </c>
      <c r="F5452" s="235"/>
      <c r="G5452" s="236"/>
      <c r="H5452" s="237">
        <f t="shared" ref="H5452:J5452" si="3143">H5414</f>
        <v>0</v>
      </c>
      <c r="I5452" s="238">
        <f t="shared" si="3143"/>
        <v>0</v>
      </c>
      <c r="J5452" s="238">
        <f t="shared" si="3143"/>
        <v>0</v>
      </c>
      <c r="K5452" s="239">
        <f t="shared" si="3127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4">B5415</f>
        <v>0</v>
      </c>
      <c r="C5453" s="292">
        <f t="shared" si="3144"/>
        <v>0</v>
      </c>
      <c r="D5453" s="293">
        <f t="shared" si="3144"/>
        <v>0</v>
      </c>
      <c r="E5453" s="294">
        <f t="shared" si="3144"/>
        <v>0</v>
      </c>
      <c r="F5453" s="235"/>
      <c r="G5453" s="236"/>
      <c r="H5453" s="237">
        <f t="shared" ref="H5453:J5453" si="3145">H5415</f>
        <v>0</v>
      </c>
      <c r="I5453" s="238">
        <f t="shared" si="3145"/>
        <v>0</v>
      </c>
      <c r="J5453" s="238">
        <f t="shared" si="3145"/>
        <v>0</v>
      </c>
      <c r="K5453" s="239">
        <f t="shared" si="3127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6">B5416</f>
        <v>0</v>
      </c>
      <c r="C5454" s="292">
        <f t="shared" si="3146"/>
        <v>0</v>
      </c>
      <c r="D5454" s="293">
        <f t="shared" si="3146"/>
        <v>0</v>
      </c>
      <c r="E5454" s="294">
        <f t="shared" si="3146"/>
        <v>0</v>
      </c>
      <c r="F5454" s="235"/>
      <c r="G5454" s="236"/>
      <c r="H5454" s="237">
        <f t="shared" ref="H5454:J5454" si="3147">H5416</f>
        <v>0</v>
      </c>
      <c r="I5454" s="238">
        <f t="shared" si="3147"/>
        <v>0</v>
      </c>
      <c r="J5454" s="238">
        <f t="shared" si="3147"/>
        <v>0</v>
      </c>
      <c r="K5454" s="239">
        <f t="shared" si="3127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8">B5417</f>
        <v>0</v>
      </c>
      <c r="C5455" s="292">
        <f t="shared" si="3148"/>
        <v>0</v>
      </c>
      <c r="D5455" s="293">
        <f t="shared" si="3148"/>
        <v>0</v>
      </c>
      <c r="E5455" s="294">
        <f t="shared" si="3148"/>
        <v>0</v>
      </c>
      <c r="F5455" s="235"/>
      <c r="G5455" s="236"/>
      <c r="H5455" s="237">
        <f t="shared" ref="H5455:J5455" si="3149">H5417</f>
        <v>0</v>
      </c>
      <c r="I5455" s="238">
        <f t="shared" si="3149"/>
        <v>0</v>
      </c>
      <c r="J5455" s="238">
        <f t="shared" si="3149"/>
        <v>0</v>
      </c>
      <c r="K5455" s="239">
        <f t="shared" si="3127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50">B5418</f>
        <v>0</v>
      </c>
      <c r="C5456" s="292">
        <f t="shared" si="3150"/>
        <v>0</v>
      </c>
      <c r="D5456" s="293">
        <f t="shared" si="3150"/>
        <v>0</v>
      </c>
      <c r="E5456" s="294">
        <f t="shared" si="3150"/>
        <v>0</v>
      </c>
      <c r="F5456" s="235"/>
      <c r="G5456" s="236"/>
      <c r="H5456" s="237">
        <f t="shared" ref="H5456:J5456" si="3151">H5418</f>
        <v>0</v>
      </c>
      <c r="I5456" s="238">
        <f t="shared" si="3151"/>
        <v>0</v>
      </c>
      <c r="J5456" s="238">
        <f t="shared" si="3151"/>
        <v>0</v>
      </c>
      <c r="K5456" s="239">
        <f t="shared" si="3127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2">B5419</f>
        <v>0</v>
      </c>
      <c r="C5457" s="292">
        <f t="shared" si="3152"/>
        <v>0</v>
      </c>
      <c r="D5457" s="293">
        <f t="shared" si="3152"/>
        <v>0</v>
      </c>
      <c r="E5457" s="294">
        <f t="shared" si="3152"/>
        <v>0</v>
      </c>
      <c r="F5457" s="235"/>
      <c r="G5457" s="236"/>
      <c r="H5457" s="237">
        <f t="shared" ref="H5457:J5457" si="3153">H5419</f>
        <v>0</v>
      </c>
      <c r="I5457" s="238">
        <f t="shared" si="3153"/>
        <v>0</v>
      </c>
      <c r="J5457" s="238">
        <f t="shared" si="3153"/>
        <v>0</v>
      </c>
      <c r="K5457" s="239">
        <f t="shared" si="3127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4">B5420</f>
        <v>0</v>
      </c>
      <c r="C5458" s="292">
        <f t="shared" si="3154"/>
        <v>0</v>
      </c>
      <c r="D5458" s="293">
        <f t="shared" si="3154"/>
        <v>0</v>
      </c>
      <c r="E5458" s="294">
        <f t="shared" si="3154"/>
        <v>0</v>
      </c>
      <c r="F5458" s="235"/>
      <c r="G5458" s="236"/>
      <c r="H5458" s="237">
        <f t="shared" ref="H5458:J5458" si="3155">H5420</f>
        <v>0</v>
      </c>
      <c r="I5458" s="238">
        <f t="shared" si="3155"/>
        <v>0</v>
      </c>
      <c r="J5458" s="238">
        <f t="shared" si="3155"/>
        <v>0</v>
      </c>
      <c r="K5458" s="239">
        <f t="shared" si="3127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6">B5421</f>
        <v>0</v>
      </c>
      <c r="C5459" s="292">
        <f t="shared" si="3156"/>
        <v>0</v>
      </c>
      <c r="D5459" s="293">
        <f t="shared" si="3156"/>
        <v>0</v>
      </c>
      <c r="E5459" s="295">
        <f t="shared" si="3156"/>
        <v>0</v>
      </c>
      <c r="F5459" s="235"/>
      <c r="G5459" s="236"/>
      <c r="H5459" s="237">
        <f t="shared" ref="H5459:J5459" si="3157">H5421</f>
        <v>0</v>
      </c>
      <c r="I5459" s="238">
        <f t="shared" si="3157"/>
        <v>0</v>
      </c>
      <c r="J5459" s="238">
        <f t="shared" si="3157"/>
        <v>0</v>
      </c>
      <c r="K5459" s="239">
        <f t="shared" si="3127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3"/>
      <c r="K5461" s="32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5">
        <f>SUM(K5444:K5459)</f>
        <v>0</v>
      </c>
      <c r="K5462" s="32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7"/>
      <c r="K5463" s="32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4"/>
      <c r="K5465" s="32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8">
        <f>((J5462/1.11)+(K5464/1.11))*11%</f>
        <v>0</v>
      </c>
      <c r="K5466" s="329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4"/>
      <c r="K5467" s="32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30">
        <f>J5432</f>
        <v>0</v>
      </c>
      <c r="K5470" s="331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30">
        <f>J5433</f>
        <v>0</v>
      </c>
      <c r="K5471" s="331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24020049</v>
      </c>
      <c r="G5474" s="11" t="s">
        <v>2</v>
      </c>
      <c r="H5474" s="306"/>
      <c r="I5474" s="306"/>
      <c r="J5474" s="306"/>
      <c r="K5474" s="30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0" t="s">
        <v>3</v>
      </c>
      <c r="G5475" s="17"/>
      <c r="H5475" s="308"/>
      <c r="I5475" s="308"/>
      <c r="J5475" s="308"/>
      <c r="K5475" s="30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8"/>
      <c r="E5476" s="349"/>
      <c r="F5476" s="310"/>
      <c r="G5476" s="18"/>
      <c r="H5476" s="350"/>
      <c r="I5476" s="350"/>
      <c r="J5476" s="350"/>
      <c r="K5476" s="351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0"/>
      <c r="G5477" s="18"/>
      <c r="H5477" s="352"/>
      <c r="I5477" s="352"/>
      <c r="J5477" s="352"/>
      <c r="K5477" s="353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4"/>
      <c r="I5478" s="354"/>
      <c r="J5478" s="354"/>
      <c r="K5478" s="355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8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8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8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8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8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8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8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8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8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8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8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8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8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8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8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8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7"/>
      <c r="K5499" s="311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2">
        <f>SUM(K5482:K5497)</f>
        <v>0</v>
      </c>
      <c r="K5500" s="333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4"/>
      <c r="K5501" s="334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1"/>
      <c r="K5503" s="311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5">
        <f>((J5500/1.11)+(K5502/1.11))*11%</f>
        <v>0</v>
      </c>
      <c r="K5504" s="336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1"/>
      <c r="K5505" s="311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12"/>
      <c r="K5508" s="31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12"/>
      <c r="K5509" s="31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24020049</v>
      </c>
      <c r="F5512" s="123"/>
      <c r="G5512" s="124" t="s">
        <v>2</v>
      </c>
      <c r="H5512" s="356">
        <f>H5474</f>
        <v>0</v>
      </c>
      <c r="I5512" s="356"/>
      <c r="J5512" s="356"/>
      <c r="K5512" s="357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60" t="s">
        <v>3</v>
      </c>
      <c r="G5513" s="130"/>
      <c r="H5513" s="358"/>
      <c r="I5513" s="358"/>
      <c r="J5513" s="358"/>
      <c r="K5513" s="359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1">
        <f>D5476</f>
        <v>0</v>
      </c>
      <c r="E5514" s="362"/>
      <c r="F5514" s="360"/>
      <c r="G5514" s="131"/>
      <c r="H5514" s="363">
        <f>H5476</f>
        <v>0</v>
      </c>
      <c r="I5514" s="363"/>
      <c r="J5514" s="363"/>
      <c r="K5514" s="36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60"/>
      <c r="G5515" s="131"/>
      <c r="H5515" s="344">
        <f>H5477</f>
        <v>0</v>
      </c>
      <c r="I5515" s="344"/>
      <c r="J5515" s="344"/>
      <c r="K5515" s="345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6"/>
      <c r="I5516" s="346"/>
      <c r="J5516" s="346"/>
      <c r="K5516" s="347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9">B5482</f>
        <v>0</v>
      </c>
      <c r="C5520" s="287">
        <f t="shared" si="3159"/>
        <v>0</v>
      </c>
      <c r="D5520" s="288">
        <f t="shared" si="3159"/>
        <v>0</v>
      </c>
      <c r="E5520" s="289">
        <f t="shared" si="3159"/>
        <v>0</v>
      </c>
      <c r="F5520" s="158"/>
      <c r="G5520" s="159"/>
      <c r="H5520" s="160">
        <f t="shared" ref="H5520:J5520" si="3160">H5482</f>
        <v>0</v>
      </c>
      <c r="I5520" s="161">
        <f t="shared" si="3160"/>
        <v>0</v>
      </c>
      <c r="J5520" s="161">
        <f t="shared" si="3160"/>
        <v>0</v>
      </c>
      <c r="K5520" s="162">
        <f t="shared" ref="K5520:K5535" si="3161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2">B5483</f>
        <v>0</v>
      </c>
      <c r="C5521" s="287">
        <f t="shared" si="3162"/>
        <v>0</v>
      </c>
      <c r="D5521" s="288">
        <f t="shared" si="3162"/>
        <v>0</v>
      </c>
      <c r="E5521" s="289">
        <f t="shared" si="3162"/>
        <v>0</v>
      </c>
      <c r="F5521" s="158"/>
      <c r="G5521" s="159"/>
      <c r="H5521" s="160">
        <f t="shared" ref="H5521:J5521" si="3163">H5483</f>
        <v>0</v>
      </c>
      <c r="I5521" s="161">
        <f t="shared" si="3163"/>
        <v>0</v>
      </c>
      <c r="J5521" s="161">
        <f t="shared" si="3163"/>
        <v>0</v>
      </c>
      <c r="K5521" s="162">
        <f t="shared" si="3161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4">B5484</f>
        <v>0</v>
      </c>
      <c r="C5522" s="287">
        <f t="shared" si="3164"/>
        <v>0</v>
      </c>
      <c r="D5522" s="288">
        <f t="shared" si="3164"/>
        <v>0</v>
      </c>
      <c r="E5522" s="289">
        <f t="shared" si="3164"/>
        <v>0</v>
      </c>
      <c r="F5522" s="158"/>
      <c r="G5522" s="159"/>
      <c r="H5522" s="160">
        <f t="shared" ref="H5522:J5522" si="3165">H5484</f>
        <v>0</v>
      </c>
      <c r="I5522" s="161">
        <f t="shared" si="3165"/>
        <v>0</v>
      </c>
      <c r="J5522" s="161">
        <f t="shared" si="3165"/>
        <v>0</v>
      </c>
      <c r="K5522" s="162">
        <f t="shared" si="3161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6">B5485</f>
        <v>0</v>
      </c>
      <c r="C5523" s="287">
        <f t="shared" si="3166"/>
        <v>0</v>
      </c>
      <c r="D5523" s="288">
        <f t="shared" si="3166"/>
        <v>0</v>
      </c>
      <c r="E5523" s="289">
        <f t="shared" si="3166"/>
        <v>0</v>
      </c>
      <c r="F5523" s="158"/>
      <c r="G5523" s="159"/>
      <c r="H5523" s="160">
        <f t="shared" ref="H5523:J5523" si="3167">H5485</f>
        <v>0</v>
      </c>
      <c r="I5523" s="161">
        <f t="shared" si="3167"/>
        <v>0</v>
      </c>
      <c r="J5523" s="161">
        <f t="shared" si="3167"/>
        <v>0</v>
      </c>
      <c r="K5523" s="162">
        <f t="shared" si="3161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8">B5486</f>
        <v>0</v>
      </c>
      <c r="C5524" s="287">
        <f t="shared" si="3168"/>
        <v>0</v>
      </c>
      <c r="D5524" s="288">
        <f t="shared" si="3168"/>
        <v>0</v>
      </c>
      <c r="E5524" s="289">
        <f t="shared" si="3168"/>
        <v>0</v>
      </c>
      <c r="F5524" s="158"/>
      <c r="G5524" s="159"/>
      <c r="H5524" s="160">
        <f t="shared" ref="H5524:J5524" si="3169">H5486</f>
        <v>0</v>
      </c>
      <c r="I5524" s="161">
        <f t="shared" si="3169"/>
        <v>0</v>
      </c>
      <c r="J5524" s="161">
        <f t="shared" si="3169"/>
        <v>0</v>
      </c>
      <c r="K5524" s="162">
        <f t="shared" si="3161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70">B5487</f>
        <v>0</v>
      </c>
      <c r="C5525" s="287">
        <f t="shared" si="3170"/>
        <v>0</v>
      </c>
      <c r="D5525" s="288">
        <f t="shared" si="3170"/>
        <v>0</v>
      </c>
      <c r="E5525" s="289">
        <f t="shared" si="3170"/>
        <v>0</v>
      </c>
      <c r="F5525" s="158"/>
      <c r="G5525" s="159"/>
      <c r="H5525" s="160">
        <f t="shared" ref="H5525:J5525" si="3171">H5487</f>
        <v>0</v>
      </c>
      <c r="I5525" s="161">
        <f t="shared" si="3171"/>
        <v>0</v>
      </c>
      <c r="J5525" s="161">
        <f t="shared" si="3171"/>
        <v>0</v>
      </c>
      <c r="K5525" s="162">
        <f t="shared" si="3161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2">B5488</f>
        <v>0</v>
      </c>
      <c r="C5526" s="287">
        <f t="shared" si="3172"/>
        <v>0</v>
      </c>
      <c r="D5526" s="288">
        <f t="shared" si="3172"/>
        <v>0</v>
      </c>
      <c r="E5526" s="289">
        <f t="shared" si="3172"/>
        <v>0</v>
      </c>
      <c r="F5526" s="158"/>
      <c r="G5526" s="159"/>
      <c r="H5526" s="160">
        <f t="shared" ref="H5526:J5526" si="3173">H5488</f>
        <v>0</v>
      </c>
      <c r="I5526" s="161">
        <f t="shared" si="3173"/>
        <v>0</v>
      </c>
      <c r="J5526" s="161">
        <f t="shared" si="3173"/>
        <v>0</v>
      </c>
      <c r="K5526" s="162">
        <f t="shared" si="3161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4">B5489</f>
        <v>0</v>
      </c>
      <c r="C5527" s="287">
        <f t="shared" si="3174"/>
        <v>0</v>
      </c>
      <c r="D5527" s="288">
        <f t="shared" si="3174"/>
        <v>0</v>
      </c>
      <c r="E5527" s="290">
        <f t="shared" si="3174"/>
        <v>0</v>
      </c>
      <c r="F5527" s="158"/>
      <c r="G5527" s="159"/>
      <c r="H5527" s="160">
        <f t="shared" ref="H5527:J5527" si="3175">H5489</f>
        <v>0</v>
      </c>
      <c r="I5527" s="161">
        <f t="shared" si="3175"/>
        <v>0</v>
      </c>
      <c r="J5527" s="161">
        <f t="shared" si="3175"/>
        <v>0</v>
      </c>
      <c r="K5527" s="162">
        <f t="shared" si="3161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6">B5490</f>
        <v>0</v>
      </c>
      <c r="C5528" s="287">
        <f t="shared" si="3176"/>
        <v>0</v>
      </c>
      <c r="D5528" s="288">
        <f t="shared" si="3176"/>
        <v>0</v>
      </c>
      <c r="E5528" s="289">
        <f t="shared" si="3176"/>
        <v>0</v>
      </c>
      <c r="F5528" s="158"/>
      <c r="G5528" s="159"/>
      <c r="H5528" s="160">
        <f t="shared" ref="H5528:J5528" si="3177">H5490</f>
        <v>0</v>
      </c>
      <c r="I5528" s="161">
        <f t="shared" si="3177"/>
        <v>0</v>
      </c>
      <c r="J5528" s="161">
        <f t="shared" si="3177"/>
        <v>0</v>
      </c>
      <c r="K5528" s="162">
        <f t="shared" si="3161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8">B5491</f>
        <v>0</v>
      </c>
      <c r="C5529" s="287">
        <f t="shared" si="3178"/>
        <v>0</v>
      </c>
      <c r="D5529" s="288">
        <f t="shared" si="3178"/>
        <v>0</v>
      </c>
      <c r="E5529" s="289">
        <f t="shared" si="3178"/>
        <v>0</v>
      </c>
      <c r="F5529" s="158"/>
      <c r="G5529" s="159"/>
      <c r="H5529" s="160">
        <f t="shared" ref="H5529:J5529" si="3179">H5491</f>
        <v>0</v>
      </c>
      <c r="I5529" s="161">
        <f t="shared" si="3179"/>
        <v>0</v>
      </c>
      <c r="J5529" s="161">
        <f t="shared" si="3179"/>
        <v>0</v>
      </c>
      <c r="K5529" s="162">
        <f t="shared" si="3161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80">B5492</f>
        <v>0</v>
      </c>
      <c r="C5530" s="287">
        <f t="shared" si="3180"/>
        <v>0</v>
      </c>
      <c r="D5530" s="288">
        <f t="shared" si="3180"/>
        <v>0</v>
      </c>
      <c r="E5530" s="289">
        <f t="shared" si="3180"/>
        <v>0</v>
      </c>
      <c r="F5530" s="158"/>
      <c r="G5530" s="159"/>
      <c r="H5530" s="160">
        <f t="shared" ref="H5530:J5530" si="3181">H5492</f>
        <v>0</v>
      </c>
      <c r="I5530" s="161">
        <f t="shared" si="3181"/>
        <v>0</v>
      </c>
      <c r="J5530" s="161">
        <f t="shared" si="3181"/>
        <v>0</v>
      </c>
      <c r="K5530" s="162">
        <f t="shared" si="3161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2">B5493</f>
        <v>0</v>
      </c>
      <c r="C5531" s="287">
        <f t="shared" si="3182"/>
        <v>0</v>
      </c>
      <c r="D5531" s="288">
        <f t="shared" si="3182"/>
        <v>0</v>
      </c>
      <c r="E5531" s="289">
        <f t="shared" si="3182"/>
        <v>0</v>
      </c>
      <c r="F5531" s="158"/>
      <c r="G5531" s="159"/>
      <c r="H5531" s="160">
        <f t="shared" ref="H5531:J5531" si="3183">H5493</f>
        <v>0</v>
      </c>
      <c r="I5531" s="161">
        <f t="shared" si="3183"/>
        <v>0</v>
      </c>
      <c r="J5531" s="161">
        <f t="shared" si="3183"/>
        <v>0</v>
      </c>
      <c r="K5531" s="162">
        <f t="shared" si="3161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4">B5494</f>
        <v>0</v>
      </c>
      <c r="C5532" s="287">
        <f t="shared" si="3184"/>
        <v>0</v>
      </c>
      <c r="D5532" s="288">
        <f t="shared" si="3184"/>
        <v>0</v>
      </c>
      <c r="E5532" s="289">
        <f t="shared" si="3184"/>
        <v>0</v>
      </c>
      <c r="F5532" s="158"/>
      <c r="G5532" s="159"/>
      <c r="H5532" s="160">
        <f t="shared" ref="H5532:J5532" si="3185">H5494</f>
        <v>0</v>
      </c>
      <c r="I5532" s="161">
        <f t="shared" si="3185"/>
        <v>0</v>
      </c>
      <c r="J5532" s="161">
        <f t="shared" si="3185"/>
        <v>0</v>
      </c>
      <c r="K5532" s="162">
        <f t="shared" si="3161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6">B5495</f>
        <v>0</v>
      </c>
      <c r="C5533" s="287">
        <f t="shared" si="3186"/>
        <v>0</v>
      </c>
      <c r="D5533" s="288">
        <f t="shared" si="3186"/>
        <v>0</v>
      </c>
      <c r="E5533" s="289">
        <f t="shared" si="3186"/>
        <v>0</v>
      </c>
      <c r="F5533" s="158"/>
      <c r="G5533" s="159"/>
      <c r="H5533" s="160">
        <f t="shared" ref="H5533:J5533" si="3187">H5495</f>
        <v>0</v>
      </c>
      <c r="I5533" s="161">
        <f t="shared" si="3187"/>
        <v>0</v>
      </c>
      <c r="J5533" s="161">
        <f t="shared" si="3187"/>
        <v>0</v>
      </c>
      <c r="K5533" s="162">
        <f t="shared" si="3161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8">B5496</f>
        <v>0</v>
      </c>
      <c r="C5534" s="287">
        <f t="shared" si="3188"/>
        <v>0</v>
      </c>
      <c r="D5534" s="288">
        <f t="shared" si="3188"/>
        <v>0</v>
      </c>
      <c r="E5534" s="289">
        <f t="shared" si="3188"/>
        <v>0</v>
      </c>
      <c r="F5534" s="158"/>
      <c r="G5534" s="159"/>
      <c r="H5534" s="160">
        <f t="shared" ref="H5534:J5534" si="3189">H5496</f>
        <v>0</v>
      </c>
      <c r="I5534" s="161">
        <f t="shared" si="3189"/>
        <v>0</v>
      </c>
      <c r="J5534" s="161">
        <f t="shared" si="3189"/>
        <v>0</v>
      </c>
      <c r="K5534" s="162">
        <f t="shared" si="3161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90">B5497</f>
        <v>0</v>
      </c>
      <c r="C5535" s="287">
        <f t="shared" si="3190"/>
        <v>0</v>
      </c>
      <c r="D5535" s="288">
        <f t="shared" si="3190"/>
        <v>0</v>
      </c>
      <c r="E5535" s="290">
        <f t="shared" si="3190"/>
        <v>0</v>
      </c>
      <c r="F5535" s="158"/>
      <c r="G5535" s="159"/>
      <c r="H5535" s="160">
        <f t="shared" ref="H5535:J5535" si="3191">H5497</f>
        <v>0</v>
      </c>
      <c r="I5535" s="161">
        <f t="shared" si="3191"/>
        <v>0</v>
      </c>
      <c r="J5535" s="161">
        <f t="shared" si="3191"/>
        <v>0</v>
      </c>
      <c r="K5535" s="162">
        <f t="shared" si="3161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77"/>
      <c r="K5537" s="365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78">
        <f>SUM(K5520:K5535)</f>
        <v>0</v>
      </c>
      <c r="K5538" s="379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6"/>
      <c r="K5539" s="366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5"/>
      <c r="K5541" s="365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71">
        <f>((J5538/1.11)+(K5540/1.11))*11%</f>
        <v>0</v>
      </c>
      <c r="K5542" s="372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5"/>
      <c r="K5543" s="365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8">
        <f>J5508</f>
        <v>0</v>
      </c>
      <c r="K5546" s="339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8">
        <f>J5509</f>
        <v>0</v>
      </c>
      <c r="K5547" s="339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24020049</v>
      </c>
      <c r="F5550" s="200"/>
      <c r="G5550" s="201" t="s">
        <v>2</v>
      </c>
      <c r="H5550" s="340">
        <f>H5512</f>
        <v>0</v>
      </c>
      <c r="I5550" s="340"/>
      <c r="J5550" s="340"/>
      <c r="K5550" s="341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4" t="s">
        <v>3</v>
      </c>
      <c r="G5551" s="207"/>
      <c r="H5551" s="342"/>
      <c r="I5551" s="342"/>
      <c r="J5551" s="342"/>
      <c r="K5551" s="343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5">
        <f>D5514</f>
        <v>0</v>
      </c>
      <c r="E5552" s="316"/>
      <c r="F5552" s="314"/>
      <c r="G5552" s="208"/>
      <c r="H5552" s="317">
        <f>H5514</f>
        <v>0</v>
      </c>
      <c r="I5552" s="317"/>
      <c r="J5552" s="317"/>
      <c r="K5552" s="318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4"/>
      <c r="G5553" s="208"/>
      <c r="H5553" s="319">
        <f>H5515</f>
        <v>0</v>
      </c>
      <c r="I5553" s="319"/>
      <c r="J5553" s="319"/>
      <c r="K5553" s="320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1"/>
      <c r="I5554" s="321"/>
      <c r="J5554" s="321"/>
      <c r="K5554" s="322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2">B5520</f>
        <v>0</v>
      </c>
      <c r="C5558" s="292">
        <f t="shared" si="3192"/>
        <v>0</v>
      </c>
      <c r="D5558" s="293">
        <f t="shared" si="3192"/>
        <v>0</v>
      </c>
      <c r="E5558" s="294">
        <f t="shared" si="3192"/>
        <v>0</v>
      </c>
      <c r="F5558" s="235"/>
      <c r="G5558" s="236"/>
      <c r="H5558" s="237">
        <f t="shared" ref="H5558:J5558" si="3193">H5520</f>
        <v>0</v>
      </c>
      <c r="I5558" s="238">
        <f t="shared" si="3193"/>
        <v>0</v>
      </c>
      <c r="J5558" s="238">
        <f t="shared" si="3193"/>
        <v>0</v>
      </c>
      <c r="K5558" s="239">
        <f t="shared" ref="K5558:K5573" si="3194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5">B5521</f>
        <v>0</v>
      </c>
      <c r="C5559" s="292">
        <f t="shared" si="3195"/>
        <v>0</v>
      </c>
      <c r="D5559" s="293">
        <f t="shared" si="3195"/>
        <v>0</v>
      </c>
      <c r="E5559" s="294">
        <f t="shared" si="3195"/>
        <v>0</v>
      </c>
      <c r="F5559" s="235"/>
      <c r="G5559" s="236"/>
      <c r="H5559" s="237">
        <f t="shared" ref="H5559:J5559" si="3196">H5521</f>
        <v>0</v>
      </c>
      <c r="I5559" s="238">
        <f t="shared" si="3196"/>
        <v>0</v>
      </c>
      <c r="J5559" s="238">
        <f t="shared" si="3196"/>
        <v>0</v>
      </c>
      <c r="K5559" s="239">
        <f t="shared" si="3194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7">B5522</f>
        <v>0</v>
      </c>
      <c r="C5560" s="292">
        <f t="shared" si="3197"/>
        <v>0</v>
      </c>
      <c r="D5560" s="293">
        <f t="shared" si="3197"/>
        <v>0</v>
      </c>
      <c r="E5560" s="294">
        <f t="shared" si="3197"/>
        <v>0</v>
      </c>
      <c r="F5560" s="235"/>
      <c r="G5560" s="236"/>
      <c r="H5560" s="237">
        <f t="shared" ref="H5560:J5560" si="3198">H5522</f>
        <v>0</v>
      </c>
      <c r="I5560" s="238">
        <f t="shared" si="3198"/>
        <v>0</v>
      </c>
      <c r="J5560" s="238">
        <f t="shared" si="3198"/>
        <v>0</v>
      </c>
      <c r="K5560" s="239">
        <f t="shared" si="3194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9">B5523</f>
        <v>0</v>
      </c>
      <c r="C5561" s="292">
        <f t="shared" si="3199"/>
        <v>0</v>
      </c>
      <c r="D5561" s="293">
        <f t="shared" si="3199"/>
        <v>0</v>
      </c>
      <c r="E5561" s="294">
        <f t="shared" si="3199"/>
        <v>0</v>
      </c>
      <c r="F5561" s="235"/>
      <c r="G5561" s="236"/>
      <c r="H5561" s="237">
        <f t="shared" ref="H5561:J5561" si="3200">H5523</f>
        <v>0</v>
      </c>
      <c r="I5561" s="238">
        <f t="shared" si="3200"/>
        <v>0</v>
      </c>
      <c r="J5561" s="238">
        <f t="shared" si="3200"/>
        <v>0</v>
      </c>
      <c r="K5561" s="239">
        <f t="shared" si="3194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201">B5524</f>
        <v>0</v>
      </c>
      <c r="C5562" s="292">
        <f t="shared" si="3201"/>
        <v>0</v>
      </c>
      <c r="D5562" s="293">
        <f t="shared" si="3201"/>
        <v>0</v>
      </c>
      <c r="E5562" s="294">
        <f t="shared" si="3201"/>
        <v>0</v>
      </c>
      <c r="F5562" s="235"/>
      <c r="G5562" s="236"/>
      <c r="H5562" s="237">
        <f t="shared" ref="H5562:J5562" si="3202">H5524</f>
        <v>0</v>
      </c>
      <c r="I5562" s="238">
        <f t="shared" si="3202"/>
        <v>0</v>
      </c>
      <c r="J5562" s="238">
        <f t="shared" si="3202"/>
        <v>0</v>
      </c>
      <c r="K5562" s="239">
        <f t="shared" si="3194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3">B5525</f>
        <v>0</v>
      </c>
      <c r="C5563" s="292">
        <f t="shared" si="3203"/>
        <v>0</v>
      </c>
      <c r="D5563" s="293">
        <f t="shared" si="3203"/>
        <v>0</v>
      </c>
      <c r="E5563" s="294">
        <f t="shared" si="3203"/>
        <v>0</v>
      </c>
      <c r="F5563" s="235"/>
      <c r="G5563" s="236"/>
      <c r="H5563" s="237">
        <f t="shared" ref="H5563:J5563" si="3204">H5525</f>
        <v>0</v>
      </c>
      <c r="I5563" s="238">
        <f t="shared" si="3204"/>
        <v>0</v>
      </c>
      <c r="J5563" s="238">
        <f t="shared" si="3204"/>
        <v>0</v>
      </c>
      <c r="K5563" s="239">
        <f t="shared" si="3194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5">B5526</f>
        <v>0</v>
      </c>
      <c r="C5564" s="292">
        <f t="shared" si="3205"/>
        <v>0</v>
      </c>
      <c r="D5564" s="293">
        <f t="shared" si="3205"/>
        <v>0</v>
      </c>
      <c r="E5564" s="294">
        <f t="shared" si="3205"/>
        <v>0</v>
      </c>
      <c r="F5564" s="235"/>
      <c r="G5564" s="236"/>
      <c r="H5564" s="237">
        <f t="shared" ref="H5564:J5564" si="3206">H5526</f>
        <v>0</v>
      </c>
      <c r="I5564" s="238">
        <f t="shared" si="3206"/>
        <v>0</v>
      </c>
      <c r="J5564" s="238">
        <f t="shared" si="3206"/>
        <v>0</v>
      </c>
      <c r="K5564" s="239">
        <f t="shared" si="3194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7">B5527</f>
        <v>0</v>
      </c>
      <c r="C5565" s="292">
        <f t="shared" si="3207"/>
        <v>0</v>
      </c>
      <c r="D5565" s="293">
        <f t="shared" si="3207"/>
        <v>0</v>
      </c>
      <c r="E5565" s="295">
        <f t="shared" si="3207"/>
        <v>0</v>
      </c>
      <c r="F5565" s="235"/>
      <c r="G5565" s="236"/>
      <c r="H5565" s="237">
        <f t="shared" ref="H5565:J5565" si="3208">H5527</f>
        <v>0</v>
      </c>
      <c r="I5565" s="238">
        <f t="shared" si="3208"/>
        <v>0</v>
      </c>
      <c r="J5565" s="238">
        <f t="shared" si="3208"/>
        <v>0</v>
      </c>
      <c r="K5565" s="239">
        <f t="shared" si="3194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9">B5528</f>
        <v>0</v>
      </c>
      <c r="C5566" s="292">
        <f t="shared" si="3209"/>
        <v>0</v>
      </c>
      <c r="D5566" s="293">
        <f t="shared" si="3209"/>
        <v>0</v>
      </c>
      <c r="E5566" s="294">
        <f t="shared" si="3209"/>
        <v>0</v>
      </c>
      <c r="F5566" s="235"/>
      <c r="G5566" s="236"/>
      <c r="H5566" s="237">
        <f t="shared" ref="H5566:J5566" si="3210">H5528</f>
        <v>0</v>
      </c>
      <c r="I5566" s="238">
        <f t="shared" si="3210"/>
        <v>0</v>
      </c>
      <c r="J5566" s="238">
        <f t="shared" si="3210"/>
        <v>0</v>
      </c>
      <c r="K5566" s="239">
        <f t="shared" si="3194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11">B5529</f>
        <v>0</v>
      </c>
      <c r="C5567" s="292">
        <f t="shared" si="3211"/>
        <v>0</v>
      </c>
      <c r="D5567" s="293">
        <f t="shared" si="3211"/>
        <v>0</v>
      </c>
      <c r="E5567" s="294">
        <f t="shared" si="3211"/>
        <v>0</v>
      </c>
      <c r="F5567" s="235"/>
      <c r="G5567" s="236"/>
      <c r="H5567" s="237">
        <f t="shared" ref="H5567:J5567" si="3212">H5529</f>
        <v>0</v>
      </c>
      <c r="I5567" s="238">
        <f t="shared" si="3212"/>
        <v>0</v>
      </c>
      <c r="J5567" s="238">
        <f t="shared" si="3212"/>
        <v>0</v>
      </c>
      <c r="K5567" s="239">
        <f t="shared" si="3194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3">B5530</f>
        <v>0</v>
      </c>
      <c r="C5568" s="292">
        <f t="shared" si="3213"/>
        <v>0</v>
      </c>
      <c r="D5568" s="293">
        <f t="shared" si="3213"/>
        <v>0</v>
      </c>
      <c r="E5568" s="294">
        <f t="shared" si="3213"/>
        <v>0</v>
      </c>
      <c r="F5568" s="235"/>
      <c r="G5568" s="236"/>
      <c r="H5568" s="237">
        <f t="shared" ref="H5568:J5568" si="3214">H5530</f>
        <v>0</v>
      </c>
      <c r="I5568" s="238">
        <f t="shared" si="3214"/>
        <v>0</v>
      </c>
      <c r="J5568" s="238">
        <f t="shared" si="3214"/>
        <v>0</v>
      </c>
      <c r="K5568" s="239">
        <f t="shared" si="3194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5">B5531</f>
        <v>0</v>
      </c>
      <c r="C5569" s="292">
        <f t="shared" si="3215"/>
        <v>0</v>
      </c>
      <c r="D5569" s="293">
        <f t="shared" si="3215"/>
        <v>0</v>
      </c>
      <c r="E5569" s="294">
        <f t="shared" si="3215"/>
        <v>0</v>
      </c>
      <c r="F5569" s="235"/>
      <c r="G5569" s="236"/>
      <c r="H5569" s="237">
        <f t="shared" ref="H5569:J5569" si="3216">H5531</f>
        <v>0</v>
      </c>
      <c r="I5569" s="238">
        <f t="shared" si="3216"/>
        <v>0</v>
      </c>
      <c r="J5569" s="238">
        <f t="shared" si="3216"/>
        <v>0</v>
      </c>
      <c r="K5569" s="239">
        <f t="shared" si="3194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7">B5532</f>
        <v>0</v>
      </c>
      <c r="C5570" s="292">
        <f t="shared" si="3217"/>
        <v>0</v>
      </c>
      <c r="D5570" s="293">
        <f t="shared" si="3217"/>
        <v>0</v>
      </c>
      <c r="E5570" s="294">
        <f t="shared" si="3217"/>
        <v>0</v>
      </c>
      <c r="F5570" s="235"/>
      <c r="G5570" s="236"/>
      <c r="H5570" s="237">
        <f t="shared" ref="H5570:J5570" si="3218">H5532</f>
        <v>0</v>
      </c>
      <c r="I5570" s="238">
        <f t="shared" si="3218"/>
        <v>0</v>
      </c>
      <c r="J5570" s="238">
        <f t="shared" si="3218"/>
        <v>0</v>
      </c>
      <c r="K5570" s="239">
        <f t="shared" si="3194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9">B5533</f>
        <v>0</v>
      </c>
      <c r="C5571" s="292">
        <f t="shared" si="3219"/>
        <v>0</v>
      </c>
      <c r="D5571" s="293">
        <f t="shared" si="3219"/>
        <v>0</v>
      </c>
      <c r="E5571" s="294">
        <f t="shared" si="3219"/>
        <v>0</v>
      </c>
      <c r="F5571" s="235"/>
      <c r="G5571" s="236"/>
      <c r="H5571" s="237">
        <f t="shared" ref="H5571:J5571" si="3220">H5533</f>
        <v>0</v>
      </c>
      <c r="I5571" s="238">
        <f t="shared" si="3220"/>
        <v>0</v>
      </c>
      <c r="J5571" s="238">
        <f t="shared" si="3220"/>
        <v>0</v>
      </c>
      <c r="K5571" s="239">
        <f t="shared" si="3194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21">B5534</f>
        <v>0</v>
      </c>
      <c r="C5572" s="292">
        <f t="shared" si="3221"/>
        <v>0</v>
      </c>
      <c r="D5572" s="293">
        <f t="shared" si="3221"/>
        <v>0</v>
      </c>
      <c r="E5572" s="294">
        <f t="shared" si="3221"/>
        <v>0</v>
      </c>
      <c r="F5572" s="235"/>
      <c r="G5572" s="236"/>
      <c r="H5572" s="237">
        <f t="shared" ref="H5572:J5572" si="3222">H5534</f>
        <v>0</v>
      </c>
      <c r="I5572" s="238">
        <f t="shared" si="3222"/>
        <v>0</v>
      </c>
      <c r="J5572" s="238">
        <f t="shared" si="3222"/>
        <v>0</v>
      </c>
      <c r="K5572" s="239">
        <f t="shared" si="3194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3">B5535</f>
        <v>0</v>
      </c>
      <c r="C5573" s="292">
        <f t="shared" si="3223"/>
        <v>0</v>
      </c>
      <c r="D5573" s="293">
        <f t="shared" si="3223"/>
        <v>0</v>
      </c>
      <c r="E5573" s="295">
        <f t="shared" si="3223"/>
        <v>0</v>
      </c>
      <c r="F5573" s="235"/>
      <c r="G5573" s="236"/>
      <c r="H5573" s="237">
        <f t="shared" ref="H5573:J5573" si="3224">H5535</f>
        <v>0</v>
      </c>
      <c r="I5573" s="238">
        <f t="shared" si="3224"/>
        <v>0</v>
      </c>
      <c r="J5573" s="238">
        <f t="shared" si="3224"/>
        <v>0</v>
      </c>
      <c r="K5573" s="239">
        <f t="shared" si="3194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3"/>
      <c r="K5575" s="32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5">
        <f>SUM(K5558:K5573)</f>
        <v>0</v>
      </c>
      <c r="K5576" s="32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7"/>
      <c r="K5577" s="32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4"/>
      <c r="K5579" s="32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8">
        <f>((J5576/1.11)+(K5578/1.11))*11%</f>
        <v>0</v>
      </c>
      <c r="K5580" s="329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4"/>
      <c r="K5581" s="32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30">
        <f>J5546</f>
        <v>0</v>
      </c>
      <c r="K5584" s="331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30">
        <f>J5547</f>
        <v>0</v>
      </c>
      <c r="K5585" s="331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24020050</v>
      </c>
      <c r="G5588" s="11" t="s">
        <v>2</v>
      </c>
      <c r="H5588" s="306"/>
      <c r="I5588" s="306"/>
      <c r="J5588" s="306"/>
      <c r="K5588" s="30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0" t="s">
        <v>3</v>
      </c>
      <c r="G5589" s="17"/>
      <c r="H5589" s="308"/>
      <c r="I5589" s="308"/>
      <c r="J5589" s="308"/>
      <c r="K5589" s="30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8"/>
      <c r="E5590" s="349"/>
      <c r="F5590" s="310"/>
      <c r="G5590" s="18"/>
      <c r="H5590" s="350"/>
      <c r="I5590" s="350"/>
      <c r="J5590" s="350"/>
      <c r="K5590" s="351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0"/>
      <c r="G5591" s="18"/>
      <c r="H5591" s="352"/>
      <c r="I5591" s="352"/>
      <c r="J5591" s="352"/>
      <c r="K5591" s="353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4"/>
      <c r="I5592" s="354"/>
      <c r="J5592" s="354"/>
      <c r="K5592" s="355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5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5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5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5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5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5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5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5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5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5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5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5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5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5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5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5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7"/>
      <c r="K5613" s="311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2">
        <f>SUM(K5596:K5611)</f>
        <v>0</v>
      </c>
      <c r="K5614" s="333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4"/>
      <c r="K5615" s="334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1"/>
      <c r="K5617" s="311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5">
        <f>((J5614/1.11)+(K5616/1.11))*11%</f>
        <v>0</v>
      </c>
      <c r="K5618" s="336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1"/>
      <c r="K5619" s="311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12"/>
      <c r="K5622" s="31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12"/>
      <c r="K5623" s="31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24020050</v>
      </c>
      <c r="F5626" s="123"/>
      <c r="G5626" s="124" t="s">
        <v>2</v>
      </c>
      <c r="H5626" s="356">
        <f>H5588</f>
        <v>0</v>
      </c>
      <c r="I5626" s="356"/>
      <c r="J5626" s="356"/>
      <c r="K5626" s="357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60" t="s">
        <v>3</v>
      </c>
      <c r="G5627" s="130"/>
      <c r="H5627" s="358"/>
      <c r="I5627" s="358"/>
      <c r="J5627" s="358"/>
      <c r="K5627" s="359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1">
        <f>D5590</f>
        <v>0</v>
      </c>
      <c r="E5628" s="362"/>
      <c r="F5628" s="360"/>
      <c r="G5628" s="131"/>
      <c r="H5628" s="363">
        <f>H5590</f>
        <v>0</v>
      </c>
      <c r="I5628" s="363"/>
      <c r="J5628" s="363"/>
      <c r="K5628" s="36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60"/>
      <c r="G5629" s="131"/>
      <c r="H5629" s="344">
        <f>H5591</f>
        <v>0</v>
      </c>
      <c r="I5629" s="344"/>
      <c r="J5629" s="344"/>
      <c r="K5629" s="345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6"/>
      <c r="I5630" s="346"/>
      <c r="J5630" s="346"/>
      <c r="K5630" s="347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6">B5596</f>
        <v>0</v>
      </c>
      <c r="C5634" s="287">
        <f t="shared" si="3226"/>
        <v>0</v>
      </c>
      <c r="D5634" s="288">
        <f t="shared" si="3226"/>
        <v>0</v>
      </c>
      <c r="E5634" s="289">
        <f t="shared" si="3226"/>
        <v>0</v>
      </c>
      <c r="F5634" s="158"/>
      <c r="G5634" s="159"/>
      <c r="H5634" s="160">
        <f t="shared" ref="H5634:J5634" si="3227">H5596</f>
        <v>0</v>
      </c>
      <c r="I5634" s="161">
        <f t="shared" si="3227"/>
        <v>0</v>
      </c>
      <c r="J5634" s="161">
        <f t="shared" si="3227"/>
        <v>0</v>
      </c>
      <c r="K5634" s="162">
        <f t="shared" ref="K5634:K5649" si="3228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9">B5597</f>
        <v>0</v>
      </c>
      <c r="C5635" s="287">
        <f t="shared" si="3229"/>
        <v>0</v>
      </c>
      <c r="D5635" s="288">
        <f t="shared" si="3229"/>
        <v>0</v>
      </c>
      <c r="E5635" s="289">
        <f t="shared" si="3229"/>
        <v>0</v>
      </c>
      <c r="F5635" s="158"/>
      <c r="G5635" s="159"/>
      <c r="H5635" s="160">
        <f t="shared" ref="H5635:J5635" si="3230">H5597</f>
        <v>0</v>
      </c>
      <c r="I5635" s="161">
        <f t="shared" si="3230"/>
        <v>0</v>
      </c>
      <c r="J5635" s="161">
        <f t="shared" si="3230"/>
        <v>0</v>
      </c>
      <c r="K5635" s="162">
        <f t="shared" si="3228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31">B5598</f>
        <v>0</v>
      </c>
      <c r="C5636" s="287">
        <f t="shared" si="3231"/>
        <v>0</v>
      </c>
      <c r="D5636" s="288">
        <f t="shared" si="3231"/>
        <v>0</v>
      </c>
      <c r="E5636" s="289">
        <f t="shared" si="3231"/>
        <v>0</v>
      </c>
      <c r="F5636" s="158"/>
      <c r="G5636" s="159"/>
      <c r="H5636" s="160">
        <f t="shared" ref="H5636:J5636" si="3232">H5598</f>
        <v>0</v>
      </c>
      <c r="I5636" s="161">
        <f t="shared" si="3232"/>
        <v>0</v>
      </c>
      <c r="J5636" s="161">
        <f t="shared" si="3232"/>
        <v>0</v>
      </c>
      <c r="K5636" s="162">
        <f t="shared" si="3228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3">B5599</f>
        <v>0</v>
      </c>
      <c r="C5637" s="287">
        <f t="shared" si="3233"/>
        <v>0</v>
      </c>
      <c r="D5637" s="288">
        <f t="shared" si="3233"/>
        <v>0</v>
      </c>
      <c r="E5637" s="289">
        <f t="shared" si="3233"/>
        <v>0</v>
      </c>
      <c r="F5637" s="158"/>
      <c r="G5637" s="159"/>
      <c r="H5637" s="160">
        <f t="shared" ref="H5637:J5637" si="3234">H5599</f>
        <v>0</v>
      </c>
      <c r="I5637" s="161">
        <f t="shared" si="3234"/>
        <v>0</v>
      </c>
      <c r="J5637" s="161">
        <f t="shared" si="3234"/>
        <v>0</v>
      </c>
      <c r="K5637" s="162">
        <f t="shared" si="3228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5">B5600</f>
        <v>0</v>
      </c>
      <c r="C5638" s="287">
        <f t="shared" si="3235"/>
        <v>0</v>
      </c>
      <c r="D5638" s="288">
        <f t="shared" si="3235"/>
        <v>0</v>
      </c>
      <c r="E5638" s="289">
        <f t="shared" si="3235"/>
        <v>0</v>
      </c>
      <c r="F5638" s="158"/>
      <c r="G5638" s="159"/>
      <c r="H5638" s="160">
        <f t="shared" ref="H5638:J5638" si="3236">H5600</f>
        <v>0</v>
      </c>
      <c r="I5638" s="161">
        <f t="shared" si="3236"/>
        <v>0</v>
      </c>
      <c r="J5638" s="161">
        <f t="shared" si="3236"/>
        <v>0</v>
      </c>
      <c r="K5638" s="162">
        <f t="shared" si="3228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7">B5601</f>
        <v>0</v>
      </c>
      <c r="C5639" s="287">
        <f t="shared" si="3237"/>
        <v>0</v>
      </c>
      <c r="D5639" s="288">
        <f t="shared" si="3237"/>
        <v>0</v>
      </c>
      <c r="E5639" s="289">
        <f t="shared" si="3237"/>
        <v>0</v>
      </c>
      <c r="F5639" s="158"/>
      <c r="G5639" s="159"/>
      <c r="H5639" s="160">
        <f t="shared" ref="H5639:J5639" si="3238">H5601</f>
        <v>0</v>
      </c>
      <c r="I5639" s="161">
        <f t="shared" si="3238"/>
        <v>0</v>
      </c>
      <c r="J5639" s="161">
        <f t="shared" si="3238"/>
        <v>0</v>
      </c>
      <c r="K5639" s="162">
        <f t="shared" si="3228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9">B5602</f>
        <v>0</v>
      </c>
      <c r="C5640" s="287">
        <f t="shared" si="3239"/>
        <v>0</v>
      </c>
      <c r="D5640" s="288">
        <f t="shared" si="3239"/>
        <v>0</v>
      </c>
      <c r="E5640" s="289">
        <f t="shared" si="3239"/>
        <v>0</v>
      </c>
      <c r="F5640" s="158"/>
      <c r="G5640" s="159"/>
      <c r="H5640" s="160">
        <f t="shared" ref="H5640:J5640" si="3240">H5602</f>
        <v>0</v>
      </c>
      <c r="I5640" s="161">
        <f t="shared" si="3240"/>
        <v>0</v>
      </c>
      <c r="J5640" s="161">
        <f t="shared" si="3240"/>
        <v>0</v>
      </c>
      <c r="K5640" s="162">
        <f t="shared" si="3228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41">B5603</f>
        <v>0</v>
      </c>
      <c r="C5641" s="287">
        <f t="shared" si="3241"/>
        <v>0</v>
      </c>
      <c r="D5641" s="288">
        <f t="shared" si="3241"/>
        <v>0</v>
      </c>
      <c r="E5641" s="290">
        <f t="shared" si="3241"/>
        <v>0</v>
      </c>
      <c r="F5641" s="158"/>
      <c r="G5641" s="159"/>
      <c r="H5641" s="160">
        <f t="shared" ref="H5641:J5641" si="3242">H5603</f>
        <v>0</v>
      </c>
      <c r="I5641" s="161">
        <f t="shared" si="3242"/>
        <v>0</v>
      </c>
      <c r="J5641" s="161">
        <f t="shared" si="3242"/>
        <v>0</v>
      </c>
      <c r="K5641" s="162">
        <f t="shared" si="3228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3">B5604</f>
        <v>0</v>
      </c>
      <c r="C5642" s="287">
        <f t="shared" si="3243"/>
        <v>0</v>
      </c>
      <c r="D5642" s="288">
        <f t="shared" si="3243"/>
        <v>0</v>
      </c>
      <c r="E5642" s="289">
        <f t="shared" si="3243"/>
        <v>0</v>
      </c>
      <c r="F5642" s="158"/>
      <c r="G5642" s="159"/>
      <c r="H5642" s="160">
        <f t="shared" ref="H5642:J5642" si="3244">H5604</f>
        <v>0</v>
      </c>
      <c r="I5642" s="161">
        <f t="shared" si="3244"/>
        <v>0</v>
      </c>
      <c r="J5642" s="161">
        <f t="shared" si="3244"/>
        <v>0</v>
      </c>
      <c r="K5642" s="162">
        <f t="shared" si="3228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5">B5605</f>
        <v>0</v>
      </c>
      <c r="C5643" s="287">
        <f t="shared" si="3245"/>
        <v>0</v>
      </c>
      <c r="D5643" s="288">
        <f t="shared" si="3245"/>
        <v>0</v>
      </c>
      <c r="E5643" s="289">
        <f t="shared" si="3245"/>
        <v>0</v>
      </c>
      <c r="F5643" s="158"/>
      <c r="G5643" s="159"/>
      <c r="H5643" s="160">
        <f t="shared" ref="H5643:J5643" si="3246">H5605</f>
        <v>0</v>
      </c>
      <c r="I5643" s="161">
        <f t="shared" si="3246"/>
        <v>0</v>
      </c>
      <c r="J5643" s="161">
        <f t="shared" si="3246"/>
        <v>0</v>
      </c>
      <c r="K5643" s="162">
        <f t="shared" si="3228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7">B5606</f>
        <v>0</v>
      </c>
      <c r="C5644" s="287">
        <f t="shared" si="3247"/>
        <v>0</v>
      </c>
      <c r="D5644" s="288">
        <f t="shared" si="3247"/>
        <v>0</v>
      </c>
      <c r="E5644" s="289">
        <f t="shared" si="3247"/>
        <v>0</v>
      </c>
      <c r="F5644" s="158"/>
      <c r="G5644" s="159"/>
      <c r="H5644" s="160">
        <f t="shared" ref="H5644:J5644" si="3248">H5606</f>
        <v>0</v>
      </c>
      <c r="I5644" s="161">
        <f t="shared" si="3248"/>
        <v>0</v>
      </c>
      <c r="J5644" s="161">
        <f t="shared" si="3248"/>
        <v>0</v>
      </c>
      <c r="K5644" s="162">
        <f t="shared" si="3228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9">B5607</f>
        <v>0</v>
      </c>
      <c r="C5645" s="287">
        <f t="shared" si="3249"/>
        <v>0</v>
      </c>
      <c r="D5645" s="288">
        <f t="shared" si="3249"/>
        <v>0</v>
      </c>
      <c r="E5645" s="289">
        <f t="shared" si="3249"/>
        <v>0</v>
      </c>
      <c r="F5645" s="158"/>
      <c r="G5645" s="159"/>
      <c r="H5645" s="160">
        <f t="shared" ref="H5645:J5645" si="3250">H5607</f>
        <v>0</v>
      </c>
      <c r="I5645" s="161">
        <f t="shared" si="3250"/>
        <v>0</v>
      </c>
      <c r="J5645" s="161">
        <f t="shared" si="3250"/>
        <v>0</v>
      </c>
      <c r="K5645" s="162">
        <f t="shared" si="3228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51">B5608</f>
        <v>0</v>
      </c>
      <c r="C5646" s="287">
        <f t="shared" si="3251"/>
        <v>0</v>
      </c>
      <c r="D5646" s="288">
        <f t="shared" si="3251"/>
        <v>0</v>
      </c>
      <c r="E5646" s="289">
        <f t="shared" si="3251"/>
        <v>0</v>
      </c>
      <c r="F5646" s="158"/>
      <c r="G5646" s="159"/>
      <c r="H5646" s="160">
        <f t="shared" ref="H5646:J5646" si="3252">H5608</f>
        <v>0</v>
      </c>
      <c r="I5646" s="161">
        <f t="shared" si="3252"/>
        <v>0</v>
      </c>
      <c r="J5646" s="161">
        <f t="shared" si="3252"/>
        <v>0</v>
      </c>
      <c r="K5646" s="162">
        <f t="shared" si="3228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3">B5609</f>
        <v>0</v>
      </c>
      <c r="C5647" s="287">
        <f t="shared" si="3253"/>
        <v>0</v>
      </c>
      <c r="D5647" s="288">
        <f t="shared" si="3253"/>
        <v>0</v>
      </c>
      <c r="E5647" s="289">
        <f t="shared" si="3253"/>
        <v>0</v>
      </c>
      <c r="F5647" s="158"/>
      <c r="G5647" s="159"/>
      <c r="H5647" s="160">
        <f t="shared" ref="H5647:J5647" si="3254">H5609</f>
        <v>0</v>
      </c>
      <c r="I5647" s="161">
        <f t="shared" si="3254"/>
        <v>0</v>
      </c>
      <c r="J5647" s="161">
        <f t="shared" si="3254"/>
        <v>0</v>
      </c>
      <c r="K5647" s="162">
        <f t="shared" si="3228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5">B5610</f>
        <v>0</v>
      </c>
      <c r="C5648" s="287">
        <f t="shared" si="3255"/>
        <v>0</v>
      </c>
      <c r="D5648" s="288">
        <f t="shared" si="3255"/>
        <v>0</v>
      </c>
      <c r="E5648" s="289">
        <f t="shared" si="3255"/>
        <v>0</v>
      </c>
      <c r="F5648" s="158"/>
      <c r="G5648" s="159"/>
      <c r="H5648" s="160">
        <f t="shared" ref="H5648:J5648" si="3256">H5610</f>
        <v>0</v>
      </c>
      <c r="I5648" s="161">
        <f t="shared" si="3256"/>
        <v>0</v>
      </c>
      <c r="J5648" s="161">
        <f t="shared" si="3256"/>
        <v>0</v>
      </c>
      <c r="K5648" s="162">
        <f t="shared" si="3228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7">B5611</f>
        <v>0</v>
      </c>
      <c r="C5649" s="287">
        <f t="shared" si="3257"/>
        <v>0</v>
      </c>
      <c r="D5649" s="288">
        <f t="shared" si="3257"/>
        <v>0</v>
      </c>
      <c r="E5649" s="290">
        <f t="shared" si="3257"/>
        <v>0</v>
      </c>
      <c r="F5649" s="158"/>
      <c r="G5649" s="159"/>
      <c r="H5649" s="160">
        <f t="shared" ref="H5649:J5649" si="3258">H5611</f>
        <v>0</v>
      </c>
      <c r="I5649" s="161">
        <f t="shared" si="3258"/>
        <v>0</v>
      </c>
      <c r="J5649" s="161">
        <f t="shared" si="3258"/>
        <v>0</v>
      </c>
      <c r="K5649" s="162">
        <f t="shared" si="3228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77"/>
      <c r="K5651" s="365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78">
        <f>SUM(K5634:K5649)</f>
        <v>0</v>
      </c>
      <c r="K5652" s="379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6"/>
      <c r="K5653" s="366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5"/>
      <c r="K5655" s="365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71">
        <f>((J5652/1.11)+(K5654/1.11))*11%</f>
        <v>0</v>
      </c>
      <c r="K5656" s="372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5"/>
      <c r="K5657" s="365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8">
        <f>J5622</f>
        <v>0</v>
      </c>
      <c r="K5660" s="339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8">
        <f>J5623</f>
        <v>0</v>
      </c>
      <c r="K5661" s="339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24020050</v>
      </c>
      <c r="F5664" s="200"/>
      <c r="G5664" s="201" t="s">
        <v>2</v>
      </c>
      <c r="H5664" s="340">
        <f>H5626</f>
        <v>0</v>
      </c>
      <c r="I5664" s="340"/>
      <c r="J5664" s="340"/>
      <c r="K5664" s="341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4" t="s">
        <v>3</v>
      </c>
      <c r="G5665" s="207"/>
      <c r="H5665" s="342"/>
      <c r="I5665" s="342"/>
      <c r="J5665" s="342"/>
      <c r="K5665" s="343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5">
        <f>D5628</f>
        <v>0</v>
      </c>
      <c r="E5666" s="316"/>
      <c r="F5666" s="314"/>
      <c r="G5666" s="208"/>
      <c r="H5666" s="317">
        <f>H5628</f>
        <v>0</v>
      </c>
      <c r="I5666" s="317"/>
      <c r="J5666" s="317"/>
      <c r="K5666" s="318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4"/>
      <c r="G5667" s="208"/>
      <c r="H5667" s="319">
        <f>H5629</f>
        <v>0</v>
      </c>
      <c r="I5667" s="319"/>
      <c r="J5667" s="319"/>
      <c r="K5667" s="320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1"/>
      <c r="I5668" s="321"/>
      <c r="J5668" s="321"/>
      <c r="K5668" s="322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9">B5634</f>
        <v>0</v>
      </c>
      <c r="C5672" s="292">
        <f t="shared" si="3259"/>
        <v>0</v>
      </c>
      <c r="D5672" s="293">
        <f t="shared" si="3259"/>
        <v>0</v>
      </c>
      <c r="E5672" s="294">
        <f t="shared" si="3259"/>
        <v>0</v>
      </c>
      <c r="F5672" s="235"/>
      <c r="G5672" s="236"/>
      <c r="H5672" s="237">
        <f t="shared" ref="H5672:J5672" si="3260">H5634</f>
        <v>0</v>
      </c>
      <c r="I5672" s="238">
        <f t="shared" si="3260"/>
        <v>0</v>
      </c>
      <c r="J5672" s="238">
        <f t="shared" si="3260"/>
        <v>0</v>
      </c>
      <c r="K5672" s="239">
        <f t="shared" ref="K5672:K5687" si="3261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2">B5635</f>
        <v>0</v>
      </c>
      <c r="C5673" s="292">
        <f t="shared" si="3262"/>
        <v>0</v>
      </c>
      <c r="D5673" s="293">
        <f t="shared" si="3262"/>
        <v>0</v>
      </c>
      <c r="E5673" s="294">
        <f t="shared" si="3262"/>
        <v>0</v>
      </c>
      <c r="F5673" s="235"/>
      <c r="G5673" s="236"/>
      <c r="H5673" s="237">
        <f t="shared" ref="H5673:J5673" si="3263">H5635</f>
        <v>0</v>
      </c>
      <c r="I5673" s="238">
        <f t="shared" si="3263"/>
        <v>0</v>
      </c>
      <c r="J5673" s="238">
        <f t="shared" si="3263"/>
        <v>0</v>
      </c>
      <c r="K5673" s="239">
        <f t="shared" si="3261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4">B5636</f>
        <v>0</v>
      </c>
      <c r="C5674" s="292">
        <f t="shared" si="3264"/>
        <v>0</v>
      </c>
      <c r="D5674" s="293">
        <f t="shared" si="3264"/>
        <v>0</v>
      </c>
      <c r="E5674" s="294">
        <f t="shared" si="3264"/>
        <v>0</v>
      </c>
      <c r="F5674" s="235"/>
      <c r="G5674" s="236"/>
      <c r="H5674" s="237">
        <f t="shared" ref="H5674:J5674" si="3265">H5636</f>
        <v>0</v>
      </c>
      <c r="I5674" s="238">
        <f t="shared" si="3265"/>
        <v>0</v>
      </c>
      <c r="J5674" s="238">
        <f t="shared" si="3265"/>
        <v>0</v>
      </c>
      <c r="K5674" s="239">
        <f t="shared" si="3261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6">B5637</f>
        <v>0</v>
      </c>
      <c r="C5675" s="292">
        <f t="shared" si="3266"/>
        <v>0</v>
      </c>
      <c r="D5675" s="293">
        <f t="shared" si="3266"/>
        <v>0</v>
      </c>
      <c r="E5675" s="294">
        <f t="shared" si="3266"/>
        <v>0</v>
      </c>
      <c r="F5675" s="235"/>
      <c r="G5675" s="236"/>
      <c r="H5675" s="237">
        <f t="shared" ref="H5675:J5675" si="3267">H5637</f>
        <v>0</v>
      </c>
      <c r="I5675" s="238">
        <f t="shared" si="3267"/>
        <v>0</v>
      </c>
      <c r="J5675" s="238">
        <f t="shared" si="3267"/>
        <v>0</v>
      </c>
      <c r="K5675" s="239">
        <f t="shared" si="3261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8">B5638</f>
        <v>0</v>
      </c>
      <c r="C5676" s="292">
        <f t="shared" si="3268"/>
        <v>0</v>
      </c>
      <c r="D5676" s="293">
        <f t="shared" si="3268"/>
        <v>0</v>
      </c>
      <c r="E5676" s="294">
        <f t="shared" si="3268"/>
        <v>0</v>
      </c>
      <c r="F5676" s="235"/>
      <c r="G5676" s="236"/>
      <c r="H5676" s="237">
        <f t="shared" ref="H5676:J5676" si="3269">H5638</f>
        <v>0</v>
      </c>
      <c r="I5676" s="238">
        <f t="shared" si="3269"/>
        <v>0</v>
      </c>
      <c r="J5676" s="238">
        <f t="shared" si="3269"/>
        <v>0</v>
      </c>
      <c r="K5676" s="239">
        <f t="shared" si="3261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70">B5639</f>
        <v>0</v>
      </c>
      <c r="C5677" s="292">
        <f t="shared" si="3270"/>
        <v>0</v>
      </c>
      <c r="D5677" s="293">
        <f t="shared" si="3270"/>
        <v>0</v>
      </c>
      <c r="E5677" s="294">
        <f t="shared" si="3270"/>
        <v>0</v>
      </c>
      <c r="F5677" s="235"/>
      <c r="G5677" s="236"/>
      <c r="H5677" s="237">
        <f t="shared" ref="H5677:J5677" si="3271">H5639</f>
        <v>0</v>
      </c>
      <c r="I5677" s="238">
        <f t="shared" si="3271"/>
        <v>0</v>
      </c>
      <c r="J5677" s="238">
        <f t="shared" si="3271"/>
        <v>0</v>
      </c>
      <c r="K5677" s="239">
        <f t="shared" si="3261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2">B5640</f>
        <v>0</v>
      </c>
      <c r="C5678" s="292">
        <f t="shared" si="3272"/>
        <v>0</v>
      </c>
      <c r="D5678" s="293">
        <f t="shared" si="3272"/>
        <v>0</v>
      </c>
      <c r="E5678" s="294">
        <f t="shared" si="3272"/>
        <v>0</v>
      </c>
      <c r="F5678" s="235"/>
      <c r="G5678" s="236"/>
      <c r="H5678" s="237">
        <f t="shared" ref="H5678:J5678" si="3273">H5640</f>
        <v>0</v>
      </c>
      <c r="I5678" s="238">
        <f t="shared" si="3273"/>
        <v>0</v>
      </c>
      <c r="J5678" s="238">
        <f t="shared" si="3273"/>
        <v>0</v>
      </c>
      <c r="K5678" s="239">
        <f t="shared" si="3261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4">B5641</f>
        <v>0</v>
      </c>
      <c r="C5679" s="292">
        <f t="shared" si="3274"/>
        <v>0</v>
      </c>
      <c r="D5679" s="293">
        <f t="shared" si="3274"/>
        <v>0</v>
      </c>
      <c r="E5679" s="295">
        <f t="shared" si="3274"/>
        <v>0</v>
      </c>
      <c r="F5679" s="235"/>
      <c r="G5679" s="236"/>
      <c r="H5679" s="237">
        <f t="shared" ref="H5679:J5679" si="3275">H5641</f>
        <v>0</v>
      </c>
      <c r="I5679" s="238">
        <f t="shared" si="3275"/>
        <v>0</v>
      </c>
      <c r="J5679" s="238">
        <f t="shared" si="3275"/>
        <v>0</v>
      </c>
      <c r="K5679" s="239">
        <f t="shared" si="3261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6">B5642</f>
        <v>0</v>
      </c>
      <c r="C5680" s="292">
        <f t="shared" si="3276"/>
        <v>0</v>
      </c>
      <c r="D5680" s="293">
        <f t="shared" si="3276"/>
        <v>0</v>
      </c>
      <c r="E5680" s="294">
        <f t="shared" si="3276"/>
        <v>0</v>
      </c>
      <c r="F5680" s="235"/>
      <c r="G5680" s="236"/>
      <c r="H5680" s="237">
        <f t="shared" ref="H5680:J5680" si="3277">H5642</f>
        <v>0</v>
      </c>
      <c r="I5680" s="238">
        <f t="shared" si="3277"/>
        <v>0</v>
      </c>
      <c r="J5680" s="238">
        <f t="shared" si="3277"/>
        <v>0</v>
      </c>
      <c r="K5680" s="239">
        <f t="shared" si="3261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8">B5643</f>
        <v>0</v>
      </c>
      <c r="C5681" s="292">
        <f t="shared" si="3278"/>
        <v>0</v>
      </c>
      <c r="D5681" s="293">
        <f t="shared" si="3278"/>
        <v>0</v>
      </c>
      <c r="E5681" s="294">
        <f t="shared" si="3278"/>
        <v>0</v>
      </c>
      <c r="F5681" s="235"/>
      <c r="G5681" s="236"/>
      <c r="H5681" s="237">
        <f t="shared" ref="H5681:J5681" si="3279">H5643</f>
        <v>0</v>
      </c>
      <c r="I5681" s="238">
        <f t="shared" si="3279"/>
        <v>0</v>
      </c>
      <c r="J5681" s="238">
        <f t="shared" si="3279"/>
        <v>0</v>
      </c>
      <c r="K5681" s="239">
        <f t="shared" si="3261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80">B5644</f>
        <v>0</v>
      </c>
      <c r="C5682" s="292">
        <f t="shared" si="3280"/>
        <v>0</v>
      </c>
      <c r="D5682" s="293">
        <f t="shared" si="3280"/>
        <v>0</v>
      </c>
      <c r="E5682" s="294">
        <f t="shared" si="3280"/>
        <v>0</v>
      </c>
      <c r="F5682" s="235"/>
      <c r="G5682" s="236"/>
      <c r="H5682" s="237">
        <f t="shared" ref="H5682:J5682" si="3281">H5644</f>
        <v>0</v>
      </c>
      <c r="I5682" s="238">
        <f t="shared" si="3281"/>
        <v>0</v>
      </c>
      <c r="J5682" s="238">
        <f t="shared" si="3281"/>
        <v>0</v>
      </c>
      <c r="K5682" s="239">
        <f t="shared" si="3261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2">B5645</f>
        <v>0</v>
      </c>
      <c r="C5683" s="292">
        <f t="shared" si="3282"/>
        <v>0</v>
      </c>
      <c r="D5683" s="293">
        <f t="shared" si="3282"/>
        <v>0</v>
      </c>
      <c r="E5683" s="294">
        <f t="shared" si="3282"/>
        <v>0</v>
      </c>
      <c r="F5683" s="235"/>
      <c r="G5683" s="236"/>
      <c r="H5683" s="237">
        <f t="shared" ref="H5683:J5683" si="3283">H5645</f>
        <v>0</v>
      </c>
      <c r="I5683" s="238">
        <f t="shared" si="3283"/>
        <v>0</v>
      </c>
      <c r="J5683" s="238">
        <f t="shared" si="3283"/>
        <v>0</v>
      </c>
      <c r="K5683" s="239">
        <f t="shared" si="3261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4">B5646</f>
        <v>0</v>
      </c>
      <c r="C5684" s="292">
        <f t="shared" si="3284"/>
        <v>0</v>
      </c>
      <c r="D5684" s="293">
        <f t="shared" si="3284"/>
        <v>0</v>
      </c>
      <c r="E5684" s="294">
        <f t="shared" si="3284"/>
        <v>0</v>
      </c>
      <c r="F5684" s="235"/>
      <c r="G5684" s="236"/>
      <c r="H5684" s="237">
        <f t="shared" ref="H5684:J5684" si="3285">H5646</f>
        <v>0</v>
      </c>
      <c r="I5684" s="238">
        <f t="shared" si="3285"/>
        <v>0</v>
      </c>
      <c r="J5684" s="238">
        <f t="shared" si="3285"/>
        <v>0</v>
      </c>
      <c r="K5684" s="239">
        <f t="shared" si="3261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6">B5647</f>
        <v>0</v>
      </c>
      <c r="C5685" s="292">
        <f t="shared" si="3286"/>
        <v>0</v>
      </c>
      <c r="D5685" s="293">
        <f t="shared" si="3286"/>
        <v>0</v>
      </c>
      <c r="E5685" s="294">
        <f t="shared" si="3286"/>
        <v>0</v>
      </c>
      <c r="F5685" s="235"/>
      <c r="G5685" s="236"/>
      <c r="H5685" s="237">
        <f t="shared" ref="H5685:J5685" si="3287">H5647</f>
        <v>0</v>
      </c>
      <c r="I5685" s="238">
        <f t="shared" si="3287"/>
        <v>0</v>
      </c>
      <c r="J5685" s="238">
        <f t="shared" si="3287"/>
        <v>0</v>
      </c>
      <c r="K5685" s="239">
        <f t="shared" si="3261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8">B5648</f>
        <v>0</v>
      </c>
      <c r="C5686" s="292">
        <f t="shared" si="3288"/>
        <v>0</v>
      </c>
      <c r="D5686" s="293">
        <f t="shared" si="3288"/>
        <v>0</v>
      </c>
      <c r="E5686" s="294">
        <f t="shared" si="3288"/>
        <v>0</v>
      </c>
      <c r="F5686" s="235"/>
      <c r="G5686" s="236"/>
      <c r="H5686" s="237">
        <f t="shared" ref="H5686:J5686" si="3289">H5648</f>
        <v>0</v>
      </c>
      <c r="I5686" s="238">
        <f t="shared" si="3289"/>
        <v>0</v>
      </c>
      <c r="J5686" s="238">
        <f t="shared" si="3289"/>
        <v>0</v>
      </c>
      <c r="K5686" s="239">
        <f t="shared" si="3261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90">B5649</f>
        <v>0</v>
      </c>
      <c r="C5687" s="292">
        <f t="shared" si="3290"/>
        <v>0</v>
      </c>
      <c r="D5687" s="293">
        <f t="shared" si="3290"/>
        <v>0</v>
      </c>
      <c r="E5687" s="295">
        <f t="shared" si="3290"/>
        <v>0</v>
      </c>
      <c r="F5687" s="235"/>
      <c r="G5687" s="236"/>
      <c r="H5687" s="237">
        <f t="shared" ref="H5687:J5687" si="3291">H5649</f>
        <v>0</v>
      </c>
      <c r="I5687" s="238">
        <f t="shared" si="3291"/>
        <v>0</v>
      </c>
      <c r="J5687" s="238">
        <f t="shared" si="3291"/>
        <v>0</v>
      </c>
      <c r="K5687" s="239">
        <f t="shared" si="3261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3"/>
      <c r="K5689" s="32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5">
        <f>SUM(K5672:K5687)</f>
        <v>0</v>
      </c>
      <c r="K5690" s="32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7"/>
      <c r="K5691" s="32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4"/>
      <c r="K5693" s="32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8">
        <f>((J5690/1.11)+(K5692/1.11))*11%</f>
        <v>0</v>
      </c>
      <c r="K5694" s="329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4"/>
      <c r="K5695" s="32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30">
        <f>J5660</f>
        <v>0</v>
      </c>
      <c r="K5698" s="331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30">
        <f>J5661</f>
        <v>0</v>
      </c>
      <c r="K5699" s="331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25" right="0.12" top="0.14000000000000001" bottom="7.83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539"/>
  <sheetViews>
    <sheetView topLeftCell="A558" zoomScaleNormal="100" workbookViewId="0">
      <selection activeCell="A571" sqref="A57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24020001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72</v>
      </c>
      <c r="C3" s="88" t="str">
        <f>Invoice!E10</f>
        <v>CORRECTION FLUID KENKO KE-01</v>
      </c>
      <c r="D3" s="89">
        <f>Invoice!H10</f>
        <v>54300</v>
      </c>
      <c r="E3" s="81">
        <f>D3*B3</f>
        <v>3909600</v>
      </c>
      <c r="F3" s="81"/>
      <c r="G3" s="82">
        <f>E3/1.11</f>
        <v>3522162.1621621619</v>
      </c>
      <c r="H3" s="83">
        <f>G3*11%</f>
        <v>387437.83783783781</v>
      </c>
      <c r="I3" s="83">
        <f>G3/B3</f>
        <v>48918.918918918913</v>
      </c>
      <c r="J3" s="103">
        <f>H3/B3</f>
        <v>5381.0810810810808</v>
      </c>
    </row>
    <row r="4" spans="1:10" ht="12.75" customHeight="1" x14ac:dyDescent="0.25">
      <c r="A4" s="101"/>
      <c r="D4" s="81"/>
      <c r="E4" s="81">
        <f>(E3*Invoice!I10)+((E3-(E3*Invoice!I10))*Invoice!J10)</f>
        <v>488700</v>
      </c>
      <c r="F4" s="81"/>
      <c r="G4" s="90">
        <f>E4/1.11</f>
        <v>440270.27027027024</v>
      </c>
      <c r="H4" s="91">
        <f>G4*11%</f>
        <v>48429.729729729726</v>
      </c>
      <c r="I4" s="91">
        <f>G4/B3</f>
        <v>6114.8648648648641</v>
      </c>
      <c r="J4" s="104">
        <f>H4/B3</f>
        <v>672.6351351351351</v>
      </c>
    </row>
    <row r="5" spans="1:10" ht="12.75" customHeight="1" x14ac:dyDescent="0.25">
      <c r="A5" s="101"/>
      <c r="D5" s="81" t="s">
        <v>23</v>
      </c>
      <c r="E5" s="81">
        <f>E3-E4</f>
        <v>3420900</v>
      </c>
      <c r="F5" s="81"/>
      <c r="G5" s="82">
        <f>G3-G4</f>
        <v>3081891.8918918916</v>
      </c>
      <c r="H5" s="82">
        <f>H3-H4</f>
        <v>339008.10810810811</v>
      </c>
      <c r="I5" s="82">
        <f>I3-I4</f>
        <v>42804.054054054046</v>
      </c>
      <c r="J5" s="105">
        <f>J3-J4</f>
        <v>4708.4459459459458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3420899.9999999995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3081891.8918918916</v>
      </c>
      <c r="H8" s="108">
        <f>H5</f>
        <v>339008.10810810811</v>
      </c>
      <c r="I8" s="107"/>
      <c r="J8" s="109">
        <f>H6</f>
        <v>3420899.9999999995</v>
      </c>
    </row>
    <row r="10" spans="1:10" ht="12.75" customHeight="1" x14ac:dyDescent="0.25">
      <c r="A10" s="94" t="s">
        <v>1</v>
      </c>
      <c r="B10" s="95">
        <f>Invoice!E116</f>
        <v>24020002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144</v>
      </c>
      <c r="C12" s="88" t="str">
        <f>Invoice!E124</f>
        <v>GEL PEN KENKO HI-TECH-H 0.28 MM BIRU</v>
      </c>
      <c r="D12" s="89">
        <f>Invoice!H124</f>
        <v>39000</v>
      </c>
      <c r="E12" s="81">
        <f>D12*B12</f>
        <v>5616000</v>
      </c>
      <c r="F12" s="81"/>
      <c r="G12" s="82">
        <f>E12/1.11</f>
        <v>5059459.4594594594</v>
      </c>
      <c r="H12" s="83">
        <f>G12*11%</f>
        <v>556540.54054054059</v>
      </c>
      <c r="I12" s="83">
        <f>G12/B12</f>
        <v>35135.135135135133</v>
      </c>
      <c r="J12" s="103">
        <f>H12/B12</f>
        <v>3864.864864864865</v>
      </c>
    </row>
    <row r="13" spans="1:10" ht="12.75" customHeight="1" x14ac:dyDescent="0.25">
      <c r="A13" s="101"/>
      <c r="D13" s="81"/>
      <c r="E13" s="81">
        <f>(E12*Invoice!I124)+((E12-(E12*Invoice!I124))*Invoice!J124)</f>
        <v>702000</v>
      </c>
      <c r="F13" s="81"/>
      <c r="G13" s="90">
        <f>E13/1.11</f>
        <v>632432.43243243243</v>
      </c>
      <c r="H13" s="91">
        <f>G13*11%</f>
        <v>69567.567567567574</v>
      </c>
      <c r="I13" s="91">
        <f>G13/B12</f>
        <v>4391.8918918918916</v>
      </c>
      <c r="J13" s="104">
        <f>H13/B12</f>
        <v>483.10810810810813</v>
      </c>
    </row>
    <row r="14" spans="1:10" ht="12.75" customHeight="1" x14ac:dyDescent="0.25">
      <c r="A14" s="101"/>
      <c r="D14" s="81" t="s">
        <v>23</v>
      </c>
      <c r="E14" s="81">
        <f>E12-E13</f>
        <v>4914000</v>
      </c>
      <c r="F14" s="81"/>
      <c r="G14" s="82">
        <f>G12-G13</f>
        <v>4427027.0270270268</v>
      </c>
      <c r="H14" s="82">
        <f>H12-H13</f>
        <v>486972.97297297302</v>
      </c>
      <c r="I14" s="82">
        <f>I12-I13</f>
        <v>30743.24324324324</v>
      </c>
      <c r="J14" s="105">
        <f>J12-J13</f>
        <v>3381.7567567567567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4914000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288</v>
      </c>
      <c r="C18" s="88" t="str">
        <f>Invoice!E125</f>
        <v>GEL PEN KENKO HI-TECH-H 0.28 MM HITAM</v>
      </c>
      <c r="D18" s="89">
        <f>Invoice!H125</f>
        <v>39000</v>
      </c>
      <c r="E18" s="81">
        <f t="shared" ref="E18:E24" si="0">D18*B18</f>
        <v>11232000</v>
      </c>
      <c r="F18" s="81"/>
      <c r="G18" s="82">
        <f t="shared" ref="G18:G24" si="1">E18/1.11</f>
        <v>10118918.918918919</v>
      </c>
      <c r="H18" s="83">
        <f t="shared" ref="H18:H24" si="2">G18*11%</f>
        <v>1113081.0810810812</v>
      </c>
      <c r="I18" s="83">
        <f t="shared" ref="I18:I24" si="3">G18/B18</f>
        <v>35135.135135135133</v>
      </c>
      <c r="J18" s="103">
        <f t="shared" ref="J18:J24" si="4">H18/B18</f>
        <v>3864.864864864865</v>
      </c>
    </row>
    <row r="19" spans="1:10" ht="12.75" customHeight="1" x14ac:dyDescent="0.25">
      <c r="A19" s="101"/>
      <c r="D19" s="81"/>
      <c r="E19" s="81">
        <f>(E18*Invoice!I125)+((E18-(E18*Invoice!I125))*Invoice!J125)</f>
        <v>1404000</v>
      </c>
      <c r="F19" s="81"/>
      <c r="G19" s="90">
        <f>E19/1.11</f>
        <v>1264864.8648648649</v>
      </c>
      <c r="H19" s="91">
        <f>G19*11%</f>
        <v>139135.13513513515</v>
      </c>
      <c r="I19" s="91">
        <f>G19/B18</f>
        <v>4391.8918918918916</v>
      </c>
      <c r="J19" s="104">
        <f>H19/B18</f>
        <v>483.10810810810813</v>
      </c>
    </row>
    <row r="20" spans="1:10" ht="12.75" customHeight="1" x14ac:dyDescent="0.25">
      <c r="A20" s="101"/>
      <c r="D20" s="81" t="s">
        <v>23</v>
      </c>
      <c r="E20" s="81">
        <f>E18-E19</f>
        <v>9828000</v>
      </c>
      <c r="F20" s="81"/>
      <c r="G20" s="82">
        <f>G18-G19</f>
        <v>8854054.0540540535</v>
      </c>
      <c r="H20" s="82">
        <f>H18-H19</f>
        <v>973945.94594594603</v>
      </c>
      <c r="I20" s="82">
        <f>I18-I19</f>
        <v>30743.24324324324</v>
      </c>
      <c r="J20" s="105">
        <f>J18-J19</f>
        <v>3381.7567567567567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9828000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60</v>
      </c>
      <c r="C24" s="88" t="str">
        <f>Invoice!E126</f>
        <v>CUTTER 9 MM KENKO A-300 (KECIL)</v>
      </c>
      <c r="D24" s="89">
        <f>Invoice!H126</f>
        <v>57000</v>
      </c>
      <c r="E24" s="81">
        <f t="shared" si="0"/>
        <v>3420000</v>
      </c>
      <c r="F24" s="81"/>
      <c r="G24" s="82">
        <f t="shared" si="1"/>
        <v>3081081.0810810807</v>
      </c>
      <c r="H24" s="83">
        <f t="shared" si="2"/>
        <v>338918.91891891888</v>
      </c>
      <c r="I24" s="83">
        <f t="shared" si="3"/>
        <v>51351.351351351346</v>
      </c>
      <c r="J24" s="103">
        <f t="shared" si="4"/>
        <v>5648.6486486486483</v>
      </c>
    </row>
    <row r="25" spans="1:10" ht="12.75" customHeight="1" x14ac:dyDescent="0.25">
      <c r="A25" s="101"/>
      <c r="D25" s="81"/>
      <c r="E25" s="81">
        <f>(E24*Invoice!I126)+((E24-(E24*Invoice!I126))*Invoice!J126)</f>
        <v>427500</v>
      </c>
      <c r="F25" s="81"/>
      <c r="G25" s="90">
        <f>E25/1.11</f>
        <v>385135.13513513509</v>
      </c>
      <c r="H25" s="91">
        <f>G25*11%</f>
        <v>42364.86486486486</v>
      </c>
      <c r="I25" s="91">
        <f>G25/B24</f>
        <v>6418.9189189189183</v>
      </c>
      <c r="J25" s="104">
        <f>H25/B24</f>
        <v>706.08108108108104</v>
      </c>
    </row>
    <row r="26" spans="1:10" ht="12.75" customHeight="1" x14ac:dyDescent="0.25">
      <c r="A26" s="101"/>
      <c r="D26" s="81" t="s">
        <v>23</v>
      </c>
      <c r="E26" s="81">
        <f>E24-E25</f>
        <v>2992500</v>
      </c>
      <c r="F26" s="81"/>
      <c r="G26" s="82">
        <f>G24-G25</f>
        <v>2695945.9459459456</v>
      </c>
      <c r="H26" s="82">
        <f>H24-H25</f>
        <v>296554.05405405402</v>
      </c>
      <c r="I26" s="82">
        <f>I24-I25</f>
        <v>44932.432432432426</v>
      </c>
      <c r="J26" s="105">
        <f>J24-J25</f>
        <v>4942.5675675675675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2992499.9999999995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G14+G20+G26</f>
        <v>15977027.027027026</v>
      </c>
      <c r="H29" s="108">
        <f>H14+H20+H26</f>
        <v>1757472.972972973</v>
      </c>
      <c r="I29" s="107"/>
      <c r="J29" s="109">
        <f>H15+H21+H27</f>
        <v>17734500</v>
      </c>
    </row>
    <row r="31" spans="1:10" ht="12.75" customHeight="1" x14ac:dyDescent="0.25">
      <c r="A31" s="94" t="s">
        <v>1</v>
      </c>
      <c r="B31" s="95">
        <f>Invoice!E230</f>
        <v>24020003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1</v>
      </c>
      <c r="C33" s="88" t="str">
        <f>Invoice!E238</f>
        <v>PENCIL CASE 22 x 7.5 MAGNET C-2755</v>
      </c>
      <c r="D33" s="89">
        <f>Invoice!H238</f>
        <v>128000</v>
      </c>
      <c r="E33" s="81">
        <f>D33*B33</f>
        <v>128000</v>
      </c>
      <c r="F33" s="81"/>
      <c r="G33" s="82">
        <f>E33/1.11</f>
        <v>115315.31531531531</v>
      </c>
      <c r="H33" s="83">
        <f>G33*11%</f>
        <v>12684.684684684684</v>
      </c>
      <c r="I33" s="83">
        <f>G33/B33</f>
        <v>115315.31531531531</v>
      </c>
      <c r="J33" s="103">
        <f>H33/B33</f>
        <v>12684.684684684684</v>
      </c>
    </row>
    <row r="34" spans="1:10" ht="12.75" customHeight="1" x14ac:dyDescent="0.25">
      <c r="A34" s="101"/>
      <c r="D34" s="81"/>
      <c r="E34" s="81">
        <f>(E33*Invoice!I238)+((E33-(E33*Invoice!I238))*Invoice!J238)</f>
        <v>0</v>
      </c>
      <c r="F34" s="81"/>
      <c r="G34" s="90">
        <f>E34/1.11</f>
        <v>0</v>
      </c>
      <c r="H34" s="91">
        <f>G34*11%</f>
        <v>0</v>
      </c>
      <c r="I34" s="91">
        <f>G34/B33</f>
        <v>0</v>
      </c>
      <c r="J34" s="104">
        <f>H34/B33</f>
        <v>0</v>
      </c>
    </row>
    <row r="35" spans="1:10" ht="12.75" customHeight="1" x14ac:dyDescent="0.25">
      <c r="A35" s="101"/>
      <c r="D35" s="81" t="s">
        <v>23</v>
      </c>
      <c r="E35" s="81">
        <f>E33-E34</f>
        <v>128000</v>
      </c>
      <c r="F35" s="81"/>
      <c r="G35" s="82">
        <f>G33-G34</f>
        <v>115315.31531531531</v>
      </c>
      <c r="H35" s="82">
        <f>H33-H34</f>
        <v>12684.684684684684</v>
      </c>
      <c r="I35" s="82">
        <f>I33-I34</f>
        <v>115315.31531531531</v>
      </c>
      <c r="J35" s="105">
        <f>J33-J34</f>
        <v>12684.684684684684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128000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1</v>
      </c>
      <c r="C39" s="88" t="str">
        <f>Invoice!E239</f>
        <v>PENCIL CASE 22 x 10 MAGNET FX-2210 METALIK LEBAR</v>
      </c>
      <c r="D39" s="89">
        <f>Invoice!H239</f>
        <v>159000</v>
      </c>
      <c r="E39" s="81">
        <f t="shared" ref="E39" si="5">D39*B39</f>
        <v>159000</v>
      </c>
      <c r="F39" s="81"/>
      <c r="G39" s="82">
        <f t="shared" ref="G39" si="6">E39/1.11</f>
        <v>143243.24324324323</v>
      </c>
      <c r="H39" s="83">
        <f t="shared" ref="H39" si="7">G39*11%</f>
        <v>15756.756756756755</v>
      </c>
      <c r="I39" s="83">
        <f t="shared" ref="I39" si="8">G39/B39</f>
        <v>143243.24324324323</v>
      </c>
      <c r="J39" s="103">
        <f t="shared" ref="J39" si="9">H39/B39</f>
        <v>15756.756756756755</v>
      </c>
    </row>
    <row r="40" spans="1:10" ht="12.75" customHeight="1" x14ac:dyDescent="0.25">
      <c r="A40" s="101"/>
      <c r="D40" s="81"/>
      <c r="E40" s="81">
        <f>(E39*Invoice!I239)+((E39-(E39*Invoice!I239))*Invoice!J239)</f>
        <v>0</v>
      </c>
      <c r="F40" s="81"/>
      <c r="G40" s="90">
        <f>E40/1.11</f>
        <v>0</v>
      </c>
      <c r="H40" s="91">
        <f>G40*11%</f>
        <v>0</v>
      </c>
      <c r="I40" s="91">
        <f>G40/B39</f>
        <v>0</v>
      </c>
      <c r="J40" s="104">
        <f>H40/B39</f>
        <v>0</v>
      </c>
    </row>
    <row r="41" spans="1:10" ht="12.75" customHeight="1" x14ac:dyDescent="0.25">
      <c r="A41" s="101"/>
      <c r="D41" s="81" t="s">
        <v>23</v>
      </c>
      <c r="E41" s="81">
        <f>E39-E40</f>
        <v>159000</v>
      </c>
      <c r="F41" s="81"/>
      <c r="G41" s="82">
        <f>G39-G40</f>
        <v>143243.24324324323</v>
      </c>
      <c r="H41" s="82">
        <f>H39-H40</f>
        <v>15756.756756756755</v>
      </c>
      <c r="I41" s="82">
        <f>I39-I40</f>
        <v>143243.24324324323</v>
      </c>
      <c r="J41" s="105">
        <f>J39-J40</f>
        <v>15756.756756756755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158999.99999999997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6"/>
      <c r="B44" s="107"/>
      <c r="C44" s="107"/>
      <c r="D44" s="107"/>
      <c r="E44" s="107"/>
      <c r="F44" s="107"/>
      <c r="G44" s="108">
        <f>G35+G41</f>
        <v>258558.55855855852</v>
      </c>
      <c r="H44" s="108">
        <f>H35+H41</f>
        <v>28441.441441441439</v>
      </c>
      <c r="I44" s="107"/>
      <c r="J44" s="109">
        <f>H36+H42</f>
        <v>287000</v>
      </c>
    </row>
    <row r="46" spans="1:10" ht="12.75" customHeight="1" x14ac:dyDescent="0.25">
      <c r="A46" s="94" t="s">
        <v>1</v>
      </c>
      <c r="B46" s="95">
        <f>Invoice!E344</f>
        <v>24020004</v>
      </c>
      <c r="C46" s="96"/>
      <c r="D46" s="97"/>
      <c r="E46" s="97"/>
      <c r="F46" s="97"/>
      <c r="G46" s="98"/>
      <c r="H46" s="99"/>
      <c r="I46" s="99"/>
      <c r="J46" s="100"/>
    </row>
    <row r="47" spans="1:10" ht="12.75" customHeight="1" x14ac:dyDescent="0.25">
      <c r="A47" s="101">
        <v>1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Invoice!B352</f>
        <v>6</v>
      </c>
      <c r="C48" s="88" t="str">
        <f>Invoice!E352</f>
        <v>GEL PEN AODEMI GP-96129</v>
      </c>
      <c r="D48" s="89">
        <f>Invoice!H352</f>
        <v>16500</v>
      </c>
      <c r="E48" s="81">
        <f>D48*B48</f>
        <v>99000</v>
      </c>
      <c r="F48" s="81"/>
      <c r="G48" s="82">
        <f>E48/1.11</f>
        <v>89189.189189189186</v>
      </c>
      <c r="H48" s="83">
        <f>G48*11%</f>
        <v>9810.8108108108099</v>
      </c>
      <c r="I48" s="83">
        <f>G48/B48</f>
        <v>14864.864864864865</v>
      </c>
      <c r="J48" s="103">
        <f>H48/B48</f>
        <v>1635.135135135135</v>
      </c>
    </row>
    <row r="49" spans="1:10" ht="12.75" customHeight="1" x14ac:dyDescent="0.25">
      <c r="A49" s="101"/>
      <c r="D49" s="81"/>
      <c r="E49" s="81">
        <f>(E48*Invoice!I352)+((E48-(E48*Invoice!I352))*Invoice!J352)</f>
        <v>0</v>
      </c>
      <c r="F49" s="81"/>
      <c r="G49" s="90">
        <f>E49/1.11</f>
        <v>0</v>
      </c>
      <c r="H49" s="91">
        <f>G49*11%</f>
        <v>0</v>
      </c>
      <c r="I49" s="91">
        <f>G49/B48</f>
        <v>0</v>
      </c>
      <c r="J49" s="104">
        <f>H49/B48</f>
        <v>0</v>
      </c>
    </row>
    <row r="50" spans="1:10" ht="12.75" customHeight="1" x14ac:dyDescent="0.25">
      <c r="A50" s="101"/>
      <c r="D50" s="81" t="s">
        <v>23</v>
      </c>
      <c r="E50" s="81">
        <f>E48-E49</f>
        <v>99000</v>
      </c>
      <c r="F50" s="81"/>
      <c r="G50" s="82">
        <f>G48-G49</f>
        <v>89189.189189189186</v>
      </c>
      <c r="H50" s="82">
        <f>H48-H49</f>
        <v>9810.8108108108099</v>
      </c>
      <c r="I50" s="82">
        <f>I48-I49</f>
        <v>14864.864864864865</v>
      </c>
      <c r="J50" s="105">
        <f>J48-J49</f>
        <v>1635.135135135135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99000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2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Invoice!B353</f>
        <v>4</v>
      </c>
      <c r="C54" s="88" t="str">
        <f>Invoice!E353</f>
        <v>BALLPEN VANCO 4W VC-6201</v>
      </c>
      <c r="D54" s="89">
        <f>Invoice!H353</f>
        <v>25000</v>
      </c>
      <c r="E54" s="81">
        <f t="shared" ref="E54:E60" si="10">D54*B54</f>
        <v>100000</v>
      </c>
      <c r="F54" s="81"/>
      <c r="G54" s="82">
        <f t="shared" ref="G54:G60" si="11">E54/1.11</f>
        <v>90090.090090090089</v>
      </c>
      <c r="H54" s="83">
        <f t="shared" ref="H54:H60" si="12">G54*11%</f>
        <v>9909.9099099099094</v>
      </c>
      <c r="I54" s="83">
        <f t="shared" ref="I54:I60" si="13">G54/B54</f>
        <v>22522.522522522522</v>
      </c>
      <c r="J54" s="103">
        <f t="shared" ref="J54:J60" si="14">H54/B54</f>
        <v>2477.4774774774774</v>
      </c>
    </row>
    <row r="55" spans="1:10" ht="12.75" customHeight="1" x14ac:dyDescent="0.25">
      <c r="A55" s="101"/>
      <c r="D55" s="81"/>
      <c r="E55" s="81">
        <f>(E54*Invoice!I353)+((E54-(E54*Invoice!I353))*Invoice!J353)</f>
        <v>0</v>
      </c>
      <c r="F55" s="81"/>
      <c r="G55" s="90">
        <f>E55/1.11</f>
        <v>0</v>
      </c>
      <c r="H55" s="91">
        <f>G55*11%</f>
        <v>0</v>
      </c>
      <c r="I55" s="91">
        <f>G55/B54</f>
        <v>0</v>
      </c>
      <c r="J55" s="104">
        <f>H55/B54</f>
        <v>0</v>
      </c>
    </row>
    <row r="56" spans="1:10" ht="12.75" customHeight="1" x14ac:dyDescent="0.25">
      <c r="A56" s="101"/>
      <c r="D56" s="81" t="s">
        <v>23</v>
      </c>
      <c r="E56" s="81">
        <f>E54-E55</f>
        <v>100000</v>
      </c>
      <c r="F56" s="81"/>
      <c r="G56" s="82">
        <f>G54-G55</f>
        <v>90090.090090090089</v>
      </c>
      <c r="H56" s="82">
        <f>H54-H55</f>
        <v>9909.9099099099094</v>
      </c>
      <c r="I56" s="82">
        <f>I54-I55</f>
        <v>22522.522522522522</v>
      </c>
      <c r="J56" s="105">
        <f>J54-J55</f>
        <v>2477.4774774774774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100000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3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Invoice!B354</f>
        <v>1</v>
      </c>
      <c r="C60" s="88" t="str">
        <f>Invoice!E354</f>
        <v>BENSIA SF-9939 A ISI 32 PC (LOVE DADU)</v>
      </c>
      <c r="D60" s="89">
        <f>Invoice!H354</f>
        <v>60000</v>
      </c>
      <c r="E60" s="81">
        <f t="shared" si="10"/>
        <v>60000</v>
      </c>
      <c r="F60" s="81"/>
      <c r="G60" s="82">
        <f t="shared" si="11"/>
        <v>54054.054054054046</v>
      </c>
      <c r="H60" s="83">
        <f t="shared" si="12"/>
        <v>5945.9459459459449</v>
      </c>
      <c r="I60" s="83">
        <f t="shared" si="13"/>
        <v>54054.054054054046</v>
      </c>
      <c r="J60" s="103">
        <f t="shared" si="14"/>
        <v>5945.9459459459449</v>
      </c>
    </row>
    <row r="61" spans="1:10" ht="12.75" customHeight="1" x14ac:dyDescent="0.25">
      <c r="A61" s="101"/>
      <c r="D61" s="81"/>
      <c r="E61" s="81">
        <f>(E60*Invoice!I354)+((E60-(E60*Invoice!I354))*Invoice!J354)</f>
        <v>0</v>
      </c>
      <c r="F61" s="81"/>
      <c r="G61" s="90">
        <f>E61/1.11</f>
        <v>0</v>
      </c>
      <c r="H61" s="91">
        <f>G61*11%</f>
        <v>0</v>
      </c>
      <c r="I61" s="91">
        <f>G61/B60</f>
        <v>0</v>
      </c>
      <c r="J61" s="104">
        <f>H61/B60</f>
        <v>0</v>
      </c>
    </row>
    <row r="62" spans="1:10" ht="12.75" customHeight="1" x14ac:dyDescent="0.25">
      <c r="A62" s="101"/>
      <c r="D62" s="81" t="s">
        <v>23</v>
      </c>
      <c r="E62" s="81">
        <f>E60-E61</f>
        <v>60000</v>
      </c>
      <c r="F62" s="81"/>
      <c r="G62" s="82">
        <f>G60-G61</f>
        <v>54054.054054054046</v>
      </c>
      <c r="H62" s="82">
        <f>H60-H61</f>
        <v>5945.9459459459449</v>
      </c>
      <c r="I62" s="82">
        <f>I60-I61</f>
        <v>54054.054054054046</v>
      </c>
      <c r="J62" s="105">
        <f>J60-J61</f>
        <v>5945.9459459459449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59999.999999999993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6"/>
      <c r="B65" s="107"/>
      <c r="C65" s="107"/>
      <c r="D65" s="107"/>
      <c r="E65" s="107"/>
      <c r="F65" s="107"/>
      <c r="G65" s="108">
        <f>G50+G56+G62</f>
        <v>233333.33333333334</v>
      </c>
      <c r="H65" s="108">
        <f>H50+H56+H62</f>
        <v>25666.666666666664</v>
      </c>
      <c r="I65" s="107"/>
      <c r="J65" s="109">
        <f>H51+H57+H63</f>
        <v>259000</v>
      </c>
    </row>
    <row r="67" spans="1:10" ht="12.75" customHeight="1" x14ac:dyDescent="0.25">
      <c r="A67" s="94" t="s">
        <v>1</v>
      </c>
      <c r="B67" s="95">
        <f>Invoice!E458</f>
        <v>24020005</v>
      </c>
      <c r="C67" s="96"/>
      <c r="D67" s="97"/>
      <c r="E67" s="97"/>
      <c r="F67" s="97"/>
      <c r="G67" s="98"/>
      <c r="H67" s="99"/>
      <c r="I67" s="99"/>
      <c r="J67" s="100"/>
    </row>
    <row r="68" spans="1:10" ht="12.75" customHeight="1" x14ac:dyDescent="0.25">
      <c r="A68" s="101">
        <v>1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Invoice!B466</f>
        <v>100</v>
      </c>
      <c r="C69" s="88" t="str">
        <f>Invoice!E466</f>
        <v>ISI STAPLER (STAPLES) GREATWALL GW-369 (BESAR)</v>
      </c>
      <c r="D69" s="89">
        <f>Invoice!H466</f>
        <v>25000</v>
      </c>
      <c r="E69" s="81">
        <f>D69*B69</f>
        <v>2500000</v>
      </c>
      <c r="F69" s="81"/>
      <c r="G69" s="82">
        <f>E69/1.11</f>
        <v>2252252.2522522518</v>
      </c>
      <c r="H69" s="83">
        <f>G69*11%</f>
        <v>247747.74774774769</v>
      </c>
      <c r="I69" s="83">
        <f>G69/B69</f>
        <v>22522.522522522519</v>
      </c>
      <c r="J69" s="103">
        <f>H69/B69</f>
        <v>2477.4774774774769</v>
      </c>
    </row>
    <row r="70" spans="1:10" ht="12.75" customHeight="1" x14ac:dyDescent="0.25">
      <c r="A70" s="101"/>
      <c r="D70" s="81"/>
      <c r="E70" s="81">
        <f>(E69*Invoice!I466)+((E69-(E69*Invoice!I466))*Invoice!J466)</f>
        <v>0</v>
      </c>
      <c r="F70" s="81"/>
      <c r="G70" s="90">
        <f>E70/1.11</f>
        <v>0</v>
      </c>
      <c r="H70" s="91">
        <f>G70*11%</f>
        <v>0</v>
      </c>
      <c r="I70" s="91">
        <f>G70/B69</f>
        <v>0</v>
      </c>
      <c r="J70" s="104">
        <f>H70/B69</f>
        <v>0</v>
      </c>
    </row>
    <row r="71" spans="1:10" ht="12.75" customHeight="1" x14ac:dyDescent="0.25">
      <c r="A71" s="101"/>
      <c r="D71" s="81" t="s">
        <v>23</v>
      </c>
      <c r="E71" s="81">
        <f>E69-E70</f>
        <v>2500000</v>
      </c>
      <c r="F71" s="81"/>
      <c r="G71" s="82">
        <f>G69-G70</f>
        <v>2252252.2522522518</v>
      </c>
      <c r="H71" s="82">
        <f>H69-H70</f>
        <v>247747.74774774769</v>
      </c>
      <c r="I71" s="82">
        <f>I69-I70</f>
        <v>22522.522522522519</v>
      </c>
      <c r="J71" s="105">
        <f>J69-J70</f>
        <v>2477.4774774774769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2499999.9999999995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2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Invoice!B467</f>
        <v>34</v>
      </c>
      <c r="C75" s="88" t="str">
        <f>Invoice!E467</f>
        <v>STIP / PENGHAPUS JOYKO EB-30 HITAM</v>
      </c>
      <c r="D75" s="89">
        <f>Invoice!H467</f>
        <v>32000</v>
      </c>
      <c r="E75" s="81">
        <f t="shared" ref="E75" si="15">D75*B75</f>
        <v>1088000</v>
      </c>
      <c r="F75" s="81"/>
      <c r="G75" s="82">
        <f t="shared" ref="G75" si="16">E75/1.11</f>
        <v>980180.18018018012</v>
      </c>
      <c r="H75" s="83">
        <f t="shared" ref="H75" si="17">G75*11%</f>
        <v>107819.81981981981</v>
      </c>
      <c r="I75" s="83">
        <f t="shared" ref="I75" si="18">G75/B75</f>
        <v>28828.828828828828</v>
      </c>
      <c r="J75" s="103">
        <f t="shared" ref="J75" si="19">H75/B75</f>
        <v>3171.171171171171</v>
      </c>
    </row>
    <row r="76" spans="1:10" ht="12.75" customHeight="1" x14ac:dyDescent="0.25">
      <c r="A76" s="101"/>
      <c r="D76" s="81"/>
      <c r="E76" s="81">
        <f>(E75*Invoice!I467)+((E75-(E75*Invoice!I467))*Invoice!J467)</f>
        <v>136000</v>
      </c>
      <c r="F76" s="81"/>
      <c r="G76" s="90">
        <f>E76/1.11</f>
        <v>122522.52252252251</v>
      </c>
      <c r="H76" s="91">
        <f>G76*11%</f>
        <v>13477.477477477476</v>
      </c>
      <c r="I76" s="91">
        <f>G76/B75</f>
        <v>3603.6036036036035</v>
      </c>
      <c r="J76" s="104">
        <f>H76/B75</f>
        <v>396.39639639639637</v>
      </c>
    </row>
    <row r="77" spans="1:10" ht="12.75" customHeight="1" x14ac:dyDescent="0.25">
      <c r="A77" s="101"/>
      <c r="D77" s="81" t="s">
        <v>23</v>
      </c>
      <c r="E77" s="81">
        <f>E75-E76</f>
        <v>952000</v>
      </c>
      <c r="F77" s="81"/>
      <c r="G77" s="82">
        <f>G75-G76</f>
        <v>857657.65765765763</v>
      </c>
      <c r="H77" s="82">
        <f>H75-H76</f>
        <v>94342.342342342337</v>
      </c>
      <c r="I77" s="82">
        <f>I75-I76</f>
        <v>25225.225225225226</v>
      </c>
      <c r="J77" s="105">
        <f>J75-J76</f>
        <v>2774.7747747747744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952000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6"/>
      <c r="B80" s="107"/>
      <c r="C80" s="107"/>
      <c r="D80" s="107"/>
      <c r="E80" s="107"/>
      <c r="F80" s="107"/>
      <c r="G80" s="108">
        <f>G71+G77</f>
        <v>3109909.9099099096</v>
      </c>
      <c r="H80" s="108">
        <f>H71+H77</f>
        <v>342090.09009009006</v>
      </c>
      <c r="I80" s="107"/>
      <c r="J80" s="109">
        <f>H72+H78</f>
        <v>3451999.9999999995</v>
      </c>
    </row>
    <row r="82" spans="1:10" ht="12.75" customHeight="1" x14ac:dyDescent="0.25">
      <c r="A82" s="94" t="s">
        <v>1</v>
      </c>
      <c r="B82" s="95">
        <f>Invoice!E572</f>
        <v>24020006</v>
      </c>
      <c r="C82" s="96"/>
      <c r="D82" s="97"/>
      <c r="E82" s="97"/>
      <c r="F82" s="97"/>
      <c r="G82" s="98"/>
      <c r="H82" s="99"/>
      <c r="I82" s="99"/>
      <c r="J82" s="100"/>
    </row>
    <row r="83" spans="1:10" ht="12.75" customHeight="1" x14ac:dyDescent="0.25">
      <c r="A83" s="101">
        <v>1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Invoice!B580</f>
        <v>240</v>
      </c>
      <c r="C84" s="88" t="str">
        <f>Invoice!E580</f>
        <v>TAPE CUTTER JOYKO TD-103</v>
      </c>
      <c r="D84" s="89">
        <f>Invoice!H580</f>
        <v>19000</v>
      </c>
      <c r="E84" s="81">
        <f>D84*B84</f>
        <v>4560000</v>
      </c>
      <c r="F84" s="81"/>
      <c r="G84" s="82">
        <f>E84/1.11</f>
        <v>4108108.1081081079</v>
      </c>
      <c r="H84" s="83">
        <f>G84*11%</f>
        <v>451891.89189189189</v>
      </c>
      <c r="I84" s="83">
        <f>G84/B84</f>
        <v>17117.117117117115</v>
      </c>
      <c r="J84" s="103">
        <f>H84/B84</f>
        <v>1882.882882882883</v>
      </c>
    </row>
    <row r="85" spans="1:10" ht="12.75" customHeight="1" x14ac:dyDescent="0.25">
      <c r="A85" s="101"/>
      <c r="D85" s="81"/>
      <c r="E85" s="81">
        <f>(E84*Invoice!I580)+((E84-(E84*Invoice!I580))*Invoice!J580)</f>
        <v>570000</v>
      </c>
      <c r="F85" s="81"/>
      <c r="G85" s="90">
        <f>E85/1.11</f>
        <v>513513.51351351349</v>
      </c>
      <c r="H85" s="91">
        <f>G85*11%</f>
        <v>56486.486486486487</v>
      </c>
      <c r="I85" s="91">
        <f>G85/B84</f>
        <v>2139.6396396396394</v>
      </c>
      <c r="J85" s="104">
        <f>H85/B84</f>
        <v>235.36036036036037</v>
      </c>
    </row>
    <row r="86" spans="1:10" ht="12.75" customHeight="1" x14ac:dyDescent="0.25">
      <c r="A86" s="101"/>
      <c r="D86" s="81" t="s">
        <v>23</v>
      </c>
      <c r="E86" s="81">
        <f>E84-E85</f>
        <v>3990000</v>
      </c>
      <c r="F86" s="81"/>
      <c r="G86" s="82">
        <f>G84-G85</f>
        <v>3594594.5945945946</v>
      </c>
      <c r="H86" s="82">
        <f>H84-H85</f>
        <v>395405.40540540538</v>
      </c>
      <c r="I86" s="82">
        <f>I84-I85</f>
        <v>14977.477477477476</v>
      </c>
      <c r="J86" s="105">
        <f>J84-J85</f>
        <v>1647.5225225225226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3990000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1">
        <v>2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Invoice!B581</f>
        <v>216</v>
      </c>
      <c r="C90" s="88" t="str">
        <f>Invoice!E581</f>
        <v>STAMP PAD JOYKO NO. 0</v>
      </c>
      <c r="D90" s="89">
        <f>Invoice!H581</f>
        <v>4900</v>
      </c>
      <c r="E90" s="81">
        <f t="shared" ref="E90:E102" si="20">D90*B90</f>
        <v>1058400</v>
      </c>
      <c r="F90" s="81"/>
      <c r="G90" s="82">
        <f t="shared" ref="G90:G102" si="21">E90/1.11</f>
        <v>953513.51351351338</v>
      </c>
      <c r="H90" s="83">
        <f t="shared" ref="H90:H102" si="22">G90*11%</f>
        <v>104886.48648648646</v>
      </c>
      <c r="I90" s="83">
        <f t="shared" ref="I90:I102" si="23">G90/B90</f>
        <v>4414.4144144144138</v>
      </c>
      <c r="J90" s="103">
        <f t="shared" ref="J90:J102" si="24">H90/B90</f>
        <v>485.58558558558548</v>
      </c>
    </row>
    <row r="91" spans="1:10" ht="12.75" customHeight="1" x14ac:dyDescent="0.25">
      <c r="A91" s="101"/>
      <c r="D91" s="81"/>
      <c r="E91" s="81">
        <f>(E90*Invoice!I581)+((E90-(E90*Invoice!I581))*Invoice!J581)</f>
        <v>132300</v>
      </c>
      <c r="F91" s="81"/>
      <c r="G91" s="90">
        <f>E91/1.11</f>
        <v>119189.18918918917</v>
      </c>
      <c r="H91" s="91">
        <f>G91*11%</f>
        <v>13110.810810810808</v>
      </c>
      <c r="I91" s="91">
        <f>G91/B90</f>
        <v>551.80180180180173</v>
      </c>
      <c r="J91" s="104">
        <f>H91/B90</f>
        <v>60.698198198198185</v>
      </c>
    </row>
    <row r="92" spans="1:10" ht="12.75" customHeight="1" x14ac:dyDescent="0.25">
      <c r="A92" s="101"/>
      <c r="D92" s="81" t="s">
        <v>23</v>
      </c>
      <c r="E92" s="81">
        <f>E90-E91</f>
        <v>926100</v>
      </c>
      <c r="F92" s="81"/>
      <c r="G92" s="82">
        <f>G90-G91</f>
        <v>834324.32432432426</v>
      </c>
      <c r="H92" s="82">
        <f>H90-H91</f>
        <v>91775.675675675651</v>
      </c>
      <c r="I92" s="82">
        <f>I90-I91</f>
        <v>3862.6126126126119</v>
      </c>
      <c r="J92" s="105">
        <f>J90-J91</f>
        <v>424.88738738738732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926099.99999999988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1">
        <v>3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Invoice!B582</f>
        <v>192</v>
      </c>
      <c r="C96" s="88" t="str">
        <f>Invoice!E582</f>
        <v>GEL PEN SET JOYKO GPC-309S DIAMOND ART</v>
      </c>
      <c r="D96" s="89">
        <f>Invoice!H582</f>
        <v>16800</v>
      </c>
      <c r="E96" s="81">
        <f t="shared" si="20"/>
        <v>3225600</v>
      </c>
      <c r="F96" s="81"/>
      <c r="G96" s="82">
        <f t="shared" si="21"/>
        <v>2905945.9459459456</v>
      </c>
      <c r="H96" s="83">
        <f t="shared" si="22"/>
        <v>319654.05405405402</v>
      </c>
      <c r="I96" s="83">
        <f t="shared" si="23"/>
        <v>15135.135135135133</v>
      </c>
      <c r="J96" s="103">
        <f t="shared" si="24"/>
        <v>1664.8648648648648</v>
      </c>
    </row>
    <row r="97" spans="1:10" ht="12.75" customHeight="1" x14ac:dyDescent="0.25">
      <c r="A97" s="101"/>
      <c r="D97" s="81"/>
      <c r="E97" s="81">
        <f>(E96*Invoice!I582)+((E96-(E96*Invoice!I582))*Invoice!J582)</f>
        <v>403200</v>
      </c>
      <c r="F97" s="81"/>
      <c r="G97" s="90">
        <f>E97/1.11</f>
        <v>363243.2432432432</v>
      </c>
      <c r="H97" s="91">
        <f>G97*11%</f>
        <v>39956.756756756753</v>
      </c>
      <c r="I97" s="91">
        <f>G97/B96</f>
        <v>1891.8918918918916</v>
      </c>
      <c r="J97" s="104">
        <f>H97/B96</f>
        <v>208.1081081081081</v>
      </c>
    </row>
    <row r="98" spans="1:10" ht="12.75" customHeight="1" x14ac:dyDescent="0.25">
      <c r="A98" s="101"/>
      <c r="D98" s="81" t="s">
        <v>23</v>
      </c>
      <c r="E98" s="81">
        <f>E96-E97</f>
        <v>2822400</v>
      </c>
      <c r="F98" s="81"/>
      <c r="G98" s="82">
        <f>G96-G97</f>
        <v>2542702.7027027025</v>
      </c>
      <c r="H98" s="82">
        <f>H96-H97</f>
        <v>279697.29729729728</v>
      </c>
      <c r="I98" s="82">
        <f>I96-I97</f>
        <v>13243.243243243242</v>
      </c>
      <c r="J98" s="105">
        <f>J96-J97</f>
        <v>1456.7567567567567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2822400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1">
        <v>4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Invoice!B583</f>
        <v>288</v>
      </c>
      <c r="C102" s="88" t="str">
        <f>Invoice!E583</f>
        <v>GEL PEN KENKO HI-TECH-H 0.28 MM HITAM</v>
      </c>
      <c r="D102" s="89">
        <f>Invoice!H583</f>
        <v>39000</v>
      </c>
      <c r="E102" s="81">
        <f t="shared" si="20"/>
        <v>11232000</v>
      </c>
      <c r="F102" s="81"/>
      <c r="G102" s="82">
        <f t="shared" si="21"/>
        <v>10118918.918918919</v>
      </c>
      <c r="H102" s="83">
        <f t="shared" si="22"/>
        <v>1113081.0810810812</v>
      </c>
      <c r="I102" s="83">
        <f t="shared" si="23"/>
        <v>35135.135135135133</v>
      </c>
      <c r="J102" s="103">
        <f t="shared" si="24"/>
        <v>3864.864864864865</v>
      </c>
    </row>
    <row r="103" spans="1:10" ht="12.75" customHeight="1" x14ac:dyDescent="0.25">
      <c r="A103" s="101"/>
      <c r="D103" s="81"/>
      <c r="E103" s="81">
        <f>(E102*Invoice!I583)+((E102-(E102*Invoice!I583))*Invoice!J583)</f>
        <v>1404000</v>
      </c>
      <c r="F103" s="81"/>
      <c r="G103" s="90">
        <f>E103/1.11</f>
        <v>1264864.8648648649</v>
      </c>
      <c r="H103" s="91">
        <f>G103*11%</f>
        <v>139135.13513513515</v>
      </c>
      <c r="I103" s="91">
        <f>G103/B102</f>
        <v>4391.8918918918916</v>
      </c>
      <c r="J103" s="104">
        <f>H103/B102</f>
        <v>483.10810810810813</v>
      </c>
    </row>
    <row r="104" spans="1:10" ht="12.75" customHeight="1" x14ac:dyDescent="0.25">
      <c r="A104" s="101"/>
      <c r="D104" s="81" t="s">
        <v>23</v>
      </c>
      <c r="E104" s="81">
        <f>E102-E103</f>
        <v>9828000</v>
      </c>
      <c r="F104" s="81"/>
      <c r="G104" s="82">
        <f>G102-G103</f>
        <v>8854054.0540540535</v>
      </c>
      <c r="H104" s="82">
        <f>H102-H103</f>
        <v>973945.94594594603</v>
      </c>
      <c r="I104" s="82">
        <f>I102-I103</f>
        <v>30743.24324324324</v>
      </c>
      <c r="J104" s="105">
        <f>J102-J103</f>
        <v>3381.7567567567567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9828000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6"/>
      <c r="B107" s="107"/>
      <c r="C107" s="107"/>
      <c r="D107" s="107"/>
      <c r="E107" s="107"/>
      <c r="F107" s="107"/>
      <c r="G107" s="108">
        <f>G86+G92+G98+G104</f>
        <v>15825675.675675675</v>
      </c>
      <c r="H107" s="108">
        <f>H86+H92+H98+H104</f>
        <v>1740824.3243243243</v>
      </c>
      <c r="I107" s="107"/>
      <c r="J107" s="109">
        <f>H87+H93+H99+H105</f>
        <v>17566500</v>
      </c>
    </row>
    <row r="109" spans="1:10" ht="12.75" customHeight="1" x14ac:dyDescent="0.25">
      <c r="A109" s="94" t="s">
        <v>1</v>
      </c>
      <c r="B109" s="95">
        <f>Invoice!E686</f>
        <v>24020007</v>
      </c>
      <c r="C109" s="96"/>
      <c r="D109" s="97"/>
      <c r="E109" s="97"/>
      <c r="F109" s="97"/>
      <c r="G109" s="98"/>
      <c r="H109" s="99"/>
      <c r="I109" s="99"/>
      <c r="J109" s="100"/>
    </row>
    <row r="110" spans="1:10" ht="12.75" customHeight="1" x14ac:dyDescent="0.25">
      <c r="A110" s="101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Invoice!B694</f>
        <v>12</v>
      </c>
      <c r="C111" s="88" t="str">
        <f>Invoice!E694</f>
        <v>STAPLER HEAVY DUTY KENKO HD-12N/13</v>
      </c>
      <c r="D111" s="89">
        <f>Invoice!H694</f>
        <v>84000</v>
      </c>
      <c r="E111" s="81">
        <f>D111*B111</f>
        <v>1008000</v>
      </c>
      <c r="F111" s="81"/>
      <c r="G111" s="82">
        <f>E111/1.11</f>
        <v>908108.10810810805</v>
      </c>
      <c r="H111" s="83">
        <f>G111*11%</f>
        <v>99891.891891891879</v>
      </c>
      <c r="I111" s="83">
        <f>G111/B111</f>
        <v>75675.675675675666</v>
      </c>
      <c r="J111" s="103">
        <f>H111/B111</f>
        <v>8324.3243243243232</v>
      </c>
    </row>
    <row r="112" spans="1:10" ht="12.75" customHeight="1" x14ac:dyDescent="0.25">
      <c r="A112" s="101"/>
      <c r="D112" s="81"/>
      <c r="E112" s="81">
        <f>(E111*Invoice!I694)+((E111-(E111*Invoice!I694))*Invoice!J694)</f>
        <v>136080</v>
      </c>
      <c r="F112" s="81"/>
      <c r="G112" s="90">
        <f>E112/1.11</f>
        <v>122594.59459459459</v>
      </c>
      <c r="H112" s="91">
        <f>G112*11%</f>
        <v>13485.405405405405</v>
      </c>
      <c r="I112" s="91">
        <f>G112/B111</f>
        <v>10216.216216216215</v>
      </c>
      <c r="J112" s="104">
        <f>H112/B111</f>
        <v>1123.7837837837837</v>
      </c>
    </row>
    <row r="113" spans="1:10" ht="12.75" customHeight="1" x14ac:dyDescent="0.25">
      <c r="A113" s="101"/>
      <c r="D113" s="81" t="s">
        <v>23</v>
      </c>
      <c r="E113" s="81">
        <f>E111-E112</f>
        <v>871920</v>
      </c>
      <c r="F113" s="81"/>
      <c r="G113" s="82">
        <f>G111-G112</f>
        <v>785513.51351351349</v>
      </c>
      <c r="H113" s="82">
        <f>H111-H112</f>
        <v>86406.486486486479</v>
      </c>
      <c r="I113" s="82">
        <f>I111-I112</f>
        <v>65459.459459459453</v>
      </c>
      <c r="J113" s="105">
        <f>J111-J112</f>
        <v>7200.54054054054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871920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2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Invoice!B695</f>
        <v>50</v>
      </c>
      <c r="C117" s="88" t="str">
        <f>Invoice!E695</f>
        <v>STIP / PENGHAPUS JOYKO 526-B20 PUTIH</v>
      </c>
      <c r="D117" s="89">
        <f>Invoice!H695</f>
        <v>34100</v>
      </c>
      <c r="E117" s="81">
        <f t="shared" ref="E117:E141" si="25">D117*B117</f>
        <v>1705000</v>
      </c>
      <c r="F117" s="81"/>
      <c r="G117" s="82">
        <f t="shared" ref="G117:G141" si="26">E117/1.11</f>
        <v>1536036.036036036</v>
      </c>
      <c r="H117" s="83">
        <f t="shared" ref="H117:H141" si="27">G117*11%</f>
        <v>168963.96396396396</v>
      </c>
      <c r="I117" s="83">
        <f t="shared" ref="I117:I141" si="28">G117/B117</f>
        <v>30720.720720720721</v>
      </c>
      <c r="J117" s="103">
        <f t="shared" ref="J117:J141" si="29">H117/B117</f>
        <v>3379.2792792792793</v>
      </c>
    </row>
    <row r="118" spans="1:10" ht="12.75" customHeight="1" x14ac:dyDescent="0.25">
      <c r="A118" s="101"/>
      <c r="D118" s="81"/>
      <c r="E118" s="81">
        <f>(E117*Invoice!I695)+((E117-(E117*Invoice!I695))*Invoice!J695)</f>
        <v>230175.00000000003</v>
      </c>
      <c r="F118" s="81"/>
      <c r="G118" s="90">
        <f>E118/1.11</f>
        <v>207364.86486486488</v>
      </c>
      <c r="H118" s="91">
        <f>G118*11%</f>
        <v>22810.135135135137</v>
      </c>
      <c r="I118" s="91">
        <f>G118/B117</f>
        <v>4147.2972972972975</v>
      </c>
      <c r="J118" s="104">
        <f>H118/B117</f>
        <v>456.20270270270271</v>
      </c>
    </row>
    <row r="119" spans="1:10" ht="12.75" customHeight="1" x14ac:dyDescent="0.25">
      <c r="A119" s="101"/>
      <c r="D119" s="81" t="s">
        <v>23</v>
      </c>
      <c r="E119" s="81">
        <f>E117-E118</f>
        <v>1474825</v>
      </c>
      <c r="F119" s="81"/>
      <c r="G119" s="82">
        <f>G117-G118</f>
        <v>1328671.1711711711</v>
      </c>
      <c r="H119" s="82">
        <f>H117-H118</f>
        <v>146153.82882882882</v>
      </c>
      <c r="I119" s="82">
        <f>I117-I118</f>
        <v>26573.423423423425</v>
      </c>
      <c r="J119" s="105">
        <f>J117-J118</f>
        <v>2923.0765765765764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1474825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3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Invoice!B696</f>
        <v>100</v>
      </c>
      <c r="C123" s="88" t="str">
        <f>Invoice!E696</f>
        <v>STIP / PENGHAPUS KENKO ERW-40SQ PUTIH</v>
      </c>
      <c r="D123" s="89">
        <f>Invoice!H696</f>
        <v>27500</v>
      </c>
      <c r="E123" s="81">
        <f t="shared" si="25"/>
        <v>2750000</v>
      </c>
      <c r="F123" s="81"/>
      <c r="G123" s="82">
        <f t="shared" si="26"/>
        <v>2477477.4774774774</v>
      </c>
      <c r="H123" s="83">
        <f t="shared" si="27"/>
        <v>272522.52252252254</v>
      </c>
      <c r="I123" s="83">
        <f t="shared" si="28"/>
        <v>24774.774774774774</v>
      </c>
      <c r="J123" s="103">
        <f t="shared" si="29"/>
        <v>2725.2252252252256</v>
      </c>
    </row>
    <row r="124" spans="1:10" ht="12.75" customHeight="1" x14ac:dyDescent="0.25">
      <c r="A124" s="101"/>
      <c r="D124" s="81"/>
      <c r="E124" s="81">
        <f>(E123*Invoice!I696)+((E123-(E123*Invoice!I696))*Invoice!J696)</f>
        <v>371250</v>
      </c>
      <c r="F124" s="81"/>
      <c r="G124" s="90">
        <f>E124/1.11</f>
        <v>334459.45945945941</v>
      </c>
      <c r="H124" s="91">
        <f>G124*11%</f>
        <v>36790.540540540533</v>
      </c>
      <c r="I124" s="91">
        <f>G124/B123</f>
        <v>3344.5945945945941</v>
      </c>
      <c r="J124" s="104">
        <f>H124/B123</f>
        <v>367.9054054054053</v>
      </c>
    </row>
    <row r="125" spans="1:10" ht="12.75" customHeight="1" x14ac:dyDescent="0.25">
      <c r="A125" s="101"/>
      <c r="D125" s="81" t="s">
        <v>23</v>
      </c>
      <c r="E125" s="81">
        <f>E123-E124</f>
        <v>2378750</v>
      </c>
      <c r="F125" s="81"/>
      <c r="G125" s="82">
        <f>G123-G124</f>
        <v>2143018.018018018</v>
      </c>
      <c r="H125" s="82">
        <f>H123-H124</f>
        <v>235731.98198198201</v>
      </c>
      <c r="I125" s="82">
        <f>I123-I124</f>
        <v>21430.180180180181</v>
      </c>
      <c r="J125" s="105">
        <f>J123-J124</f>
        <v>2357.3198198198202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2378750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4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Invoice!B697</f>
        <v>50</v>
      </c>
      <c r="C129" s="88" t="str">
        <f>Invoice!E697</f>
        <v>STIP / PENGHAPUS KENKO ERB-40SQ HITAM</v>
      </c>
      <c r="D129" s="89">
        <f>Invoice!H697</f>
        <v>27500</v>
      </c>
      <c r="E129" s="81">
        <f t="shared" si="25"/>
        <v>1375000</v>
      </c>
      <c r="F129" s="81"/>
      <c r="G129" s="82">
        <f t="shared" si="26"/>
        <v>1238738.7387387387</v>
      </c>
      <c r="H129" s="83">
        <f t="shared" si="27"/>
        <v>136261.26126126127</v>
      </c>
      <c r="I129" s="83">
        <f t="shared" si="28"/>
        <v>24774.774774774774</v>
      </c>
      <c r="J129" s="103">
        <f t="shared" si="29"/>
        <v>2725.2252252252256</v>
      </c>
    </row>
    <row r="130" spans="1:10" ht="12.75" customHeight="1" x14ac:dyDescent="0.25">
      <c r="A130" s="101"/>
      <c r="D130" s="81"/>
      <c r="E130" s="81">
        <f>(E129*Invoice!I697)+((E129-(E129*Invoice!I697))*Invoice!J697)</f>
        <v>185625</v>
      </c>
      <c r="F130" s="81"/>
      <c r="G130" s="90">
        <f>E130/1.11</f>
        <v>167229.7297297297</v>
      </c>
      <c r="H130" s="91">
        <f>G130*11%</f>
        <v>18395.270270270266</v>
      </c>
      <c r="I130" s="91">
        <f>G130/B129</f>
        <v>3344.5945945945941</v>
      </c>
      <c r="J130" s="104">
        <f>H130/B129</f>
        <v>367.9054054054053</v>
      </c>
    </row>
    <row r="131" spans="1:10" ht="12.75" customHeight="1" x14ac:dyDescent="0.25">
      <c r="A131" s="101"/>
      <c r="D131" s="81" t="s">
        <v>23</v>
      </c>
      <c r="E131" s="81">
        <f>E129-E130</f>
        <v>1189375</v>
      </c>
      <c r="F131" s="81"/>
      <c r="G131" s="82">
        <f>G129-G130</f>
        <v>1071509.009009009</v>
      </c>
      <c r="H131" s="82">
        <f>H129-H130</f>
        <v>117865.99099099101</v>
      </c>
      <c r="I131" s="82">
        <f>I129-I130</f>
        <v>21430.180180180181</v>
      </c>
      <c r="J131" s="105">
        <f>J129-J130</f>
        <v>2357.3198198198202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1189375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5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Invoice!B698</f>
        <v>960</v>
      </c>
      <c r="C135" s="88" t="str">
        <f>Invoice!E698</f>
        <v>HIGHLIGHTER / STABILO KENKO HL-100 ORANGE/ UNGU</v>
      </c>
      <c r="D135" s="89">
        <f>Invoice!H698</f>
        <v>3050</v>
      </c>
      <c r="E135" s="81">
        <f t="shared" si="25"/>
        <v>2928000</v>
      </c>
      <c r="F135" s="81"/>
      <c r="G135" s="82">
        <f t="shared" si="26"/>
        <v>2637837.8378378376</v>
      </c>
      <c r="H135" s="83">
        <f t="shared" si="27"/>
        <v>290162.16216216213</v>
      </c>
      <c r="I135" s="83">
        <f t="shared" si="28"/>
        <v>2747.7477477477473</v>
      </c>
      <c r="J135" s="103">
        <f t="shared" si="29"/>
        <v>302.25225225225222</v>
      </c>
    </row>
    <row r="136" spans="1:10" ht="12.75" customHeight="1" x14ac:dyDescent="0.25">
      <c r="A136" s="101"/>
      <c r="D136" s="81"/>
      <c r="E136" s="81">
        <f>(E135*Invoice!I698)+((E135-(E135*Invoice!I698))*Invoice!J698)</f>
        <v>395280</v>
      </c>
      <c r="F136" s="81"/>
      <c r="G136" s="90">
        <f>E136/1.11</f>
        <v>356108.10810810805</v>
      </c>
      <c r="H136" s="91">
        <f>G136*11%</f>
        <v>39171.891891891886</v>
      </c>
      <c r="I136" s="91">
        <f>G136/B135</f>
        <v>370.94594594594588</v>
      </c>
      <c r="J136" s="104">
        <f>H136/B135</f>
        <v>40.804054054054049</v>
      </c>
    </row>
    <row r="137" spans="1:10" ht="12.75" customHeight="1" x14ac:dyDescent="0.25">
      <c r="A137" s="101"/>
      <c r="D137" s="81" t="s">
        <v>23</v>
      </c>
      <c r="E137" s="81">
        <f>E135-E136</f>
        <v>2532720</v>
      </c>
      <c r="F137" s="81"/>
      <c r="G137" s="82">
        <f>G135-G136</f>
        <v>2281729.7297297297</v>
      </c>
      <c r="H137" s="82">
        <f>H135-H136</f>
        <v>250990.27027027024</v>
      </c>
      <c r="I137" s="82">
        <f>I135-I136</f>
        <v>2376.8018018018015</v>
      </c>
      <c r="J137" s="105">
        <f>J135-J136</f>
        <v>261.44819819819816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2532720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6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Invoice!B699</f>
        <v>20</v>
      </c>
      <c r="C141" s="88" t="str">
        <f>Invoice!E699</f>
        <v>STAPLER JOYKO HD-10</v>
      </c>
      <c r="D141" s="89">
        <f>Invoice!H699</f>
        <v>85200</v>
      </c>
      <c r="E141" s="81">
        <f t="shared" si="25"/>
        <v>1704000</v>
      </c>
      <c r="F141" s="81"/>
      <c r="G141" s="82">
        <f t="shared" si="26"/>
        <v>1535135.1351351349</v>
      </c>
      <c r="H141" s="83">
        <f t="shared" si="27"/>
        <v>168864.86486486485</v>
      </c>
      <c r="I141" s="83">
        <f t="shared" si="28"/>
        <v>76756.756756756746</v>
      </c>
      <c r="J141" s="103">
        <f t="shared" si="29"/>
        <v>8443.2432432432433</v>
      </c>
    </row>
    <row r="142" spans="1:10" ht="12.75" customHeight="1" x14ac:dyDescent="0.25">
      <c r="A142" s="101"/>
      <c r="D142" s="81"/>
      <c r="E142" s="81">
        <f>(E141*Invoice!I699)+((E141-(E141*Invoice!I699))*Invoice!J699)</f>
        <v>230040.00000000003</v>
      </c>
      <c r="F142" s="81"/>
      <c r="G142" s="90">
        <f>E142/1.11</f>
        <v>207243.24324324325</v>
      </c>
      <c r="H142" s="91">
        <f>G142*11%</f>
        <v>22796.756756756757</v>
      </c>
      <c r="I142" s="91">
        <f>G142/B141</f>
        <v>10362.162162162163</v>
      </c>
      <c r="J142" s="104">
        <f>H142/B141</f>
        <v>1139.8378378378379</v>
      </c>
    </row>
    <row r="143" spans="1:10" ht="12.75" customHeight="1" x14ac:dyDescent="0.25">
      <c r="A143" s="101"/>
      <c r="D143" s="81" t="s">
        <v>23</v>
      </c>
      <c r="E143" s="81">
        <f>E141-E142</f>
        <v>1473960</v>
      </c>
      <c r="F143" s="81"/>
      <c r="G143" s="82">
        <f>G141-G142</f>
        <v>1327891.8918918916</v>
      </c>
      <c r="H143" s="82">
        <f>H141-H142</f>
        <v>146068.10810810811</v>
      </c>
      <c r="I143" s="82">
        <f>I141-I142</f>
        <v>66394.594594594586</v>
      </c>
      <c r="J143" s="105">
        <f>J141-J142</f>
        <v>7303.405405405405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1473959.9999999998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G113+G119+G125+G131+G137+G143</f>
        <v>8938333.333333334</v>
      </c>
      <c r="H146" s="108">
        <f>H113+H119+H125+H131+H137+H143</f>
        <v>983216.66666666674</v>
      </c>
      <c r="I146" s="107"/>
      <c r="J146" s="109">
        <f>H114+H120+H126+H132+H138+H144</f>
        <v>9921550</v>
      </c>
    </row>
    <row r="148" spans="1:10" ht="12.75" customHeight="1" x14ac:dyDescent="0.25">
      <c r="A148" s="94" t="s">
        <v>1</v>
      </c>
      <c r="B148" s="95">
        <f>Invoice!E800</f>
        <v>24020008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Invoice!B808</f>
        <v>10</v>
      </c>
      <c r="C150" s="88" t="str">
        <f>Invoice!E808</f>
        <v>STAPLER KENKO HD-50</v>
      </c>
      <c r="D150" s="89">
        <f>Invoice!H808</f>
        <v>228000</v>
      </c>
      <c r="E150" s="81">
        <f>D150*B150</f>
        <v>2280000</v>
      </c>
      <c r="F150" s="81"/>
      <c r="G150" s="82">
        <f>E150/1.11</f>
        <v>2054054.054054054</v>
      </c>
      <c r="H150" s="83">
        <f>G150*11%</f>
        <v>225945.94594594595</v>
      </c>
      <c r="I150" s="83">
        <f>G150/B150</f>
        <v>205405.40540540538</v>
      </c>
      <c r="J150" s="103">
        <f>H150/B150</f>
        <v>22594.594594594593</v>
      </c>
    </row>
    <row r="151" spans="1:10" ht="12.75" customHeight="1" x14ac:dyDescent="0.25">
      <c r="A151" s="101"/>
      <c r="D151" s="81"/>
      <c r="E151" s="81">
        <f>(E150*Invoice!I808)+((E150-(E150*Invoice!I808))*Invoice!J808)</f>
        <v>319200.00000000006</v>
      </c>
      <c r="F151" s="81"/>
      <c r="G151" s="90">
        <f>E151/1.11</f>
        <v>287567.56756756757</v>
      </c>
      <c r="H151" s="91">
        <f>G151*11%</f>
        <v>31632.432432432433</v>
      </c>
      <c r="I151" s="91">
        <f>G151/B150</f>
        <v>28756.756756756757</v>
      </c>
      <c r="J151" s="104">
        <f>H151/B150</f>
        <v>3163.2432432432433</v>
      </c>
    </row>
    <row r="152" spans="1:10" ht="12.75" customHeight="1" x14ac:dyDescent="0.25">
      <c r="A152" s="101"/>
      <c r="D152" s="81" t="s">
        <v>23</v>
      </c>
      <c r="E152" s="81">
        <f>E150-E151</f>
        <v>1960800</v>
      </c>
      <c r="F152" s="81"/>
      <c r="G152" s="82">
        <f>G150-G151</f>
        <v>1766486.4864864864</v>
      </c>
      <c r="H152" s="82">
        <f>H150-H151</f>
        <v>194313.51351351352</v>
      </c>
      <c r="I152" s="82">
        <f>I150-I151</f>
        <v>176648.64864864864</v>
      </c>
      <c r="J152" s="105">
        <f>J150-J151</f>
        <v>19431.35135135135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1960800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Invoice!B809</f>
        <v>20</v>
      </c>
      <c r="C156" s="88" t="str">
        <f>Invoice!E809</f>
        <v>STAPLER KENKO HD-10</v>
      </c>
      <c r="D156" s="89">
        <f>Invoice!H809</f>
        <v>93000</v>
      </c>
      <c r="E156" s="81">
        <f t="shared" ref="E156" si="30">D156*B156</f>
        <v>1860000</v>
      </c>
      <c r="F156" s="81"/>
      <c r="G156" s="82">
        <f t="shared" ref="G156" si="31">E156/1.11</f>
        <v>1675675.6756756755</v>
      </c>
      <c r="H156" s="83">
        <f t="shared" ref="H156" si="32">G156*11%</f>
        <v>184324.32432432432</v>
      </c>
      <c r="I156" s="83">
        <f t="shared" ref="I156" si="33">G156/B156</f>
        <v>83783.783783783772</v>
      </c>
      <c r="J156" s="103">
        <f t="shared" ref="J156" si="34">H156/B156</f>
        <v>9216.2162162162167</v>
      </c>
    </row>
    <row r="157" spans="1:10" ht="12.75" customHeight="1" x14ac:dyDescent="0.25">
      <c r="A157" s="101"/>
      <c r="D157" s="81"/>
      <c r="E157" s="81">
        <f>(E156*Invoice!I809)+((E156-(E156*Invoice!I809))*Invoice!J809)</f>
        <v>260400.00000000003</v>
      </c>
      <c r="F157" s="81"/>
      <c r="G157" s="90">
        <f>E157/1.11</f>
        <v>234594.59459459459</v>
      </c>
      <c r="H157" s="91">
        <f>G157*11%</f>
        <v>25805.405405405403</v>
      </c>
      <c r="I157" s="91">
        <f>G157/B156</f>
        <v>11729.72972972973</v>
      </c>
      <c r="J157" s="104">
        <f>H157/B156</f>
        <v>1290.2702702702702</v>
      </c>
    </row>
    <row r="158" spans="1:10" ht="12.75" customHeight="1" x14ac:dyDescent="0.25">
      <c r="A158" s="101"/>
      <c r="D158" s="81" t="s">
        <v>23</v>
      </c>
      <c r="E158" s="81">
        <f>E156-E157</f>
        <v>1599600</v>
      </c>
      <c r="F158" s="81"/>
      <c r="G158" s="82">
        <f>G156-G157</f>
        <v>1441081.0810810809</v>
      </c>
      <c r="H158" s="82">
        <f>H156-H157</f>
        <v>158518.91891891891</v>
      </c>
      <c r="I158" s="82">
        <f>I156-I157</f>
        <v>72054.054054054039</v>
      </c>
      <c r="J158" s="105">
        <f>J156-J157</f>
        <v>7925.9459459459467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1599599.9999999998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6"/>
      <c r="B161" s="107"/>
      <c r="C161" s="107"/>
      <c r="D161" s="107"/>
      <c r="E161" s="107"/>
      <c r="F161" s="107"/>
      <c r="G161" s="108">
        <f>G152+G158</f>
        <v>3207567.5675675673</v>
      </c>
      <c r="H161" s="108">
        <f>H152+H158</f>
        <v>352832.43243243243</v>
      </c>
      <c r="I161" s="107"/>
      <c r="J161" s="109">
        <f>H153+H159</f>
        <v>3560400</v>
      </c>
    </row>
    <row r="163" spans="1:10" ht="12.75" customHeight="1" x14ac:dyDescent="0.25">
      <c r="A163" s="94" t="s">
        <v>1</v>
      </c>
      <c r="B163" s="95">
        <f>Invoice!E914</f>
        <v>24020009</v>
      </c>
      <c r="C163" s="96"/>
      <c r="D163" s="97"/>
      <c r="E163" s="97"/>
      <c r="F163" s="97"/>
      <c r="G163" s="98"/>
      <c r="H163" s="99"/>
      <c r="I163" s="99"/>
      <c r="J163" s="100"/>
    </row>
    <row r="164" spans="1:10" ht="12.75" customHeight="1" x14ac:dyDescent="0.25">
      <c r="A164" s="101">
        <v>1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Invoice!B922</f>
        <v>24</v>
      </c>
      <c r="C165" s="88" t="str">
        <f>Invoice!E922</f>
        <v>CORRECTION TAPE KENKO CT-809 (8M x 5MM)</v>
      </c>
      <c r="D165" s="89">
        <f>Invoice!H922</f>
        <v>54000</v>
      </c>
      <c r="E165" s="81">
        <f>D165*B165</f>
        <v>1296000</v>
      </c>
      <c r="F165" s="81"/>
      <c r="G165" s="82">
        <f>E165/1.11</f>
        <v>1167567.5675675676</v>
      </c>
      <c r="H165" s="83">
        <f>G165*11%</f>
        <v>128432.43243243244</v>
      </c>
      <c r="I165" s="83">
        <f>G165/B165</f>
        <v>48648.648648648646</v>
      </c>
      <c r="J165" s="103">
        <f>H165/B165</f>
        <v>5351.3513513513517</v>
      </c>
    </row>
    <row r="166" spans="1:10" ht="12.75" customHeight="1" x14ac:dyDescent="0.25">
      <c r="A166" s="101"/>
      <c r="D166" s="81"/>
      <c r="E166" s="81">
        <f>(E165*Invoice!I922)+((E165-(E165*Invoice!I922))*Invoice!J922)</f>
        <v>162000</v>
      </c>
      <c r="F166" s="81"/>
      <c r="G166" s="90">
        <f>E166/1.11</f>
        <v>145945.94594594595</v>
      </c>
      <c r="H166" s="91">
        <f>G166*11%</f>
        <v>16054.054054054055</v>
      </c>
      <c r="I166" s="91">
        <f>G166/B165</f>
        <v>6081.0810810810808</v>
      </c>
      <c r="J166" s="104">
        <f>H166/B165</f>
        <v>668.91891891891896</v>
      </c>
    </row>
    <row r="167" spans="1:10" ht="12.75" customHeight="1" x14ac:dyDescent="0.25">
      <c r="A167" s="101"/>
      <c r="D167" s="81" t="s">
        <v>23</v>
      </c>
      <c r="E167" s="81">
        <f>E165-E166</f>
        <v>1134000</v>
      </c>
      <c r="F167" s="81"/>
      <c r="G167" s="82">
        <f>G165-G166</f>
        <v>1021621.6216216217</v>
      </c>
      <c r="H167" s="82">
        <f>H165-H166</f>
        <v>112378.37837837839</v>
      </c>
      <c r="I167" s="82">
        <f>I165-I166</f>
        <v>42567.567567567567</v>
      </c>
      <c r="J167" s="105">
        <f>J165-J166</f>
        <v>4682.4324324324325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1134000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2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Invoice!B923</f>
        <v>24</v>
      </c>
      <c r="C171" s="88" t="str">
        <f>Invoice!E923</f>
        <v>CORRECTION TAPE KENKO CT-802N (8M x 5MM)</v>
      </c>
      <c r="D171" s="89">
        <f>Invoice!H923</f>
        <v>51000</v>
      </c>
      <c r="E171" s="81">
        <f t="shared" ref="E171:E195" si="35">D171*B171</f>
        <v>1224000</v>
      </c>
      <c r="F171" s="81"/>
      <c r="G171" s="82">
        <f t="shared" ref="G171:G195" si="36">E171/1.11</f>
        <v>1102702.7027027027</v>
      </c>
      <c r="H171" s="83">
        <f t="shared" ref="H171:H195" si="37">G171*11%</f>
        <v>121297.29729729729</v>
      </c>
      <c r="I171" s="83">
        <f t="shared" ref="I171:I195" si="38">G171/B171</f>
        <v>45945.945945945947</v>
      </c>
      <c r="J171" s="103">
        <f t="shared" ref="J171:J195" si="39">H171/B171</f>
        <v>5054.0540540540542</v>
      </c>
    </row>
    <row r="172" spans="1:10" ht="12.75" customHeight="1" x14ac:dyDescent="0.25">
      <c r="A172" s="101"/>
      <c r="D172" s="81"/>
      <c r="E172" s="81">
        <f>(E171*Invoice!I923)+((E171-(E171*Invoice!I923))*Invoice!J923)</f>
        <v>153000</v>
      </c>
      <c r="F172" s="81"/>
      <c r="G172" s="90">
        <f>E172/1.11</f>
        <v>137837.83783783784</v>
      </c>
      <c r="H172" s="91">
        <f>G172*11%</f>
        <v>15162.162162162162</v>
      </c>
      <c r="I172" s="91">
        <f>G172/B171</f>
        <v>5743.2432432432433</v>
      </c>
      <c r="J172" s="104">
        <f>H172/B171</f>
        <v>631.75675675675677</v>
      </c>
    </row>
    <row r="173" spans="1:10" ht="12.75" customHeight="1" x14ac:dyDescent="0.25">
      <c r="A173" s="101"/>
      <c r="D173" s="81" t="s">
        <v>23</v>
      </c>
      <c r="E173" s="81">
        <f>E171-E172</f>
        <v>1071000</v>
      </c>
      <c r="F173" s="81"/>
      <c r="G173" s="82">
        <f>G171-G172</f>
        <v>964864.86486486485</v>
      </c>
      <c r="H173" s="82">
        <f>H171-H172</f>
        <v>106135.13513513513</v>
      </c>
      <c r="I173" s="82">
        <f>I171-I172</f>
        <v>40202.702702702707</v>
      </c>
      <c r="J173" s="105">
        <f>J171-J172</f>
        <v>4422.2972972972975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1071000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3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Invoice!B924</f>
        <v>24</v>
      </c>
      <c r="C177" s="88" t="str">
        <f>Invoice!E924</f>
        <v>CORRECTION TAPE KENKO CT-1505FC (15M X 5MM)</v>
      </c>
      <c r="D177" s="89">
        <f>Invoice!H924</f>
        <v>69600</v>
      </c>
      <c r="E177" s="81">
        <f t="shared" si="35"/>
        <v>1670400</v>
      </c>
      <c r="F177" s="81"/>
      <c r="G177" s="82">
        <f t="shared" si="36"/>
        <v>1504864.8648648646</v>
      </c>
      <c r="H177" s="83">
        <f t="shared" si="37"/>
        <v>165535.13513513512</v>
      </c>
      <c r="I177" s="83">
        <f t="shared" si="38"/>
        <v>62702.702702702692</v>
      </c>
      <c r="J177" s="103">
        <f t="shared" si="39"/>
        <v>6897.2972972972966</v>
      </c>
    </row>
    <row r="178" spans="1:10" ht="12.75" customHeight="1" x14ac:dyDescent="0.25">
      <c r="A178" s="101"/>
      <c r="D178" s="81"/>
      <c r="E178" s="81">
        <f>(E177*Invoice!I924)+((E177-(E177*Invoice!I924))*Invoice!J924)</f>
        <v>208800</v>
      </c>
      <c r="F178" s="81"/>
      <c r="G178" s="90">
        <f>E178/1.11</f>
        <v>188108.10810810808</v>
      </c>
      <c r="H178" s="91">
        <f>G178*11%</f>
        <v>20691.89189189189</v>
      </c>
      <c r="I178" s="91">
        <f>G178/B177</f>
        <v>7837.8378378378366</v>
      </c>
      <c r="J178" s="104">
        <f>H178/B177</f>
        <v>862.16216216216208</v>
      </c>
    </row>
    <row r="179" spans="1:10" ht="12.75" customHeight="1" x14ac:dyDescent="0.25">
      <c r="A179" s="101"/>
      <c r="D179" s="81" t="s">
        <v>23</v>
      </c>
      <c r="E179" s="81">
        <f>E177-E178</f>
        <v>1461600</v>
      </c>
      <c r="F179" s="81"/>
      <c r="G179" s="82">
        <f>G177-G178</f>
        <v>1316756.7567567565</v>
      </c>
      <c r="H179" s="82">
        <f>H177-H178</f>
        <v>144843.24324324323</v>
      </c>
      <c r="I179" s="82">
        <f>I177-I178</f>
        <v>54864.864864864852</v>
      </c>
      <c r="J179" s="105">
        <f>J177-J178</f>
        <v>6035.135135135135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1461599.9999999998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4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Invoice!B925</f>
        <v>24</v>
      </c>
      <c r="C183" s="88" t="str">
        <f>Invoice!E925</f>
        <v>CORRECTION TAPE KENKO CT-902 (12M x 5MM)</v>
      </c>
      <c r="D183" s="89">
        <f>Invoice!H925</f>
        <v>60000</v>
      </c>
      <c r="E183" s="81">
        <f t="shared" si="35"/>
        <v>1440000</v>
      </c>
      <c r="F183" s="81"/>
      <c r="G183" s="82">
        <f t="shared" si="36"/>
        <v>1297297.2972972973</v>
      </c>
      <c r="H183" s="83">
        <f t="shared" si="37"/>
        <v>142702.70270270269</v>
      </c>
      <c r="I183" s="83">
        <f t="shared" si="38"/>
        <v>54054.054054054053</v>
      </c>
      <c r="J183" s="103">
        <f t="shared" si="39"/>
        <v>5945.9459459459458</v>
      </c>
    </row>
    <row r="184" spans="1:10" ht="12.75" customHeight="1" x14ac:dyDescent="0.25">
      <c r="A184" s="101"/>
      <c r="D184" s="81"/>
      <c r="E184" s="81">
        <f>(E183*Invoice!I925)+((E183-(E183*Invoice!I925))*Invoice!J925)</f>
        <v>180000</v>
      </c>
      <c r="F184" s="81"/>
      <c r="G184" s="90">
        <f>E184/1.11</f>
        <v>162162.16216216216</v>
      </c>
      <c r="H184" s="91">
        <f>G184*11%</f>
        <v>17837.837837837837</v>
      </c>
      <c r="I184" s="91">
        <f>G184/B183</f>
        <v>6756.7567567567567</v>
      </c>
      <c r="J184" s="104">
        <f>H184/B183</f>
        <v>743.24324324324323</v>
      </c>
    </row>
    <row r="185" spans="1:10" ht="12.75" customHeight="1" x14ac:dyDescent="0.25">
      <c r="A185" s="101"/>
      <c r="D185" s="81" t="s">
        <v>23</v>
      </c>
      <c r="E185" s="81">
        <f>E183-E184</f>
        <v>1260000</v>
      </c>
      <c r="F185" s="81"/>
      <c r="G185" s="82">
        <f>G183-G184</f>
        <v>1135135.1351351351</v>
      </c>
      <c r="H185" s="82">
        <f>H183-H184</f>
        <v>124864.86486486485</v>
      </c>
      <c r="I185" s="82">
        <f>I183-I184</f>
        <v>47297.297297297293</v>
      </c>
      <c r="J185" s="105">
        <f>J183-J184</f>
        <v>5202.7027027027025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1260000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5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Invoice!B926</f>
        <v>12</v>
      </c>
      <c r="C189" s="88" t="str">
        <f>Invoice!E926</f>
        <v>CORRECTION TAPE KENKO CT-902CL (12M x 5MM)</v>
      </c>
      <c r="D189" s="89">
        <f>Invoice!H926</f>
        <v>60000</v>
      </c>
      <c r="E189" s="81">
        <f t="shared" si="35"/>
        <v>720000</v>
      </c>
      <c r="F189" s="81"/>
      <c r="G189" s="82">
        <f t="shared" si="36"/>
        <v>648648.64864864864</v>
      </c>
      <c r="H189" s="83">
        <f t="shared" si="37"/>
        <v>71351.351351351346</v>
      </c>
      <c r="I189" s="83">
        <f t="shared" si="38"/>
        <v>54054.054054054053</v>
      </c>
      <c r="J189" s="103">
        <f t="shared" si="39"/>
        <v>5945.9459459459458</v>
      </c>
    </row>
    <row r="190" spans="1:10" ht="12.75" customHeight="1" x14ac:dyDescent="0.25">
      <c r="A190" s="101"/>
      <c r="D190" s="81"/>
      <c r="E190" s="81">
        <f>(E189*Invoice!I926)+((E189-(E189*Invoice!I926))*Invoice!J926)</f>
        <v>90000</v>
      </c>
      <c r="F190" s="81"/>
      <c r="G190" s="90">
        <f>E190/1.11</f>
        <v>81081.08108108108</v>
      </c>
      <c r="H190" s="91">
        <f>G190*11%</f>
        <v>8918.9189189189183</v>
      </c>
      <c r="I190" s="91">
        <f>G190/B189</f>
        <v>6756.7567567567567</v>
      </c>
      <c r="J190" s="104">
        <f>H190/B189</f>
        <v>743.24324324324323</v>
      </c>
    </row>
    <row r="191" spans="1:10" ht="12.75" customHeight="1" x14ac:dyDescent="0.25">
      <c r="A191" s="101"/>
      <c r="D191" s="81" t="s">
        <v>23</v>
      </c>
      <c r="E191" s="81">
        <f>E189-E190</f>
        <v>630000</v>
      </c>
      <c r="F191" s="81"/>
      <c r="G191" s="82">
        <f>G189-G190</f>
        <v>567567.56756756757</v>
      </c>
      <c r="H191" s="82">
        <f>H189-H190</f>
        <v>62432.432432432426</v>
      </c>
      <c r="I191" s="82">
        <f>I189-I190</f>
        <v>47297.297297297293</v>
      </c>
      <c r="J191" s="105">
        <f>J189-J190</f>
        <v>5202.7027027027025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630000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6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Invoice!B927</f>
        <v>144</v>
      </c>
      <c r="C195" s="88" t="str">
        <f>Invoice!E927</f>
        <v>GEL PEN KENKO HI-TECH-H 0.28 MM HITAM</v>
      </c>
      <c r="D195" s="89">
        <f>Invoice!H927</f>
        <v>39000</v>
      </c>
      <c r="E195" s="81">
        <f t="shared" si="35"/>
        <v>5616000</v>
      </c>
      <c r="F195" s="81"/>
      <c r="G195" s="82">
        <f t="shared" si="36"/>
        <v>5059459.4594594594</v>
      </c>
      <c r="H195" s="83">
        <f t="shared" si="37"/>
        <v>556540.54054054059</v>
      </c>
      <c r="I195" s="83">
        <f t="shared" si="38"/>
        <v>35135.135135135133</v>
      </c>
      <c r="J195" s="103">
        <f t="shared" si="39"/>
        <v>3864.864864864865</v>
      </c>
    </row>
    <row r="196" spans="1:10" ht="12.75" customHeight="1" x14ac:dyDescent="0.25">
      <c r="A196" s="101"/>
      <c r="D196" s="81"/>
      <c r="E196" s="81">
        <f>(E195*Invoice!I927)+((E195-(E195*Invoice!I927))*Invoice!J927)</f>
        <v>702000</v>
      </c>
      <c r="F196" s="81"/>
      <c r="G196" s="90">
        <f>E196/1.11</f>
        <v>632432.43243243243</v>
      </c>
      <c r="H196" s="91">
        <f>G196*11%</f>
        <v>69567.567567567574</v>
      </c>
      <c r="I196" s="91">
        <f>G196/B195</f>
        <v>4391.8918918918916</v>
      </c>
      <c r="J196" s="104">
        <f>H196/B195</f>
        <v>483.10810810810813</v>
      </c>
    </row>
    <row r="197" spans="1:10" ht="12.75" customHeight="1" x14ac:dyDescent="0.25">
      <c r="A197" s="101"/>
      <c r="D197" s="81" t="s">
        <v>23</v>
      </c>
      <c r="E197" s="81">
        <f>E195-E196</f>
        <v>4914000</v>
      </c>
      <c r="F197" s="81"/>
      <c r="G197" s="82">
        <f>G195-G196</f>
        <v>4427027.0270270268</v>
      </c>
      <c r="H197" s="82">
        <f>H195-H196</f>
        <v>486972.97297297302</v>
      </c>
      <c r="I197" s="82">
        <f>I195-I196</f>
        <v>30743.24324324324</v>
      </c>
      <c r="J197" s="105">
        <f>J195-J196</f>
        <v>3381.7567567567567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4914000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G167+G173+G179+G185+G191+G197</f>
        <v>9432972.9729729723</v>
      </c>
      <c r="H200" s="108">
        <f>H167+H173+H179+H185+H191+H197</f>
        <v>1037627.027027027</v>
      </c>
      <c r="I200" s="107"/>
      <c r="J200" s="109">
        <f>H168+H174+H180+H186+H192+H198</f>
        <v>10470600</v>
      </c>
    </row>
    <row r="202" spans="1:10" ht="12.75" customHeight="1" x14ac:dyDescent="0.25">
      <c r="A202" s="94" t="s">
        <v>1</v>
      </c>
      <c r="B202" s="95">
        <f>Invoice!E1028</f>
        <v>24020010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Invoice!B1036</f>
        <v>600</v>
      </c>
      <c r="C204" s="88" t="str">
        <f>Invoice!E1036</f>
        <v>ISI CUTTER 18 MM KENKO L-150 (BESAR)</v>
      </c>
      <c r="D204" s="89">
        <f>Invoice!H1036</f>
        <v>64800</v>
      </c>
      <c r="E204" s="81">
        <f>D204*B204</f>
        <v>38880000</v>
      </c>
      <c r="F204" s="81"/>
      <c r="G204" s="82">
        <f>E204/1.11</f>
        <v>35027027.027027026</v>
      </c>
      <c r="H204" s="83">
        <f>G204*11%</f>
        <v>3852972.9729729728</v>
      </c>
      <c r="I204" s="83">
        <f>G204/B204</f>
        <v>58378.378378378373</v>
      </c>
      <c r="J204" s="103">
        <f>H204/B204</f>
        <v>6421.6216216216217</v>
      </c>
    </row>
    <row r="205" spans="1:10" ht="12.75" customHeight="1" x14ac:dyDescent="0.25">
      <c r="A205" s="101"/>
      <c r="D205" s="81"/>
      <c r="E205" s="81">
        <f>(E204*Invoice!I1036)+((E204-(E204*Invoice!I1036))*Invoice!J1036)</f>
        <v>4860000</v>
      </c>
      <c r="F205" s="81"/>
      <c r="G205" s="90">
        <f>E205/1.11</f>
        <v>4378378.3783783782</v>
      </c>
      <c r="H205" s="91">
        <f>G205*11%</f>
        <v>481621.6216216216</v>
      </c>
      <c r="I205" s="91">
        <f>G205/B204</f>
        <v>7297.2972972972966</v>
      </c>
      <c r="J205" s="104">
        <f>H205/B204</f>
        <v>802.70270270270271</v>
      </c>
    </row>
    <row r="206" spans="1:10" ht="12.75" customHeight="1" x14ac:dyDescent="0.25">
      <c r="A206" s="101"/>
      <c r="D206" s="81" t="s">
        <v>23</v>
      </c>
      <c r="E206" s="81">
        <f>E204-E205</f>
        <v>34020000</v>
      </c>
      <c r="F206" s="81"/>
      <c r="G206" s="82">
        <f>G204-G205</f>
        <v>30648648.648648649</v>
      </c>
      <c r="H206" s="82">
        <f>H204-H205</f>
        <v>3371351.351351351</v>
      </c>
      <c r="I206" s="82">
        <f>I204-I205</f>
        <v>51081.08108108108</v>
      </c>
      <c r="J206" s="105">
        <f>J204-J205</f>
        <v>5618.9189189189192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34020000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Invoice!B1037</f>
        <v>120</v>
      </c>
      <c r="C210" s="88" t="str">
        <f>Invoice!E1037</f>
        <v>ISI CUTTER 9 MM KENKO A-100 (KECIL)</v>
      </c>
      <c r="D210" s="89">
        <f>Invoice!H1037</f>
        <v>32400</v>
      </c>
      <c r="E210" s="81">
        <f t="shared" ref="E210" si="40">D210*B210</f>
        <v>3888000</v>
      </c>
      <c r="F210" s="81"/>
      <c r="G210" s="82">
        <f t="shared" ref="G210" si="41">E210/1.11</f>
        <v>3502702.7027027025</v>
      </c>
      <c r="H210" s="83">
        <f t="shared" ref="H210" si="42">G210*11%</f>
        <v>385297.29729729728</v>
      </c>
      <c r="I210" s="83">
        <f t="shared" ref="I210" si="43">G210/B210</f>
        <v>29189.189189189186</v>
      </c>
      <c r="J210" s="103">
        <f t="shared" ref="J210" si="44">H210/B210</f>
        <v>3210.8108108108108</v>
      </c>
    </row>
    <row r="211" spans="1:10" ht="12.75" customHeight="1" x14ac:dyDescent="0.25">
      <c r="A211" s="101"/>
      <c r="D211" s="81"/>
      <c r="E211" s="81">
        <f>(E210*Invoice!I1037)+((E210-(E210*Invoice!I1037))*Invoice!J1037)</f>
        <v>486000</v>
      </c>
      <c r="F211" s="81"/>
      <c r="G211" s="90">
        <f>E211/1.11</f>
        <v>437837.83783783781</v>
      </c>
      <c r="H211" s="91">
        <f>G211*11%</f>
        <v>48162.16216216216</v>
      </c>
      <c r="I211" s="91">
        <f>G211/B210</f>
        <v>3648.6486486486483</v>
      </c>
      <c r="J211" s="104">
        <f>H211/B210</f>
        <v>401.35135135135135</v>
      </c>
    </row>
    <row r="212" spans="1:10" ht="12.75" customHeight="1" x14ac:dyDescent="0.25">
      <c r="A212" s="101"/>
      <c r="D212" s="81" t="s">
        <v>23</v>
      </c>
      <c r="E212" s="81">
        <f>E210-E211</f>
        <v>3402000</v>
      </c>
      <c r="F212" s="81"/>
      <c r="G212" s="82">
        <f>G210-G211</f>
        <v>3064864.8648648649</v>
      </c>
      <c r="H212" s="82">
        <f>H210-H211</f>
        <v>337135.13513513515</v>
      </c>
      <c r="I212" s="82">
        <f>I210-I211</f>
        <v>25540.54054054054</v>
      </c>
      <c r="J212" s="105">
        <f>J210-J211</f>
        <v>2809.4594594594596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3402000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6"/>
      <c r="B215" s="107"/>
      <c r="C215" s="107"/>
      <c r="D215" s="107"/>
      <c r="E215" s="107"/>
      <c r="F215" s="107"/>
      <c r="G215" s="108">
        <f>G206+G212</f>
        <v>33713513.513513513</v>
      </c>
      <c r="H215" s="108">
        <f>H206+H212</f>
        <v>3708486.4864864862</v>
      </c>
      <c r="I215" s="107"/>
      <c r="J215" s="109">
        <f>H207+H213</f>
        <v>37422000</v>
      </c>
    </row>
    <row r="217" spans="1:10" ht="12.75" customHeight="1" x14ac:dyDescent="0.25">
      <c r="A217" s="94" t="s">
        <v>1</v>
      </c>
      <c r="B217" s="95">
        <f>Invoice!E1142</f>
        <v>24020011</v>
      </c>
      <c r="C217" s="96"/>
      <c r="D217" s="97"/>
      <c r="E217" s="97"/>
      <c r="F217" s="97"/>
      <c r="G217" s="98"/>
      <c r="H217" s="99"/>
      <c r="I217" s="99"/>
      <c r="J217" s="100"/>
    </row>
    <row r="218" spans="1:10" ht="12.75" customHeight="1" x14ac:dyDescent="0.25">
      <c r="A218" s="101">
        <v>1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Invoice!B1150</f>
        <v>288</v>
      </c>
      <c r="C219" s="88" t="str">
        <f>Invoice!E1150</f>
        <v>PENSIL WARNA JOYKO CP-12PB (PANJANG)</v>
      </c>
      <c r="D219" s="89">
        <f>Invoice!H1150</f>
        <v>10600</v>
      </c>
      <c r="E219" s="81">
        <f>D219*B219</f>
        <v>3052800</v>
      </c>
      <c r="F219" s="81"/>
      <c r="G219" s="82">
        <f>E219/1.11</f>
        <v>2750270.2702702698</v>
      </c>
      <c r="H219" s="83">
        <f>G219*11%</f>
        <v>302529.7297297297</v>
      </c>
      <c r="I219" s="83">
        <f>G219/B219</f>
        <v>9549.5495495495488</v>
      </c>
      <c r="J219" s="103">
        <f>H219/B219</f>
        <v>1050.4504504504503</v>
      </c>
    </row>
    <row r="220" spans="1:10" ht="12.75" customHeight="1" x14ac:dyDescent="0.25">
      <c r="A220" s="101"/>
      <c r="D220" s="81"/>
      <c r="E220" s="81">
        <f>(E219*Invoice!I1150)+((E219-(E219*Invoice!I1150))*Invoice!J1150)</f>
        <v>381600</v>
      </c>
      <c r="F220" s="81"/>
      <c r="G220" s="90">
        <f>E220/1.11</f>
        <v>343783.78378378373</v>
      </c>
      <c r="H220" s="91">
        <f>G220*11%</f>
        <v>37816.216216216213</v>
      </c>
      <c r="I220" s="91">
        <f>G220/B219</f>
        <v>1193.6936936936936</v>
      </c>
      <c r="J220" s="104">
        <f>H220/B219</f>
        <v>131.30630630630628</v>
      </c>
    </row>
    <row r="221" spans="1:10" ht="12.75" customHeight="1" x14ac:dyDescent="0.25">
      <c r="A221" s="101"/>
      <c r="D221" s="81" t="s">
        <v>23</v>
      </c>
      <c r="E221" s="81">
        <f>E219-E220</f>
        <v>2671200</v>
      </c>
      <c r="F221" s="81"/>
      <c r="G221" s="82">
        <f>G219-G220</f>
        <v>2406486.4864864862</v>
      </c>
      <c r="H221" s="82">
        <f>H219-H220</f>
        <v>264713.51351351349</v>
      </c>
      <c r="I221" s="82">
        <f>I219-I220</f>
        <v>8355.8558558558543</v>
      </c>
      <c r="J221" s="105">
        <f>J219-J220</f>
        <v>919.14414414414398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2671199.9999999995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2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Invoice!B1151</f>
        <v>288</v>
      </c>
      <c r="C225" s="88" t="str">
        <f>Invoice!E1151</f>
        <v>PENSIL WARNA JOYKO CP-S12 MINI (PENDEK)</v>
      </c>
      <c r="D225" s="89">
        <f>Invoice!H1151</f>
        <v>6700</v>
      </c>
      <c r="E225" s="81">
        <f t="shared" ref="E225:E237" si="45">D225*B225</f>
        <v>1929600</v>
      </c>
      <c r="F225" s="81"/>
      <c r="G225" s="82">
        <f t="shared" ref="G225:G237" si="46">E225/1.11</f>
        <v>1738378.3783783782</v>
      </c>
      <c r="H225" s="83">
        <f t="shared" ref="H225:H237" si="47">G225*11%</f>
        <v>191221.6216216216</v>
      </c>
      <c r="I225" s="83">
        <f t="shared" ref="I225:I237" si="48">G225/B225</f>
        <v>6036.0360360360355</v>
      </c>
      <c r="J225" s="103">
        <f t="shared" ref="J225:J237" si="49">H225/B225</f>
        <v>663.96396396396392</v>
      </c>
    </row>
    <row r="226" spans="1:10" ht="12.75" customHeight="1" x14ac:dyDescent="0.25">
      <c r="A226" s="101"/>
      <c r="D226" s="81"/>
      <c r="E226" s="81">
        <f>(E225*Invoice!I1151)+((E225-(E225*Invoice!I1151))*Invoice!J1151)</f>
        <v>241200</v>
      </c>
      <c r="F226" s="81"/>
      <c r="G226" s="90">
        <f>E226/1.11</f>
        <v>217297.29729729728</v>
      </c>
      <c r="H226" s="91">
        <f>G226*11%</f>
        <v>23902.7027027027</v>
      </c>
      <c r="I226" s="91">
        <f>G226/B225</f>
        <v>754.50450450450444</v>
      </c>
      <c r="J226" s="104">
        <f>H226/B225</f>
        <v>82.99549549549549</v>
      </c>
    </row>
    <row r="227" spans="1:10" ht="12.75" customHeight="1" x14ac:dyDescent="0.25">
      <c r="A227" s="101"/>
      <c r="D227" s="81" t="s">
        <v>23</v>
      </c>
      <c r="E227" s="81">
        <f>E225-E226</f>
        <v>1688400</v>
      </c>
      <c r="F227" s="81"/>
      <c r="G227" s="82">
        <f>G225-G226</f>
        <v>1521081.0810810809</v>
      </c>
      <c r="H227" s="82">
        <f>H225-H226</f>
        <v>167318.91891891891</v>
      </c>
      <c r="I227" s="82">
        <f>I225-I226</f>
        <v>5281.5315315315311</v>
      </c>
      <c r="J227" s="105">
        <f>J225-J226</f>
        <v>580.96846846846847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1688399.9999999998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3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Invoice!B1152</f>
        <v>72</v>
      </c>
      <c r="C231" s="88" t="str">
        <f>Invoice!E1152</f>
        <v>ISI PENSIL 2B 2.0 MM JOYKO PL-11</v>
      </c>
      <c r="D231" s="89">
        <f>Invoice!H1152</f>
        <v>37200</v>
      </c>
      <c r="E231" s="81">
        <f t="shared" si="45"/>
        <v>2678400</v>
      </c>
      <c r="F231" s="81"/>
      <c r="G231" s="82">
        <f t="shared" si="46"/>
        <v>2412972.9729729728</v>
      </c>
      <c r="H231" s="83">
        <f t="shared" si="47"/>
        <v>265427.02702702698</v>
      </c>
      <c r="I231" s="83">
        <f t="shared" si="48"/>
        <v>33513.513513513513</v>
      </c>
      <c r="J231" s="103">
        <f t="shared" si="49"/>
        <v>3686.4864864864858</v>
      </c>
    </row>
    <row r="232" spans="1:10" ht="12.75" customHeight="1" x14ac:dyDescent="0.25">
      <c r="A232" s="101"/>
      <c r="D232" s="81"/>
      <c r="E232" s="81">
        <f>(E231*Invoice!I1152)+((E231-(E231*Invoice!I1152))*Invoice!J1152)</f>
        <v>334800</v>
      </c>
      <c r="F232" s="81"/>
      <c r="G232" s="90">
        <f>E232/1.11</f>
        <v>301621.6216216216</v>
      </c>
      <c r="H232" s="91">
        <f>G232*11%</f>
        <v>33178.378378378373</v>
      </c>
      <c r="I232" s="91">
        <f>G232/B231</f>
        <v>4189.1891891891892</v>
      </c>
      <c r="J232" s="104">
        <f>H232/B231</f>
        <v>460.81081081081072</v>
      </c>
    </row>
    <row r="233" spans="1:10" ht="12.75" customHeight="1" x14ac:dyDescent="0.25">
      <c r="A233" s="101"/>
      <c r="D233" s="81" t="s">
        <v>23</v>
      </c>
      <c r="E233" s="81">
        <f>E231-E232</f>
        <v>2343600</v>
      </c>
      <c r="F233" s="81"/>
      <c r="G233" s="82">
        <f>G231-G232</f>
        <v>2111351.351351351</v>
      </c>
      <c r="H233" s="82">
        <f>H231-H232</f>
        <v>232248.64864864861</v>
      </c>
      <c r="I233" s="82">
        <f>I231-I232</f>
        <v>29324.324324324323</v>
      </c>
      <c r="J233" s="105">
        <f>J231-J232</f>
        <v>3225.6756756756749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2343599.9999999995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4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Invoice!B1153</f>
        <v>50</v>
      </c>
      <c r="C237" s="88" t="str">
        <f>Invoice!E1153</f>
        <v>STIP / PENGHAPUS JOYKO EB-30 HITAM</v>
      </c>
      <c r="D237" s="89">
        <f>Invoice!H1153</f>
        <v>32000</v>
      </c>
      <c r="E237" s="81">
        <f t="shared" si="45"/>
        <v>1600000</v>
      </c>
      <c r="F237" s="81"/>
      <c r="G237" s="82">
        <f t="shared" si="46"/>
        <v>1441441.4414414414</v>
      </c>
      <c r="H237" s="83">
        <f t="shared" si="47"/>
        <v>158558.55855855855</v>
      </c>
      <c r="I237" s="83">
        <f t="shared" si="48"/>
        <v>28828.828828828828</v>
      </c>
      <c r="J237" s="103">
        <f t="shared" si="49"/>
        <v>3171.171171171171</v>
      </c>
    </row>
    <row r="238" spans="1:10" ht="12.75" customHeight="1" x14ac:dyDescent="0.25">
      <c r="A238" s="101"/>
      <c r="D238" s="81"/>
      <c r="E238" s="81">
        <f>(E237*Invoice!I1153)+((E237-(E237*Invoice!I1153))*Invoice!J1153)</f>
        <v>200000</v>
      </c>
      <c r="F238" s="81"/>
      <c r="G238" s="90">
        <f>E238/1.11</f>
        <v>180180.18018018018</v>
      </c>
      <c r="H238" s="91">
        <f>G238*11%</f>
        <v>19819.819819819819</v>
      </c>
      <c r="I238" s="91">
        <f>G238/B237</f>
        <v>3603.6036036036035</v>
      </c>
      <c r="J238" s="104">
        <f>H238/B237</f>
        <v>396.39639639639637</v>
      </c>
    </row>
    <row r="239" spans="1:10" ht="12.75" customHeight="1" x14ac:dyDescent="0.25">
      <c r="A239" s="101"/>
      <c r="D239" s="81" t="s">
        <v>23</v>
      </c>
      <c r="E239" s="81">
        <f>E237-E238</f>
        <v>1400000</v>
      </c>
      <c r="F239" s="81"/>
      <c r="G239" s="82">
        <f>G237-G238</f>
        <v>1261261.2612612613</v>
      </c>
      <c r="H239" s="82">
        <f>H237-H238</f>
        <v>138738.73873873873</v>
      </c>
      <c r="I239" s="82">
        <f>I237-I238</f>
        <v>25225.225225225226</v>
      </c>
      <c r="J239" s="105">
        <f>J237-J238</f>
        <v>2774.7747747747744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1400000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6"/>
      <c r="B242" s="107"/>
      <c r="C242" s="107"/>
      <c r="D242" s="107"/>
      <c r="E242" s="107"/>
      <c r="F242" s="107"/>
      <c r="G242" s="108">
        <f>G221+G227+G233+G239</f>
        <v>7300180.1801801799</v>
      </c>
      <c r="H242" s="108">
        <f>H221+H227+H233+H239</f>
        <v>803019.81981981976</v>
      </c>
      <c r="I242" s="107"/>
      <c r="J242" s="109">
        <f>H222+H228+H234+H240</f>
        <v>8103199.9999999981</v>
      </c>
    </row>
    <row r="244" spans="1:10" ht="12.75" customHeight="1" x14ac:dyDescent="0.25">
      <c r="A244" s="94" t="s">
        <v>1</v>
      </c>
      <c r="B244" s="95">
        <f>Invoice!E1256</f>
        <v>24020012</v>
      </c>
      <c r="C244" s="96"/>
      <c r="D244" s="97"/>
      <c r="E244" s="97"/>
      <c r="F244" s="97"/>
      <c r="G244" s="98"/>
      <c r="H244" s="99"/>
      <c r="I244" s="99"/>
      <c r="J244" s="100"/>
    </row>
    <row r="245" spans="1:10" ht="12.75" customHeight="1" x14ac:dyDescent="0.25">
      <c r="A245" s="101">
        <v>1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Invoice!B1264</f>
        <v>30</v>
      </c>
      <c r="C246" s="88" t="str">
        <f>Invoice!E1264</f>
        <v>BINDER CLIP KENKO NO. 111</v>
      </c>
      <c r="D246" s="89">
        <f>Invoice!H1264</f>
        <v>49200</v>
      </c>
      <c r="E246" s="81">
        <f>D246*B246</f>
        <v>1476000</v>
      </c>
      <c r="F246" s="81"/>
      <c r="G246" s="82">
        <f>E246/1.11</f>
        <v>1329729.7297297297</v>
      </c>
      <c r="H246" s="83">
        <f>G246*11%</f>
        <v>146270.27027027027</v>
      </c>
      <c r="I246" s="83">
        <f>G246/B246</f>
        <v>44324.324324324327</v>
      </c>
      <c r="J246" s="103">
        <f>H246/B246</f>
        <v>4875.6756756756758</v>
      </c>
    </row>
    <row r="247" spans="1:10" ht="12.75" customHeight="1" x14ac:dyDescent="0.25">
      <c r="A247" s="101"/>
      <c r="D247" s="81"/>
      <c r="E247" s="81">
        <f>(E246*Invoice!I1264)+((E246-(E246*Invoice!I1264))*Invoice!J1264)</f>
        <v>206640.00000000003</v>
      </c>
      <c r="F247" s="81"/>
      <c r="G247" s="90">
        <f>E247/1.11</f>
        <v>186162.16216216216</v>
      </c>
      <c r="H247" s="91">
        <f>G247*11%</f>
        <v>20477.837837837837</v>
      </c>
      <c r="I247" s="91">
        <f>G247/B246</f>
        <v>6205.405405405405</v>
      </c>
      <c r="J247" s="104">
        <f>H247/B246</f>
        <v>682.59459459459458</v>
      </c>
    </row>
    <row r="248" spans="1:10" ht="12.75" customHeight="1" x14ac:dyDescent="0.25">
      <c r="A248" s="101"/>
      <c r="D248" s="81" t="s">
        <v>23</v>
      </c>
      <c r="E248" s="81">
        <f>E246-E247</f>
        <v>1269360</v>
      </c>
      <c r="F248" s="81"/>
      <c r="G248" s="82">
        <f>G246-G247</f>
        <v>1143567.5675675676</v>
      </c>
      <c r="H248" s="82">
        <f>H246-H247</f>
        <v>125792.43243243243</v>
      </c>
      <c r="I248" s="82">
        <f>I246-I247</f>
        <v>38118.91891891892</v>
      </c>
      <c r="J248" s="105">
        <f>J246-J247</f>
        <v>4193.0810810810817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1269360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2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Invoice!B1265</f>
        <v>50</v>
      </c>
      <c r="C252" s="88" t="str">
        <f>Invoice!E1265</f>
        <v>BINDER CLIP KENKO NO. 107</v>
      </c>
      <c r="D252" s="89">
        <f>Invoice!H1265</f>
        <v>31800</v>
      </c>
      <c r="E252" s="81">
        <f t="shared" ref="E252" si="50">D252*B252</f>
        <v>1590000</v>
      </c>
      <c r="F252" s="81"/>
      <c r="G252" s="82">
        <f t="shared" ref="G252" si="51">E252/1.11</f>
        <v>1432432.4324324322</v>
      </c>
      <c r="H252" s="83">
        <f t="shared" ref="H252" si="52">G252*11%</f>
        <v>157567.56756756754</v>
      </c>
      <c r="I252" s="83">
        <f t="shared" ref="I252" si="53">G252/B252</f>
        <v>28648.648648648643</v>
      </c>
      <c r="J252" s="103">
        <f t="shared" ref="J252" si="54">H252/B252</f>
        <v>3151.3513513513508</v>
      </c>
    </row>
    <row r="253" spans="1:10" ht="12.75" customHeight="1" x14ac:dyDescent="0.25">
      <c r="A253" s="101"/>
      <c r="D253" s="81"/>
      <c r="E253" s="81">
        <f>(E252*Invoice!I1265)+((E252-(E252*Invoice!I1265))*Invoice!J1265)</f>
        <v>222600.00000000003</v>
      </c>
      <c r="F253" s="81"/>
      <c r="G253" s="90">
        <f>E253/1.11</f>
        <v>200540.54054054056</v>
      </c>
      <c r="H253" s="91">
        <f>G253*11%</f>
        <v>22059.459459459464</v>
      </c>
      <c r="I253" s="91">
        <f>G253/B252</f>
        <v>4010.8108108108113</v>
      </c>
      <c r="J253" s="104">
        <f>H253/B252</f>
        <v>441.18918918918928</v>
      </c>
    </row>
    <row r="254" spans="1:10" ht="12.75" customHeight="1" x14ac:dyDescent="0.25">
      <c r="A254" s="101"/>
      <c r="D254" s="81" t="s">
        <v>23</v>
      </c>
      <c r="E254" s="81">
        <f>E252-E253</f>
        <v>1367400</v>
      </c>
      <c r="F254" s="81"/>
      <c r="G254" s="82">
        <f>G252-G253</f>
        <v>1231891.8918918916</v>
      </c>
      <c r="H254" s="82">
        <f>H252-H253</f>
        <v>135508.10810810808</v>
      </c>
      <c r="I254" s="82">
        <f>I252-I253</f>
        <v>24637.837837837833</v>
      </c>
      <c r="J254" s="105">
        <f>J252-J253</f>
        <v>2710.1621621621616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1367399.9999999998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6"/>
      <c r="B257" s="107"/>
      <c r="C257" s="107"/>
      <c r="D257" s="107"/>
      <c r="E257" s="107"/>
      <c r="F257" s="107"/>
      <c r="G257" s="108">
        <f>G248+G254</f>
        <v>2375459.4594594594</v>
      </c>
      <c r="H257" s="108">
        <f>H248+H254</f>
        <v>261300.5405405405</v>
      </c>
      <c r="I257" s="107"/>
      <c r="J257" s="109">
        <f>H249+H255</f>
        <v>2636760</v>
      </c>
    </row>
    <row r="259" spans="1:10" ht="12.75" customHeight="1" x14ac:dyDescent="0.25">
      <c r="A259" s="94" t="s">
        <v>1</v>
      </c>
      <c r="B259" s="95">
        <f>Invoice!E1370</f>
        <v>24020013</v>
      </c>
      <c r="C259" s="96"/>
      <c r="D259" s="97"/>
      <c r="E259" s="97"/>
      <c r="F259" s="97"/>
      <c r="G259" s="98"/>
      <c r="H259" s="99"/>
      <c r="I259" s="99"/>
      <c r="J259" s="100"/>
    </row>
    <row r="260" spans="1:10" ht="12.75" customHeight="1" x14ac:dyDescent="0.25">
      <c r="A260" s="101">
        <v>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Invoice!B1378</f>
        <v>4</v>
      </c>
      <c r="C261" s="88" t="str">
        <f>Invoice!E1378</f>
        <v>CUTTER 18 MM KENKO L-500 (BESAR)</v>
      </c>
      <c r="D261" s="89">
        <f>Invoice!H1378</f>
        <v>147600</v>
      </c>
      <c r="E261" s="81">
        <f>D261*B261</f>
        <v>590400</v>
      </c>
      <c r="F261" s="81"/>
      <c r="G261" s="82">
        <f>E261/1.11</f>
        <v>531891.89189189184</v>
      </c>
      <c r="H261" s="83">
        <f>G261*11%</f>
        <v>58508.108108108099</v>
      </c>
      <c r="I261" s="83">
        <f>G261/B261</f>
        <v>132972.97297297296</v>
      </c>
      <c r="J261" s="103">
        <f>H261/B261</f>
        <v>14627.027027027025</v>
      </c>
    </row>
    <row r="262" spans="1:10" ht="12.75" customHeight="1" x14ac:dyDescent="0.25">
      <c r="A262" s="101"/>
      <c r="D262" s="81"/>
      <c r="E262" s="81">
        <f>(E261*Invoice!I1378)+((E261-(E261*Invoice!I1378))*Invoice!J1378)</f>
        <v>59040</v>
      </c>
      <c r="F262" s="81"/>
      <c r="G262" s="90">
        <f>E262/1.11</f>
        <v>53189.189189189186</v>
      </c>
      <c r="H262" s="91">
        <f>G262*11%</f>
        <v>5850.8108108108108</v>
      </c>
      <c r="I262" s="91">
        <f>G262/B261</f>
        <v>13297.297297297297</v>
      </c>
      <c r="J262" s="104">
        <f>H262/B261</f>
        <v>1462.7027027027027</v>
      </c>
    </row>
    <row r="263" spans="1:10" ht="12.75" customHeight="1" x14ac:dyDescent="0.25">
      <c r="A263" s="101"/>
      <c r="D263" s="81" t="s">
        <v>23</v>
      </c>
      <c r="E263" s="81">
        <f>E261-E262</f>
        <v>531360</v>
      </c>
      <c r="F263" s="81"/>
      <c r="G263" s="82">
        <f>G261-G262</f>
        <v>478702.70270270266</v>
      </c>
      <c r="H263" s="82">
        <f>H261-H262</f>
        <v>52657.297297297286</v>
      </c>
      <c r="I263" s="82">
        <f>I261-I262</f>
        <v>119675.67567567567</v>
      </c>
      <c r="J263" s="105">
        <f>J261-J262</f>
        <v>13164.324324324321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531360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Invoice!B1379</f>
        <v>3</v>
      </c>
      <c r="C267" s="88" t="str">
        <f>Invoice!E1379</f>
        <v>LEM STICK KENKO 15 GR (TANGGUNG) isi 20 pc</v>
      </c>
      <c r="D267" s="89">
        <f>Invoice!H1379</f>
        <v>72000</v>
      </c>
      <c r="E267" s="81">
        <f t="shared" ref="E267" si="55">D267*B267</f>
        <v>216000</v>
      </c>
      <c r="F267" s="81"/>
      <c r="G267" s="82">
        <f t="shared" ref="G267" si="56">E267/1.11</f>
        <v>194594.59459459459</v>
      </c>
      <c r="H267" s="83">
        <f t="shared" ref="H267" si="57">G267*11%</f>
        <v>21405.405405405403</v>
      </c>
      <c r="I267" s="83">
        <f t="shared" ref="I267" si="58">G267/B267</f>
        <v>64864.86486486486</v>
      </c>
      <c r="J267" s="103">
        <f t="shared" ref="J267" si="59">H267/B267</f>
        <v>7135.1351351351341</v>
      </c>
    </row>
    <row r="268" spans="1:10" ht="12.75" customHeight="1" x14ac:dyDescent="0.25">
      <c r="A268" s="101"/>
      <c r="D268" s="81"/>
      <c r="E268" s="81">
        <f>(E267*Invoice!I1379)+((E267-(E267*Invoice!I1379))*Invoice!J1379)</f>
        <v>21600</v>
      </c>
      <c r="F268" s="81"/>
      <c r="G268" s="90">
        <f>E268/1.11</f>
        <v>19459.459459459456</v>
      </c>
      <c r="H268" s="91">
        <f>G268*11%</f>
        <v>2140.5405405405404</v>
      </c>
      <c r="I268" s="91">
        <f>G268/B267</f>
        <v>6486.4864864864858</v>
      </c>
      <c r="J268" s="104">
        <f>H268/B267</f>
        <v>713.51351351351343</v>
      </c>
    </row>
    <row r="269" spans="1:10" ht="12.75" customHeight="1" x14ac:dyDescent="0.25">
      <c r="A269" s="101"/>
      <c r="D269" s="81" t="s">
        <v>23</v>
      </c>
      <c r="E269" s="81">
        <f>E267-E268</f>
        <v>194400</v>
      </c>
      <c r="F269" s="81"/>
      <c r="G269" s="82">
        <f>G267-G268</f>
        <v>175135.13513513512</v>
      </c>
      <c r="H269" s="82">
        <f>H267-H268</f>
        <v>19264.864864864863</v>
      </c>
      <c r="I269" s="82">
        <f>I267-I268</f>
        <v>58378.378378378373</v>
      </c>
      <c r="J269" s="105">
        <f>J267-J268</f>
        <v>6421.6216216216208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194399.99999999997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6"/>
      <c r="B272" s="107"/>
      <c r="C272" s="107"/>
      <c r="D272" s="107"/>
      <c r="E272" s="107"/>
      <c r="F272" s="107"/>
      <c r="G272" s="108">
        <f>G263+G269</f>
        <v>653837.83783783775</v>
      </c>
      <c r="H272" s="108">
        <f>H263+H269</f>
        <v>71922.162162162145</v>
      </c>
      <c r="I272" s="107"/>
      <c r="J272" s="109">
        <f>H264+H270</f>
        <v>725760</v>
      </c>
    </row>
    <row r="274" spans="1:10" ht="12.75" customHeight="1" x14ac:dyDescent="0.25">
      <c r="A274" s="94" t="s">
        <v>1</v>
      </c>
      <c r="B274" s="95">
        <f>Invoice!E1484</f>
        <v>24020014</v>
      </c>
      <c r="C274" s="96"/>
      <c r="D274" s="97"/>
      <c r="E274" s="97"/>
      <c r="F274" s="97"/>
      <c r="G274" s="98"/>
      <c r="H274" s="99"/>
      <c r="I274" s="99"/>
      <c r="J274" s="100"/>
    </row>
    <row r="275" spans="1:10" ht="12.75" customHeight="1" x14ac:dyDescent="0.25">
      <c r="A275" s="101">
        <v>1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Invoice!B1492</f>
        <v>24</v>
      </c>
      <c r="C276" s="88" t="str">
        <f>Invoice!E1492</f>
        <v>ISI PENSIL 2B 0.5 MM JOYKO PL-05</v>
      </c>
      <c r="D276" s="89">
        <f>Invoice!H1492</f>
        <v>176400</v>
      </c>
      <c r="E276" s="81">
        <f>D276*B276</f>
        <v>4233600</v>
      </c>
      <c r="F276" s="81"/>
      <c r="G276" s="82">
        <f>E276/1.11</f>
        <v>3814054.0540540535</v>
      </c>
      <c r="H276" s="83">
        <f>G276*11%</f>
        <v>419545.94594594586</v>
      </c>
      <c r="I276" s="83">
        <f>G276/B276</f>
        <v>158918.91891891891</v>
      </c>
      <c r="J276" s="103">
        <f>H276/B276</f>
        <v>17481.081081081076</v>
      </c>
    </row>
    <row r="277" spans="1:10" ht="12.75" customHeight="1" x14ac:dyDescent="0.25">
      <c r="A277" s="101"/>
      <c r="D277" s="81"/>
      <c r="E277" s="81">
        <f>(E276*Invoice!I1492)+((E276-(E276*Invoice!I1492))*Invoice!J1492)</f>
        <v>529200</v>
      </c>
      <c r="F277" s="81"/>
      <c r="G277" s="90">
        <f>E277/1.11</f>
        <v>476756.75675675669</v>
      </c>
      <c r="H277" s="91">
        <f>G277*11%</f>
        <v>52443.243243243232</v>
      </c>
      <c r="I277" s="91">
        <f>G277/B276</f>
        <v>19864.864864864863</v>
      </c>
      <c r="J277" s="104">
        <f>H277/B276</f>
        <v>2185.1351351351345</v>
      </c>
    </row>
    <row r="278" spans="1:10" ht="12.75" customHeight="1" x14ac:dyDescent="0.25">
      <c r="A278" s="101"/>
      <c r="D278" s="81" t="s">
        <v>23</v>
      </c>
      <c r="E278" s="81">
        <f>E276-E277</f>
        <v>3704400</v>
      </c>
      <c r="F278" s="81"/>
      <c r="G278" s="82">
        <f>G276-G277</f>
        <v>3337297.297297297</v>
      </c>
      <c r="H278" s="82">
        <f>H276-H277</f>
        <v>367102.70270270261</v>
      </c>
      <c r="I278" s="82">
        <f>I276-I277</f>
        <v>139054.05405405405</v>
      </c>
      <c r="J278" s="105">
        <f>J276-J277</f>
        <v>15295.945945945941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3704399.9999999995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1">
        <v>2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Invoice!B1493</f>
        <v>288</v>
      </c>
      <c r="C282" s="88" t="str">
        <f>Invoice!E1493</f>
        <v>ISI PENSIL 2B 2.0 MM JOYKO PL-10</v>
      </c>
      <c r="D282" s="89">
        <f>Invoice!H1493</f>
        <v>19800</v>
      </c>
      <c r="E282" s="81">
        <f t="shared" ref="E282:E354" si="60">D282*B282</f>
        <v>5702400</v>
      </c>
      <c r="F282" s="81"/>
      <c r="G282" s="82">
        <f t="shared" ref="G282:G354" si="61">E282/1.11</f>
        <v>5137297.297297297</v>
      </c>
      <c r="H282" s="83">
        <f t="shared" ref="H282:H354" si="62">G282*11%</f>
        <v>565102.70270270272</v>
      </c>
      <c r="I282" s="83">
        <f t="shared" ref="I282:I354" si="63">G282/B282</f>
        <v>17837.837837837837</v>
      </c>
      <c r="J282" s="103">
        <f t="shared" ref="J282:J354" si="64">H282/B282</f>
        <v>1962.1621621621623</v>
      </c>
    </row>
    <row r="283" spans="1:10" ht="12.75" customHeight="1" x14ac:dyDescent="0.25">
      <c r="A283" s="101"/>
      <c r="D283" s="81"/>
      <c r="E283" s="81">
        <f>(E282*Invoice!I1493)+((E282-(E282*Invoice!I1493))*Invoice!J1493)</f>
        <v>712800</v>
      </c>
      <c r="F283" s="81"/>
      <c r="G283" s="90">
        <f>E283/1.11</f>
        <v>642162.16216216213</v>
      </c>
      <c r="H283" s="91">
        <f>G283*11%</f>
        <v>70637.83783783784</v>
      </c>
      <c r="I283" s="91">
        <f>G283/B282</f>
        <v>2229.7297297297296</v>
      </c>
      <c r="J283" s="104">
        <f>H283/B282</f>
        <v>245.27027027027029</v>
      </c>
    </row>
    <row r="284" spans="1:10" ht="12.75" customHeight="1" x14ac:dyDescent="0.25">
      <c r="A284" s="101"/>
      <c r="D284" s="81" t="s">
        <v>23</v>
      </c>
      <c r="E284" s="81">
        <f>E282-E283</f>
        <v>4989600</v>
      </c>
      <c r="F284" s="81"/>
      <c r="G284" s="82">
        <f>G282-G283</f>
        <v>4495135.1351351347</v>
      </c>
      <c r="H284" s="82">
        <f>H282-H283</f>
        <v>494464.86486486485</v>
      </c>
      <c r="I284" s="82">
        <f>I282-I283</f>
        <v>15608.108108108107</v>
      </c>
      <c r="J284" s="105">
        <f>J282-J283</f>
        <v>1716.8918918918921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4989600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1">
        <v>3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Invoice!B1494</f>
        <v>144</v>
      </c>
      <c r="C288" s="88" t="str">
        <f>Invoice!E1494</f>
        <v>ISI PENSIL 2B 2.0 MM JOYKO PL-11</v>
      </c>
      <c r="D288" s="89">
        <f>Invoice!H1494</f>
        <v>37200</v>
      </c>
      <c r="E288" s="81">
        <f t="shared" si="60"/>
        <v>5356800</v>
      </c>
      <c r="F288" s="81"/>
      <c r="G288" s="82">
        <f t="shared" si="61"/>
        <v>4825945.9459459456</v>
      </c>
      <c r="H288" s="83">
        <f t="shared" si="62"/>
        <v>530854.05405405397</v>
      </c>
      <c r="I288" s="83">
        <f t="shared" si="63"/>
        <v>33513.513513513513</v>
      </c>
      <c r="J288" s="103">
        <f t="shared" si="64"/>
        <v>3686.4864864864858</v>
      </c>
    </row>
    <row r="289" spans="1:10" ht="12.75" customHeight="1" x14ac:dyDescent="0.25">
      <c r="A289" s="101"/>
      <c r="D289" s="81"/>
      <c r="E289" s="81">
        <f>(E288*Invoice!I1494)+((E288-(E288*Invoice!I1494))*Invoice!J1494)</f>
        <v>669600</v>
      </c>
      <c r="F289" s="81"/>
      <c r="G289" s="90">
        <f>E289/1.11</f>
        <v>603243.2432432432</v>
      </c>
      <c r="H289" s="91">
        <f>G289*11%</f>
        <v>66356.756756756746</v>
      </c>
      <c r="I289" s="91">
        <f>G289/B288</f>
        <v>4189.1891891891892</v>
      </c>
      <c r="J289" s="104">
        <f>H289/B288</f>
        <v>460.81081081081072</v>
      </c>
    </row>
    <row r="290" spans="1:10" ht="12.75" customHeight="1" x14ac:dyDescent="0.25">
      <c r="A290" s="101"/>
      <c r="D290" s="81" t="s">
        <v>23</v>
      </c>
      <c r="E290" s="81">
        <f>E288-E289</f>
        <v>4687200</v>
      </c>
      <c r="F290" s="81"/>
      <c r="G290" s="82">
        <f>G288-G289</f>
        <v>4222702.702702702</v>
      </c>
      <c r="H290" s="82">
        <f>H288-H289</f>
        <v>464497.29729729722</v>
      </c>
      <c r="I290" s="82">
        <f>I288-I289</f>
        <v>29324.324324324323</v>
      </c>
      <c r="J290" s="105">
        <f>J288-J289</f>
        <v>3225.6756756756749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4687199.9999999991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1">
        <v>4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Invoice!B1495</f>
        <v>288</v>
      </c>
      <c r="C294" s="88" t="str">
        <f>Invoice!E1495</f>
        <v>JANGKA (MATH SET) JOYKO MS-402</v>
      </c>
      <c r="D294" s="89">
        <f>Invoice!H1495</f>
        <v>12000</v>
      </c>
      <c r="E294" s="81">
        <f t="shared" si="60"/>
        <v>3456000</v>
      </c>
      <c r="F294" s="81"/>
      <c r="G294" s="82">
        <f t="shared" si="61"/>
        <v>3113513.5135135134</v>
      </c>
      <c r="H294" s="83">
        <f t="shared" si="62"/>
        <v>342486.48648648645</v>
      </c>
      <c r="I294" s="83">
        <f t="shared" si="63"/>
        <v>10810.81081081081</v>
      </c>
      <c r="J294" s="103">
        <f t="shared" si="64"/>
        <v>1189.1891891891892</v>
      </c>
    </row>
    <row r="295" spans="1:10" ht="12.75" customHeight="1" x14ac:dyDescent="0.25">
      <c r="A295" s="101"/>
      <c r="D295" s="81"/>
      <c r="E295" s="81">
        <f>(E294*Invoice!I1495)+((E294-(E294*Invoice!I1495))*Invoice!J1495)</f>
        <v>432000</v>
      </c>
      <c r="F295" s="81"/>
      <c r="G295" s="90">
        <f>E295/1.11</f>
        <v>389189.18918918917</v>
      </c>
      <c r="H295" s="91">
        <f>G295*11%</f>
        <v>42810.810810810806</v>
      </c>
      <c r="I295" s="91">
        <f>G295/B294</f>
        <v>1351.3513513513512</v>
      </c>
      <c r="J295" s="104">
        <f>H295/B294</f>
        <v>148.64864864864865</v>
      </c>
    </row>
    <row r="296" spans="1:10" ht="12.75" customHeight="1" x14ac:dyDescent="0.25">
      <c r="A296" s="101"/>
      <c r="D296" s="81" t="s">
        <v>23</v>
      </c>
      <c r="E296" s="81">
        <f>E294-E295</f>
        <v>3024000</v>
      </c>
      <c r="F296" s="81"/>
      <c r="G296" s="82">
        <f>G294-G295</f>
        <v>2724324.3243243243</v>
      </c>
      <c r="H296" s="82">
        <f>H294-H295</f>
        <v>299675.67567567562</v>
      </c>
      <c r="I296" s="82">
        <f>I294-I295</f>
        <v>9459.4594594594582</v>
      </c>
      <c r="J296" s="105">
        <f>J294-J295</f>
        <v>1040.5405405405404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3024000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5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Invoice!B1496</f>
        <v>24</v>
      </c>
      <c r="C300" s="88" t="str">
        <f>Invoice!E1496</f>
        <v>JANGKA (MATH SET) JOYKO MS-25</v>
      </c>
      <c r="D300" s="89">
        <f>Invoice!H1496</f>
        <v>89400</v>
      </c>
      <c r="E300" s="81">
        <f t="shared" si="60"/>
        <v>2145600</v>
      </c>
      <c r="F300" s="81"/>
      <c r="G300" s="82">
        <f t="shared" si="61"/>
        <v>1932972.9729729728</v>
      </c>
      <c r="H300" s="83">
        <f t="shared" si="62"/>
        <v>212627.02702702701</v>
      </c>
      <c r="I300" s="83">
        <f t="shared" si="63"/>
        <v>80540.540540540533</v>
      </c>
      <c r="J300" s="103">
        <f t="shared" si="64"/>
        <v>8859.4594594594582</v>
      </c>
    </row>
    <row r="301" spans="1:10" ht="12.75" customHeight="1" x14ac:dyDescent="0.25">
      <c r="A301" s="101"/>
      <c r="D301" s="81"/>
      <c r="E301" s="81">
        <f>(E300*Invoice!I1496)+((E300-(E300*Invoice!I1496))*Invoice!J1496)</f>
        <v>268200</v>
      </c>
      <c r="F301" s="81"/>
      <c r="G301" s="90">
        <f>E301/1.11</f>
        <v>241621.6216216216</v>
      </c>
      <c r="H301" s="91">
        <f>G301*11%</f>
        <v>26578.378378378377</v>
      </c>
      <c r="I301" s="91">
        <f>G301/B300</f>
        <v>10067.567567567567</v>
      </c>
      <c r="J301" s="104">
        <f>H301/B300</f>
        <v>1107.4324324324323</v>
      </c>
    </row>
    <row r="302" spans="1:10" ht="12.75" customHeight="1" x14ac:dyDescent="0.25">
      <c r="A302" s="101"/>
      <c r="D302" s="81" t="s">
        <v>23</v>
      </c>
      <c r="E302" s="81">
        <f>E300-E301</f>
        <v>1877400</v>
      </c>
      <c r="F302" s="81"/>
      <c r="G302" s="82">
        <f>G300-G301</f>
        <v>1691351.3513513512</v>
      </c>
      <c r="H302" s="82">
        <f>H300-H301</f>
        <v>186048.64864864864</v>
      </c>
      <c r="I302" s="82">
        <f>I300-I301</f>
        <v>70472.972972972959</v>
      </c>
      <c r="J302" s="105">
        <f>J300-J301</f>
        <v>7752.0270270270257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1877400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6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Invoice!B1497</f>
        <v>120</v>
      </c>
      <c r="C306" s="88" t="str">
        <f>Invoice!E1497</f>
        <v>PUNCH KENKO NO. 40XL</v>
      </c>
      <c r="D306" s="89">
        <f>Invoice!H1497</f>
        <v>29500</v>
      </c>
      <c r="E306" s="81">
        <f t="shared" si="60"/>
        <v>3540000</v>
      </c>
      <c r="F306" s="81"/>
      <c r="G306" s="82">
        <f t="shared" si="61"/>
        <v>3189189.1891891891</v>
      </c>
      <c r="H306" s="83">
        <f t="shared" si="62"/>
        <v>350810.81081081083</v>
      </c>
      <c r="I306" s="83">
        <f t="shared" si="63"/>
        <v>26576.576576576575</v>
      </c>
      <c r="J306" s="103">
        <f t="shared" si="64"/>
        <v>2923.4234234234236</v>
      </c>
    </row>
    <row r="307" spans="1:10" ht="12.75" customHeight="1" x14ac:dyDescent="0.25">
      <c r="A307" s="101"/>
      <c r="D307" s="81"/>
      <c r="E307" s="81">
        <f>(E306*Invoice!I1497)+((E306-(E306*Invoice!I1497))*Invoice!J1497)</f>
        <v>442500</v>
      </c>
      <c r="F307" s="81"/>
      <c r="G307" s="90">
        <f>E307/1.11</f>
        <v>398648.64864864864</v>
      </c>
      <c r="H307" s="91">
        <f>G307*11%</f>
        <v>43851.351351351354</v>
      </c>
      <c r="I307" s="91">
        <f>G307/B306</f>
        <v>3322.0720720720719</v>
      </c>
      <c r="J307" s="104">
        <f>H307/B306</f>
        <v>365.42792792792795</v>
      </c>
    </row>
    <row r="308" spans="1:10" ht="12.75" customHeight="1" x14ac:dyDescent="0.25">
      <c r="A308" s="101"/>
      <c r="D308" s="81" t="s">
        <v>23</v>
      </c>
      <c r="E308" s="81">
        <f>E306-E307</f>
        <v>3097500</v>
      </c>
      <c r="F308" s="81"/>
      <c r="G308" s="82">
        <f>G306-G307</f>
        <v>2790540.5405405406</v>
      </c>
      <c r="H308" s="82">
        <f>H306-H307</f>
        <v>306959.45945945947</v>
      </c>
      <c r="I308" s="82">
        <f>I306-I307</f>
        <v>23254.504504504504</v>
      </c>
      <c r="J308" s="105">
        <f>J306-J307</f>
        <v>2557.9954954954956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3097500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7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Invoice!B1498</f>
        <v>240</v>
      </c>
      <c r="C312" s="88" t="str">
        <f>Invoice!E1498</f>
        <v>PUNCH KENKO NO. 30XL</v>
      </c>
      <c r="D312" s="89">
        <f>Invoice!H1498</f>
        <v>12950</v>
      </c>
      <c r="E312" s="81">
        <f t="shared" si="60"/>
        <v>3108000</v>
      </c>
      <c r="F312" s="81"/>
      <c r="G312" s="82">
        <f t="shared" si="61"/>
        <v>2799999.9999999995</v>
      </c>
      <c r="H312" s="83">
        <f t="shared" si="62"/>
        <v>307999.99999999994</v>
      </c>
      <c r="I312" s="83">
        <f t="shared" si="63"/>
        <v>11666.666666666664</v>
      </c>
      <c r="J312" s="103">
        <f t="shared" si="64"/>
        <v>1283.333333333333</v>
      </c>
    </row>
    <row r="313" spans="1:10" ht="12.75" customHeight="1" x14ac:dyDescent="0.25">
      <c r="A313" s="101"/>
      <c r="D313" s="81"/>
      <c r="E313" s="81">
        <f>(E312*Invoice!I1498)+((E312-(E312*Invoice!I1498))*Invoice!J1498)</f>
        <v>388500</v>
      </c>
      <c r="F313" s="81"/>
      <c r="G313" s="90">
        <f>E313/1.11</f>
        <v>349999.99999999994</v>
      </c>
      <c r="H313" s="91">
        <f>G313*11%</f>
        <v>38499.999999999993</v>
      </c>
      <c r="I313" s="91">
        <f>G313/B312</f>
        <v>1458.333333333333</v>
      </c>
      <c r="J313" s="104">
        <f>H313/B312</f>
        <v>160.41666666666663</v>
      </c>
    </row>
    <row r="314" spans="1:10" ht="12.75" customHeight="1" x14ac:dyDescent="0.25">
      <c r="A314" s="101"/>
      <c r="D314" s="81" t="s">
        <v>23</v>
      </c>
      <c r="E314" s="81">
        <f>E312-E313</f>
        <v>2719500</v>
      </c>
      <c r="F314" s="81"/>
      <c r="G314" s="82">
        <f>G312-G313</f>
        <v>2449999.9999999995</v>
      </c>
      <c r="H314" s="82">
        <f>H312-H313</f>
        <v>269499.99999999994</v>
      </c>
      <c r="I314" s="82">
        <f>I312-I313</f>
        <v>10208.333333333332</v>
      </c>
      <c r="J314" s="105">
        <f>J312-J313</f>
        <v>1122.9166666666665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2719499.9999999995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8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Invoice!B1499</f>
        <v>48</v>
      </c>
      <c r="C318" s="88" t="str">
        <f>Invoice!E1499</f>
        <v>PUNCH KENKO NO. 85</v>
      </c>
      <c r="D318" s="89">
        <f>Invoice!H1499</f>
        <v>40000</v>
      </c>
      <c r="E318" s="81">
        <f t="shared" si="60"/>
        <v>1920000</v>
      </c>
      <c r="F318" s="81"/>
      <c r="G318" s="82">
        <f t="shared" si="61"/>
        <v>1729729.7297297295</v>
      </c>
      <c r="H318" s="83">
        <f t="shared" si="62"/>
        <v>190270.27027027024</v>
      </c>
      <c r="I318" s="83">
        <f t="shared" si="63"/>
        <v>36036.036036036028</v>
      </c>
      <c r="J318" s="103">
        <f t="shared" si="64"/>
        <v>3963.9639639639631</v>
      </c>
    </row>
    <row r="319" spans="1:10" ht="12.75" customHeight="1" x14ac:dyDescent="0.25">
      <c r="A319" s="101"/>
      <c r="D319" s="81"/>
      <c r="E319" s="81">
        <f>(E318*Invoice!I1499)+((E318-(E318*Invoice!I1499))*Invoice!J1499)</f>
        <v>240000</v>
      </c>
      <c r="F319" s="81"/>
      <c r="G319" s="90">
        <f>E319/1.11</f>
        <v>216216.21621621618</v>
      </c>
      <c r="H319" s="91">
        <f>G319*11%</f>
        <v>23783.78378378378</v>
      </c>
      <c r="I319" s="91">
        <f>G319/B318</f>
        <v>4504.5045045045035</v>
      </c>
      <c r="J319" s="104">
        <f>H319/B318</f>
        <v>495.49549549549539</v>
      </c>
    </row>
    <row r="320" spans="1:10" ht="12.75" customHeight="1" x14ac:dyDescent="0.25">
      <c r="A320" s="101"/>
      <c r="D320" s="81" t="s">
        <v>23</v>
      </c>
      <c r="E320" s="81">
        <f>E318-E319</f>
        <v>1680000</v>
      </c>
      <c r="F320" s="81"/>
      <c r="G320" s="82">
        <f>G318-G319</f>
        <v>1513513.5135135134</v>
      </c>
      <c r="H320" s="82">
        <f>H318-H319</f>
        <v>166486.48648648645</v>
      </c>
      <c r="I320" s="82">
        <f>I318-I319</f>
        <v>31531.531531531524</v>
      </c>
      <c r="J320" s="105">
        <f>J318-J319</f>
        <v>3468.4684684684676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1679999.9999999998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9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Invoice!B1500</f>
        <v>1000</v>
      </c>
      <c r="C324" s="88" t="str">
        <f>Invoice!E1500</f>
        <v>LABEL HARGA JOYKO LB-2RL (1 LINE PUTIH)</v>
      </c>
      <c r="D324" s="89">
        <f>Invoice!H1500</f>
        <v>2050</v>
      </c>
      <c r="E324" s="81">
        <f t="shared" si="60"/>
        <v>2050000</v>
      </c>
      <c r="F324" s="81"/>
      <c r="G324" s="82">
        <f t="shared" si="61"/>
        <v>1846846.8468468466</v>
      </c>
      <c r="H324" s="83">
        <f t="shared" si="62"/>
        <v>203153.15315315314</v>
      </c>
      <c r="I324" s="83">
        <f t="shared" si="63"/>
        <v>1846.8468468468466</v>
      </c>
      <c r="J324" s="103">
        <f t="shared" si="64"/>
        <v>203.15315315315314</v>
      </c>
    </row>
    <row r="325" spans="1:10" ht="12.75" customHeight="1" x14ac:dyDescent="0.25">
      <c r="A325" s="101"/>
      <c r="D325" s="81"/>
      <c r="E325" s="81">
        <f>(E324*Invoice!I1500)+((E324-(E324*Invoice!I1500))*Invoice!J1500)</f>
        <v>256250</v>
      </c>
      <c r="F325" s="81"/>
      <c r="G325" s="90">
        <f>E325/1.11</f>
        <v>230855.85585585583</v>
      </c>
      <c r="H325" s="91">
        <f>G325*11%</f>
        <v>25394.144144144142</v>
      </c>
      <c r="I325" s="91">
        <f>G325/B324</f>
        <v>230.85585585585582</v>
      </c>
      <c r="J325" s="104">
        <f>H325/B324</f>
        <v>25.394144144144143</v>
      </c>
    </row>
    <row r="326" spans="1:10" ht="12.75" customHeight="1" x14ac:dyDescent="0.25">
      <c r="A326" s="101"/>
      <c r="D326" s="81" t="s">
        <v>23</v>
      </c>
      <c r="E326" s="81">
        <f>E324-E325</f>
        <v>1793750</v>
      </c>
      <c r="F326" s="81"/>
      <c r="G326" s="82">
        <f>G324-G325</f>
        <v>1615990.9909909908</v>
      </c>
      <c r="H326" s="82">
        <f>H324-H325</f>
        <v>177759.00900900899</v>
      </c>
      <c r="I326" s="82">
        <f>I324-I325</f>
        <v>1615.9909909909907</v>
      </c>
      <c r="J326" s="105">
        <f>J324-J325</f>
        <v>177.75900900900899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1793749.9999999998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10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Invoice!B1501</f>
        <v>360</v>
      </c>
      <c r="C330" s="88" t="str">
        <f>Invoice!E1501</f>
        <v>LEM STICK JOYKO 15 GR GS-104 TG (ANIMAL KINGDOM) isi 24 pc</v>
      </c>
      <c r="D330" s="89">
        <f>Invoice!H1501</f>
        <v>58800</v>
      </c>
      <c r="E330" s="81">
        <f t="shared" si="60"/>
        <v>21168000</v>
      </c>
      <c r="F330" s="81"/>
      <c r="G330" s="82">
        <f t="shared" si="61"/>
        <v>19070270.270270269</v>
      </c>
      <c r="H330" s="83">
        <f t="shared" si="62"/>
        <v>2097729.7297297297</v>
      </c>
      <c r="I330" s="83">
        <f t="shared" si="63"/>
        <v>52972.972972972973</v>
      </c>
      <c r="J330" s="103">
        <f t="shared" si="64"/>
        <v>5827.0270270270266</v>
      </c>
    </row>
    <row r="331" spans="1:10" ht="12.75" customHeight="1" x14ac:dyDescent="0.25">
      <c r="A331" s="101"/>
      <c r="D331" s="81"/>
      <c r="E331" s="81">
        <f>(E330*Invoice!I1501)+((E330-(E330*Invoice!I1501))*Invoice!J1501)</f>
        <v>2646000</v>
      </c>
      <c r="F331" s="81"/>
      <c r="G331" s="90">
        <f>E331/1.11</f>
        <v>2383783.7837837837</v>
      </c>
      <c r="H331" s="91">
        <f>G331*11%</f>
        <v>262216.21621621621</v>
      </c>
      <c r="I331" s="91">
        <f>G331/B330</f>
        <v>6621.6216216216217</v>
      </c>
      <c r="J331" s="104">
        <f>H331/B330</f>
        <v>728.37837837837833</v>
      </c>
    </row>
    <row r="332" spans="1:10" ht="12.75" customHeight="1" x14ac:dyDescent="0.25">
      <c r="A332" s="101"/>
      <c r="D332" s="81" t="s">
        <v>23</v>
      </c>
      <c r="E332" s="81">
        <f>E330-E331</f>
        <v>18522000</v>
      </c>
      <c r="F332" s="81"/>
      <c r="G332" s="82">
        <f>G330-G331</f>
        <v>16686486.486486485</v>
      </c>
      <c r="H332" s="82">
        <f>H330-H331</f>
        <v>1835513.5135135134</v>
      </c>
      <c r="I332" s="82">
        <f>I330-I331</f>
        <v>46351.351351351354</v>
      </c>
      <c r="J332" s="105">
        <f>J330-J331</f>
        <v>5098.6486486486483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18522000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11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Invoice!B1502</f>
        <v>128</v>
      </c>
      <c r="C336" s="88" t="str">
        <f>Invoice!E1502</f>
        <v>LEM STICK JOYKO 8 GR GS-09 isi 12 pc</v>
      </c>
      <c r="D336" s="89">
        <f>Invoice!H1502</f>
        <v>25200</v>
      </c>
      <c r="E336" s="81">
        <f t="shared" si="60"/>
        <v>3225600</v>
      </c>
      <c r="F336" s="81"/>
      <c r="G336" s="82">
        <f t="shared" si="61"/>
        <v>2905945.9459459456</v>
      </c>
      <c r="H336" s="83">
        <f t="shared" si="62"/>
        <v>319654.05405405402</v>
      </c>
      <c r="I336" s="83">
        <f t="shared" si="63"/>
        <v>22702.7027027027</v>
      </c>
      <c r="J336" s="103">
        <f t="shared" si="64"/>
        <v>2497.2972972972971</v>
      </c>
    </row>
    <row r="337" spans="1:10" ht="12.75" customHeight="1" x14ac:dyDescent="0.25">
      <c r="A337" s="101"/>
      <c r="D337" s="81"/>
      <c r="E337" s="81">
        <f>(E336*Invoice!I1502)+((E336-(E336*Invoice!I1502))*Invoice!J1502)</f>
        <v>403200</v>
      </c>
      <c r="F337" s="81"/>
      <c r="G337" s="90">
        <f>E337/1.11</f>
        <v>363243.2432432432</v>
      </c>
      <c r="H337" s="91">
        <f>G337*11%</f>
        <v>39956.756756756753</v>
      </c>
      <c r="I337" s="91">
        <f>G337/B336</f>
        <v>2837.8378378378375</v>
      </c>
      <c r="J337" s="104">
        <f>H337/B336</f>
        <v>312.16216216216213</v>
      </c>
    </row>
    <row r="338" spans="1:10" ht="12.75" customHeight="1" x14ac:dyDescent="0.25">
      <c r="A338" s="101"/>
      <c r="D338" s="81" t="s">
        <v>23</v>
      </c>
      <c r="E338" s="81">
        <f>E336-E337</f>
        <v>2822400</v>
      </c>
      <c r="F338" s="81"/>
      <c r="G338" s="82">
        <f>G336-G337</f>
        <v>2542702.7027027025</v>
      </c>
      <c r="H338" s="82">
        <f>H336-H337</f>
        <v>279697.29729729728</v>
      </c>
      <c r="I338" s="82">
        <f>I336-I337</f>
        <v>19864.864864864863</v>
      </c>
      <c r="J338" s="105">
        <f>J336-J337</f>
        <v>2185.135135135135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2822400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12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Invoice!B1503</f>
        <v>48</v>
      </c>
      <c r="C342" s="88" t="str">
        <f>Invoice!E1503</f>
        <v>PENSIL WARNA JOYKO CP-S12 MINI (PENDEK)</v>
      </c>
      <c r="D342" s="89">
        <f>Invoice!H1503</f>
        <v>80400</v>
      </c>
      <c r="E342" s="81">
        <f t="shared" si="60"/>
        <v>3859200</v>
      </c>
      <c r="F342" s="81"/>
      <c r="G342" s="82">
        <f t="shared" si="61"/>
        <v>3476756.7567567565</v>
      </c>
      <c r="H342" s="83">
        <f t="shared" si="62"/>
        <v>382443.2432432432</v>
      </c>
      <c r="I342" s="83">
        <f t="shared" si="63"/>
        <v>72432.432432432426</v>
      </c>
      <c r="J342" s="103">
        <f t="shared" si="64"/>
        <v>7967.5675675675666</v>
      </c>
    </row>
    <row r="343" spans="1:10" ht="12.75" customHeight="1" x14ac:dyDescent="0.25">
      <c r="A343" s="101"/>
      <c r="D343" s="81"/>
      <c r="E343" s="81">
        <f>(E342*Invoice!I1503)+((E342-(E342*Invoice!I1503))*Invoice!J1503)</f>
        <v>482400</v>
      </c>
      <c r="F343" s="81"/>
      <c r="G343" s="90">
        <f>E343/1.11</f>
        <v>434594.59459459456</v>
      </c>
      <c r="H343" s="91">
        <f>G343*11%</f>
        <v>47805.4054054054</v>
      </c>
      <c r="I343" s="91">
        <f>G343/B342</f>
        <v>9054.0540540540533</v>
      </c>
      <c r="J343" s="104">
        <f>H343/B342</f>
        <v>995.94594594594582</v>
      </c>
    </row>
    <row r="344" spans="1:10" ht="12.75" customHeight="1" x14ac:dyDescent="0.25">
      <c r="A344" s="101"/>
      <c r="D344" s="81" t="s">
        <v>23</v>
      </c>
      <c r="E344" s="81">
        <f>E342-E343</f>
        <v>3376800</v>
      </c>
      <c r="F344" s="81"/>
      <c r="G344" s="82">
        <f>G342-G343</f>
        <v>3042162.1621621619</v>
      </c>
      <c r="H344" s="82">
        <f>H342-H343</f>
        <v>334637.83783783781</v>
      </c>
      <c r="I344" s="82">
        <f>I342-I343</f>
        <v>63378.378378378373</v>
      </c>
      <c r="J344" s="105">
        <f>J342-J343</f>
        <v>6971.6216216216208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3376799.9999999995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13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Invoice!B1504</f>
        <v>144</v>
      </c>
      <c r="C348" s="88" t="str">
        <f>Invoice!E1505</f>
        <v>PENSIL WARNA JOYKO CP-12PB (PANJANG)</v>
      </c>
      <c r="D348" s="89">
        <f>Invoice!H1504</f>
        <v>21200</v>
      </c>
      <c r="E348" s="81">
        <f t="shared" si="60"/>
        <v>3052800</v>
      </c>
      <c r="F348" s="81"/>
      <c r="G348" s="82">
        <f t="shared" si="61"/>
        <v>2750270.2702702698</v>
      </c>
      <c r="H348" s="83">
        <f t="shared" si="62"/>
        <v>302529.7297297297</v>
      </c>
      <c r="I348" s="83">
        <f t="shared" si="63"/>
        <v>19099.099099099098</v>
      </c>
      <c r="J348" s="103">
        <f t="shared" si="64"/>
        <v>2100.9009009009005</v>
      </c>
    </row>
    <row r="349" spans="1:10" ht="12.75" customHeight="1" x14ac:dyDescent="0.25">
      <c r="A349" s="101"/>
      <c r="D349" s="81"/>
      <c r="E349" s="81">
        <f>(E348*Invoice!I1504)+((E348-(E348*Invoice!I1504))*Invoice!J1504)</f>
        <v>381600</v>
      </c>
      <c r="F349" s="81"/>
      <c r="G349" s="90">
        <f>E349/1.11</f>
        <v>343783.78378378373</v>
      </c>
      <c r="H349" s="91">
        <f>G349*11%</f>
        <v>37816.216216216213</v>
      </c>
      <c r="I349" s="91">
        <f>G349/B348</f>
        <v>2387.3873873873872</v>
      </c>
      <c r="J349" s="104">
        <f>H349/B348</f>
        <v>262.61261261261257</v>
      </c>
    </row>
    <row r="350" spans="1:10" ht="12.75" customHeight="1" x14ac:dyDescent="0.25">
      <c r="A350" s="101"/>
      <c r="D350" s="81" t="s">
        <v>23</v>
      </c>
      <c r="E350" s="81">
        <f>E348-E349</f>
        <v>2671200</v>
      </c>
      <c r="F350" s="81"/>
      <c r="G350" s="82">
        <f>G348-G349</f>
        <v>2406486.4864864862</v>
      </c>
      <c r="H350" s="82">
        <f>H348-H349</f>
        <v>264713.51351351349</v>
      </c>
      <c r="I350" s="82">
        <f>I348-I349</f>
        <v>16711.711711711709</v>
      </c>
      <c r="J350" s="105">
        <f>J348-J349</f>
        <v>1838.288288288288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2671199.9999999995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14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Invoice!B1505</f>
        <v>720</v>
      </c>
      <c r="C354" s="88" t="str">
        <f>Invoice!E1504</f>
        <v>PENSIL WARNA JOYKO CP-24PB (PANJANG)</v>
      </c>
      <c r="D354" s="89">
        <f>Invoice!H1505</f>
        <v>10600</v>
      </c>
      <c r="E354" s="81">
        <f t="shared" si="60"/>
        <v>7632000</v>
      </c>
      <c r="F354" s="81"/>
      <c r="G354" s="82">
        <f t="shared" si="61"/>
        <v>6875675.6756756753</v>
      </c>
      <c r="H354" s="83">
        <f t="shared" si="62"/>
        <v>756324.32432432426</v>
      </c>
      <c r="I354" s="83">
        <f t="shared" si="63"/>
        <v>9549.5495495495488</v>
      </c>
      <c r="J354" s="103">
        <f t="shared" si="64"/>
        <v>1050.4504504504503</v>
      </c>
    </row>
    <row r="355" spans="1:10" ht="12.75" customHeight="1" x14ac:dyDescent="0.25">
      <c r="A355" s="101"/>
      <c r="D355" s="81"/>
      <c r="E355" s="81">
        <f>(E354*Invoice!I1505)+((E354-(E354*Invoice!I1505))*Invoice!J1505)</f>
        <v>954000</v>
      </c>
      <c r="F355" s="81"/>
      <c r="G355" s="90">
        <f>E355/1.11</f>
        <v>859459.45945945941</v>
      </c>
      <c r="H355" s="91">
        <f>G355*11%</f>
        <v>94540.540540540533</v>
      </c>
      <c r="I355" s="91">
        <f>G355/B354</f>
        <v>1193.6936936936936</v>
      </c>
      <c r="J355" s="104">
        <f>H355/B354</f>
        <v>131.30630630630628</v>
      </c>
    </row>
    <row r="356" spans="1:10" ht="12.75" customHeight="1" x14ac:dyDescent="0.25">
      <c r="A356" s="101"/>
      <c r="D356" s="81" t="s">
        <v>23</v>
      </c>
      <c r="E356" s="81">
        <f>E354-E355</f>
        <v>6678000</v>
      </c>
      <c r="F356" s="81"/>
      <c r="G356" s="82">
        <f>G354-G355</f>
        <v>6016216.2162162159</v>
      </c>
      <c r="H356" s="82">
        <f>H354-H355</f>
        <v>661783.78378378367</v>
      </c>
      <c r="I356" s="82">
        <f>I354-I355</f>
        <v>8355.8558558558543</v>
      </c>
      <c r="J356" s="105">
        <f>J354-J355</f>
        <v>919.14414414414398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6678000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6"/>
      <c r="B359" s="107"/>
      <c r="C359" s="107"/>
      <c r="D359" s="107"/>
      <c r="E359" s="107"/>
      <c r="F359" s="107"/>
      <c r="G359" s="108">
        <f>G278+G284+G290+G296+G302+G308+G314+G320+G326+G332+G338+G344+G350+G356</f>
        <v>55534909.909909904</v>
      </c>
      <c r="H359" s="108">
        <f>H278+H284+H290+H296+H302+H308+H314+H320+H326+H332+H338+H344+H350+H356</f>
        <v>6108840.0900900885</v>
      </c>
      <c r="I359" s="107"/>
      <c r="J359" s="109">
        <f>H279+H285+H291+H297+H303+H309+H315+H321+H327+H333+H339+H345+H351+H357</f>
        <v>61643750</v>
      </c>
    </row>
    <row r="361" spans="1:10" ht="12.75" customHeight="1" x14ac:dyDescent="0.25">
      <c r="A361" s="94" t="s">
        <v>1</v>
      </c>
      <c r="B361" s="95">
        <f>Invoice!E1598</f>
        <v>24020015</v>
      </c>
      <c r="C361" s="96"/>
      <c r="D361" s="97"/>
      <c r="E361" s="97"/>
      <c r="F361" s="97"/>
      <c r="G361" s="98"/>
      <c r="H361" s="99"/>
      <c r="I361" s="99"/>
      <c r="J361" s="100"/>
    </row>
    <row r="362" spans="1:10" ht="12.75" customHeight="1" x14ac:dyDescent="0.25">
      <c r="A362" s="101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Invoice!B1606</f>
        <v>300</v>
      </c>
      <c r="C363" s="88" t="str">
        <f>Invoice!E1606</f>
        <v>CORRECTION TAPE JOYKO CT-522</v>
      </c>
      <c r="D363" s="89">
        <f>Invoice!H1606</f>
        <v>51600</v>
      </c>
      <c r="E363" s="81">
        <f>D363*B363</f>
        <v>15480000</v>
      </c>
      <c r="F363" s="81"/>
      <c r="G363" s="82">
        <f>E363/1.11</f>
        <v>13945945.945945945</v>
      </c>
      <c r="H363" s="83">
        <f>G363*11%</f>
        <v>1534054.054054054</v>
      </c>
      <c r="I363" s="83">
        <f>G363/B363</f>
        <v>46486.486486486479</v>
      </c>
      <c r="J363" s="103">
        <f>H363/B363</f>
        <v>5113.5135135135133</v>
      </c>
    </row>
    <row r="364" spans="1:10" ht="12.75" customHeight="1" x14ac:dyDescent="0.25">
      <c r="A364" s="101"/>
      <c r="D364" s="81"/>
      <c r="E364" s="81">
        <f>(E363*Invoice!I1606)+((E363-(E363*Invoice!I1606))*Invoice!J1606)</f>
        <v>1935000</v>
      </c>
      <c r="F364" s="81"/>
      <c r="G364" s="90">
        <f>E364/1.11</f>
        <v>1743243.2432432431</v>
      </c>
      <c r="H364" s="91">
        <f>G364*11%</f>
        <v>191756.75675675675</v>
      </c>
      <c r="I364" s="91">
        <f>G364/B363</f>
        <v>5810.8108108108099</v>
      </c>
      <c r="J364" s="104">
        <f>H364/B363</f>
        <v>639.18918918918916</v>
      </c>
    </row>
    <row r="365" spans="1:10" ht="12.75" customHeight="1" x14ac:dyDescent="0.25">
      <c r="A365" s="101"/>
      <c r="D365" s="81" t="s">
        <v>23</v>
      </c>
      <c r="E365" s="81">
        <f>E363-E364</f>
        <v>13545000</v>
      </c>
      <c r="F365" s="81"/>
      <c r="G365" s="82">
        <f>G363-G364</f>
        <v>12202702.702702701</v>
      </c>
      <c r="H365" s="82">
        <f>H363-H364</f>
        <v>1342297.2972972973</v>
      </c>
      <c r="I365" s="82">
        <f>I363-I364</f>
        <v>40675.675675675666</v>
      </c>
      <c r="J365" s="105">
        <f>J363-J364</f>
        <v>4474.3243243243242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13544999.999999998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Invoice!B1607</f>
        <v>216</v>
      </c>
      <c r="C369" s="88" t="str">
        <f>Invoice!E1607</f>
        <v>STAMP PAD JOYKO NO. 1</v>
      </c>
      <c r="D369" s="89">
        <f>Invoice!H1607</f>
        <v>5800</v>
      </c>
      <c r="E369" s="81">
        <f t="shared" ref="E369:E411" si="65">D369*B369</f>
        <v>1252800</v>
      </c>
      <c r="F369" s="81"/>
      <c r="G369" s="82">
        <f t="shared" ref="G369:G411" si="66">E369/1.11</f>
        <v>1128648.6486486485</v>
      </c>
      <c r="H369" s="83">
        <f t="shared" ref="H369:H411" si="67">G369*11%</f>
        <v>124151.35135135133</v>
      </c>
      <c r="I369" s="83">
        <f t="shared" ref="I369:I411" si="68">G369/B369</f>
        <v>5225.2252252252247</v>
      </c>
      <c r="J369" s="103">
        <f t="shared" ref="J369:J411" si="69">H369/B369</f>
        <v>574.77477477477464</v>
      </c>
    </row>
    <row r="370" spans="1:10" ht="12.75" customHeight="1" x14ac:dyDescent="0.25">
      <c r="A370" s="101"/>
      <c r="D370" s="81"/>
      <c r="E370" s="81">
        <f>(E369*Invoice!I1607)+((E369-(E369*Invoice!I1607))*Invoice!J1607)</f>
        <v>156600</v>
      </c>
      <c r="F370" s="81"/>
      <c r="G370" s="90">
        <f>E370/1.11</f>
        <v>141081.08108108107</v>
      </c>
      <c r="H370" s="91">
        <f>G370*11%</f>
        <v>15518.918918918916</v>
      </c>
      <c r="I370" s="91">
        <f>G370/B369</f>
        <v>653.15315315315308</v>
      </c>
      <c r="J370" s="104">
        <f>H370/B369</f>
        <v>71.84684684684683</v>
      </c>
    </row>
    <row r="371" spans="1:10" ht="12.75" customHeight="1" x14ac:dyDescent="0.25">
      <c r="A371" s="101"/>
      <c r="D371" s="81" t="s">
        <v>23</v>
      </c>
      <c r="E371" s="81">
        <f>E369-E370</f>
        <v>1096200</v>
      </c>
      <c r="F371" s="81"/>
      <c r="G371" s="82">
        <f>G369-G370</f>
        <v>987567.56756756746</v>
      </c>
      <c r="H371" s="82">
        <f>H369-H370</f>
        <v>108632.43243243241</v>
      </c>
      <c r="I371" s="82">
        <f>I369-I370</f>
        <v>4572.0720720720719</v>
      </c>
      <c r="J371" s="105">
        <f>J369-J370</f>
        <v>502.92792792792784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1096199.9999999998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3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Invoice!B1608</f>
        <v>72</v>
      </c>
      <c r="C375" s="88" t="str">
        <f>Invoice!E1608</f>
        <v>BINDER NOTE JOYKO A5 TSUN-M473</v>
      </c>
      <c r="D375" s="89">
        <f>Invoice!H1608</f>
        <v>15800</v>
      </c>
      <c r="E375" s="81">
        <f t="shared" si="65"/>
        <v>1137600</v>
      </c>
      <c r="F375" s="81"/>
      <c r="G375" s="82">
        <f t="shared" si="66"/>
        <v>1024864.8648648647</v>
      </c>
      <c r="H375" s="83">
        <f t="shared" si="67"/>
        <v>112735.13513513512</v>
      </c>
      <c r="I375" s="83">
        <f t="shared" si="68"/>
        <v>14234.234234234233</v>
      </c>
      <c r="J375" s="103">
        <f t="shared" si="69"/>
        <v>1565.7657657657655</v>
      </c>
    </row>
    <row r="376" spans="1:10" ht="12.75" customHeight="1" x14ac:dyDescent="0.25">
      <c r="A376" s="101"/>
      <c r="D376" s="81"/>
      <c r="E376" s="81">
        <f>(E375*Invoice!I1608)+((E375-(E375*Invoice!I1608))*Invoice!J1608)</f>
        <v>142200</v>
      </c>
      <c r="F376" s="81"/>
      <c r="G376" s="90">
        <f>E376/1.11</f>
        <v>128108.10810810809</v>
      </c>
      <c r="H376" s="91">
        <f>G376*11%</f>
        <v>14091.89189189189</v>
      </c>
      <c r="I376" s="91">
        <f>G376/B375</f>
        <v>1779.2792792792791</v>
      </c>
      <c r="J376" s="104">
        <f>H376/B375</f>
        <v>195.72072072072069</v>
      </c>
    </row>
    <row r="377" spans="1:10" ht="12.75" customHeight="1" x14ac:dyDescent="0.25">
      <c r="A377" s="101"/>
      <c r="D377" s="81" t="s">
        <v>23</v>
      </c>
      <c r="E377" s="81">
        <f>E375-E376</f>
        <v>995400</v>
      </c>
      <c r="F377" s="81"/>
      <c r="G377" s="82">
        <f>G375-G376</f>
        <v>896756.75675675669</v>
      </c>
      <c r="H377" s="82">
        <f>H375-H376</f>
        <v>98643.243243243225</v>
      </c>
      <c r="I377" s="82">
        <f>I375-I376</f>
        <v>12454.954954954954</v>
      </c>
      <c r="J377" s="105">
        <f>J375-J376</f>
        <v>1370.0450450450448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995399.99999999988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4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Invoice!B1609</f>
        <v>72</v>
      </c>
      <c r="C381" s="88" t="str">
        <f>Invoice!E1609</f>
        <v>BINDER NOTE JOYKO A5 TSFS-514</v>
      </c>
      <c r="D381" s="89">
        <f>Invoice!H1609</f>
        <v>15800</v>
      </c>
      <c r="E381" s="81">
        <f t="shared" si="65"/>
        <v>1137600</v>
      </c>
      <c r="F381" s="81"/>
      <c r="G381" s="82">
        <f t="shared" si="66"/>
        <v>1024864.8648648647</v>
      </c>
      <c r="H381" s="83">
        <f t="shared" si="67"/>
        <v>112735.13513513512</v>
      </c>
      <c r="I381" s="83">
        <f t="shared" si="68"/>
        <v>14234.234234234233</v>
      </c>
      <c r="J381" s="103">
        <f t="shared" si="69"/>
        <v>1565.7657657657655</v>
      </c>
    </row>
    <row r="382" spans="1:10" ht="12.75" customHeight="1" x14ac:dyDescent="0.25">
      <c r="A382" s="101"/>
      <c r="D382" s="81"/>
      <c r="E382" s="81">
        <f>(E381*Invoice!I1609)+((E381-(E381*Invoice!I1609))*Invoice!J1609)</f>
        <v>142200</v>
      </c>
      <c r="F382" s="81"/>
      <c r="G382" s="90">
        <f>E382/1.11</f>
        <v>128108.10810810809</v>
      </c>
      <c r="H382" s="91">
        <f>G382*11%</f>
        <v>14091.89189189189</v>
      </c>
      <c r="I382" s="91">
        <f>G382/B381</f>
        <v>1779.2792792792791</v>
      </c>
      <c r="J382" s="104">
        <f>H382/B381</f>
        <v>195.72072072072069</v>
      </c>
    </row>
    <row r="383" spans="1:10" ht="12.75" customHeight="1" x14ac:dyDescent="0.25">
      <c r="A383" s="101"/>
      <c r="D383" s="81" t="s">
        <v>23</v>
      </c>
      <c r="E383" s="81">
        <f>E381-E382</f>
        <v>995400</v>
      </c>
      <c r="F383" s="81"/>
      <c r="G383" s="82">
        <f>G381-G382</f>
        <v>896756.75675675669</v>
      </c>
      <c r="H383" s="82">
        <f>H381-H382</f>
        <v>98643.243243243225</v>
      </c>
      <c r="I383" s="82">
        <f>I381-I382</f>
        <v>12454.954954954954</v>
      </c>
      <c r="J383" s="105">
        <f>J381-J382</f>
        <v>1370.0450450450448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995399.99999999988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5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Invoice!B1610</f>
        <v>72</v>
      </c>
      <c r="C387" s="88" t="str">
        <f>Invoice!E1610</f>
        <v>BINDER NOTE JOYKO A5 TSTP-513</v>
      </c>
      <c r="D387" s="89">
        <f>Invoice!H1610</f>
        <v>15800</v>
      </c>
      <c r="E387" s="81">
        <f t="shared" si="65"/>
        <v>1137600</v>
      </c>
      <c r="F387" s="81"/>
      <c r="G387" s="82">
        <f t="shared" si="66"/>
        <v>1024864.8648648647</v>
      </c>
      <c r="H387" s="83">
        <f t="shared" si="67"/>
        <v>112735.13513513512</v>
      </c>
      <c r="I387" s="83">
        <f t="shared" si="68"/>
        <v>14234.234234234233</v>
      </c>
      <c r="J387" s="103">
        <f t="shared" si="69"/>
        <v>1565.7657657657655</v>
      </c>
    </row>
    <row r="388" spans="1:10" ht="12.75" customHeight="1" x14ac:dyDescent="0.25">
      <c r="A388" s="101"/>
      <c r="D388" s="81"/>
      <c r="E388" s="81">
        <f>(E387*Invoice!I1610)+((E387-(E387*Invoice!I1610))*Invoice!J1610)</f>
        <v>142200</v>
      </c>
      <c r="F388" s="81"/>
      <c r="G388" s="90">
        <f>E388/1.11</f>
        <v>128108.10810810809</v>
      </c>
      <c r="H388" s="91">
        <f>G388*11%</f>
        <v>14091.89189189189</v>
      </c>
      <c r="I388" s="91">
        <f>G388/B387</f>
        <v>1779.2792792792791</v>
      </c>
      <c r="J388" s="104">
        <f>H388/B387</f>
        <v>195.72072072072069</v>
      </c>
    </row>
    <row r="389" spans="1:10" ht="12.75" customHeight="1" x14ac:dyDescent="0.25">
      <c r="A389" s="101"/>
      <c r="D389" s="81" t="s">
        <v>23</v>
      </c>
      <c r="E389" s="81">
        <f>E387-E388</f>
        <v>995400</v>
      </c>
      <c r="F389" s="81"/>
      <c r="G389" s="82">
        <f>G387-G388</f>
        <v>896756.75675675669</v>
      </c>
      <c r="H389" s="82">
        <f>H387-H388</f>
        <v>98643.243243243225</v>
      </c>
      <c r="I389" s="82">
        <f>I387-I388</f>
        <v>12454.954954954954</v>
      </c>
      <c r="J389" s="105">
        <f>J387-J388</f>
        <v>1370.0450450450448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995399.99999999988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6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Invoice!B1611</f>
        <v>72</v>
      </c>
      <c r="C393" s="88" t="str">
        <f>Invoice!E1611</f>
        <v>BINDER NOTE JOYKO A5 TSED-M503</v>
      </c>
      <c r="D393" s="89">
        <f>Invoice!H1611</f>
        <v>15800</v>
      </c>
      <c r="E393" s="81">
        <f t="shared" si="65"/>
        <v>1137600</v>
      </c>
      <c r="F393" s="81"/>
      <c r="G393" s="82">
        <f t="shared" si="66"/>
        <v>1024864.8648648647</v>
      </c>
      <c r="H393" s="83">
        <f t="shared" si="67"/>
        <v>112735.13513513512</v>
      </c>
      <c r="I393" s="83">
        <f t="shared" si="68"/>
        <v>14234.234234234233</v>
      </c>
      <c r="J393" s="103">
        <f t="shared" si="69"/>
        <v>1565.7657657657655</v>
      </c>
    </row>
    <row r="394" spans="1:10" ht="12.75" customHeight="1" x14ac:dyDescent="0.25">
      <c r="A394" s="101"/>
      <c r="D394" s="81"/>
      <c r="E394" s="81">
        <f>(E393*Invoice!I1611)+((E393-(E393*Invoice!I1611))*Invoice!J1611)</f>
        <v>142200</v>
      </c>
      <c r="F394" s="81"/>
      <c r="G394" s="90">
        <f>E394/1.11</f>
        <v>128108.10810810809</v>
      </c>
      <c r="H394" s="91">
        <f>G394*11%</f>
        <v>14091.89189189189</v>
      </c>
      <c r="I394" s="91">
        <f>G394/B393</f>
        <v>1779.2792792792791</v>
      </c>
      <c r="J394" s="104">
        <f>H394/B393</f>
        <v>195.72072072072069</v>
      </c>
    </row>
    <row r="395" spans="1:10" ht="12.75" customHeight="1" x14ac:dyDescent="0.25">
      <c r="A395" s="101"/>
      <c r="D395" s="81" t="s">
        <v>23</v>
      </c>
      <c r="E395" s="81">
        <f>E393-E394</f>
        <v>995400</v>
      </c>
      <c r="F395" s="81"/>
      <c r="G395" s="82">
        <f>G393-G394</f>
        <v>896756.75675675669</v>
      </c>
      <c r="H395" s="82">
        <f>H393-H394</f>
        <v>98643.243243243225</v>
      </c>
      <c r="I395" s="82">
        <f>I393-I394</f>
        <v>12454.954954954954</v>
      </c>
      <c r="J395" s="105">
        <f>J393-J394</f>
        <v>1370.0450450450448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995399.99999999988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7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Invoice!B1612</f>
        <v>72</v>
      </c>
      <c r="C399" s="88" t="str">
        <f>Invoice!E1612</f>
        <v>BINDER NOTE JOYKO A5 TSCL-M491</v>
      </c>
      <c r="D399" s="89">
        <f>Invoice!H1612</f>
        <v>15800</v>
      </c>
      <c r="E399" s="81">
        <f t="shared" si="65"/>
        <v>1137600</v>
      </c>
      <c r="F399" s="81"/>
      <c r="G399" s="82">
        <f t="shared" si="66"/>
        <v>1024864.8648648647</v>
      </c>
      <c r="H399" s="83">
        <f t="shared" si="67"/>
        <v>112735.13513513512</v>
      </c>
      <c r="I399" s="83">
        <f t="shared" si="68"/>
        <v>14234.234234234233</v>
      </c>
      <c r="J399" s="103">
        <f t="shared" si="69"/>
        <v>1565.7657657657655</v>
      </c>
    </row>
    <row r="400" spans="1:10" ht="12.75" customHeight="1" x14ac:dyDescent="0.25">
      <c r="A400" s="101"/>
      <c r="D400" s="81"/>
      <c r="E400" s="81">
        <f>(E399*Invoice!I1612)+((E399-(E399*Invoice!I1612))*Invoice!J1612)</f>
        <v>142200</v>
      </c>
      <c r="F400" s="81"/>
      <c r="G400" s="90">
        <f>E400/1.11</f>
        <v>128108.10810810809</v>
      </c>
      <c r="H400" s="91">
        <f>G400*11%</f>
        <v>14091.89189189189</v>
      </c>
      <c r="I400" s="91">
        <f>G400/B399</f>
        <v>1779.2792792792791</v>
      </c>
      <c r="J400" s="104">
        <f>H400/B399</f>
        <v>195.72072072072069</v>
      </c>
    </row>
    <row r="401" spans="1:10" ht="12.75" customHeight="1" x14ac:dyDescent="0.25">
      <c r="A401" s="101"/>
      <c r="D401" s="81" t="s">
        <v>23</v>
      </c>
      <c r="E401" s="81">
        <f>E399-E400</f>
        <v>995400</v>
      </c>
      <c r="F401" s="81"/>
      <c r="G401" s="82">
        <f>G399-G400</f>
        <v>896756.75675675669</v>
      </c>
      <c r="H401" s="82">
        <f>H399-H400</f>
        <v>98643.243243243225</v>
      </c>
      <c r="I401" s="82">
        <f>I399-I400</f>
        <v>12454.954954954954</v>
      </c>
      <c r="J401" s="105">
        <f>J399-J400</f>
        <v>1370.0450450450448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995399.99999999988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8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Invoice!B1613</f>
        <v>72</v>
      </c>
      <c r="C405" s="88" t="str">
        <f>Invoice!E1613</f>
        <v>BINDER NOTE JOYKO A5 TSIM-M416</v>
      </c>
      <c r="D405" s="89">
        <f>Invoice!H1613</f>
        <v>15800</v>
      </c>
      <c r="E405" s="81">
        <f t="shared" si="65"/>
        <v>1137600</v>
      </c>
      <c r="F405" s="81"/>
      <c r="G405" s="82">
        <f t="shared" si="66"/>
        <v>1024864.8648648647</v>
      </c>
      <c r="H405" s="83">
        <f t="shared" si="67"/>
        <v>112735.13513513512</v>
      </c>
      <c r="I405" s="83">
        <f t="shared" si="68"/>
        <v>14234.234234234233</v>
      </c>
      <c r="J405" s="103">
        <f t="shared" si="69"/>
        <v>1565.7657657657655</v>
      </c>
    </row>
    <row r="406" spans="1:10" ht="12.75" customHeight="1" x14ac:dyDescent="0.25">
      <c r="A406" s="101"/>
      <c r="D406" s="81"/>
      <c r="E406" s="81">
        <f>(E405*Invoice!I1613)+((E405-(E405*Invoice!I1613))*Invoice!J1613)</f>
        <v>142200</v>
      </c>
      <c r="F406" s="81"/>
      <c r="G406" s="90">
        <f>E406/1.11</f>
        <v>128108.10810810809</v>
      </c>
      <c r="H406" s="91">
        <f>G406*11%</f>
        <v>14091.89189189189</v>
      </c>
      <c r="I406" s="91">
        <f>G406/B405</f>
        <v>1779.2792792792791</v>
      </c>
      <c r="J406" s="104">
        <f>H406/B405</f>
        <v>195.72072072072069</v>
      </c>
    </row>
    <row r="407" spans="1:10" ht="12.75" customHeight="1" x14ac:dyDescent="0.25">
      <c r="A407" s="101"/>
      <c r="D407" s="81" t="s">
        <v>23</v>
      </c>
      <c r="E407" s="81">
        <f>E405-E406</f>
        <v>995400</v>
      </c>
      <c r="F407" s="81"/>
      <c r="G407" s="82">
        <f>G405-G406</f>
        <v>896756.75675675669</v>
      </c>
      <c r="H407" s="82">
        <f>H405-H406</f>
        <v>98643.243243243225</v>
      </c>
      <c r="I407" s="82">
        <f>I405-I406</f>
        <v>12454.954954954954</v>
      </c>
      <c r="J407" s="105">
        <f>J405-J406</f>
        <v>1370.0450450450448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995399.99999999988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9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Invoice!B1614</f>
        <v>30</v>
      </c>
      <c r="C411" s="88" t="str">
        <f>Invoice!E1614</f>
        <v>CUTTER 9 MM KENKO A-300 (KECIL)</v>
      </c>
      <c r="D411" s="89">
        <f>Invoice!H1614</f>
        <v>57000</v>
      </c>
      <c r="E411" s="81">
        <f t="shared" si="65"/>
        <v>1710000</v>
      </c>
      <c r="F411" s="81"/>
      <c r="G411" s="82">
        <f t="shared" si="66"/>
        <v>1540540.5405405404</v>
      </c>
      <c r="H411" s="83">
        <f t="shared" si="67"/>
        <v>169459.45945945944</v>
      </c>
      <c r="I411" s="83">
        <f t="shared" si="68"/>
        <v>51351.351351351346</v>
      </c>
      <c r="J411" s="103">
        <f t="shared" si="69"/>
        <v>5648.6486486486483</v>
      </c>
    </row>
    <row r="412" spans="1:10" ht="12.75" customHeight="1" x14ac:dyDescent="0.25">
      <c r="A412" s="101"/>
      <c r="D412" s="81"/>
      <c r="E412" s="81">
        <f>(E411*Invoice!I1614)+((E411-(E411*Invoice!I1614))*Invoice!J1614)</f>
        <v>213750</v>
      </c>
      <c r="F412" s="81"/>
      <c r="G412" s="90">
        <f>E412/1.11</f>
        <v>192567.56756756754</v>
      </c>
      <c r="H412" s="91">
        <f>G412*11%</f>
        <v>21182.43243243243</v>
      </c>
      <c r="I412" s="91">
        <f>G412/B411</f>
        <v>6418.9189189189183</v>
      </c>
      <c r="J412" s="104">
        <f>H412/B411</f>
        <v>706.08108108108104</v>
      </c>
    </row>
    <row r="413" spans="1:10" ht="12.75" customHeight="1" x14ac:dyDescent="0.25">
      <c r="A413" s="101"/>
      <c r="D413" s="81" t="s">
        <v>23</v>
      </c>
      <c r="E413" s="81">
        <f>E411-E412</f>
        <v>1496250</v>
      </c>
      <c r="F413" s="81"/>
      <c r="G413" s="82">
        <f>G411-G412</f>
        <v>1347972.9729729728</v>
      </c>
      <c r="H413" s="82">
        <f>H411-H412</f>
        <v>148277.02702702701</v>
      </c>
      <c r="I413" s="82">
        <f>I411-I412</f>
        <v>44932.432432432426</v>
      </c>
      <c r="J413" s="105">
        <f>J411-J412</f>
        <v>4942.5675675675675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1496249.9999999998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6"/>
      <c r="B416" s="107"/>
      <c r="C416" s="107"/>
      <c r="D416" s="107"/>
      <c r="E416" s="107"/>
      <c r="F416" s="107"/>
      <c r="G416" s="108">
        <f>G365+G371+G377+G383+G389+G395+G401+G407+G413</f>
        <v>19918783.783783782</v>
      </c>
      <c r="H416" s="108">
        <f>H365+H371+H377+H383+H389+H395+H401+H407+H413</f>
        <v>2191066.2162162168</v>
      </c>
      <c r="I416" s="107"/>
      <c r="J416" s="109">
        <f>H366+H372+H378+H384+H390+H396+H402+H408+H414</f>
        <v>22109849.999999996</v>
      </c>
    </row>
    <row r="418" spans="1:10" ht="12.75" customHeight="1" x14ac:dyDescent="0.25">
      <c r="A418" s="94" t="s">
        <v>1</v>
      </c>
      <c r="B418" s="95">
        <f>Invoice!E1712</f>
        <v>24020016</v>
      </c>
      <c r="C418" s="96"/>
      <c r="D418" s="97"/>
      <c r="E418" s="97"/>
      <c r="F418" s="97"/>
      <c r="G418" s="98"/>
      <c r="H418" s="99"/>
      <c r="I418" s="99"/>
      <c r="J418" s="100"/>
    </row>
    <row r="419" spans="1:10" ht="12.75" customHeight="1" x14ac:dyDescent="0.25">
      <c r="A419" s="101">
        <v>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Invoice!B1720</f>
        <v>100</v>
      </c>
      <c r="C420" s="88" t="str">
        <f>Invoice!E1720</f>
        <v>PAPER FASTENER (ACCO) KENKO PF-508 ISI 50 PC PUTIH</v>
      </c>
      <c r="D420" s="89">
        <f>Invoice!H1720</f>
        <v>9800</v>
      </c>
      <c r="E420" s="81">
        <f>D420*B420</f>
        <v>980000</v>
      </c>
      <c r="F420" s="81"/>
      <c r="G420" s="82">
        <f>E420/1.11</f>
        <v>882882.88288288284</v>
      </c>
      <c r="H420" s="83">
        <f>G420*11%</f>
        <v>97117.117117117115</v>
      </c>
      <c r="I420" s="83">
        <f>G420/B420</f>
        <v>8828.8288288288277</v>
      </c>
      <c r="J420" s="103">
        <f>H420/B420</f>
        <v>971.17117117117118</v>
      </c>
    </row>
    <row r="421" spans="1:10" ht="12.75" customHeight="1" x14ac:dyDescent="0.25">
      <c r="A421" s="101"/>
      <c r="D421" s="81"/>
      <c r="E421" s="81">
        <f>(E420*Invoice!I1720)+((E420-(E420*Invoice!I1720))*Invoice!J1720)</f>
        <v>137200</v>
      </c>
      <c r="F421" s="81"/>
      <c r="G421" s="90">
        <f>E421/1.11</f>
        <v>123603.60360360359</v>
      </c>
      <c r="H421" s="91">
        <f>G421*11%</f>
        <v>13596.396396396396</v>
      </c>
      <c r="I421" s="91">
        <f>G421/B420</f>
        <v>1236.036036036036</v>
      </c>
      <c r="J421" s="104">
        <f>H421/B420</f>
        <v>135.96396396396395</v>
      </c>
    </row>
    <row r="422" spans="1:10" ht="12.75" customHeight="1" x14ac:dyDescent="0.25">
      <c r="A422" s="101"/>
      <c r="D422" s="81" t="s">
        <v>23</v>
      </c>
      <c r="E422" s="81">
        <f>E420-E421</f>
        <v>842800</v>
      </c>
      <c r="F422" s="81"/>
      <c r="G422" s="82">
        <f>G420-G421</f>
        <v>759279.27927927929</v>
      </c>
      <c r="H422" s="82">
        <f>H420-H421</f>
        <v>83520.720720720725</v>
      </c>
      <c r="I422" s="82">
        <f>I420-I421</f>
        <v>7592.7927927927922</v>
      </c>
      <c r="J422" s="105">
        <f>J420-J421</f>
        <v>835.20720720720726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842800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6"/>
      <c r="B425" s="107"/>
      <c r="C425" s="107"/>
      <c r="D425" s="107"/>
      <c r="E425" s="107"/>
      <c r="F425" s="107"/>
      <c r="G425" s="108">
        <f>G422</f>
        <v>759279.27927927929</v>
      </c>
      <c r="H425" s="108">
        <f>H422</f>
        <v>83520.720720720725</v>
      </c>
      <c r="I425" s="107"/>
      <c r="J425" s="109">
        <f>H423</f>
        <v>842800</v>
      </c>
    </row>
    <row r="427" spans="1:10" ht="12.75" customHeight="1" x14ac:dyDescent="0.25">
      <c r="A427" s="94" t="s">
        <v>1</v>
      </c>
      <c r="B427" s="95">
        <f>Invoice!E1826</f>
        <v>24020017</v>
      </c>
      <c r="C427" s="96"/>
      <c r="D427" s="97"/>
      <c r="E427" s="97"/>
      <c r="F427" s="97"/>
      <c r="G427" s="98"/>
      <c r="H427" s="99"/>
      <c r="I427" s="99"/>
      <c r="J427" s="100"/>
    </row>
    <row r="428" spans="1:10" ht="12.75" customHeight="1" x14ac:dyDescent="0.25">
      <c r="A428" s="101">
        <v>1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Invoice!B1834</f>
        <v>84</v>
      </c>
      <c r="C429" s="88" t="str">
        <f>Invoice!E1834</f>
        <v>JANGKA (COMPASS SET) KENKO C-168 / MS-75</v>
      </c>
      <c r="D429" s="89">
        <f>Invoice!H1834</f>
        <v>7500</v>
      </c>
      <c r="E429" s="81">
        <f>D429*B429</f>
        <v>630000</v>
      </c>
      <c r="F429" s="81"/>
      <c r="G429" s="82">
        <f>E429/1.11</f>
        <v>567567.56756756757</v>
      </c>
      <c r="H429" s="83">
        <f>G429*11%</f>
        <v>62432.432432432433</v>
      </c>
      <c r="I429" s="83">
        <f>G429/B429</f>
        <v>6756.7567567567567</v>
      </c>
      <c r="J429" s="103">
        <f>H429/B429</f>
        <v>743.24324324324323</v>
      </c>
    </row>
    <row r="430" spans="1:10" ht="12.75" customHeight="1" x14ac:dyDescent="0.25">
      <c r="A430" s="101"/>
      <c r="D430" s="81"/>
      <c r="E430" s="81">
        <f>(E429*Invoice!I1834)+((E429-(E429*Invoice!I1834))*Invoice!J1834)</f>
        <v>91350</v>
      </c>
      <c r="F430" s="81"/>
      <c r="G430" s="90">
        <f>E430/1.11</f>
        <v>82297.297297297293</v>
      </c>
      <c r="H430" s="91">
        <f>G430*11%</f>
        <v>9052.7027027027016</v>
      </c>
      <c r="I430" s="91">
        <f>G430/B429</f>
        <v>979.72972972972968</v>
      </c>
      <c r="J430" s="104">
        <f>H430/B429</f>
        <v>107.77027027027026</v>
      </c>
    </row>
    <row r="431" spans="1:10" ht="12.75" customHeight="1" x14ac:dyDescent="0.25">
      <c r="A431" s="101"/>
      <c r="D431" s="81" t="s">
        <v>23</v>
      </c>
      <c r="E431" s="81">
        <f>E429-E430</f>
        <v>538650</v>
      </c>
      <c r="F431" s="81"/>
      <c r="G431" s="82">
        <f>G429-G430</f>
        <v>485270.2702702703</v>
      </c>
      <c r="H431" s="82">
        <f>H429-H430</f>
        <v>53379.729729729734</v>
      </c>
      <c r="I431" s="82">
        <f>I429-I430</f>
        <v>5777.0270270270266</v>
      </c>
      <c r="J431" s="105">
        <f>J429-J430</f>
        <v>635.47297297297291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538650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2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Invoice!B1835</f>
        <v>24</v>
      </c>
      <c r="C435" s="88" t="str">
        <f>Invoice!E1835</f>
        <v>JANGKA (COMPASS SET) KENKO C-528 / MS-55</v>
      </c>
      <c r="D435" s="89">
        <f>Invoice!H1835</f>
        <v>7500</v>
      </c>
      <c r="E435" s="81">
        <f t="shared" ref="E435:E453" si="70">D435*B435</f>
        <v>180000</v>
      </c>
      <c r="F435" s="81"/>
      <c r="G435" s="82">
        <f t="shared" ref="G435:G453" si="71">E435/1.11</f>
        <v>162162.16216216216</v>
      </c>
      <c r="H435" s="83">
        <f t="shared" ref="H435:H453" si="72">G435*11%</f>
        <v>17837.837837837837</v>
      </c>
      <c r="I435" s="83">
        <f t="shared" ref="I435:I453" si="73">G435/B435</f>
        <v>6756.7567567567567</v>
      </c>
      <c r="J435" s="103">
        <f t="shared" ref="J435:J453" si="74">H435/B435</f>
        <v>743.24324324324323</v>
      </c>
    </row>
    <row r="436" spans="1:10" ht="12.75" customHeight="1" x14ac:dyDescent="0.25">
      <c r="A436" s="101"/>
      <c r="D436" s="81"/>
      <c r="E436" s="81">
        <f>(E435*Invoice!I1835)+((E435-(E435*Invoice!I1835))*Invoice!J1835)</f>
        <v>26100</v>
      </c>
      <c r="F436" s="81"/>
      <c r="G436" s="90">
        <f>E436/1.11</f>
        <v>23513.51351351351</v>
      </c>
      <c r="H436" s="91">
        <f>G436*11%</f>
        <v>2586.4864864864862</v>
      </c>
      <c r="I436" s="91">
        <f>G436/B435</f>
        <v>979.72972972972957</v>
      </c>
      <c r="J436" s="104">
        <f>H436/B435</f>
        <v>107.77027027027026</v>
      </c>
    </row>
    <row r="437" spans="1:10" ht="12.75" customHeight="1" x14ac:dyDescent="0.25">
      <c r="A437" s="101"/>
      <c r="D437" s="81" t="s">
        <v>23</v>
      </c>
      <c r="E437" s="81">
        <f>E435-E436</f>
        <v>153900</v>
      </c>
      <c r="F437" s="81"/>
      <c r="G437" s="82">
        <f>G435-G436</f>
        <v>138648.64864864864</v>
      </c>
      <c r="H437" s="82">
        <f>H435-H436</f>
        <v>15251.35135135135</v>
      </c>
      <c r="I437" s="82">
        <f>I435-I436</f>
        <v>5777.0270270270266</v>
      </c>
      <c r="J437" s="105">
        <f>J435-J436</f>
        <v>635.47297297297291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153900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3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Invoice!B1836</f>
        <v>120</v>
      </c>
      <c r="C441" s="88" t="str">
        <f>Invoice!E1836</f>
        <v>GARISAN BESI (STAINLESS STEEL) KENKO 100 CM / 1 M</v>
      </c>
      <c r="D441" s="89">
        <f>Invoice!H1836</f>
        <v>43500</v>
      </c>
      <c r="E441" s="81">
        <f t="shared" si="70"/>
        <v>5220000</v>
      </c>
      <c r="F441" s="81"/>
      <c r="G441" s="82">
        <f t="shared" si="71"/>
        <v>4702702.702702702</v>
      </c>
      <c r="H441" s="83">
        <f t="shared" si="72"/>
        <v>517297.29729729722</v>
      </c>
      <c r="I441" s="83">
        <f t="shared" si="73"/>
        <v>39189.189189189186</v>
      </c>
      <c r="J441" s="103">
        <f t="shared" si="74"/>
        <v>4310.8108108108099</v>
      </c>
    </row>
    <row r="442" spans="1:10" ht="12.75" customHeight="1" x14ac:dyDescent="0.25">
      <c r="A442" s="101"/>
      <c r="D442" s="81"/>
      <c r="E442" s="81">
        <f>(E441*Invoice!I1836)+((E441-(E441*Invoice!I1836))*Invoice!J1836)</f>
        <v>756900</v>
      </c>
      <c r="F442" s="81"/>
      <c r="G442" s="90">
        <f>E442/1.11</f>
        <v>681891.89189189184</v>
      </c>
      <c r="H442" s="91">
        <f>G442*11%</f>
        <v>75008.108108108107</v>
      </c>
      <c r="I442" s="91">
        <f>G442/B441</f>
        <v>5682.4324324324316</v>
      </c>
      <c r="J442" s="104">
        <f>H442/B441</f>
        <v>625.06756756756761</v>
      </c>
    </row>
    <row r="443" spans="1:10" ht="12.75" customHeight="1" x14ac:dyDescent="0.25">
      <c r="A443" s="101"/>
      <c r="D443" s="81" t="s">
        <v>23</v>
      </c>
      <c r="E443" s="81">
        <f>E441-E442</f>
        <v>4463100</v>
      </c>
      <c r="F443" s="81"/>
      <c r="G443" s="82">
        <f>G441-G442</f>
        <v>4020810.81081081</v>
      </c>
      <c r="H443" s="82">
        <f>H441-H442</f>
        <v>442289.18918918911</v>
      </c>
      <c r="I443" s="82">
        <f>I441-I442</f>
        <v>33506.756756756753</v>
      </c>
      <c r="J443" s="105">
        <f>J441-J442</f>
        <v>3685.7432432432424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4463099.9999999991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4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Invoice!B1837</f>
        <v>120</v>
      </c>
      <c r="C447" s="88" t="str">
        <f>Invoice!E1837</f>
        <v>STAMP PLATE NUMBER KENKO N-38 (Cap Nomer)</v>
      </c>
      <c r="D447" s="89">
        <f>Invoice!H1837</f>
        <v>7000</v>
      </c>
      <c r="E447" s="81">
        <f t="shared" si="70"/>
        <v>840000</v>
      </c>
      <c r="F447" s="81"/>
      <c r="G447" s="82">
        <f t="shared" si="71"/>
        <v>756756.75675675669</v>
      </c>
      <c r="H447" s="83">
        <f t="shared" si="72"/>
        <v>83243.24324324324</v>
      </c>
      <c r="I447" s="83">
        <f t="shared" si="73"/>
        <v>6306.3063063063055</v>
      </c>
      <c r="J447" s="103">
        <f t="shared" si="74"/>
        <v>693.69369369369372</v>
      </c>
    </row>
    <row r="448" spans="1:10" ht="12.75" customHeight="1" x14ac:dyDescent="0.25">
      <c r="A448" s="101"/>
      <c r="D448" s="81"/>
      <c r="E448" s="81">
        <f>(E447*Invoice!I1837)+((E447-(E447*Invoice!I1837))*Invoice!J1837)</f>
        <v>121799.99999999999</v>
      </c>
      <c r="F448" s="81"/>
      <c r="G448" s="90">
        <f>E448/1.11</f>
        <v>109729.7297297297</v>
      </c>
      <c r="H448" s="91">
        <f>G448*11%</f>
        <v>12070.270270270268</v>
      </c>
      <c r="I448" s="91">
        <f>G448/B447</f>
        <v>914.41441441441418</v>
      </c>
      <c r="J448" s="104">
        <f>H448/B447</f>
        <v>100.58558558558556</v>
      </c>
    </row>
    <row r="449" spans="1:10" ht="12.75" customHeight="1" x14ac:dyDescent="0.25">
      <c r="A449" s="101"/>
      <c r="D449" s="81" t="s">
        <v>23</v>
      </c>
      <c r="E449" s="81">
        <f>E447-E448</f>
        <v>718200</v>
      </c>
      <c r="F449" s="81"/>
      <c r="G449" s="82">
        <f>G447-G448</f>
        <v>647027.02702702698</v>
      </c>
      <c r="H449" s="82">
        <f>H447-H448</f>
        <v>71172.972972972973</v>
      </c>
      <c r="I449" s="82">
        <f>I447-I448</f>
        <v>5391.8918918918916</v>
      </c>
      <c r="J449" s="105">
        <f>J447-J448</f>
        <v>593.10810810810813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718200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5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Invoice!B1838</f>
        <v>120</v>
      </c>
      <c r="C453" s="88" t="str">
        <f>Invoice!E1838</f>
        <v>DATE STAMP KENKO D-3 (Cap Tanggal 5 Mm)</v>
      </c>
      <c r="D453" s="89">
        <f>Invoice!H1838</f>
        <v>6450</v>
      </c>
      <c r="E453" s="81">
        <f t="shared" si="70"/>
        <v>774000</v>
      </c>
      <c r="F453" s="81"/>
      <c r="G453" s="82">
        <f t="shared" si="71"/>
        <v>697297.29729729728</v>
      </c>
      <c r="H453" s="83">
        <f t="shared" si="72"/>
        <v>76702.702702702707</v>
      </c>
      <c r="I453" s="83">
        <f t="shared" si="73"/>
        <v>5810.8108108108108</v>
      </c>
      <c r="J453" s="103">
        <f t="shared" si="74"/>
        <v>639.18918918918928</v>
      </c>
    </row>
    <row r="454" spans="1:10" ht="12.75" customHeight="1" x14ac:dyDescent="0.25">
      <c r="A454" s="101"/>
      <c r="D454" s="81"/>
      <c r="E454" s="81">
        <f>(E453*Invoice!I1838)+((E453-(E453*Invoice!I1838))*Invoice!J1838)</f>
        <v>112229.99999999999</v>
      </c>
      <c r="F454" s="81"/>
      <c r="G454" s="90">
        <f>E454/1.11</f>
        <v>101108.10810810809</v>
      </c>
      <c r="H454" s="91">
        <f>G454*11%</f>
        <v>11121.89189189189</v>
      </c>
      <c r="I454" s="91">
        <f>G454/B453</f>
        <v>842.56756756756738</v>
      </c>
      <c r="J454" s="104">
        <f>H454/B453</f>
        <v>92.682432432432421</v>
      </c>
    </row>
    <row r="455" spans="1:10" ht="12.75" customHeight="1" x14ac:dyDescent="0.25">
      <c r="A455" s="101"/>
      <c r="D455" s="81" t="s">
        <v>23</v>
      </c>
      <c r="E455" s="81">
        <f>E453-E454</f>
        <v>661770</v>
      </c>
      <c r="F455" s="81"/>
      <c r="G455" s="82">
        <f>G453-G454</f>
        <v>596189.18918918923</v>
      </c>
      <c r="H455" s="82">
        <f>H453-H454</f>
        <v>65580.810810810814</v>
      </c>
      <c r="I455" s="82">
        <f>I453-I454</f>
        <v>4968.2432432432433</v>
      </c>
      <c r="J455" s="105">
        <f>J453-J454</f>
        <v>546.50675675675689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661770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G431+G437+G443+G449+G455</f>
        <v>5887945.9459459446</v>
      </c>
      <c r="H458" s="108">
        <f>H431+H437+H443+H449+H455</f>
        <v>647674.05405405397</v>
      </c>
      <c r="I458" s="107"/>
      <c r="J458" s="109">
        <f>H432+H438+H444+H450+H456</f>
        <v>6535619.9999999991</v>
      </c>
    </row>
    <row r="460" spans="1:10" ht="12.75" customHeight="1" x14ac:dyDescent="0.25">
      <c r="A460" s="94" t="s">
        <v>1</v>
      </c>
      <c r="B460" s="95">
        <f>Invoice!E1940</f>
        <v>24020018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Invoice!B1948</f>
        <v>24</v>
      </c>
      <c r="C462" s="88" t="str">
        <f>Invoice!E1948</f>
        <v>JANGKA (COMPASS SET) KENKO C-168 / MS-75</v>
      </c>
      <c r="D462" s="89">
        <f>Invoice!H1948</f>
        <v>7500</v>
      </c>
      <c r="E462" s="81">
        <f>D462*B462</f>
        <v>180000</v>
      </c>
      <c r="F462" s="81"/>
      <c r="G462" s="82">
        <f>E462/1.11</f>
        <v>162162.16216216216</v>
      </c>
      <c r="H462" s="83">
        <f>G462*11%</f>
        <v>17837.837837837837</v>
      </c>
      <c r="I462" s="83">
        <f>G462/B462</f>
        <v>6756.7567567567567</v>
      </c>
      <c r="J462" s="103">
        <f>H462/B462</f>
        <v>743.24324324324323</v>
      </c>
    </row>
    <row r="463" spans="1:10" ht="12.75" customHeight="1" x14ac:dyDescent="0.25">
      <c r="A463" s="101"/>
      <c r="D463" s="81"/>
      <c r="E463" s="81">
        <f>(E462*Invoice!I1948)+((E462-(E462*Invoice!I1948))*Invoice!J1948)</f>
        <v>26100</v>
      </c>
      <c r="F463" s="81"/>
      <c r="G463" s="90">
        <f>E463/1.11</f>
        <v>23513.51351351351</v>
      </c>
      <c r="H463" s="91">
        <f>G463*11%</f>
        <v>2586.4864864864862</v>
      </c>
      <c r="I463" s="91">
        <f>G463/B462</f>
        <v>979.72972972972957</v>
      </c>
      <c r="J463" s="104">
        <f>H463/B462</f>
        <v>107.77027027027026</v>
      </c>
    </row>
    <row r="464" spans="1:10" ht="12.75" customHeight="1" x14ac:dyDescent="0.25">
      <c r="A464" s="101"/>
      <c r="D464" s="81" t="s">
        <v>23</v>
      </c>
      <c r="E464" s="81">
        <f>E462-E463</f>
        <v>153900</v>
      </c>
      <c r="F464" s="81"/>
      <c r="G464" s="82">
        <f>G462-G463</f>
        <v>138648.64864864864</v>
      </c>
      <c r="H464" s="82">
        <f>H462-H463</f>
        <v>15251.35135135135</v>
      </c>
      <c r="I464" s="82">
        <f>I462-I463</f>
        <v>5777.0270270270266</v>
      </c>
      <c r="J464" s="105">
        <f>J462-J463</f>
        <v>635.47297297297291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153900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Invoice!B1949</f>
        <v>72</v>
      </c>
      <c r="C468" s="88" t="str">
        <f>Invoice!E1949</f>
        <v>JANGKA (COMPASS SET) KENKO C-528 / MS-55</v>
      </c>
      <c r="D468" s="89">
        <f>Invoice!H1949</f>
        <v>7500</v>
      </c>
      <c r="E468" s="81">
        <f t="shared" ref="E468:E498" si="75">D468*B468</f>
        <v>540000</v>
      </c>
      <c r="F468" s="81"/>
      <c r="G468" s="82">
        <f t="shared" ref="G468:G498" si="76">E468/1.11</f>
        <v>486486.48648648645</v>
      </c>
      <c r="H468" s="83">
        <f t="shared" ref="H468:H498" si="77">G468*11%</f>
        <v>53513.513513513513</v>
      </c>
      <c r="I468" s="83">
        <f t="shared" ref="I468:I498" si="78">G468/B468</f>
        <v>6756.7567567567567</v>
      </c>
      <c r="J468" s="103">
        <f t="shared" ref="J468:J498" si="79">H468/B468</f>
        <v>743.24324324324323</v>
      </c>
    </row>
    <row r="469" spans="1:10" ht="12.75" customHeight="1" x14ac:dyDescent="0.25">
      <c r="A469" s="101"/>
      <c r="D469" s="81"/>
      <c r="E469" s="81">
        <f>(E468*Invoice!I1949)+((E468-(E468*Invoice!I1949))*Invoice!J1949)</f>
        <v>78300</v>
      </c>
      <c r="F469" s="81"/>
      <c r="G469" s="90">
        <f>E469/1.11</f>
        <v>70540.540540540533</v>
      </c>
      <c r="H469" s="91">
        <f>G469*11%</f>
        <v>7759.4594594594582</v>
      </c>
      <c r="I469" s="91">
        <f>G469/B468</f>
        <v>979.72972972972957</v>
      </c>
      <c r="J469" s="104">
        <f>H469/B468</f>
        <v>107.77027027027026</v>
      </c>
    </row>
    <row r="470" spans="1:10" ht="12.75" customHeight="1" x14ac:dyDescent="0.25">
      <c r="A470" s="101"/>
      <c r="D470" s="81" t="s">
        <v>23</v>
      </c>
      <c r="E470" s="81">
        <f>E468-E469</f>
        <v>461700</v>
      </c>
      <c r="F470" s="81"/>
      <c r="G470" s="82">
        <f>G468-G469</f>
        <v>415945.94594594592</v>
      </c>
      <c r="H470" s="82">
        <f>H468-H469</f>
        <v>45754.054054054053</v>
      </c>
      <c r="I470" s="82">
        <f>I468-I469</f>
        <v>5777.0270270270266</v>
      </c>
      <c r="J470" s="105">
        <f>J468-J469</f>
        <v>635.47297297297291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461700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3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Invoice!B1950</f>
        <v>576</v>
      </c>
      <c r="C474" s="88" t="str">
        <f>Invoice!E1950</f>
        <v>MECHANICAL PENCIL 0.5 MM KENKO MP-01</v>
      </c>
      <c r="D474" s="89">
        <f>Invoice!H1950</f>
        <v>4300</v>
      </c>
      <c r="E474" s="81">
        <f t="shared" si="75"/>
        <v>2476800</v>
      </c>
      <c r="F474" s="81"/>
      <c r="G474" s="82">
        <f t="shared" si="76"/>
        <v>2231351.351351351</v>
      </c>
      <c r="H474" s="83">
        <f t="shared" si="77"/>
        <v>245448.64864864861</v>
      </c>
      <c r="I474" s="83">
        <f t="shared" si="78"/>
        <v>3873.8738738738734</v>
      </c>
      <c r="J474" s="103">
        <f t="shared" si="79"/>
        <v>426.12612612612605</v>
      </c>
    </row>
    <row r="475" spans="1:10" ht="12.75" customHeight="1" x14ac:dyDescent="0.25">
      <c r="A475" s="101"/>
      <c r="D475" s="81"/>
      <c r="E475" s="81">
        <f>(E474*Invoice!I1950)+((E474-(E474*Invoice!I1950))*Invoice!J1950)</f>
        <v>359136</v>
      </c>
      <c r="F475" s="81"/>
      <c r="G475" s="90">
        <f>E475/1.11</f>
        <v>323545.94594594592</v>
      </c>
      <c r="H475" s="91">
        <f>G475*11%</f>
        <v>35590.054054054053</v>
      </c>
      <c r="I475" s="91">
        <f>G475/B474</f>
        <v>561.7117117117117</v>
      </c>
      <c r="J475" s="104">
        <f>H475/B474</f>
        <v>61.788288288288285</v>
      </c>
    </row>
    <row r="476" spans="1:10" ht="12.75" customHeight="1" x14ac:dyDescent="0.25">
      <c r="A476" s="101"/>
      <c r="D476" s="81" t="s">
        <v>23</v>
      </c>
      <c r="E476" s="81">
        <f>E474-E475</f>
        <v>2117664</v>
      </c>
      <c r="F476" s="81"/>
      <c r="G476" s="82">
        <f>G474-G475</f>
        <v>1907805.405405405</v>
      </c>
      <c r="H476" s="82">
        <f>H474-H475</f>
        <v>209858.59459459456</v>
      </c>
      <c r="I476" s="82">
        <f>I474-I475</f>
        <v>3312.1621621621616</v>
      </c>
      <c r="J476" s="105">
        <f>J474-J475</f>
        <v>364.33783783783775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2117663.9999999995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4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Invoice!B1951</f>
        <v>180</v>
      </c>
      <c r="C480" s="88" t="str">
        <f>Invoice!E1951</f>
        <v>PENSIL WARNA KENKO CP-12HALF (PENDEK)</v>
      </c>
      <c r="D480" s="89">
        <f>Invoice!H1951</f>
        <v>6600</v>
      </c>
      <c r="E480" s="81">
        <f t="shared" si="75"/>
        <v>1188000</v>
      </c>
      <c r="F480" s="81"/>
      <c r="G480" s="82">
        <f t="shared" si="76"/>
        <v>1070270.2702702701</v>
      </c>
      <c r="H480" s="83">
        <f t="shared" si="77"/>
        <v>117729.7297297297</v>
      </c>
      <c r="I480" s="83">
        <f t="shared" si="78"/>
        <v>5945.9459459459449</v>
      </c>
      <c r="J480" s="103">
        <f t="shared" si="79"/>
        <v>654.05405405405395</v>
      </c>
    </row>
    <row r="481" spans="1:10" ht="12.75" customHeight="1" x14ac:dyDescent="0.25">
      <c r="A481" s="101"/>
      <c r="D481" s="81"/>
      <c r="E481" s="81">
        <f>(E480*Invoice!I1951)+((E480-(E480*Invoice!I1951))*Invoice!J1951)</f>
        <v>172260</v>
      </c>
      <c r="F481" s="81"/>
      <c r="G481" s="90">
        <f>E481/1.11</f>
        <v>155189.18918918917</v>
      </c>
      <c r="H481" s="91">
        <f>G481*11%</f>
        <v>17070.81081081081</v>
      </c>
      <c r="I481" s="91">
        <f>G481/B480</f>
        <v>862.16216216216208</v>
      </c>
      <c r="J481" s="104">
        <f>H481/B480</f>
        <v>94.837837837837839</v>
      </c>
    </row>
    <row r="482" spans="1:10" ht="12.75" customHeight="1" x14ac:dyDescent="0.25">
      <c r="A482" s="101"/>
      <c r="D482" s="81" t="s">
        <v>23</v>
      </c>
      <c r="E482" s="81">
        <f>E480-E481</f>
        <v>1015740</v>
      </c>
      <c r="F482" s="81"/>
      <c r="G482" s="82">
        <f>G480-G481</f>
        <v>915081.08108108095</v>
      </c>
      <c r="H482" s="82">
        <f>H480-H481</f>
        <v>100658.91891891889</v>
      </c>
      <c r="I482" s="82">
        <f>I480-I481</f>
        <v>5083.7837837837833</v>
      </c>
      <c r="J482" s="105">
        <f>J480-J481</f>
        <v>559.21621621621614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1015739.9999999999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5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Invoice!B1952</f>
        <v>96</v>
      </c>
      <c r="C486" s="88" t="str">
        <f>Invoice!E1952</f>
        <v>STAMP PAD KENKO NO. 1</v>
      </c>
      <c r="D486" s="89">
        <f>Invoice!H1952</f>
        <v>5900</v>
      </c>
      <c r="E486" s="81">
        <f t="shared" si="75"/>
        <v>566400</v>
      </c>
      <c r="F486" s="81"/>
      <c r="G486" s="82">
        <f t="shared" si="76"/>
        <v>510270.27027027024</v>
      </c>
      <c r="H486" s="83">
        <f t="shared" si="77"/>
        <v>56129.729729729726</v>
      </c>
      <c r="I486" s="83">
        <f t="shared" si="78"/>
        <v>5315.3153153153153</v>
      </c>
      <c r="J486" s="103">
        <f t="shared" si="79"/>
        <v>584.68468468468461</v>
      </c>
    </row>
    <row r="487" spans="1:10" ht="12.75" customHeight="1" x14ac:dyDescent="0.25">
      <c r="A487" s="101"/>
      <c r="D487" s="81"/>
      <c r="E487" s="81">
        <f>(E486*Invoice!I1952)+((E486-(E486*Invoice!I1952))*Invoice!J1952)</f>
        <v>82128</v>
      </c>
      <c r="F487" s="81"/>
      <c r="G487" s="90">
        <f>E487/1.11</f>
        <v>73989.189189189186</v>
      </c>
      <c r="H487" s="91">
        <f>G487*11%</f>
        <v>8138.8108108108108</v>
      </c>
      <c r="I487" s="91">
        <f>G487/B486</f>
        <v>770.72072072072069</v>
      </c>
      <c r="J487" s="104">
        <f>H487/B486</f>
        <v>84.77927927927928</v>
      </c>
    </row>
    <row r="488" spans="1:10" ht="12.75" customHeight="1" x14ac:dyDescent="0.25">
      <c r="A488" s="101"/>
      <c r="D488" s="81" t="s">
        <v>23</v>
      </c>
      <c r="E488" s="81">
        <f>E486-E487</f>
        <v>484272</v>
      </c>
      <c r="F488" s="81"/>
      <c r="G488" s="82">
        <f>G486-G487</f>
        <v>436281.08108108107</v>
      </c>
      <c r="H488" s="82">
        <f>H486-H487</f>
        <v>47990.918918918913</v>
      </c>
      <c r="I488" s="82">
        <f>I486-I487</f>
        <v>4544.594594594595</v>
      </c>
      <c r="J488" s="105">
        <f>J486-J487</f>
        <v>499.9054054054053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484272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6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Invoice!B1953</f>
        <v>72</v>
      </c>
      <c r="C492" s="88" t="str">
        <f>Invoice!E1953</f>
        <v>DATE STAMP KENKO D-4 (Cap Tanggal 4 Mm)</v>
      </c>
      <c r="D492" s="89">
        <f>Invoice!H1953</f>
        <v>6200</v>
      </c>
      <c r="E492" s="81">
        <f t="shared" si="75"/>
        <v>446400</v>
      </c>
      <c r="F492" s="81"/>
      <c r="G492" s="82">
        <f t="shared" si="76"/>
        <v>402162.16216216213</v>
      </c>
      <c r="H492" s="83">
        <f t="shared" si="77"/>
        <v>44237.837837837833</v>
      </c>
      <c r="I492" s="83">
        <f t="shared" si="78"/>
        <v>5585.5855855855852</v>
      </c>
      <c r="J492" s="103">
        <f t="shared" si="79"/>
        <v>614.4144144144143</v>
      </c>
    </row>
    <row r="493" spans="1:10" ht="12.75" customHeight="1" x14ac:dyDescent="0.25">
      <c r="A493" s="101"/>
      <c r="D493" s="81"/>
      <c r="E493" s="81">
        <f>(E492*Invoice!I1953)+((E492-(E492*Invoice!I1953))*Invoice!J1953)</f>
        <v>64727.999999999993</v>
      </c>
      <c r="F493" s="81"/>
      <c r="G493" s="90">
        <f>E493/1.11</f>
        <v>58313.513513513499</v>
      </c>
      <c r="H493" s="91">
        <f>G493*11%</f>
        <v>6414.4864864864849</v>
      </c>
      <c r="I493" s="91">
        <f>G493/B492</f>
        <v>809.90990990990974</v>
      </c>
      <c r="J493" s="104">
        <f>H493/B492</f>
        <v>89.090090090090072</v>
      </c>
    </row>
    <row r="494" spans="1:10" ht="12.75" customHeight="1" x14ac:dyDescent="0.25">
      <c r="A494" s="101"/>
      <c r="D494" s="81" t="s">
        <v>23</v>
      </c>
      <c r="E494" s="81">
        <f>E492-E493</f>
        <v>381672</v>
      </c>
      <c r="F494" s="81"/>
      <c r="G494" s="82">
        <f>G492-G493</f>
        <v>343848.64864864864</v>
      </c>
      <c r="H494" s="82">
        <f>H492-H493</f>
        <v>37823.351351351346</v>
      </c>
      <c r="I494" s="82">
        <f>I492-I493</f>
        <v>4775.6756756756758</v>
      </c>
      <c r="J494" s="105">
        <f>J492-J493</f>
        <v>525.32432432432427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381672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7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Invoice!B1954</f>
        <v>24</v>
      </c>
      <c r="C498" s="88" t="str">
        <f>Invoice!E1954</f>
        <v>STAMP PAD KENKO NO. 0</v>
      </c>
      <c r="D498" s="89">
        <f>Invoice!H1954</f>
        <v>4950</v>
      </c>
      <c r="E498" s="81">
        <f t="shared" si="75"/>
        <v>118800</v>
      </c>
      <c r="F498" s="81"/>
      <c r="G498" s="82">
        <f t="shared" si="76"/>
        <v>107027.02702702701</v>
      </c>
      <c r="H498" s="83">
        <f t="shared" si="77"/>
        <v>11772.972972972972</v>
      </c>
      <c r="I498" s="83">
        <f t="shared" si="78"/>
        <v>4459.4594594594591</v>
      </c>
      <c r="J498" s="103">
        <f t="shared" si="79"/>
        <v>490.54054054054046</v>
      </c>
    </row>
    <row r="499" spans="1:10" ht="12.75" customHeight="1" x14ac:dyDescent="0.25">
      <c r="A499" s="101"/>
      <c r="D499" s="81"/>
      <c r="E499" s="81">
        <f>(E498*Invoice!I1954)+((E498-(E498*Invoice!I1954))*Invoice!J1954)</f>
        <v>17226</v>
      </c>
      <c r="F499" s="81"/>
      <c r="G499" s="90">
        <f>E499/1.11</f>
        <v>15518.918918918918</v>
      </c>
      <c r="H499" s="91">
        <f>G499*11%</f>
        <v>1707.081081081081</v>
      </c>
      <c r="I499" s="91">
        <f>G499/B498</f>
        <v>646.62162162162156</v>
      </c>
      <c r="J499" s="104">
        <f>H499/B498</f>
        <v>71.128378378378372</v>
      </c>
    </row>
    <row r="500" spans="1:10" ht="12.75" customHeight="1" x14ac:dyDescent="0.25">
      <c r="A500" s="101"/>
      <c r="D500" s="81" t="s">
        <v>23</v>
      </c>
      <c r="E500" s="81">
        <f>E498-E499</f>
        <v>101574</v>
      </c>
      <c r="F500" s="81"/>
      <c r="G500" s="82">
        <f>G498-G499</f>
        <v>91508.108108108092</v>
      </c>
      <c r="H500" s="82">
        <f>H498-H499</f>
        <v>10065.89189189189</v>
      </c>
      <c r="I500" s="82">
        <f>I498-I499</f>
        <v>3812.8378378378375</v>
      </c>
      <c r="J500" s="105">
        <f>J498-J499</f>
        <v>419.41216216216208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101573.99999999999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6"/>
      <c r="B503" s="107"/>
      <c r="C503" s="107"/>
      <c r="D503" s="107"/>
      <c r="E503" s="107"/>
      <c r="F503" s="107"/>
      <c r="G503" s="108">
        <f>G464+G470+G476+G482+G488+G494+G500</f>
        <v>4249118.9189189179</v>
      </c>
      <c r="H503" s="108">
        <f>H464+H470+H476+H482+H488+H494+H500</f>
        <v>467403.08108108101</v>
      </c>
      <c r="I503" s="107"/>
      <c r="J503" s="109">
        <f>H465+H471+H477+H483+H489+H495+H501</f>
        <v>4716522</v>
      </c>
    </row>
    <row r="505" spans="1:10" ht="12.75" customHeight="1" x14ac:dyDescent="0.25">
      <c r="A505" s="94" t="s">
        <v>1</v>
      </c>
      <c r="B505" s="95">
        <f>Invoice!E2054</f>
        <v>24020019</v>
      </c>
      <c r="C505" s="96"/>
      <c r="D505" s="97"/>
      <c r="E505" s="97"/>
      <c r="F505" s="97"/>
      <c r="G505" s="98"/>
      <c r="H505" s="99"/>
      <c r="I505" s="99"/>
      <c r="J505" s="100"/>
    </row>
    <row r="506" spans="1:10" ht="12.75" customHeight="1" x14ac:dyDescent="0.25">
      <c r="A506" s="101">
        <v>1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Invoice!B2062</f>
        <v>12</v>
      </c>
      <c r="C507" s="88" t="str">
        <f>Invoice!E2062</f>
        <v>GEL PEN KENKO K-1 HITAM</v>
      </c>
      <c r="D507" s="89">
        <f>Invoice!H2062</f>
        <v>39600</v>
      </c>
      <c r="E507" s="81">
        <f>D507*B507</f>
        <v>475200</v>
      </c>
      <c r="F507" s="81"/>
      <c r="G507" s="82">
        <f>E507/1.11</f>
        <v>428108.10810810805</v>
      </c>
      <c r="H507" s="83">
        <f>G507*11%</f>
        <v>47091.891891891886</v>
      </c>
      <c r="I507" s="83">
        <f>G507/B507</f>
        <v>35675.675675675673</v>
      </c>
      <c r="J507" s="103">
        <f>H507/B507</f>
        <v>3924.3243243243237</v>
      </c>
    </row>
    <row r="508" spans="1:10" ht="12.75" customHeight="1" x14ac:dyDescent="0.25">
      <c r="A508" s="101"/>
      <c r="D508" s="81"/>
      <c r="E508" s="81">
        <f>(E507*Invoice!I2062)+((E507-(E507*Invoice!I2062))*Invoice!J2062)</f>
        <v>47520</v>
      </c>
      <c r="F508" s="81"/>
      <c r="G508" s="90">
        <f>E508/1.11</f>
        <v>42810.810810810806</v>
      </c>
      <c r="H508" s="91">
        <f>G508*11%</f>
        <v>4709.1891891891892</v>
      </c>
      <c r="I508" s="91">
        <f>G508/B507</f>
        <v>3567.567567567567</v>
      </c>
      <c r="J508" s="104">
        <f>H508/B507</f>
        <v>392.43243243243245</v>
      </c>
    </row>
    <row r="509" spans="1:10" ht="12.75" customHeight="1" x14ac:dyDescent="0.25">
      <c r="A509" s="101"/>
      <c r="D509" s="81" t="s">
        <v>23</v>
      </c>
      <c r="E509" s="81">
        <f>E507-E508</f>
        <v>427680</v>
      </c>
      <c r="F509" s="81"/>
      <c r="G509" s="82">
        <f>G507-G508</f>
        <v>385297.29729729722</v>
      </c>
      <c r="H509" s="82">
        <f>H507-H508</f>
        <v>42382.7027027027</v>
      </c>
      <c r="I509" s="82">
        <f>I507-I508</f>
        <v>32108.108108108107</v>
      </c>
      <c r="J509" s="105">
        <f>J507-J508</f>
        <v>3531.8918918918912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427679.99999999994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2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Invoice!B2063</f>
        <v>1</v>
      </c>
      <c r="C513" s="88" t="str">
        <f>Invoice!E2063</f>
        <v>CUTTER 18 MM KENKO L-500 (BESAR)</v>
      </c>
      <c r="D513" s="89">
        <f>Invoice!H2063</f>
        <v>147600</v>
      </c>
      <c r="E513" s="81">
        <f t="shared" ref="E513:E525" si="80">D513*B513</f>
        <v>147600</v>
      </c>
      <c r="F513" s="81"/>
      <c r="G513" s="82">
        <f t="shared" ref="G513:G525" si="81">E513/1.11</f>
        <v>132972.97297297296</v>
      </c>
      <c r="H513" s="83">
        <f t="shared" ref="H513:H525" si="82">G513*11%</f>
        <v>14627.027027027025</v>
      </c>
      <c r="I513" s="83">
        <f t="shared" ref="I513:I525" si="83">G513/B513</f>
        <v>132972.97297297296</v>
      </c>
      <c r="J513" s="103">
        <f t="shared" ref="J513:J525" si="84">H513/B513</f>
        <v>14627.027027027025</v>
      </c>
    </row>
    <row r="514" spans="1:10" ht="12.75" customHeight="1" x14ac:dyDescent="0.25">
      <c r="A514" s="101"/>
      <c r="D514" s="81"/>
      <c r="E514" s="81">
        <f>(E513*Invoice!I2063)+((E513-(E513*Invoice!I2063))*Invoice!J2063)</f>
        <v>14760</v>
      </c>
      <c r="F514" s="81"/>
      <c r="G514" s="90">
        <f>E514/1.11</f>
        <v>13297.297297297297</v>
      </c>
      <c r="H514" s="91">
        <f>G514*11%</f>
        <v>1462.7027027027027</v>
      </c>
      <c r="I514" s="91">
        <f>G514/B513</f>
        <v>13297.297297297297</v>
      </c>
      <c r="J514" s="104">
        <f>H514/B513</f>
        <v>1462.7027027027027</v>
      </c>
    </row>
    <row r="515" spans="1:10" ht="12.75" customHeight="1" x14ac:dyDescent="0.25">
      <c r="A515" s="101"/>
      <c r="D515" s="81" t="s">
        <v>23</v>
      </c>
      <c r="E515" s="81">
        <f>E513-E514</f>
        <v>132840</v>
      </c>
      <c r="F515" s="81"/>
      <c r="G515" s="82">
        <f>G513-G514</f>
        <v>119675.67567567567</v>
      </c>
      <c r="H515" s="82">
        <f>H513-H514</f>
        <v>13164.324324324321</v>
      </c>
      <c r="I515" s="82">
        <f>I513-I514</f>
        <v>119675.67567567567</v>
      </c>
      <c r="J515" s="105">
        <f>J513-J514</f>
        <v>13164.324324324321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132840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3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Invoice!B2064</f>
        <v>5</v>
      </c>
      <c r="C519" s="88" t="str">
        <f>Invoice!E2064</f>
        <v>CUTTER 9 MM KENKO A-300 (KECIL)</v>
      </c>
      <c r="D519" s="89">
        <f>Invoice!H2064</f>
        <v>57000</v>
      </c>
      <c r="E519" s="81">
        <f t="shared" si="80"/>
        <v>285000</v>
      </c>
      <c r="F519" s="81"/>
      <c r="G519" s="82">
        <f t="shared" si="81"/>
        <v>256756.75675675675</v>
      </c>
      <c r="H519" s="83">
        <f t="shared" si="82"/>
        <v>28243.243243243243</v>
      </c>
      <c r="I519" s="83">
        <f t="shared" si="83"/>
        <v>51351.351351351346</v>
      </c>
      <c r="J519" s="103">
        <f t="shared" si="84"/>
        <v>5648.6486486486483</v>
      </c>
    </row>
    <row r="520" spans="1:10" ht="12.75" customHeight="1" x14ac:dyDescent="0.25">
      <c r="A520" s="101"/>
      <c r="D520" s="81"/>
      <c r="E520" s="81">
        <f>(E519*Invoice!I2064)+((E519-(E519*Invoice!I2064))*Invoice!J2064)</f>
        <v>28500</v>
      </c>
      <c r="F520" s="81"/>
      <c r="G520" s="90">
        <f>E520/1.11</f>
        <v>25675.675675675673</v>
      </c>
      <c r="H520" s="91">
        <f>G520*11%</f>
        <v>2824.3243243243242</v>
      </c>
      <c r="I520" s="91">
        <f>G520/B519</f>
        <v>5135.135135135135</v>
      </c>
      <c r="J520" s="104">
        <f>H520/B519</f>
        <v>564.86486486486478</v>
      </c>
    </row>
    <row r="521" spans="1:10" ht="12.75" customHeight="1" x14ac:dyDescent="0.25">
      <c r="A521" s="101"/>
      <c r="D521" s="81" t="s">
        <v>23</v>
      </c>
      <c r="E521" s="81">
        <f>E519-E520</f>
        <v>256500</v>
      </c>
      <c r="F521" s="81"/>
      <c r="G521" s="82">
        <f>G519-G520</f>
        <v>231081.08108108107</v>
      </c>
      <c r="H521" s="82">
        <f>H519-H520</f>
        <v>25418.91891891892</v>
      </c>
      <c r="I521" s="82">
        <f>I519-I520</f>
        <v>46216.216216216213</v>
      </c>
      <c r="J521" s="105">
        <f>J519-J520</f>
        <v>5083.7837837837833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256500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4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Invoice!B2065</f>
        <v>12</v>
      </c>
      <c r="C525" s="88" t="str">
        <f>Invoice!E2065</f>
        <v>ISI CUTTER 18 MM KENKO L-150 (BESAR)</v>
      </c>
      <c r="D525" s="89">
        <f>Invoice!H2065</f>
        <v>64800</v>
      </c>
      <c r="E525" s="81">
        <f t="shared" si="80"/>
        <v>777600</v>
      </c>
      <c r="F525" s="81"/>
      <c r="G525" s="82">
        <f t="shared" si="81"/>
        <v>700540.54054054047</v>
      </c>
      <c r="H525" s="83">
        <f t="shared" si="82"/>
        <v>77059.459459459453</v>
      </c>
      <c r="I525" s="83">
        <f t="shared" si="83"/>
        <v>58378.378378378373</v>
      </c>
      <c r="J525" s="103">
        <f t="shared" si="84"/>
        <v>6421.6216216216208</v>
      </c>
    </row>
    <row r="526" spans="1:10" ht="12.75" customHeight="1" x14ac:dyDescent="0.25">
      <c r="A526" s="101"/>
      <c r="D526" s="81"/>
      <c r="E526" s="81">
        <f>(E525*Invoice!I2065)+((E525-(E525*Invoice!I2065))*Invoice!J2065)</f>
        <v>77760</v>
      </c>
      <c r="F526" s="81"/>
      <c r="G526" s="90">
        <f>E526/1.11</f>
        <v>70054.054054054053</v>
      </c>
      <c r="H526" s="91">
        <f>G526*11%</f>
        <v>7705.9459459459458</v>
      </c>
      <c r="I526" s="91">
        <f>G526/B525</f>
        <v>5837.8378378378375</v>
      </c>
      <c r="J526" s="104">
        <f>H526/B525</f>
        <v>642.16216216216219</v>
      </c>
    </row>
    <row r="527" spans="1:10" ht="12.75" customHeight="1" x14ac:dyDescent="0.25">
      <c r="A527" s="101"/>
      <c r="D527" s="81" t="s">
        <v>23</v>
      </c>
      <c r="E527" s="81">
        <f>E525-E526</f>
        <v>699840</v>
      </c>
      <c r="F527" s="81"/>
      <c r="G527" s="82">
        <f>G525-G526</f>
        <v>630486.48648648639</v>
      </c>
      <c r="H527" s="82">
        <f>H525-H526</f>
        <v>69353.513513513506</v>
      </c>
      <c r="I527" s="82">
        <f>I525-I526</f>
        <v>52540.540540540533</v>
      </c>
      <c r="J527" s="105">
        <f>J525-J526</f>
        <v>5779.4594594594582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699839.99999999988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6"/>
      <c r="B530" s="107"/>
      <c r="C530" s="107"/>
      <c r="D530" s="107"/>
      <c r="E530" s="107"/>
      <c r="F530" s="107"/>
      <c r="G530" s="108">
        <f>G509+G515+G521+G527</f>
        <v>1366540.5405405404</v>
      </c>
      <c r="H530" s="108">
        <f>H509+H515+H521+H527</f>
        <v>150319.45945945947</v>
      </c>
      <c r="I530" s="107"/>
      <c r="J530" s="109">
        <f>H510+H516+H522+H528</f>
        <v>1516860</v>
      </c>
    </row>
    <row r="532" spans="1:10" ht="12.75" customHeight="1" x14ac:dyDescent="0.25">
      <c r="A532" s="94" t="s">
        <v>1</v>
      </c>
      <c r="B532" s="95">
        <f>Invoice!E2168</f>
        <v>24020020</v>
      </c>
      <c r="C532" s="96"/>
      <c r="D532" s="97"/>
      <c r="E532" s="97"/>
      <c r="F532" s="97"/>
      <c r="G532" s="98"/>
      <c r="H532" s="99"/>
      <c r="I532" s="99"/>
      <c r="J532" s="100"/>
    </row>
    <row r="533" spans="1:10" ht="12.75" customHeight="1" x14ac:dyDescent="0.25">
      <c r="A533" s="101">
        <v>1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Invoice!B2176</f>
        <v>144</v>
      </c>
      <c r="C534" s="88" t="str">
        <f>Invoice!E2176</f>
        <v>GEL PEN TRIFELLO HI-TECH TF-1190 HITAM</v>
      </c>
      <c r="D534" s="89">
        <f>Invoice!H2176</f>
        <v>28500</v>
      </c>
      <c r="E534" s="81">
        <f>D534*B534</f>
        <v>4104000</v>
      </c>
      <c r="F534" s="81"/>
      <c r="G534" s="82">
        <f>E534/1.11</f>
        <v>3697297.297297297</v>
      </c>
      <c r="H534" s="83">
        <f>G534*11%</f>
        <v>406702.70270270266</v>
      </c>
      <c r="I534" s="83">
        <f>G534/B534</f>
        <v>25675.675675675673</v>
      </c>
      <c r="J534" s="103">
        <f>H534/B534</f>
        <v>2824.3243243243242</v>
      </c>
    </row>
    <row r="535" spans="1:10" ht="12.75" customHeight="1" x14ac:dyDescent="0.25">
      <c r="A535" s="101"/>
      <c r="D535" s="81"/>
      <c r="E535" s="81">
        <f>(E534*Invoice!I2176)+((E534-(E534*Invoice!I2176))*Invoice!J2176)</f>
        <v>0</v>
      </c>
      <c r="F535" s="81"/>
      <c r="G535" s="90">
        <f>E535/1.11</f>
        <v>0</v>
      </c>
      <c r="H535" s="91">
        <f>G535*11%</f>
        <v>0</v>
      </c>
      <c r="I535" s="91">
        <f>G535/B534</f>
        <v>0</v>
      </c>
      <c r="J535" s="104">
        <f>H535/B534</f>
        <v>0</v>
      </c>
    </row>
    <row r="536" spans="1:10" ht="12.75" customHeight="1" x14ac:dyDescent="0.25">
      <c r="A536" s="101"/>
      <c r="D536" s="81" t="s">
        <v>23</v>
      </c>
      <c r="E536" s="81">
        <f>E534-E535</f>
        <v>4104000</v>
      </c>
      <c r="F536" s="81"/>
      <c r="G536" s="82">
        <f>G534-G535</f>
        <v>3697297.297297297</v>
      </c>
      <c r="H536" s="82">
        <f>H534-H535</f>
        <v>406702.70270270266</v>
      </c>
      <c r="I536" s="82">
        <f>I534-I535</f>
        <v>25675.675675675673</v>
      </c>
      <c r="J536" s="105">
        <f>J534-J535</f>
        <v>2824.3243243243242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4103999.9999999995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2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Invoice!B2177</f>
        <v>144</v>
      </c>
      <c r="C540" s="88" t="str">
        <f>Invoice!E2177</f>
        <v>GEL TECHJOB WRITE TG322-B</v>
      </c>
      <c r="D540" s="89">
        <f>Invoice!H2177</f>
        <v>29500</v>
      </c>
      <c r="E540" s="81">
        <f t="shared" ref="E540:E564" si="85">D540*B540</f>
        <v>4248000</v>
      </c>
      <c r="F540" s="81"/>
      <c r="G540" s="82">
        <f t="shared" ref="G540:G564" si="86">E540/1.11</f>
        <v>3827027.0270270268</v>
      </c>
      <c r="H540" s="83">
        <f t="shared" ref="H540:H564" si="87">G540*11%</f>
        <v>420972.97297297296</v>
      </c>
      <c r="I540" s="83">
        <f t="shared" ref="I540:I564" si="88">G540/B540</f>
        <v>26576.576576576575</v>
      </c>
      <c r="J540" s="103">
        <f t="shared" ref="J540:J564" si="89">H540/B540</f>
        <v>2923.4234234234232</v>
      </c>
    </row>
    <row r="541" spans="1:10" ht="12.75" customHeight="1" x14ac:dyDescent="0.25">
      <c r="A541" s="101"/>
      <c r="D541" s="81"/>
      <c r="E541" s="81">
        <f>(E540*Invoice!I2177)+((E540-(E540*Invoice!I2177))*Invoice!J2177)</f>
        <v>0</v>
      </c>
      <c r="F541" s="81"/>
      <c r="G541" s="90">
        <f>E541/1.11</f>
        <v>0</v>
      </c>
      <c r="H541" s="91">
        <f>G541*11%</f>
        <v>0</v>
      </c>
      <c r="I541" s="91">
        <f>G541/B540</f>
        <v>0</v>
      </c>
      <c r="J541" s="104">
        <f>H541/B540</f>
        <v>0</v>
      </c>
    </row>
    <row r="542" spans="1:10" ht="12.75" customHeight="1" x14ac:dyDescent="0.25">
      <c r="A542" s="101"/>
      <c r="D542" s="81" t="s">
        <v>23</v>
      </c>
      <c r="E542" s="81">
        <f>E540-E541</f>
        <v>4248000</v>
      </c>
      <c r="F542" s="81"/>
      <c r="G542" s="82">
        <f>G540-G541</f>
        <v>3827027.0270270268</v>
      </c>
      <c r="H542" s="82">
        <f>H540-H541</f>
        <v>420972.97297297296</v>
      </c>
      <c r="I542" s="82">
        <f>I540-I541</f>
        <v>26576.576576576575</v>
      </c>
      <c r="J542" s="105">
        <f>J540-J541</f>
        <v>2923.4234234234232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4248000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3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Invoice!B2178</f>
        <v>60</v>
      </c>
      <c r="C546" s="88" t="str">
        <f>Invoice!E2178</f>
        <v>ISI GEL 1.0 HITAM</v>
      </c>
      <c r="D546" s="89">
        <f>Invoice!H2178</f>
        <v>12500</v>
      </c>
      <c r="E546" s="81">
        <f t="shared" si="85"/>
        <v>750000</v>
      </c>
      <c r="F546" s="81"/>
      <c r="G546" s="82">
        <f t="shared" si="86"/>
        <v>675675.67567567562</v>
      </c>
      <c r="H546" s="83">
        <f t="shared" si="87"/>
        <v>74324.32432432432</v>
      </c>
      <c r="I546" s="83">
        <f t="shared" si="88"/>
        <v>11261.261261261261</v>
      </c>
      <c r="J546" s="103">
        <f t="shared" si="89"/>
        <v>1238.7387387387387</v>
      </c>
    </row>
    <row r="547" spans="1:10" ht="12.75" customHeight="1" x14ac:dyDescent="0.25">
      <c r="A547" s="101"/>
      <c r="D547" s="81"/>
      <c r="E547" s="81">
        <f>(E546*Invoice!I2178)+((E546-(E546*Invoice!I2178))*Invoice!J2178)</f>
        <v>0</v>
      </c>
      <c r="F547" s="81"/>
      <c r="G547" s="90">
        <f>E547/1.11</f>
        <v>0</v>
      </c>
      <c r="H547" s="91">
        <f>G547*11%</f>
        <v>0</v>
      </c>
      <c r="I547" s="91">
        <f>G547/B546</f>
        <v>0</v>
      </c>
      <c r="J547" s="104">
        <f>H547/B546</f>
        <v>0</v>
      </c>
    </row>
    <row r="548" spans="1:10" ht="12.75" customHeight="1" x14ac:dyDescent="0.25">
      <c r="A548" s="101"/>
      <c r="D548" s="81" t="s">
        <v>23</v>
      </c>
      <c r="E548" s="81">
        <f>E546-E547</f>
        <v>750000</v>
      </c>
      <c r="F548" s="81"/>
      <c r="G548" s="82">
        <f>G546-G547</f>
        <v>675675.67567567562</v>
      </c>
      <c r="H548" s="82">
        <f>H546-H547</f>
        <v>74324.32432432432</v>
      </c>
      <c r="I548" s="82">
        <f>I546-I547</f>
        <v>11261.261261261261</v>
      </c>
      <c r="J548" s="105">
        <f>J546-J547</f>
        <v>1238.7387387387387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750000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4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Invoice!B2179</f>
        <v>48</v>
      </c>
      <c r="C552" s="88" t="str">
        <f>Invoice!E2179</f>
        <v>GEL PEN WEIYADA E-681 HITAM</v>
      </c>
      <c r="D552" s="89">
        <f>Invoice!H2179</f>
        <v>39500</v>
      </c>
      <c r="E552" s="81">
        <f t="shared" si="85"/>
        <v>1896000</v>
      </c>
      <c r="F552" s="81"/>
      <c r="G552" s="82">
        <f t="shared" si="86"/>
        <v>1708108.1081081079</v>
      </c>
      <c r="H552" s="83">
        <f t="shared" si="87"/>
        <v>187891.89189189186</v>
      </c>
      <c r="I552" s="83">
        <f t="shared" si="88"/>
        <v>35585.585585585584</v>
      </c>
      <c r="J552" s="103">
        <f t="shared" si="89"/>
        <v>3914.4144144144138</v>
      </c>
    </row>
    <row r="553" spans="1:10" ht="12.75" customHeight="1" x14ac:dyDescent="0.25">
      <c r="A553" s="101"/>
      <c r="D553" s="81"/>
      <c r="E553" s="81">
        <f>(E552*Invoice!I2179)+((E552-(E552*Invoice!I2179))*Invoice!J2179)</f>
        <v>0</v>
      </c>
      <c r="F553" s="81"/>
      <c r="G553" s="90">
        <f>E553/1.11</f>
        <v>0</v>
      </c>
      <c r="H553" s="91">
        <f>G553*11%</f>
        <v>0</v>
      </c>
      <c r="I553" s="91">
        <f>G553/B552</f>
        <v>0</v>
      </c>
      <c r="J553" s="104">
        <f>H553/B552</f>
        <v>0</v>
      </c>
    </row>
    <row r="554" spans="1:10" ht="12.75" customHeight="1" x14ac:dyDescent="0.25">
      <c r="A554" s="101"/>
      <c r="D554" s="81" t="s">
        <v>23</v>
      </c>
      <c r="E554" s="81">
        <f>E552-E553</f>
        <v>1896000</v>
      </c>
      <c r="F554" s="81"/>
      <c r="G554" s="82">
        <f>G552-G553</f>
        <v>1708108.1081081079</v>
      </c>
      <c r="H554" s="82">
        <f>H552-H553</f>
        <v>187891.89189189186</v>
      </c>
      <c r="I554" s="82">
        <f>I552-I553</f>
        <v>35585.585585585584</v>
      </c>
      <c r="J554" s="105">
        <f>J552-J553</f>
        <v>3914.4144144144138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1895999.9999999998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5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Invoice!B2180</f>
        <v>48</v>
      </c>
      <c r="C558" s="88" t="str">
        <f>Invoice!E2180</f>
        <v>GEL PEN WEIYADA E-681 BIRU</v>
      </c>
      <c r="D558" s="89">
        <f>Invoice!H2180</f>
        <v>39500</v>
      </c>
      <c r="E558" s="81">
        <f t="shared" si="85"/>
        <v>1896000</v>
      </c>
      <c r="F558" s="81"/>
      <c r="G558" s="82">
        <f t="shared" si="86"/>
        <v>1708108.1081081079</v>
      </c>
      <c r="H558" s="83">
        <f t="shared" si="87"/>
        <v>187891.89189189186</v>
      </c>
      <c r="I558" s="83">
        <f t="shared" si="88"/>
        <v>35585.585585585584</v>
      </c>
      <c r="J558" s="103">
        <f t="shared" si="89"/>
        <v>3914.4144144144138</v>
      </c>
    </row>
    <row r="559" spans="1:10" ht="12.75" customHeight="1" x14ac:dyDescent="0.25">
      <c r="A559" s="101"/>
      <c r="D559" s="81"/>
      <c r="E559" s="81">
        <f>(E558*Invoice!I2180)+((E558-(E558*Invoice!I2180))*Invoice!J2180)</f>
        <v>0</v>
      </c>
      <c r="F559" s="81"/>
      <c r="G559" s="90">
        <f>E559/1.11</f>
        <v>0</v>
      </c>
      <c r="H559" s="91">
        <f>G559*11%</f>
        <v>0</v>
      </c>
      <c r="I559" s="91">
        <f>G559/B558</f>
        <v>0</v>
      </c>
      <c r="J559" s="104">
        <f>H559/B558</f>
        <v>0</v>
      </c>
    </row>
    <row r="560" spans="1:10" ht="12.75" customHeight="1" x14ac:dyDescent="0.25">
      <c r="A560" s="101"/>
      <c r="D560" s="81" t="s">
        <v>23</v>
      </c>
      <c r="E560" s="81">
        <f>E558-E559</f>
        <v>1896000</v>
      </c>
      <c r="F560" s="81"/>
      <c r="G560" s="82">
        <f>G558-G559</f>
        <v>1708108.1081081079</v>
      </c>
      <c r="H560" s="82">
        <f>H558-H559</f>
        <v>187891.89189189186</v>
      </c>
      <c r="I560" s="82">
        <f>I558-I559</f>
        <v>35585.585585585584</v>
      </c>
      <c r="J560" s="105">
        <f>J558-J559</f>
        <v>3914.4144144144138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1895999.9999999998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6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Invoice!B2181</f>
        <v>20</v>
      </c>
      <c r="C564" s="88" t="str">
        <f>Invoice!E2181</f>
        <v xml:space="preserve">ISI GEL WEIYADA E-681R HITAM </v>
      </c>
      <c r="D564" s="89">
        <f>Invoice!H2181</f>
        <v>41500</v>
      </c>
      <c r="E564" s="81">
        <f t="shared" si="85"/>
        <v>830000</v>
      </c>
      <c r="F564" s="81"/>
      <c r="G564" s="82">
        <f t="shared" si="86"/>
        <v>747747.74774774769</v>
      </c>
      <c r="H564" s="83">
        <f t="shared" si="87"/>
        <v>82252.252252252249</v>
      </c>
      <c r="I564" s="83">
        <f t="shared" si="88"/>
        <v>37387.387387387382</v>
      </c>
      <c r="J564" s="103">
        <f t="shared" si="89"/>
        <v>4112.6126126126128</v>
      </c>
    </row>
    <row r="565" spans="1:10" ht="12.75" customHeight="1" x14ac:dyDescent="0.25">
      <c r="A565" s="101"/>
      <c r="D565" s="81"/>
      <c r="E565" s="81">
        <f>(E564*Invoice!I2181)+((E564-(E564*Invoice!I2181))*Invoice!J2181)</f>
        <v>0</v>
      </c>
      <c r="F565" s="81"/>
      <c r="G565" s="90">
        <f>E565/1.11</f>
        <v>0</v>
      </c>
      <c r="H565" s="91">
        <f>G565*11%</f>
        <v>0</v>
      </c>
      <c r="I565" s="91">
        <f>G565/B564</f>
        <v>0</v>
      </c>
      <c r="J565" s="104">
        <f>H565/B564</f>
        <v>0</v>
      </c>
    </row>
    <row r="566" spans="1:10" ht="12.75" customHeight="1" x14ac:dyDescent="0.25">
      <c r="A566" s="101"/>
      <c r="D566" s="81" t="s">
        <v>23</v>
      </c>
      <c r="E566" s="81">
        <f>E564-E565</f>
        <v>830000</v>
      </c>
      <c r="F566" s="81"/>
      <c r="G566" s="82">
        <f>G564-G565</f>
        <v>747747.74774774769</v>
      </c>
      <c r="H566" s="82">
        <f>H564-H565</f>
        <v>82252.252252252249</v>
      </c>
      <c r="I566" s="82">
        <f>I564-I565</f>
        <v>37387.387387387382</v>
      </c>
      <c r="J566" s="105">
        <f>J564-J565</f>
        <v>4112.6126126126128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830000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G536+G542+G548+G554+G560+G566</f>
        <v>12363963.963963961</v>
      </c>
      <c r="H569" s="108">
        <f>H536+H542+H548+H554+H560+H566</f>
        <v>1360036.036036036</v>
      </c>
      <c r="I569" s="107"/>
      <c r="J569" s="109">
        <f>H537+H543+H549+H555+H561+H567</f>
        <v>13724000</v>
      </c>
    </row>
    <row r="571" spans="1:10" ht="12.75" customHeight="1" x14ac:dyDescent="0.25">
      <c r="A571" s="94" t="s">
        <v>1</v>
      </c>
      <c r="B571" s="95">
        <f>Invoice!E2282</f>
        <v>24020021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Invoice!B2290</f>
        <v>500</v>
      </c>
      <c r="C573" s="88" t="str">
        <f>Invoice!E2290</f>
        <v>PAPER TRIGONAL CLIP KENKO NO. 3</v>
      </c>
      <c r="D573" s="89">
        <f>Invoice!H2290</f>
        <v>1600</v>
      </c>
      <c r="E573" s="81">
        <f>D573*B573</f>
        <v>800000</v>
      </c>
      <c r="F573" s="81"/>
      <c r="G573" s="82">
        <f>E573/1.11</f>
        <v>720720.72072072071</v>
      </c>
      <c r="H573" s="83">
        <f>G573*11%</f>
        <v>79279.279279279275</v>
      </c>
      <c r="I573" s="83">
        <f>G573/B573</f>
        <v>1441.4414414414414</v>
      </c>
      <c r="J573" s="103">
        <f>H573/B573</f>
        <v>158.55855855855856</v>
      </c>
    </row>
    <row r="574" spans="1:10" ht="12.75" customHeight="1" x14ac:dyDescent="0.25">
      <c r="A574" s="101"/>
      <c r="D574" s="81"/>
      <c r="E574" s="81">
        <f>(E573*Invoice!I2290)+((E573-(E573*Invoice!I2290))*Invoice!J2290)</f>
        <v>80000</v>
      </c>
      <c r="F574" s="81"/>
      <c r="G574" s="90">
        <f>E574/1.11</f>
        <v>72072.072072072071</v>
      </c>
      <c r="H574" s="91">
        <f>G574*11%</f>
        <v>7927.9279279279281</v>
      </c>
      <c r="I574" s="91">
        <f>G574/B573</f>
        <v>144.14414414414415</v>
      </c>
      <c r="J574" s="104">
        <f>H574/B573</f>
        <v>15.855855855855856</v>
      </c>
    </row>
    <row r="575" spans="1:10" ht="12.75" customHeight="1" x14ac:dyDescent="0.25">
      <c r="A575" s="101"/>
      <c r="D575" s="81" t="s">
        <v>23</v>
      </c>
      <c r="E575" s="81">
        <f>E573-E574</f>
        <v>720000</v>
      </c>
      <c r="F575" s="81"/>
      <c r="G575" s="82">
        <f>G573-G574</f>
        <v>648648.64864864864</v>
      </c>
      <c r="H575" s="82">
        <f>H573-H574</f>
        <v>71351.351351351346</v>
      </c>
      <c r="I575" s="82">
        <f>I573-I574</f>
        <v>1297.2972972972973</v>
      </c>
      <c r="J575" s="105">
        <f>J573-J574</f>
        <v>142.70270270270271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720000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2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Invoice!B2291</f>
        <v>10</v>
      </c>
      <c r="C579" s="88" t="str">
        <f>Invoice!E2291</f>
        <v>BINDER CLIP JOYKO 107</v>
      </c>
      <c r="D579" s="89">
        <f>Invoice!H2291</f>
        <v>31200</v>
      </c>
      <c r="E579" s="81">
        <f t="shared" ref="E579:E663" si="90">D579*B579</f>
        <v>312000</v>
      </c>
      <c r="F579" s="81"/>
      <c r="G579" s="82">
        <f t="shared" ref="G579:G663" si="91">E579/1.11</f>
        <v>281081.08108108107</v>
      </c>
      <c r="H579" s="83">
        <f t="shared" ref="H579:H663" si="92">G579*11%</f>
        <v>30918.918918918916</v>
      </c>
      <c r="I579" s="83">
        <f t="shared" ref="I579:I663" si="93">G579/B579</f>
        <v>28108.108108108107</v>
      </c>
      <c r="J579" s="103">
        <f t="shared" ref="J579:J663" si="94">H579/B579</f>
        <v>3091.8918918918916</v>
      </c>
    </row>
    <row r="580" spans="1:10" ht="12.75" customHeight="1" x14ac:dyDescent="0.25">
      <c r="A580" s="101"/>
      <c r="D580" s="81"/>
      <c r="E580" s="81">
        <f>(E579*Invoice!I2291)+((E579-(E579*Invoice!I2291))*Invoice!J2291)</f>
        <v>31200</v>
      </c>
      <c r="F580" s="81"/>
      <c r="G580" s="90">
        <f>E580/1.11</f>
        <v>28108.108108108107</v>
      </c>
      <c r="H580" s="91">
        <f>G580*11%</f>
        <v>3091.8918918918916</v>
      </c>
      <c r="I580" s="91">
        <f>G580/B579</f>
        <v>2810.8108108108108</v>
      </c>
      <c r="J580" s="104">
        <f>H580/B579</f>
        <v>309.18918918918916</v>
      </c>
    </row>
    <row r="581" spans="1:10" ht="12.75" customHeight="1" x14ac:dyDescent="0.25">
      <c r="A581" s="101"/>
      <c r="D581" s="81" t="s">
        <v>23</v>
      </c>
      <c r="E581" s="81">
        <f>E579-E580</f>
        <v>280800</v>
      </c>
      <c r="F581" s="81"/>
      <c r="G581" s="82">
        <f>G579-G580</f>
        <v>252972.97297297296</v>
      </c>
      <c r="H581" s="82">
        <f>H579-H580</f>
        <v>27827.027027027027</v>
      </c>
      <c r="I581" s="82">
        <f>I579-I580</f>
        <v>25297.297297297297</v>
      </c>
      <c r="J581" s="105">
        <f>J579-J580</f>
        <v>2782.7027027027025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280800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3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Invoice!B2292</f>
        <v>5</v>
      </c>
      <c r="C585" s="88" t="str">
        <f>Invoice!E2292</f>
        <v>CUTTER 9 MM KENKO A-300 (KECIL)</v>
      </c>
      <c r="D585" s="89">
        <f>Invoice!H2292</f>
        <v>57000</v>
      </c>
      <c r="E585" s="81">
        <f t="shared" si="90"/>
        <v>285000</v>
      </c>
      <c r="F585" s="81"/>
      <c r="G585" s="82">
        <f t="shared" si="91"/>
        <v>256756.75675675675</v>
      </c>
      <c r="H585" s="83">
        <f t="shared" si="92"/>
        <v>28243.243243243243</v>
      </c>
      <c r="I585" s="83">
        <f t="shared" si="93"/>
        <v>51351.351351351346</v>
      </c>
      <c r="J585" s="103">
        <f t="shared" si="94"/>
        <v>5648.6486486486483</v>
      </c>
    </row>
    <row r="586" spans="1:10" ht="12.75" customHeight="1" x14ac:dyDescent="0.25">
      <c r="A586" s="101"/>
      <c r="D586" s="81"/>
      <c r="E586" s="81">
        <f>(E585*Invoice!I2292)+((E585-(E585*Invoice!I2292))*Invoice!J2292)</f>
        <v>28500</v>
      </c>
      <c r="F586" s="81"/>
      <c r="G586" s="90">
        <f>E586/1.11</f>
        <v>25675.675675675673</v>
      </c>
      <c r="H586" s="91">
        <f>G586*11%</f>
        <v>2824.3243243243242</v>
      </c>
      <c r="I586" s="91">
        <f>G586/B585</f>
        <v>5135.135135135135</v>
      </c>
      <c r="J586" s="104">
        <f>H586/B585</f>
        <v>564.86486486486478</v>
      </c>
    </row>
    <row r="587" spans="1:10" ht="12.75" customHeight="1" x14ac:dyDescent="0.25">
      <c r="A587" s="101"/>
      <c r="D587" s="81" t="s">
        <v>23</v>
      </c>
      <c r="E587" s="81">
        <f>E585-E586</f>
        <v>256500</v>
      </c>
      <c r="F587" s="81"/>
      <c r="G587" s="82">
        <f>G585-G586</f>
        <v>231081.08108108107</v>
      </c>
      <c r="H587" s="82">
        <f>H585-H586</f>
        <v>25418.91891891892</v>
      </c>
      <c r="I587" s="82">
        <f>I585-I586</f>
        <v>46216.216216216213</v>
      </c>
      <c r="J587" s="105">
        <f>J585-J586</f>
        <v>5083.7837837837833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256500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4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Invoice!B2293</f>
        <v>4</v>
      </c>
      <c r="C591" s="88" t="str">
        <f>Invoice!E2293</f>
        <v>BINDER CLIP KENKO NO. 105</v>
      </c>
      <c r="D591" s="89">
        <f>Invoice!H2293</f>
        <v>28800</v>
      </c>
      <c r="E591" s="81">
        <f t="shared" si="90"/>
        <v>115200</v>
      </c>
      <c r="F591" s="81"/>
      <c r="G591" s="82">
        <f t="shared" si="91"/>
        <v>103783.78378378377</v>
      </c>
      <c r="H591" s="83">
        <f t="shared" si="92"/>
        <v>11416.216216216215</v>
      </c>
      <c r="I591" s="83">
        <f t="shared" si="93"/>
        <v>25945.945945945943</v>
      </c>
      <c r="J591" s="103">
        <f t="shared" si="94"/>
        <v>2854.0540540540537</v>
      </c>
    </row>
    <row r="592" spans="1:10" ht="12.75" customHeight="1" x14ac:dyDescent="0.25">
      <c r="A592" s="101"/>
      <c r="D592" s="81"/>
      <c r="E592" s="81">
        <f>(E591*Invoice!I2293)+((E591-(E591*Invoice!I2293))*Invoice!J2293)</f>
        <v>11520</v>
      </c>
      <c r="F592" s="81"/>
      <c r="G592" s="90">
        <f>E592/1.11</f>
        <v>10378.378378378378</v>
      </c>
      <c r="H592" s="91">
        <f>G592*11%</f>
        <v>1141.6216216216217</v>
      </c>
      <c r="I592" s="91">
        <f>G592/B591</f>
        <v>2594.5945945945946</v>
      </c>
      <c r="J592" s="104">
        <f>H592/B591</f>
        <v>285.40540540540542</v>
      </c>
    </row>
    <row r="593" spans="1:10" ht="12.75" customHeight="1" x14ac:dyDescent="0.25">
      <c r="A593" s="101"/>
      <c r="D593" s="81" t="s">
        <v>23</v>
      </c>
      <c r="E593" s="81">
        <f>E591-E592</f>
        <v>103680</v>
      </c>
      <c r="F593" s="81"/>
      <c r="G593" s="82">
        <f>G591-G592</f>
        <v>93405.4054054054</v>
      </c>
      <c r="H593" s="82">
        <f>H591-H592</f>
        <v>10274.594594594593</v>
      </c>
      <c r="I593" s="82">
        <f>I591-I592</f>
        <v>23351.35135135135</v>
      </c>
      <c r="J593" s="105">
        <f>J591-J592</f>
        <v>2568.6486486486483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103680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5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Invoice!B2294</f>
        <v>10</v>
      </c>
      <c r="C597" s="88" t="str">
        <f>Invoice!E2294</f>
        <v>LEM CAIR 50 ML KENKO LG-50</v>
      </c>
      <c r="D597" s="89">
        <f>Invoice!H2294</f>
        <v>25200</v>
      </c>
      <c r="E597" s="81">
        <f t="shared" si="90"/>
        <v>252000</v>
      </c>
      <c r="F597" s="81"/>
      <c r="G597" s="82">
        <f t="shared" si="91"/>
        <v>227027.02702702701</v>
      </c>
      <c r="H597" s="83">
        <f t="shared" si="92"/>
        <v>24972.97297297297</v>
      </c>
      <c r="I597" s="83">
        <f t="shared" si="93"/>
        <v>22702.7027027027</v>
      </c>
      <c r="J597" s="103">
        <f t="shared" si="94"/>
        <v>2497.2972972972971</v>
      </c>
    </row>
    <row r="598" spans="1:10" ht="12.75" customHeight="1" x14ac:dyDescent="0.25">
      <c r="A598" s="101"/>
      <c r="D598" s="81"/>
      <c r="E598" s="81">
        <f>(E597*Invoice!I2294)+((E597-(E597*Invoice!I2294))*Invoice!J2294)</f>
        <v>25200</v>
      </c>
      <c r="F598" s="81"/>
      <c r="G598" s="90">
        <f>E598/1.11</f>
        <v>22702.7027027027</v>
      </c>
      <c r="H598" s="91">
        <f>G598*11%</f>
        <v>2497.2972972972971</v>
      </c>
      <c r="I598" s="91">
        <f>G598/B597</f>
        <v>2270.27027027027</v>
      </c>
      <c r="J598" s="104">
        <f>H598/B597</f>
        <v>249.72972972972971</v>
      </c>
    </row>
    <row r="599" spans="1:10" ht="12.75" customHeight="1" x14ac:dyDescent="0.25">
      <c r="A599" s="101"/>
      <c r="D599" s="81" t="s">
        <v>23</v>
      </c>
      <c r="E599" s="81">
        <f>E597-E598</f>
        <v>226800</v>
      </c>
      <c r="F599" s="81"/>
      <c r="G599" s="82">
        <f>G597-G598</f>
        <v>204324.32432432432</v>
      </c>
      <c r="H599" s="82">
        <f>H597-H598</f>
        <v>22475.675675675673</v>
      </c>
      <c r="I599" s="82">
        <f>I597-I598</f>
        <v>20432.43243243243</v>
      </c>
      <c r="J599" s="105">
        <f>J597-J598</f>
        <v>2247.5675675675675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226800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6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Invoice!B2295</f>
        <v>0</v>
      </c>
      <c r="C603" s="88">
        <f>Invoice!E2295</f>
        <v>0</v>
      </c>
      <c r="D603" s="89">
        <f>Invoice!H2295</f>
        <v>0</v>
      </c>
      <c r="E603" s="81">
        <f t="shared" si="90"/>
        <v>0</v>
      </c>
      <c r="F603" s="81"/>
      <c r="G603" s="82">
        <f t="shared" si="91"/>
        <v>0</v>
      </c>
      <c r="H603" s="83">
        <f t="shared" si="92"/>
        <v>0</v>
      </c>
      <c r="I603" s="83" t="e">
        <f t="shared" si="93"/>
        <v>#DIV/0!</v>
      </c>
      <c r="J603" s="103" t="e">
        <f t="shared" si="94"/>
        <v>#DIV/0!</v>
      </c>
    </row>
    <row r="604" spans="1:10" ht="12.75" customHeight="1" x14ac:dyDescent="0.25">
      <c r="A604" s="101"/>
      <c r="D604" s="81"/>
      <c r="E604" s="81">
        <f>(E603*Invoice!I2295)+((E603-(E603*Invoice!I2295))*Invoice!J2295)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7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Invoice!B2296</f>
        <v>0</v>
      </c>
      <c r="C609" s="88">
        <f>Invoice!E2296</f>
        <v>0</v>
      </c>
      <c r="D609" s="89">
        <f>Invoice!H2296</f>
        <v>0</v>
      </c>
      <c r="E609" s="81">
        <f t="shared" si="90"/>
        <v>0</v>
      </c>
      <c r="F609" s="81"/>
      <c r="G609" s="82">
        <f t="shared" si="91"/>
        <v>0</v>
      </c>
      <c r="H609" s="83">
        <f t="shared" si="92"/>
        <v>0</v>
      </c>
      <c r="I609" s="83" t="e">
        <f t="shared" si="93"/>
        <v>#DIV/0!</v>
      </c>
      <c r="J609" s="103" t="e">
        <f t="shared" si="94"/>
        <v>#DIV/0!</v>
      </c>
    </row>
    <row r="610" spans="1:10" ht="12.75" customHeight="1" x14ac:dyDescent="0.25">
      <c r="A610" s="101"/>
      <c r="D610" s="81"/>
      <c r="E610" s="81">
        <f>(E609*Invoice!I2296)+((E609-(E609*Invoice!I2296))*Invoice!J2296)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8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Invoice!B2297</f>
        <v>0</v>
      </c>
      <c r="C615" s="88">
        <f>Invoice!E2297</f>
        <v>0</v>
      </c>
      <c r="D615" s="89">
        <f>Invoice!H2297</f>
        <v>0</v>
      </c>
      <c r="E615" s="81">
        <f t="shared" si="90"/>
        <v>0</v>
      </c>
      <c r="F615" s="81"/>
      <c r="G615" s="82">
        <f t="shared" si="91"/>
        <v>0</v>
      </c>
      <c r="H615" s="83">
        <f t="shared" si="92"/>
        <v>0</v>
      </c>
      <c r="I615" s="83" t="e">
        <f t="shared" si="93"/>
        <v>#DIV/0!</v>
      </c>
      <c r="J615" s="103" t="e">
        <f t="shared" si="94"/>
        <v>#DIV/0!</v>
      </c>
    </row>
    <row r="616" spans="1:10" ht="12.75" customHeight="1" x14ac:dyDescent="0.25">
      <c r="A616" s="101"/>
      <c r="D616" s="81"/>
      <c r="E616" s="81">
        <f>(E615*Invoice!I2297)+((E615-(E615*Invoice!I2297))*Invoice!J2297)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9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Invoice!B2298</f>
        <v>0</v>
      </c>
      <c r="C621" s="88">
        <f>Invoice!E2298</f>
        <v>0</v>
      </c>
      <c r="D621" s="89">
        <f>Invoice!H2298</f>
        <v>0</v>
      </c>
      <c r="E621" s="81">
        <f t="shared" si="90"/>
        <v>0</v>
      </c>
      <c r="F621" s="81"/>
      <c r="G621" s="82">
        <f t="shared" si="91"/>
        <v>0</v>
      </c>
      <c r="H621" s="83">
        <f t="shared" si="92"/>
        <v>0</v>
      </c>
      <c r="I621" s="83" t="e">
        <f t="shared" si="93"/>
        <v>#DIV/0!</v>
      </c>
      <c r="J621" s="103" t="e">
        <f t="shared" si="94"/>
        <v>#DIV/0!</v>
      </c>
    </row>
    <row r="622" spans="1:10" ht="12.75" customHeight="1" x14ac:dyDescent="0.25">
      <c r="A622" s="101"/>
      <c r="D622" s="81"/>
      <c r="E622" s="81">
        <f>(E621*Invoice!I2298)+((E621-(E621*Invoice!I2298))*Invoice!J2298)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10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Invoice!B2299</f>
        <v>0</v>
      </c>
      <c r="C627" s="88">
        <f>Invoice!E2299</f>
        <v>0</v>
      </c>
      <c r="D627" s="89">
        <f>Invoice!H2299</f>
        <v>0</v>
      </c>
      <c r="E627" s="81">
        <f t="shared" si="90"/>
        <v>0</v>
      </c>
      <c r="F627" s="81"/>
      <c r="G627" s="82">
        <f t="shared" si="91"/>
        <v>0</v>
      </c>
      <c r="H627" s="83">
        <f t="shared" si="92"/>
        <v>0</v>
      </c>
      <c r="I627" s="83" t="e">
        <f t="shared" si="93"/>
        <v>#DIV/0!</v>
      </c>
      <c r="J627" s="103" t="e">
        <f t="shared" si="94"/>
        <v>#DIV/0!</v>
      </c>
    </row>
    <row r="628" spans="1:10" ht="12.75" customHeight="1" x14ac:dyDescent="0.25">
      <c r="A628" s="101"/>
      <c r="D628" s="81"/>
      <c r="E628" s="81">
        <f>(E627*Invoice!I2299)+((E627-(E627*Invoice!I2299))*Invoice!J2299)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11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Invoice!B2300</f>
        <v>0</v>
      </c>
      <c r="C633" s="88">
        <f>Invoice!E2300</f>
        <v>0</v>
      </c>
      <c r="D633" s="89">
        <f>Invoice!H2300</f>
        <v>0</v>
      </c>
      <c r="E633" s="81">
        <f t="shared" si="90"/>
        <v>0</v>
      </c>
      <c r="F633" s="81"/>
      <c r="G633" s="82">
        <f t="shared" si="91"/>
        <v>0</v>
      </c>
      <c r="H633" s="83">
        <f t="shared" si="92"/>
        <v>0</v>
      </c>
      <c r="I633" s="83" t="e">
        <f t="shared" si="93"/>
        <v>#DIV/0!</v>
      </c>
      <c r="J633" s="103" t="e">
        <f t="shared" si="94"/>
        <v>#DIV/0!</v>
      </c>
    </row>
    <row r="634" spans="1:10" ht="12.75" customHeight="1" x14ac:dyDescent="0.25">
      <c r="A634" s="101"/>
      <c r="D634" s="81"/>
      <c r="E634" s="81">
        <f>(E633*Invoice!I2300)+((E633-(E633*Invoice!I2300))*Invoice!J2300)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12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Invoice!B2301</f>
        <v>0</v>
      </c>
      <c r="C639" s="88">
        <f>Invoice!E2301</f>
        <v>0</v>
      </c>
      <c r="D639" s="89">
        <f>Invoice!H2301</f>
        <v>0</v>
      </c>
      <c r="E639" s="81">
        <f t="shared" si="90"/>
        <v>0</v>
      </c>
      <c r="F639" s="81"/>
      <c r="G639" s="82">
        <f t="shared" si="91"/>
        <v>0</v>
      </c>
      <c r="H639" s="83">
        <f t="shared" si="92"/>
        <v>0</v>
      </c>
      <c r="I639" s="83" t="e">
        <f t="shared" si="93"/>
        <v>#DIV/0!</v>
      </c>
      <c r="J639" s="103" t="e">
        <f t="shared" si="94"/>
        <v>#DIV/0!</v>
      </c>
    </row>
    <row r="640" spans="1:10" ht="12.75" customHeight="1" x14ac:dyDescent="0.25">
      <c r="A640" s="101"/>
      <c r="D640" s="81"/>
      <c r="E640" s="81">
        <f>(E639*Invoice!I2301)+((E639-(E639*Invoice!I2301))*Invoice!J2301)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13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Invoice!B2302</f>
        <v>0</v>
      </c>
      <c r="C645" s="88">
        <f>Invoice!E2302</f>
        <v>0</v>
      </c>
      <c r="D645" s="89">
        <f>Invoice!H2302</f>
        <v>0</v>
      </c>
      <c r="E645" s="81">
        <f t="shared" si="90"/>
        <v>0</v>
      </c>
      <c r="F645" s="81"/>
      <c r="G645" s="82">
        <f t="shared" si="91"/>
        <v>0</v>
      </c>
      <c r="H645" s="83">
        <f t="shared" si="92"/>
        <v>0</v>
      </c>
      <c r="I645" s="83" t="e">
        <f t="shared" si="93"/>
        <v>#DIV/0!</v>
      </c>
      <c r="J645" s="103" t="e">
        <f t="shared" si="94"/>
        <v>#DIV/0!</v>
      </c>
    </row>
    <row r="646" spans="1:10" ht="12.75" customHeight="1" x14ac:dyDescent="0.25">
      <c r="A646" s="101"/>
      <c r="D646" s="81"/>
      <c r="E646" s="81">
        <f>(E645*Invoice!I2302)+((E645-(E645*Invoice!I2302))*Invoice!J2302)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14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Invoice!B2303</f>
        <v>0</v>
      </c>
      <c r="C651" s="88">
        <f>Invoice!E2303</f>
        <v>0</v>
      </c>
      <c r="D651" s="89">
        <f>Invoice!H2303</f>
        <v>0</v>
      </c>
      <c r="E651" s="81">
        <f t="shared" si="90"/>
        <v>0</v>
      </c>
      <c r="F651" s="81"/>
      <c r="G651" s="82">
        <f t="shared" si="91"/>
        <v>0</v>
      </c>
      <c r="H651" s="83">
        <f t="shared" si="92"/>
        <v>0</v>
      </c>
      <c r="I651" s="83" t="e">
        <f t="shared" si="93"/>
        <v>#DIV/0!</v>
      </c>
      <c r="J651" s="103" t="e">
        <f t="shared" si="94"/>
        <v>#DIV/0!</v>
      </c>
    </row>
    <row r="652" spans="1:10" ht="12.75" customHeight="1" x14ac:dyDescent="0.25">
      <c r="A652" s="101"/>
      <c r="D652" s="81"/>
      <c r="E652" s="81">
        <f>(E651*Invoice!I2303)+((E651-(E651*Invoice!I2303))*Invoice!J2303)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15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Invoice!B2304</f>
        <v>0</v>
      </c>
      <c r="C657" s="88">
        <f>Invoice!E2304</f>
        <v>0</v>
      </c>
      <c r="D657" s="89">
        <f>Invoice!H2304</f>
        <v>0</v>
      </c>
      <c r="E657" s="81">
        <f t="shared" si="90"/>
        <v>0</v>
      </c>
      <c r="F657" s="81"/>
      <c r="G657" s="82">
        <f t="shared" si="91"/>
        <v>0</v>
      </c>
      <c r="H657" s="83">
        <f t="shared" si="92"/>
        <v>0</v>
      </c>
      <c r="I657" s="83" t="e">
        <f t="shared" si="93"/>
        <v>#DIV/0!</v>
      </c>
      <c r="J657" s="103" t="e">
        <f t="shared" si="94"/>
        <v>#DIV/0!</v>
      </c>
    </row>
    <row r="658" spans="1:10" ht="12.75" customHeight="1" x14ac:dyDescent="0.25">
      <c r="A658" s="101"/>
      <c r="D658" s="81"/>
      <c r="E658" s="81">
        <f>(E657*Invoice!I2304)+((E657-(E657*Invoice!I2304))*Invoice!J2304)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16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Invoice!B2305</f>
        <v>0</v>
      </c>
      <c r="C663" s="88">
        <f>Invoice!E2305</f>
        <v>0</v>
      </c>
      <c r="D663" s="89">
        <f>Invoice!H2305</f>
        <v>0</v>
      </c>
      <c r="E663" s="81">
        <f t="shared" si="90"/>
        <v>0</v>
      </c>
      <c r="F663" s="81"/>
      <c r="G663" s="82">
        <f t="shared" si="91"/>
        <v>0</v>
      </c>
      <c r="H663" s="83">
        <f t="shared" si="92"/>
        <v>0</v>
      </c>
      <c r="I663" s="83" t="e">
        <f t="shared" si="93"/>
        <v>#DIV/0!</v>
      </c>
      <c r="J663" s="103" t="e">
        <f t="shared" si="94"/>
        <v>#DIV/0!</v>
      </c>
    </row>
    <row r="664" spans="1:10" ht="12.75" customHeight="1" x14ac:dyDescent="0.25">
      <c r="A664" s="101"/>
      <c r="D664" s="81"/>
      <c r="E664" s="81">
        <f>(E663*Invoice!I2305)+((E663-(E663*Invoice!I2305))*Invoice!J2305)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C667" s="88"/>
      <c r="D667" s="89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6"/>
      <c r="B668" s="107"/>
      <c r="C668" s="107"/>
      <c r="D668" s="107"/>
      <c r="E668" s="107"/>
      <c r="F668" s="107"/>
      <c r="G668" s="108">
        <f>G575+G581+G587+G593+G599+G605+G611+G617+G623+G629+G635+G641+G647+G653+G659+G665</f>
        <v>1430432.4324324322</v>
      </c>
      <c r="H668" s="108">
        <f>H575+H581+H587+H593+H599+H605+H611+H617+H623+H629+H635+H641+H647+H653+H659+H665</f>
        <v>157347.56756756757</v>
      </c>
      <c r="I668" s="107"/>
      <c r="J668" s="109">
        <f>H576+H582+H588+H594+H600+H606+H612+H618+H624+H630+H636+H642+H648+H654+H660+H666</f>
        <v>1587780</v>
      </c>
    </row>
    <row r="670" spans="1:10" ht="12.75" customHeight="1" x14ac:dyDescent="0.25">
      <c r="A670" s="94" t="s">
        <v>1</v>
      </c>
      <c r="B670" s="95">
        <f>Invoice!E2396</f>
        <v>24020022</v>
      </c>
      <c r="C670" s="96"/>
      <c r="D670" s="97"/>
      <c r="E670" s="97"/>
      <c r="F670" s="97"/>
      <c r="G670" s="98"/>
      <c r="H670" s="99"/>
      <c r="I670" s="99"/>
      <c r="J670" s="100"/>
    </row>
    <row r="671" spans="1:10" ht="12.75" customHeight="1" x14ac:dyDescent="0.25">
      <c r="A671" s="101">
        <v>1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Invoice!B2404</f>
        <v>25</v>
      </c>
      <c r="C672" s="88" t="str">
        <f>Invoice!E2404</f>
        <v>LOOSE LEAF A5/ 40 POLOS</v>
      </c>
      <c r="D672" s="89">
        <f>Invoice!H2404</f>
        <v>3500</v>
      </c>
      <c r="E672" s="81">
        <f>D672*B672</f>
        <v>87500</v>
      </c>
      <c r="F672" s="81"/>
      <c r="G672" s="82">
        <f>E672/1.11</f>
        <v>78828.828828828817</v>
      </c>
      <c r="H672" s="83">
        <f>G672*11%</f>
        <v>8671.1711711711705</v>
      </c>
      <c r="I672" s="83">
        <f>G672/B672</f>
        <v>3153.1531531531527</v>
      </c>
      <c r="J672" s="103">
        <f>H672/B672</f>
        <v>346.8468468468468</v>
      </c>
    </row>
    <row r="673" spans="1:10" ht="12.75" customHeight="1" x14ac:dyDescent="0.25">
      <c r="A673" s="101"/>
      <c r="D673" s="81"/>
      <c r="E673" s="81">
        <f>(E672*Invoice!I2404)+((E672-(E672*Invoice!I2404))*Invoice!J2404)</f>
        <v>0</v>
      </c>
      <c r="F673" s="81"/>
      <c r="G673" s="90">
        <f>E673/1.11</f>
        <v>0</v>
      </c>
      <c r="H673" s="91">
        <f>G673*11%</f>
        <v>0</v>
      </c>
      <c r="I673" s="91">
        <f>G673/B672</f>
        <v>0</v>
      </c>
      <c r="J673" s="104">
        <f>H673/B672</f>
        <v>0</v>
      </c>
    </row>
    <row r="674" spans="1:10" ht="12.75" customHeight="1" x14ac:dyDescent="0.25">
      <c r="A674" s="101"/>
      <c r="D674" s="81" t="s">
        <v>23</v>
      </c>
      <c r="E674" s="81">
        <f>E672-E673</f>
        <v>87500</v>
      </c>
      <c r="F674" s="81"/>
      <c r="G674" s="82">
        <f>G672-G673</f>
        <v>78828.828828828817</v>
      </c>
      <c r="H674" s="82">
        <f>H672-H673</f>
        <v>8671.1711711711705</v>
      </c>
      <c r="I674" s="82">
        <f>I672-I673</f>
        <v>3153.1531531531527</v>
      </c>
      <c r="J674" s="105">
        <f>J672-J673</f>
        <v>346.8468468468468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87499.999999999985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2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Invoice!B2405</f>
        <v>2</v>
      </c>
      <c r="C678" s="88" t="str">
        <f>Invoice!E2405</f>
        <v>TAS KERTAS ALFA IF KECIL</v>
      </c>
      <c r="D678" s="89">
        <f>Invoice!H2405</f>
        <v>25000</v>
      </c>
      <c r="E678" s="81">
        <f t="shared" ref="E678:E762" si="95">D678*B678</f>
        <v>50000</v>
      </c>
      <c r="F678" s="81"/>
      <c r="G678" s="82">
        <f t="shared" ref="G678:G762" si="96">E678/1.11</f>
        <v>45045.045045045044</v>
      </c>
      <c r="H678" s="83">
        <f t="shared" ref="H678:H762" si="97">G678*11%</f>
        <v>4954.9549549549547</v>
      </c>
      <c r="I678" s="83">
        <f t="shared" ref="I678:I762" si="98">G678/B678</f>
        <v>22522.522522522522</v>
      </c>
      <c r="J678" s="103">
        <f t="shared" ref="J678:J762" si="99">H678/B678</f>
        <v>2477.4774774774774</v>
      </c>
    </row>
    <row r="679" spans="1:10" ht="12.75" customHeight="1" x14ac:dyDescent="0.25">
      <c r="A679" s="101"/>
      <c r="D679" s="81"/>
      <c r="E679" s="81">
        <f>(E678*Invoice!I2405)+((E678-(E678*Invoice!I2405))*Invoice!J2405)</f>
        <v>0</v>
      </c>
      <c r="F679" s="81"/>
      <c r="G679" s="90">
        <f>E679/1.11</f>
        <v>0</v>
      </c>
      <c r="H679" s="91">
        <f>G679*11%</f>
        <v>0</v>
      </c>
      <c r="I679" s="91">
        <f>G679/B678</f>
        <v>0</v>
      </c>
      <c r="J679" s="104">
        <f>H679/B678</f>
        <v>0</v>
      </c>
    </row>
    <row r="680" spans="1:10" ht="12.75" customHeight="1" x14ac:dyDescent="0.25">
      <c r="A680" s="101"/>
      <c r="D680" s="81" t="s">
        <v>23</v>
      </c>
      <c r="E680" s="81">
        <f>E678-E679</f>
        <v>50000</v>
      </c>
      <c r="F680" s="81"/>
      <c r="G680" s="82">
        <f>G678-G679</f>
        <v>45045.045045045044</v>
      </c>
      <c r="H680" s="82">
        <f>H678-H679</f>
        <v>4954.9549549549547</v>
      </c>
      <c r="I680" s="82">
        <f>I678-I679</f>
        <v>22522.522522522522</v>
      </c>
      <c r="J680" s="105">
        <f>J678-J679</f>
        <v>2477.4774774774774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50000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3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Invoice!B2406</f>
        <v>2</v>
      </c>
      <c r="C684" s="88" t="str">
        <f>Invoice!E2406</f>
        <v>TAS KERTAS ALFA IF TANGGUNG</v>
      </c>
      <c r="D684" s="89">
        <f>Invoice!H2406</f>
        <v>30000</v>
      </c>
      <c r="E684" s="81">
        <f t="shared" si="95"/>
        <v>60000</v>
      </c>
      <c r="F684" s="81"/>
      <c r="G684" s="82">
        <f t="shared" si="96"/>
        <v>54054.054054054046</v>
      </c>
      <c r="H684" s="83">
        <f t="shared" si="97"/>
        <v>5945.9459459459449</v>
      </c>
      <c r="I684" s="83">
        <f t="shared" si="98"/>
        <v>27027.027027027023</v>
      </c>
      <c r="J684" s="103">
        <f t="shared" si="99"/>
        <v>2972.9729729729725</v>
      </c>
    </row>
    <row r="685" spans="1:10" ht="12.75" customHeight="1" x14ac:dyDescent="0.25">
      <c r="A685" s="101"/>
      <c r="D685" s="81"/>
      <c r="E685" s="81">
        <f>(E684*Invoice!I2406)+((E684-(E684*Invoice!I2406))*Invoice!J2406)</f>
        <v>0</v>
      </c>
      <c r="F685" s="81"/>
      <c r="G685" s="90">
        <f>E685/1.11</f>
        <v>0</v>
      </c>
      <c r="H685" s="91">
        <f>G685*11%</f>
        <v>0</v>
      </c>
      <c r="I685" s="91">
        <f>G685/B684</f>
        <v>0</v>
      </c>
      <c r="J685" s="104">
        <f>H685/B684</f>
        <v>0</v>
      </c>
    </row>
    <row r="686" spans="1:10" ht="12.75" customHeight="1" x14ac:dyDescent="0.25">
      <c r="A686" s="101"/>
      <c r="D686" s="81" t="s">
        <v>23</v>
      </c>
      <c r="E686" s="81">
        <f>E684-E685</f>
        <v>60000</v>
      </c>
      <c r="F686" s="81"/>
      <c r="G686" s="82">
        <f>G684-G685</f>
        <v>54054.054054054046</v>
      </c>
      <c r="H686" s="82">
        <f>H684-H685</f>
        <v>5945.9459459459449</v>
      </c>
      <c r="I686" s="82">
        <f>I684-I685</f>
        <v>27027.027027027023</v>
      </c>
      <c r="J686" s="105">
        <f>J684-J685</f>
        <v>2972.9729729729725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59999.999999999993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4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Invoice!B2407</f>
        <v>1</v>
      </c>
      <c r="C690" s="88" t="str">
        <f>Invoice!E2407</f>
        <v>STAPLER SDI 1104</v>
      </c>
      <c r="D690" s="89">
        <f>Invoice!H2407</f>
        <v>234000</v>
      </c>
      <c r="E690" s="81">
        <f t="shared" si="95"/>
        <v>234000</v>
      </c>
      <c r="F690" s="81"/>
      <c r="G690" s="82">
        <f t="shared" si="96"/>
        <v>210810.8108108108</v>
      </c>
      <c r="H690" s="83">
        <f t="shared" si="97"/>
        <v>23189.189189189186</v>
      </c>
      <c r="I690" s="83">
        <f t="shared" si="98"/>
        <v>210810.8108108108</v>
      </c>
      <c r="J690" s="103">
        <f t="shared" si="99"/>
        <v>23189.189189189186</v>
      </c>
    </row>
    <row r="691" spans="1:10" ht="12.75" customHeight="1" x14ac:dyDescent="0.25">
      <c r="A691" s="101"/>
      <c r="D691" s="81"/>
      <c r="E691" s="81">
        <f>(E690*Invoice!I2407)+((E690-(E690*Invoice!I2407))*Invoice!J2407)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234000</v>
      </c>
      <c r="F692" s="81"/>
      <c r="G692" s="82">
        <f>G690-G691</f>
        <v>210810.8108108108</v>
      </c>
      <c r="H692" s="82">
        <f>H690-H691</f>
        <v>23189.189189189186</v>
      </c>
      <c r="I692" s="82">
        <f>I690-I691</f>
        <v>210810.8108108108</v>
      </c>
      <c r="J692" s="105">
        <f>J690-J691</f>
        <v>23189.189189189186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234000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5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Invoice!B2408</f>
        <v>12</v>
      </c>
      <c r="C696" s="88" t="str">
        <f>Invoice!E2408</f>
        <v>BALLPEN JOYKO BP-349-12 VOKUS TRANS HITAM</v>
      </c>
      <c r="D696" s="89">
        <f>Invoice!H2408</f>
        <v>13200</v>
      </c>
      <c r="E696" s="81">
        <f t="shared" si="95"/>
        <v>158400</v>
      </c>
      <c r="F696" s="81"/>
      <c r="G696" s="82">
        <f t="shared" si="96"/>
        <v>142702.70270270269</v>
      </c>
      <c r="H696" s="83">
        <f t="shared" si="97"/>
        <v>15697.297297297297</v>
      </c>
      <c r="I696" s="83">
        <f t="shared" si="98"/>
        <v>11891.891891891892</v>
      </c>
      <c r="J696" s="103">
        <f t="shared" si="99"/>
        <v>1308.1081081081081</v>
      </c>
    </row>
    <row r="697" spans="1:10" ht="12.75" customHeight="1" x14ac:dyDescent="0.25">
      <c r="A697" s="101"/>
      <c r="D697" s="81"/>
      <c r="E697" s="81">
        <f>(E696*Invoice!I2408)+((E696-(E696*Invoice!I2408))*Invoice!J2408)</f>
        <v>15840</v>
      </c>
      <c r="F697" s="81"/>
      <c r="G697" s="90">
        <f>E697/1.11</f>
        <v>14270.270270270268</v>
      </c>
      <c r="H697" s="91">
        <f>G697*11%</f>
        <v>1569.7297297297296</v>
      </c>
      <c r="I697" s="91">
        <f>G697/B696</f>
        <v>1189.1891891891889</v>
      </c>
      <c r="J697" s="104">
        <f>H697/B696</f>
        <v>130.81081081081081</v>
      </c>
    </row>
    <row r="698" spans="1:10" ht="12.75" customHeight="1" x14ac:dyDescent="0.25">
      <c r="A698" s="101"/>
      <c r="D698" s="81" t="s">
        <v>23</v>
      </c>
      <c r="E698" s="81">
        <f>E696-E697</f>
        <v>142560</v>
      </c>
      <c r="F698" s="81"/>
      <c r="G698" s="82">
        <f>G696-G697</f>
        <v>128432.43243243243</v>
      </c>
      <c r="H698" s="82">
        <f>H696-H697</f>
        <v>14127.567567567567</v>
      </c>
      <c r="I698" s="82">
        <f>I696-I697</f>
        <v>10702.702702702703</v>
      </c>
      <c r="J698" s="105">
        <f>J696-J697</f>
        <v>1177.2972972972973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142560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6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Invoice!B2409</f>
        <v>12</v>
      </c>
      <c r="C702" s="88" t="str">
        <f>Invoice!E2409</f>
        <v>BALLPEN JOYKO BP-250 BRIZ HITAM</v>
      </c>
      <c r="D702" s="89">
        <f>Invoice!H2409</f>
        <v>7020</v>
      </c>
      <c r="E702" s="81">
        <f t="shared" si="95"/>
        <v>84240</v>
      </c>
      <c r="F702" s="81"/>
      <c r="G702" s="82">
        <f t="shared" si="96"/>
        <v>75891.891891891879</v>
      </c>
      <c r="H702" s="83">
        <f t="shared" si="97"/>
        <v>8348.1081081081065</v>
      </c>
      <c r="I702" s="83">
        <f t="shared" si="98"/>
        <v>6324.3243243243232</v>
      </c>
      <c r="J702" s="103">
        <f t="shared" si="99"/>
        <v>695.67567567567551</v>
      </c>
    </row>
    <row r="703" spans="1:10" ht="12.75" customHeight="1" x14ac:dyDescent="0.25">
      <c r="A703" s="101"/>
      <c r="D703" s="81"/>
      <c r="E703" s="81">
        <f>(E702*Invoice!I2409)+((E702-(E702*Invoice!I2409))*Invoice!J2409)</f>
        <v>8424</v>
      </c>
      <c r="F703" s="81"/>
      <c r="G703" s="90">
        <f>E703/1.11</f>
        <v>7589.1891891891883</v>
      </c>
      <c r="H703" s="91">
        <f>G703*11%</f>
        <v>834.81081081081072</v>
      </c>
      <c r="I703" s="91">
        <f>G703/B702</f>
        <v>632.43243243243239</v>
      </c>
      <c r="J703" s="104">
        <f>H703/B702</f>
        <v>69.567567567567565</v>
      </c>
    </row>
    <row r="704" spans="1:10" ht="12.75" customHeight="1" x14ac:dyDescent="0.25">
      <c r="A704" s="101"/>
      <c r="D704" s="81" t="s">
        <v>23</v>
      </c>
      <c r="E704" s="81">
        <f>E702-E703</f>
        <v>75816</v>
      </c>
      <c r="F704" s="81"/>
      <c r="G704" s="82">
        <f>G702-G703</f>
        <v>68302.702702702692</v>
      </c>
      <c r="H704" s="82">
        <f>H702-H703</f>
        <v>7513.2972972972957</v>
      </c>
      <c r="I704" s="82">
        <f>I702-I703</f>
        <v>5691.8918918918907</v>
      </c>
      <c r="J704" s="105">
        <f>J702-J703</f>
        <v>626.1081081081079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75815.999999999985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7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Invoice!B2410</f>
        <v>6</v>
      </c>
      <c r="C708" s="88" t="str">
        <f>Invoice!E2410</f>
        <v>CORRECTION FLUID KENKO KE-01</v>
      </c>
      <c r="D708" s="89">
        <f>Invoice!H2410</f>
        <v>54300</v>
      </c>
      <c r="E708" s="81">
        <f t="shared" si="95"/>
        <v>325800</v>
      </c>
      <c r="F708" s="81"/>
      <c r="G708" s="82">
        <f t="shared" si="96"/>
        <v>293513.51351351349</v>
      </c>
      <c r="H708" s="83">
        <f t="shared" si="97"/>
        <v>32286.486486486483</v>
      </c>
      <c r="I708" s="83">
        <f t="shared" si="98"/>
        <v>48918.918918918913</v>
      </c>
      <c r="J708" s="103">
        <f t="shared" si="99"/>
        <v>5381.0810810810808</v>
      </c>
    </row>
    <row r="709" spans="1:10" ht="12.75" customHeight="1" x14ac:dyDescent="0.25">
      <c r="A709" s="101"/>
      <c r="D709" s="81"/>
      <c r="E709" s="81">
        <f>(E708*Invoice!I2410)+((E708-(E708*Invoice!I2410))*Invoice!J2410)</f>
        <v>32580</v>
      </c>
      <c r="F709" s="81"/>
      <c r="G709" s="90">
        <f>E709/1.11</f>
        <v>29351.35135135135</v>
      </c>
      <c r="H709" s="91">
        <f>G709*11%</f>
        <v>3228.6486486486483</v>
      </c>
      <c r="I709" s="91">
        <f>G709/B708</f>
        <v>4891.8918918918916</v>
      </c>
      <c r="J709" s="104">
        <f>H709/B708</f>
        <v>538.10810810810801</v>
      </c>
    </row>
    <row r="710" spans="1:10" ht="12.75" customHeight="1" x14ac:dyDescent="0.25">
      <c r="A710" s="101"/>
      <c r="D710" s="81" t="s">
        <v>23</v>
      </c>
      <c r="E710" s="81">
        <f>E708-E709</f>
        <v>293220</v>
      </c>
      <c r="F710" s="81"/>
      <c r="G710" s="82">
        <f>G708-G709</f>
        <v>264162.16216216213</v>
      </c>
      <c r="H710" s="82">
        <f>H708-H709</f>
        <v>29057.837837837833</v>
      </c>
      <c r="I710" s="82">
        <f>I708-I709</f>
        <v>44027.027027027019</v>
      </c>
      <c r="J710" s="105">
        <f>J708-J709</f>
        <v>4842.9729729729725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293219.99999999994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8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Invoice!B2411</f>
        <v>1</v>
      </c>
      <c r="C714" s="88" t="str">
        <f>Invoice!E2411</f>
        <v>STAPLER KENKO HD-10D</v>
      </c>
      <c r="D714" s="89">
        <f>Invoice!H2411</f>
        <v>117600</v>
      </c>
      <c r="E714" s="81">
        <f t="shared" si="95"/>
        <v>117600</v>
      </c>
      <c r="F714" s="81"/>
      <c r="G714" s="82">
        <f t="shared" si="96"/>
        <v>105945.94594594593</v>
      </c>
      <c r="H714" s="83">
        <f t="shared" si="97"/>
        <v>11654.054054054053</v>
      </c>
      <c r="I714" s="83">
        <f t="shared" si="98"/>
        <v>105945.94594594593</v>
      </c>
      <c r="J714" s="103">
        <f t="shared" si="99"/>
        <v>11654.054054054053</v>
      </c>
    </row>
    <row r="715" spans="1:10" ht="12.75" customHeight="1" x14ac:dyDescent="0.25">
      <c r="A715" s="101"/>
      <c r="D715" s="81"/>
      <c r="E715" s="81">
        <f>(E714*Invoice!I2411)+((E714-(E714*Invoice!I2411))*Invoice!J2411)</f>
        <v>11760</v>
      </c>
      <c r="F715" s="81"/>
      <c r="G715" s="90">
        <f>E715/1.11</f>
        <v>10594.594594594593</v>
      </c>
      <c r="H715" s="91">
        <f>G715*11%</f>
        <v>1165.4054054054052</v>
      </c>
      <c r="I715" s="91">
        <f>G715/B714</f>
        <v>10594.594594594593</v>
      </c>
      <c r="J715" s="104">
        <f>H715/B714</f>
        <v>1165.4054054054052</v>
      </c>
    </row>
    <row r="716" spans="1:10" ht="12.75" customHeight="1" x14ac:dyDescent="0.25">
      <c r="A716" s="101"/>
      <c r="D716" s="81" t="s">
        <v>23</v>
      </c>
      <c r="E716" s="81">
        <f>E714-E715</f>
        <v>105840</v>
      </c>
      <c r="F716" s="81"/>
      <c r="G716" s="82">
        <f>G714-G715</f>
        <v>95351.351351351332</v>
      </c>
      <c r="H716" s="82">
        <f>H714-H715</f>
        <v>10488.648648648648</v>
      </c>
      <c r="I716" s="82">
        <f>I714-I715</f>
        <v>95351.351351351332</v>
      </c>
      <c r="J716" s="105">
        <f>J714-J715</f>
        <v>10488.648648648648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105839.99999999999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9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Invoice!B2412</f>
        <v>1</v>
      </c>
      <c r="C720" s="88" t="str">
        <f>Invoice!E2412</f>
        <v>STAPLER KENKO HD-10S</v>
      </c>
      <c r="D720" s="89">
        <f>Invoice!H2412</f>
        <v>69600</v>
      </c>
      <c r="E720" s="81">
        <f t="shared" si="95"/>
        <v>69600</v>
      </c>
      <c r="F720" s="81"/>
      <c r="G720" s="82">
        <f t="shared" si="96"/>
        <v>62702.7027027027</v>
      </c>
      <c r="H720" s="83">
        <f t="shared" si="97"/>
        <v>6897.2972972972966</v>
      </c>
      <c r="I720" s="83">
        <f t="shared" si="98"/>
        <v>62702.7027027027</v>
      </c>
      <c r="J720" s="103">
        <f t="shared" si="99"/>
        <v>6897.2972972972966</v>
      </c>
    </row>
    <row r="721" spans="1:10" ht="12.75" customHeight="1" x14ac:dyDescent="0.25">
      <c r="A721" s="101"/>
      <c r="D721" s="81"/>
      <c r="E721" s="81">
        <f>(E720*Invoice!I2412)+((E720-(E720*Invoice!I2412))*Invoice!J2412)</f>
        <v>6960</v>
      </c>
      <c r="F721" s="81"/>
      <c r="G721" s="90">
        <f>E721/1.11</f>
        <v>6270.27027027027</v>
      </c>
      <c r="H721" s="91">
        <f>G721*11%</f>
        <v>689.72972972972968</v>
      </c>
      <c r="I721" s="91">
        <f>G721/B720</f>
        <v>6270.27027027027</v>
      </c>
      <c r="J721" s="104">
        <f>H721/B720</f>
        <v>689.72972972972968</v>
      </c>
    </row>
    <row r="722" spans="1:10" ht="12.75" customHeight="1" x14ac:dyDescent="0.25">
      <c r="A722" s="101"/>
      <c r="D722" s="81" t="s">
        <v>23</v>
      </c>
      <c r="E722" s="81">
        <f>E720-E721</f>
        <v>62640</v>
      </c>
      <c r="F722" s="81"/>
      <c r="G722" s="82">
        <f>G720-G721</f>
        <v>56432.432432432426</v>
      </c>
      <c r="H722" s="82">
        <f>H720-H721</f>
        <v>6207.5675675675666</v>
      </c>
      <c r="I722" s="82">
        <f>I720-I721</f>
        <v>56432.432432432426</v>
      </c>
      <c r="J722" s="105">
        <f>J720-J721</f>
        <v>6207.5675675675666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62639.999999999993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10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Invoice!B2413</f>
        <v>2</v>
      </c>
      <c r="C726" s="88" t="str">
        <f>Invoice!E2413</f>
        <v>CRAYON / OIL PASTEL JOYKO OP-12S PP CASE SEA WORLD</v>
      </c>
      <c r="D726" s="89">
        <f>Invoice!H2413</f>
        <v>142800</v>
      </c>
      <c r="E726" s="81">
        <f t="shared" si="95"/>
        <v>285600</v>
      </c>
      <c r="F726" s="81"/>
      <c r="G726" s="82">
        <f t="shared" si="96"/>
        <v>257297.29729729728</v>
      </c>
      <c r="H726" s="83">
        <f t="shared" si="97"/>
        <v>28302.7027027027</v>
      </c>
      <c r="I726" s="83">
        <f t="shared" si="98"/>
        <v>128648.64864864864</v>
      </c>
      <c r="J726" s="103">
        <f t="shared" si="99"/>
        <v>14151.35135135135</v>
      </c>
    </row>
    <row r="727" spans="1:10" ht="12.75" customHeight="1" x14ac:dyDescent="0.25">
      <c r="A727" s="101"/>
      <c r="D727" s="81"/>
      <c r="E727" s="81">
        <f>(E726*Invoice!I2413)+((E726-(E726*Invoice!I2413))*Invoice!J2413)</f>
        <v>28560</v>
      </c>
      <c r="F727" s="81"/>
      <c r="G727" s="90">
        <f>E727/1.11</f>
        <v>25729.729729729726</v>
      </c>
      <c r="H727" s="91">
        <f>G727*11%</f>
        <v>2830.27027027027</v>
      </c>
      <c r="I727" s="91">
        <f>G727/B726</f>
        <v>12864.864864864863</v>
      </c>
      <c r="J727" s="104">
        <f>H727/B726</f>
        <v>1415.135135135135</v>
      </c>
    </row>
    <row r="728" spans="1:10" ht="12.75" customHeight="1" x14ac:dyDescent="0.25">
      <c r="A728" s="101"/>
      <c r="D728" s="81" t="s">
        <v>23</v>
      </c>
      <c r="E728" s="81">
        <f>E726-E727</f>
        <v>257040</v>
      </c>
      <c r="F728" s="81"/>
      <c r="G728" s="82">
        <f>G726-G727</f>
        <v>231567.56756756754</v>
      </c>
      <c r="H728" s="82">
        <f>H726-H727</f>
        <v>25472.43243243243</v>
      </c>
      <c r="I728" s="82">
        <f>I726-I727</f>
        <v>115783.78378378377</v>
      </c>
      <c r="J728" s="105">
        <f>J726-J727</f>
        <v>12736.216216216215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257039.99999999997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11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Invoice!B2414</f>
        <v>0</v>
      </c>
      <c r="C732" s="88">
        <f>Invoice!E2414</f>
        <v>0</v>
      </c>
      <c r="D732" s="89">
        <f>Invoice!H2414</f>
        <v>0</v>
      </c>
      <c r="E732" s="81">
        <f t="shared" si="95"/>
        <v>0</v>
      </c>
      <c r="F732" s="81"/>
      <c r="G732" s="82">
        <f t="shared" si="96"/>
        <v>0</v>
      </c>
      <c r="H732" s="83">
        <f t="shared" si="97"/>
        <v>0</v>
      </c>
      <c r="I732" s="83" t="e">
        <f t="shared" si="98"/>
        <v>#DIV/0!</v>
      </c>
      <c r="J732" s="103" t="e">
        <f t="shared" si="99"/>
        <v>#DIV/0!</v>
      </c>
    </row>
    <row r="733" spans="1:10" ht="12.75" customHeight="1" x14ac:dyDescent="0.25">
      <c r="A733" s="101"/>
      <c r="D733" s="81"/>
      <c r="E733" s="81">
        <f>(E732*Invoice!I2414)+((E732-(E732*Invoice!I2414))*Invoice!J2414)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12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Invoice!B2415</f>
        <v>0</v>
      </c>
      <c r="C738" s="88">
        <f>Invoice!E2415</f>
        <v>0</v>
      </c>
      <c r="D738" s="89">
        <f>Invoice!H2415</f>
        <v>0</v>
      </c>
      <c r="E738" s="81">
        <f t="shared" si="95"/>
        <v>0</v>
      </c>
      <c r="F738" s="81"/>
      <c r="G738" s="82">
        <f t="shared" si="96"/>
        <v>0</v>
      </c>
      <c r="H738" s="83">
        <f t="shared" si="97"/>
        <v>0</v>
      </c>
      <c r="I738" s="83" t="e">
        <f t="shared" si="98"/>
        <v>#DIV/0!</v>
      </c>
      <c r="J738" s="103" t="e">
        <f t="shared" si="99"/>
        <v>#DIV/0!</v>
      </c>
    </row>
    <row r="739" spans="1:10" ht="12.75" customHeight="1" x14ac:dyDescent="0.25">
      <c r="A739" s="101"/>
      <c r="D739" s="81"/>
      <c r="E739" s="81">
        <f>(E738*Invoice!I2415)+((E738-(E738*Invoice!I2415))*Invoice!J2415)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13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Invoice!B2416</f>
        <v>0</v>
      </c>
      <c r="C744" s="88">
        <f>Invoice!E2416</f>
        <v>0</v>
      </c>
      <c r="D744" s="89">
        <f>Invoice!H2416</f>
        <v>0</v>
      </c>
      <c r="E744" s="81">
        <f t="shared" si="95"/>
        <v>0</v>
      </c>
      <c r="F744" s="81"/>
      <c r="G744" s="82">
        <f t="shared" si="96"/>
        <v>0</v>
      </c>
      <c r="H744" s="83">
        <f t="shared" si="97"/>
        <v>0</v>
      </c>
      <c r="I744" s="83" t="e">
        <f t="shared" si="98"/>
        <v>#DIV/0!</v>
      </c>
      <c r="J744" s="103" t="e">
        <f t="shared" si="99"/>
        <v>#DIV/0!</v>
      </c>
    </row>
    <row r="745" spans="1:10" ht="12.75" customHeight="1" x14ac:dyDescent="0.25">
      <c r="A745" s="101"/>
      <c r="D745" s="81"/>
      <c r="E745" s="81">
        <f>(E744*Invoice!I2416)+((E744-(E744*Invoice!I2416))*Invoice!J2416)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14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Invoice!B2417</f>
        <v>0</v>
      </c>
      <c r="C750" s="88">
        <f>Invoice!E2417</f>
        <v>0</v>
      </c>
      <c r="D750" s="89">
        <f>Invoice!H2417</f>
        <v>0</v>
      </c>
      <c r="E750" s="81">
        <f t="shared" si="95"/>
        <v>0</v>
      </c>
      <c r="F750" s="81"/>
      <c r="G750" s="82">
        <f t="shared" si="96"/>
        <v>0</v>
      </c>
      <c r="H750" s="83">
        <f t="shared" si="97"/>
        <v>0</v>
      </c>
      <c r="I750" s="83" t="e">
        <f t="shared" si="98"/>
        <v>#DIV/0!</v>
      </c>
      <c r="J750" s="103" t="e">
        <f t="shared" si="99"/>
        <v>#DIV/0!</v>
      </c>
    </row>
    <row r="751" spans="1:10" ht="12.75" customHeight="1" x14ac:dyDescent="0.25">
      <c r="A751" s="101"/>
      <c r="D751" s="81"/>
      <c r="E751" s="81">
        <f>(E750*Invoice!I2417)+((E750-(E750*Invoice!I2417))*Invoice!J2417)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15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Invoice!B2418</f>
        <v>0</v>
      </c>
      <c r="C756" s="88">
        <f>Invoice!E2418</f>
        <v>0</v>
      </c>
      <c r="D756" s="89">
        <f>Invoice!H2418</f>
        <v>0</v>
      </c>
      <c r="E756" s="81">
        <f t="shared" si="95"/>
        <v>0</v>
      </c>
      <c r="F756" s="81"/>
      <c r="G756" s="82">
        <f t="shared" si="96"/>
        <v>0</v>
      </c>
      <c r="H756" s="83">
        <f t="shared" si="97"/>
        <v>0</v>
      </c>
      <c r="I756" s="83" t="e">
        <f t="shared" si="98"/>
        <v>#DIV/0!</v>
      </c>
      <c r="J756" s="103" t="e">
        <f t="shared" si="99"/>
        <v>#DIV/0!</v>
      </c>
    </row>
    <row r="757" spans="1:10" ht="12.75" customHeight="1" x14ac:dyDescent="0.25">
      <c r="A757" s="101"/>
      <c r="D757" s="81"/>
      <c r="E757" s="81">
        <f>(E756*Invoice!I2418)+((E756-(E756*Invoice!I2418))*Invoice!J2418)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16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Invoice!B2419</f>
        <v>0</v>
      </c>
      <c r="C762" s="88">
        <f>Invoice!E2419</f>
        <v>0</v>
      </c>
      <c r="D762" s="89">
        <f>Invoice!H2419</f>
        <v>0</v>
      </c>
      <c r="E762" s="81">
        <f t="shared" si="95"/>
        <v>0</v>
      </c>
      <c r="F762" s="81"/>
      <c r="G762" s="82">
        <f t="shared" si="96"/>
        <v>0</v>
      </c>
      <c r="H762" s="83">
        <f t="shared" si="97"/>
        <v>0</v>
      </c>
      <c r="I762" s="83" t="e">
        <f t="shared" si="98"/>
        <v>#DIV/0!</v>
      </c>
      <c r="J762" s="103" t="e">
        <f t="shared" si="99"/>
        <v>#DIV/0!</v>
      </c>
    </row>
    <row r="763" spans="1:10" ht="12.75" customHeight="1" x14ac:dyDescent="0.25">
      <c r="A763" s="101"/>
      <c r="D763" s="81"/>
      <c r="E763" s="81">
        <f>(E762*Invoice!I2419)+((E762-(E762*Invoice!I2419))*Invoice!J2419)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C766" s="88"/>
      <c r="D766" s="89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6"/>
      <c r="B767" s="107"/>
      <c r="C767" s="107"/>
      <c r="D767" s="107"/>
      <c r="E767" s="107"/>
      <c r="F767" s="107"/>
      <c r="G767" s="108">
        <f>G674+G680+G686+G692+G698+G704+G710+G716+G722+G728+G734+G740+G746+G752+G758+G764</f>
        <v>1232987.3873873872</v>
      </c>
      <c r="H767" s="108">
        <f>H674+H680+H686+H692+H698+H704+H710+H716+H722+H728+H734+H740+H746+H752+H758+H764</f>
        <v>135628.6126126126</v>
      </c>
      <c r="I767" s="107"/>
      <c r="J767" s="109">
        <f>H675+H681+H687+H693+H699+H705+H711+H717+H723+H729+H735+H741+H747+H753+H759+H765</f>
        <v>1368616</v>
      </c>
    </row>
    <row r="769" spans="1:10" ht="12.75" customHeight="1" x14ac:dyDescent="0.25">
      <c r="A769" s="94" t="s">
        <v>1</v>
      </c>
      <c r="B769" s="95">
        <f>Invoice!E2510</f>
        <v>24020023</v>
      </c>
      <c r="C769" s="96"/>
      <c r="D769" s="97"/>
      <c r="E769" s="97"/>
      <c r="F769" s="97"/>
      <c r="G769" s="98"/>
      <c r="H769" s="99"/>
      <c r="I769" s="99"/>
      <c r="J769" s="100"/>
    </row>
    <row r="770" spans="1:10" ht="12.75" customHeight="1" x14ac:dyDescent="0.25">
      <c r="A770" s="101">
        <v>1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Invoice!B2518</f>
        <v>36</v>
      </c>
      <c r="C771" s="88" t="str">
        <f>Invoice!E2518</f>
        <v>CORRECTION FLUID KENKO KE-01</v>
      </c>
      <c r="D771" s="89">
        <f>Invoice!H2518</f>
        <v>54300</v>
      </c>
      <c r="E771" s="81">
        <f>D771*B771</f>
        <v>1954800</v>
      </c>
      <c r="F771" s="81"/>
      <c r="G771" s="82">
        <f>E771/1.11</f>
        <v>1761081.0810810809</v>
      </c>
      <c r="H771" s="83">
        <f>G771*11%</f>
        <v>193718.91891891891</v>
      </c>
      <c r="I771" s="83">
        <f>G771/B771</f>
        <v>48918.918918918913</v>
      </c>
      <c r="J771" s="103">
        <f>H771/B771</f>
        <v>5381.0810810810808</v>
      </c>
    </row>
    <row r="772" spans="1:10" ht="12.75" customHeight="1" x14ac:dyDescent="0.25">
      <c r="A772" s="101"/>
      <c r="D772" s="81"/>
      <c r="E772" s="81">
        <f>(E771*Invoice!I2518)+((E771-(E771*Invoice!I2518))*Invoice!J2518)</f>
        <v>273672</v>
      </c>
      <c r="F772" s="81"/>
      <c r="G772" s="90">
        <f>E772/1.11</f>
        <v>246551.35135135133</v>
      </c>
      <c r="H772" s="91">
        <f>G772*11%</f>
        <v>27120.648648648646</v>
      </c>
      <c r="I772" s="91">
        <f>G772/B771</f>
        <v>6848.6486486486483</v>
      </c>
      <c r="J772" s="104">
        <f>H772/B771</f>
        <v>753.35135135135124</v>
      </c>
    </row>
    <row r="773" spans="1:10" ht="12.75" customHeight="1" x14ac:dyDescent="0.25">
      <c r="A773" s="101"/>
      <c r="D773" s="81" t="s">
        <v>23</v>
      </c>
      <c r="E773" s="81">
        <f>E771-E772</f>
        <v>1681128</v>
      </c>
      <c r="F773" s="81"/>
      <c r="G773" s="82">
        <f>G771-G772</f>
        <v>1514529.7297297297</v>
      </c>
      <c r="H773" s="82">
        <f>H771-H772</f>
        <v>166598.27027027027</v>
      </c>
      <c r="I773" s="82">
        <f>I771-I772</f>
        <v>42070.270270270266</v>
      </c>
      <c r="J773" s="105">
        <f>J771-J772</f>
        <v>4627.72972972973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1681128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2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Invoice!B2519</f>
        <v>25</v>
      </c>
      <c r="C777" s="88" t="str">
        <f>Invoice!E2519</f>
        <v>GUNTING KENKO SC-838N</v>
      </c>
      <c r="D777" s="89">
        <f>Invoice!H2519</f>
        <v>79800</v>
      </c>
      <c r="E777" s="81">
        <f t="shared" ref="E777:E861" si="100">D777*B777</f>
        <v>1995000</v>
      </c>
      <c r="F777" s="81"/>
      <c r="G777" s="82">
        <f t="shared" ref="G777:G861" si="101">E777/1.11</f>
        <v>1797297.297297297</v>
      </c>
      <c r="H777" s="83">
        <f t="shared" ref="H777:H861" si="102">G777*11%</f>
        <v>197702.70270270266</v>
      </c>
      <c r="I777" s="83">
        <f t="shared" ref="I777:I861" si="103">G777/B777</f>
        <v>71891.891891891879</v>
      </c>
      <c r="J777" s="103">
        <f t="shared" ref="J777:J861" si="104">H777/B777</f>
        <v>7908.1081081081065</v>
      </c>
    </row>
    <row r="778" spans="1:10" ht="12.75" customHeight="1" x14ac:dyDescent="0.25">
      <c r="A778" s="101"/>
      <c r="D778" s="81"/>
      <c r="E778" s="81">
        <f>(E777*Invoice!I2519)+((E777-(E777*Invoice!I2519))*Invoice!J2519)</f>
        <v>279300</v>
      </c>
      <c r="F778" s="81"/>
      <c r="G778" s="90">
        <f>E778/1.11</f>
        <v>251621.6216216216</v>
      </c>
      <c r="H778" s="91">
        <f>G778*11%</f>
        <v>27678.378378378377</v>
      </c>
      <c r="I778" s="91">
        <f>G778/B777</f>
        <v>10064.864864864863</v>
      </c>
      <c r="J778" s="104">
        <f>H778/B777</f>
        <v>1107.135135135135</v>
      </c>
    </row>
    <row r="779" spans="1:10" ht="12.75" customHeight="1" x14ac:dyDescent="0.25">
      <c r="A779" s="101"/>
      <c r="D779" s="81" t="s">
        <v>23</v>
      </c>
      <c r="E779" s="81">
        <f>E777-E778</f>
        <v>1715700</v>
      </c>
      <c r="F779" s="81"/>
      <c r="G779" s="82">
        <f>G777-G778</f>
        <v>1545675.6756756755</v>
      </c>
      <c r="H779" s="82">
        <f>H777-H778</f>
        <v>170024.32432432429</v>
      </c>
      <c r="I779" s="82">
        <f>I777-I778</f>
        <v>61827.027027027012</v>
      </c>
      <c r="J779" s="105">
        <f>J777-J778</f>
        <v>6800.9729729729715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1715699.9999999998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3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Invoice!B2520</f>
        <v>0</v>
      </c>
      <c r="C783" s="88">
        <f>Invoice!E2520</f>
        <v>0</v>
      </c>
      <c r="D783" s="89">
        <f>Invoice!H2520</f>
        <v>0</v>
      </c>
      <c r="E783" s="81">
        <f t="shared" si="100"/>
        <v>0</v>
      </c>
      <c r="F783" s="81"/>
      <c r="G783" s="82">
        <f t="shared" si="101"/>
        <v>0</v>
      </c>
      <c r="H783" s="83">
        <f t="shared" si="102"/>
        <v>0</v>
      </c>
      <c r="I783" s="83" t="e">
        <f t="shared" si="103"/>
        <v>#DIV/0!</v>
      </c>
      <c r="J783" s="103" t="e">
        <f t="shared" si="104"/>
        <v>#DIV/0!</v>
      </c>
    </row>
    <row r="784" spans="1:10" ht="12.75" customHeight="1" x14ac:dyDescent="0.25">
      <c r="A784" s="101"/>
      <c r="D784" s="81"/>
      <c r="E784" s="81">
        <f>(E783*Invoice!I2520)+((E783-(E783*Invoice!I2520))*Invoice!J2520)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4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Invoice!B2521</f>
        <v>0</v>
      </c>
      <c r="C789" s="88">
        <f>Invoice!E2521</f>
        <v>0</v>
      </c>
      <c r="D789" s="89">
        <f>Invoice!H2521</f>
        <v>0</v>
      </c>
      <c r="E789" s="81">
        <f t="shared" si="100"/>
        <v>0</v>
      </c>
      <c r="F789" s="81"/>
      <c r="G789" s="82">
        <f t="shared" si="101"/>
        <v>0</v>
      </c>
      <c r="H789" s="83">
        <f t="shared" si="102"/>
        <v>0</v>
      </c>
      <c r="I789" s="83" t="e">
        <f t="shared" si="103"/>
        <v>#DIV/0!</v>
      </c>
      <c r="J789" s="103" t="e">
        <f t="shared" si="104"/>
        <v>#DIV/0!</v>
      </c>
    </row>
    <row r="790" spans="1:10" ht="12.75" customHeight="1" x14ac:dyDescent="0.25">
      <c r="A790" s="101"/>
      <c r="D790" s="81"/>
      <c r="E790" s="81">
        <f>(E789*Invoice!I2521)+((E789-(E789*Invoice!I2521))*Invoice!J2521)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5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Invoice!B2522</f>
        <v>0</v>
      </c>
      <c r="C795" s="88">
        <f>Invoice!E2522</f>
        <v>0</v>
      </c>
      <c r="D795" s="89">
        <f>Invoice!H2522</f>
        <v>0</v>
      </c>
      <c r="E795" s="81">
        <f t="shared" si="100"/>
        <v>0</v>
      </c>
      <c r="F795" s="81"/>
      <c r="G795" s="82">
        <f t="shared" si="101"/>
        <v>0</v>
      </c>
      <c r="H795" s="83">
        <f t="shared" si="102"/>
        <v>0</v>
      </c>
      <c r="I795" s="83" t="e">
        <f t="shared" si="103"/>
        <v>#DIV/0!</v>
      </c>
      <c r="J795" s="103" t="e">
        <f t="shared" si="104"/>
        <v>#DIV/0!</v>
      </c>
    </row>
    <row r="796" spans="1:10" ht="12.75" customHeight="1" x14ac:dyDescent="0.25">
      <c r="A796" s="101"/>
      <c r="D796" s="81"/>
      <c r="E796" s="81">
        <f>(E795*Invoice!I2522)+((E795-(E795*Invoice!I2522))*Invoice!J2522)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6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Invoice!B2523</f>
        <v>0</v>
      </c>
      <c r="C801" s="88">
        <f>Invoice!E2523</f>
        <v>0</v>
      </c>
      <c r="D801" s="89">
        <f>Invoice!H2523</f>
        <v>0</v>
      </c>
      <c r="E801" s="81">
        <f t="shared" si="100"/>
        <v>0</v>
      </c>
      <c r="F801" s="81"/>
      <c r="G801" s="82">
        <f t="shared" si="101"/>
        <v>0</v>
      </c>
      <c r="H801" s="83">
        <f t="shared" si="102"/>
        <v>0</v>
      </c>
      <c r="I801" s="83" t="e">
        <f t="shared" si="103"/>
        <v>#DIV/0!</v>
      </c>
      <c r="J801" s="103" t="e">
        <f t="shared" si="104"/>
        <v>#DIV/0!</v>
      </c>
    </row>
    <row r="802" spans="1:10" ht="12.75" customHeight="1" x14ac:dyDescent="0.25">
      <c r="A802" s="101"/>
      <c r="D802" s="81"/>
      <c r="E802" s="81">
        <f>(E801*Invoice!I2523)+((E801-(E801*Invoice!I2523))*Invoice!J2523)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7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Invoice!B2524</f>
        <v>0</v>
      </c>
      <c r="C807" s="88">
        <f>Invoice!E2524</f>
        <v>0</v>
      </c>
      <c r="D807" s="89">
        <f>Invoice!H2524</f>
        <v>0</v>
      </c>
      <c r="E807" s="81">
        <f t="shared" si="100"/>
        <v>0</v>
      </c>
      <c r="F807" s="81"/>
      <c r="G807" s="82">
        <f t="shared" si="101"/>
        <v>0</v>
      </c>
      <c r="H807" s="83">
        <f t="shared" si="102"/>
        <v>0</v>
      </c>
      <c r="I807" s="83" t="e">
        <f t="shared" si="103"/>
        <v>#DIV/0!</v>
      </c>
      <c r="J807" s="103" t="e">
        <f t="shared" si="104"/>
        <v>#DIV/0!</v>
      </c>
    </row>
    <row r="808" spans="1:10" ht="12.75" customHeight="1" x14ac:dyDescent="0.25">
      <c r="A808" s="101"/>
      <c r="D808" s="81"/>
      <c r="E808" s="81">
        <f>(E807*Invoice!I2524)+((E807-(E807*Invoice!I2524))*Invoice!J2524)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8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Invoice!B2525</f>
        <v>0</v>
      </c>
      <c r="C813" s="88">
        <f>Invoice!E2525</f>
        <v>0</v>
      </c>
      <c r="D813" s="89">
        <f>Invoice!H2525</f>
        <v>0</v>
      </c>
      <c r="E813" s="81">
        <f t="shared" si="100"/>
        <v>0</v>
      </c>
      <c r="F813" s="81"/>
      <c r="G813" s="82">
        <f t="shared" si="101"/>
        <v>0</v>
      </c>
      <c r="H813" s="83">
        <f t="shared" si="102"/>
        <v>0</v>
      </c>
      <c r="I813" s="83" t="e">
        <f t="shared" si="103"/>
        <v>#DIV/0!</v>
      </c>
      <c r="J813" s="103" t="e">
        <f t="shared" si="104"/>
        <v>#DIV/0!</v>
      </c>
    </row>
    <row r="814" spans="1:10" ht="12.75" customHeight="1" x14ac:dyDescent="0.25">
      <c r="A814" s="101"/>
      <c r="D814" s="81"/>
      <c r="E814" s="81">
        <f>(E813*Invoice!I2525)+((E813-(E813*Invoice!I2525))*Invoice!J2525)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9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Invoice!B2526</f>
        <v>0</v>
      </c>
      <c r="C819" s="88">
        <f>Invoice!E2526</f>
        <v>0</v>
      </c>
      <c r="D819" s="89">
        <f>Invoice!H2526</f>
        <v>0</v>
      </c>
      <c r="E819" s="81">
        <f t="shared" si="100"/>
        <v>0</v>
      </c>
      <c r="F819" s="81"/>
      <c r="G819" s="82">
        <f t="shared" si="101"/>
        <v>0</v>
      </c>
      <c r="H819" s="83">
        <f t="shared" si="102"/>
        <v>0</v>
      </c>
      <c r="I819" s="83" t="e">
        <f t="shared" si="103"/>
        <v>#DIV/0!</v>
      </c>
      <c r="J819" s="103" t="e">
        <f t="shared" si="104"/>
        <v>#DIV/0!</v>
      </c>
    </row>
    <row r="820" spans="1:10" ht="12.75" customHeight="1" x14ac:dyDescent="0.25">
      <c r="A820" s="101"/>
      <c r="D820" s="81"/>
      <c r="E820" s="81">
        <f>(E819*Invoice!I2526)+((E819-(E819*Invoice!I2526))*Invoice!J2526)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10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Invoice!B2527</f>
        <v>0</v>
      </c>
      <c r="C825" s="88">
        <f>Invoice!E2527</f>
        <v>0</v>
      </c>
      <c r="D825" s="89">
        <f>Invoice!H2527</f>
        <v>0</v>
      </c>
      <c r="E825" s="81">
        <f t="shared" si="100"/>
        <v>0</v>
      </c>
      <c r="F825" s="81"/>
      <c r="G825" s="82">
        <f t="shared" si="101"/>
        <v>0</v>
      </c>
      <c r="H825" s="83">
        <f t="shared" si="102"/>
        <v>0</v>
      </c>
      <c r="I825" s="83" t="e">
        <f t="shared" si="103"/>
        <v>#DIV/0!</v>
      </c>
      <c r="J825" s="103" t="e">
        <f t="shared" si="104"/>
        <v>#DIV/0!</v>
      </c>
    </row>
    <row r="826" spans="1:10" ht="12.75" customHeight="1" x14ac:dyDescent="0.25">
      <c r="A826" s="101"/>
      <c r="D826" s="81"/>
      <c r="E826" s="81">
        <f>(E825*Invoice!I2527)+((E825-(E825*Invoice!I2527))*Invoice!J2527)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11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Invoice!B2528</f>
        <v>0</v>
      </c>
      <c r="C831" s="88">
        <f>Invoice!E2528</f>
        <v>0</v>
      </c>
      <c r="D831" s="89">
        <f>Invoice!H2528</f>
        <v>0</v>
      </c>
      <c r="E831" s="81">
        <f t="shared" si="100"/>
        <v>0</v>
      </c>
      <c r="F831" s="81"/>
      <c r="G831" s="82">
        <f t="shared" si="101"/>
        <v>0</v>
      </c>
      <c r="H831" s="83">
        <f t="shared" si="102"/>
        <v>0</v>
      </c>
      <c r="I831" s="83" t="e">
        <f t="shared" si="103"/>
        <v>#DIV/0!</v>
      </c>
      <c r="J831" s="103" t="e">
        <f t="shared" si="104"/>
        <v>#DIV/0!</v>
      </c>
    </row>
    <row r="832" spans="1:10" ht="12.75" customHeight="1" x14ac:dyDescent="0.25">
      <c r="A832" s="101"/>
      <c r="D832" s="81"/>
      <c r="E832" s="81">
        <f>(E831*Invoice!I2528)+((E831-(E831*Invoice!I2528))*Invoice!J2528)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12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Invoice!B2529</f>
        <v>0</v>
      </c>
      <c r="C837" s="88">
        <f>Invoice!E2529</f>
        <v>0</v>
      </c>
      <c r="D837" s="89">
        <f>Invoice!H2529</f>
        <v>0</v>
      </c>
      <c r="E837" s="81">
        <f t="shared" si="100"/>
        <v>0</v>
      </c>
      <c r="F837" s="81"/>
      <c r="G837" s="82">
        <f t="shared" si="101"/>
        <v>0</v>
      </c>
      <c r="H837" s="83">
        <f t="shared" si="102"/>
        <v>0</v>
      </c>
      <c r="I837" s="83" t="e">
        <f t="shared" si="103"/>
        <v>#DIV/0!</v>
      </c>
      <c r="J837" s="103" t="e">
        <f t="shared" si="104"/>
        <v>#DIV/0!</v>
      </c>
    </row>
    <row r="838" spans="1:10" ht="12.75" customHeight="1" x14ac:dyDescent="0.25">
      <c r="A838" s="101"/>
      <c r="D838" s="81"/>
      <c r="E838" s="81">
        <f>(E837*Invoice!I2529)+((E837-(E837*Invoice!I2529))*Invoice!J2529)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13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Invoice!B2530</f>
        <v>0</v>
      </c>
      <c r="C843" s="88">
        <f>Invoice!E2530</f>
        <v>0</v>
      </c>
      <c r="D843" s="89">
        <f>Invoice!H2530</f>
        <v>0</v>
      </c>
      <c r="E843" s="81">
        <f t="shared" si="100"/>
        <v>0</v>
      </c>
      <c r="F843" s="81"/>
      <c r="G843" s="82">
        <f t="shared" si="101"/>
        <v>0</v>
      </c>
      <c r="H843" s="83">
        <f t="shared" si="102"/>
        <v>0</v>
      </c>
      <c r="I843" s="83" t="e">
        <f t="shared" si="103"/>
        <v>#DIV/0!</v>
      </c>
      <c r="J843" s="103" t="e">
        <f t="shared" si="104"/>
        <v>#DIV/0!</v>
      </c>
    </row>
    <row r="844" spans="1:10" ht="12.75" customHeight="1" x14ac:dyDescent="0.25">
      <c r="A844" s="101"/>
      <c r="D844" s="81"/>
      <c r="E844" s="81">
        <f>(E843*Invoice!I2530)+((E843-(E843*Invoice!I2530))*Invoice!J2530)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14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Invoice!B2531</f>
        <v>0</v>
      </c>
      <c r="C849" s="88">
        <f>Invoice!E2531</f>
        <v>0</v>
      </c>
      <c r="D849" s="89">
        <f>Invoice!H2531</f>
        <v>0</v>
      </c>
      <c r="E849" s="81">
        <f t="shared" si="100"/>
        <v>0</v>
      </c>
      <c r="F849" s="81"/>
      <c r="G849" s="82">
        <f t="shared" si="101"/>
        <v>0</v>
      </c>
      <c r="H849" s="83">
        <f t="shared" si="102"/>
        <v>0</v>
      </c>
      <c r="I849" s="83" t="e">
        <f t="shared" si="103"/>
        <v>#DIV/0!</v>
      </c>
      <c r="J849" s="103" t="e">
        <f t="shared" si="104"/>
        <v>#DIV/0!</v>
      </c>
    </row>
    <row r="850" spans="1:10" ht="12.75" customHeight="1" x14ac:dyDescent="0.25">
      <c r="A850" s="101"/>
      <c r="D850" s="81"/>
      <c r="E850" s="81">
        <f>(E849*Invoice!I2531)+((E849-(E849*Invoice!I2531))*Invoice!J2531)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15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Invoice!B2532</f>
        <v>0</v>
      </c>
      <c r="C855" s="88">
        <f>Invoice!E2532</f>
        <v>0</v>
      </c>
      <c r="D855" s="89">
        <f>Invoice!H2532</f>
        <v>0</v>
      </c>
      <c r="E855" s="81">
        <f t="shared" si="100"/>
        <v>0</v>
      </c>
      <c r="F855" s="81"/>
      <c r="G855" s="82">
        <f t="shared" si="101"/>
        <v>0</v>
      </c>
      <c r="H855" s="83">
        <f t="shared" si="102"/>
        <v>0</v>
      </c>
      <c r="I855" s="83" t="e">
        <f t="shared" si="103"/>
        <v>#DIV/0!</v>
      </c>
      <c r="J855" s="103" t="e">
        <f t="shared" si="104"/>
        <v>#DIV/0!</v>
      </c>
    </row>
    <row r="856" spans="1:10" ht="12.75" customHeight="1" x14ac:dyDescent="0.25">
      <c r="A856" s="101"/>
      <c r="D856" s="81"/>
      <c r="E856" s="81">
        <f>(E855*Invoice!I2632)+((E855-(E855*Invoice!I2632))*Invoice!J2632)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16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Invoice!B2533</f>
        <v>0</v>
      </c>
      <c r="C861" s="88">
        <f>Invoice!E2533</f>
        <v>0</v>
      </c>
      <c r="D861" s="89">
        <f>Invoice!H2533</f>
        <v>0</v>
      </c>
      <c r="E861" s="81">
        <f t="shared" si="100"/>
        <v>0</v>
      </c>
      <c r="F861" s="81"/>
      <c r="G861" s="82">
        <f t="shared" si="101"/>
        <v>0</v>
      </c>
      <c r="H861" s="83">
        <f t="shared" si="102"/>
        <v>0</v>
      </c>
      <c r="I861" s="83" t="e">
        <f t="shared" si="103"/>
        <v>#DIV/0!</v>
      </c>
      <c r="J861" s="103" t="e">
        <f t="shared" si="104"/>
        <v>#DIV/0!</v>
      </c>
    </row>
    <row r="862" spans="1:10" ht="12.75" customHeight="1" x14ac:dyDescent="0.25">
      <c r="A862" s="101"/>
      <c r="D862" s="81"/>
      <c r="E862" s="81">
        <f>(E861*Invoice!I2633)+((E861-(E861*Invoice!I2633))*Invoice!J2633)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C865" s="88"/>
      <c r="D865" s="89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6"/>
      <c r="B866" s="107"/>
      <c r="C866" s="107"/>
      <c r="D866" s="107"/>
      <c r="E866" s="107"/>
      <c r="F866" s="107"/>
      <c r="G866" s="108">
        <f>G773+G779+G785+G791+G797+G803+G809+G815+G821+G827+G833+G839+G845+G851+G857+G863</f>
        <v>3060205.405405405</v>
      </c>
      <c r="H866" s="108">
        <f>H773+H779+H785+H791+H797+H803+H809+H815+H821+H827+H833+H839+H845+H851+H857+H863</f>
        <v>336622.59459459456</v>
      </c>
      <c r="I866" s="107"/>
      <c r="J866" s="109">
        <f>H774+H780+H786+H792+H798+H804+H810+H816+H822+H828+H834+H840+H846+H852+H858+H864</f>
        <v>3396828</v>
      </c>
    </row>
    <row r="868" spans="1:10" ht="12.75" customHeight="1" x14ac:dyDescent="0.25">
      <c r="A868" s="94" t="s">
        <v>1</v>
      </c>
      <c r="B868" s="95">
        <f>Invoice!E2624</f>
        <v>24020024</v>
      </c>
      <c r="C868" s="96"/>
      <c r="D868" s="97"/>
      <c r="E868" s="97"/>
      <c r="F868" s="97"/>
      <c r="G868" s="98"/>
      <c r="H868" s="99"/>
      <c r="I868" s="99"/>
      <c r="J868" s="100"/>
    </row>
    <row r="869" spans="1:10" ht="12.75" customHeight="1" x14ac:dyDescent="0.25">
      <c r="A869" s="101">
        <v>1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Invoice!B2632</f>
        <v>144</v>
      </c>
      <c r="C870" s="88" t="str">
        <f>Invoice!E2632</f>
        <v>GEL PEN TRIFELLO HI-TECH TF-1191 WARNA</v>
      </c>
      <c r="D870" s="89">
        <f>Invoice!H2632</f>
        <v>28500</v>
      </c>
      <c r="E870" s="81">
        <f>D870*B870</f>
        <v>4104000</v>
      </c>
      <c r="F870" s="81"/>
      <c r="G870" s="82">
        <f>E870/1.11</f>
        <v>3697297.297297297</v>
      </c>
      <c r="H870" s="83">
        <f>G870*11%</f>
        <v>406702.70270270266</v>
      </c>
      <c r="I870" s="83">
        <f>G870/B870</f>
        <v>25675.675675675673</v>
      </c>
      <c r="J870" s="103">
        <f>H870/B870</f>
        <v>2824.3243243243242</v>
      </c>
    </row>
    <row r="871" spans="1:10" ht="12.75" customHeight="1" x14ac:dyDescent="0.25">
      <c r="A871" s="101"/>
      <c r="D871" s="81"/>
      <c r="E871" s="81">
        <f>(E870*Invoice!I2632)+((E870-(E870*Invoice!I2632))*Invoice!J2632)</f>
        <v>0</v>
      </c>
      <c r="F871" s="81"/>
      <c r="G871" s="90">
        <f>E871/1.11</f>
        <v>0</v>
      </c>
      <c r="H871" s="91">
        <f>G871*11%</f>
        <v>0</v>
      </c>
      <c r="I871" s="91">
        <f>G871/B870</f>
        <v>0</v>
      </c>
      <c r="J871" s="104">
        <f>H871/B870</f>
        <v>0</v>
      </c>
    </row>
    <row r="872" spans="1:10" ht="12.75" customHeight="1" x14ac:dyDescent="0.25">
      <c r="A872" s="101"/>
      <c r="D872" s="81" t="s">
        <v>23</v>
      </c>
      <c r="E872" s="81">
        <f>E870-E871</f>
        <v>4104000</v>
      </c>
      <c r="F872" s="81"/>
      <c r="G872" s="82">
        <f>G870-G871</f>
        <v>3697297.297297297</v>
      </c>
      <c r="H872" s="82">
        <f>H870-H871</f>
        <v>406702.70270270266</v>
      </c>
      <c r="I872" s="82">
        <f>I870-I871</f>
        <v>25675.675675675673</v>
      </c>
      <c r="J872" s="105">
        <f>J870-J871</f>
        <v>2824.3243243243242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4103999.9999999995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2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Invoice!B2633</f>
        <v>288</v>
      </c>
      <c r="C876" s="88" t="str">
        <f>Invoice!E2633</f>
        <v>GEL PEN TRIFELLO HI-TECH TF-1190 HITAM</v>
      </c>
      <c r="D876" s="89">
        <f>Invoice!H2633</f>
        <v>28500</v>
      </c>
      <c r="E876" s="81">
        <f t="shared" ref="E876:E960" si="105">D876*B876</f>
        <v>8208000</v>
      </c>
      <c r="F876" s="81"/>
      <c r="G876" s="82">
        <f t="shared" ref="G876:G960" si="106">E876/1.11</f>
        <v>7394594.5945945941</v>
      </c>
      <c r="H876" s="83">
        <f t="shared" ref="H876:H960" si="107">G876*11%</f>
        <v>813405.40540540533</v>
      </c>
      <c r="I876" s="83">
        <f t="shared" ref="I876:I960" si="108">G876/B876</f>
        <v>25675.675675675673</v>
      </c>
      <c r="J876" s="103">
        <f t="shared" ref="J876:J960" si="109">H876/B876</f>
        <v>2824.3243243243242</v>
      </c>
    </row>
    <row r="877" spans="1:10" ht="12.75" customHeight="1" x14ac:dyDescent="0.25">
      <c r="A877" s="101"/>
      <c r="D877" s="81"/>
      <c r="E877" s="81">
        <f>(E876*Invoice!I2633)+((E876-(E876*Invoice!I2633))*Invoice!J2633)</f>
        <v>0</v>
      </c>
      <c r="F877" s="81"/>
      <c r="G877" s="90">
        <f>E877/1.11</f>
        <v>0</v>
      </c>
      <c r="H877" s="91">
        <f>G877*11%</f>
        <v>0</v>
      </c>
      <c r="I877" s="91">
        <f>G877/B876</f>
        <v>0</v>
      </c>
      <c r="J877" s="104">
        <f>H877/B876</f>
        <v>0</v>
      </c>
    </row>
    <row r="878" spans="1:10" ht="12.75" customHeight="1" x14ac:dyDescent="0.25">
      <c r="A878" s="101"/>
      <c r="D878" s="81" t="s">
        <v>23</v>
      </c>
      <c r="E878" s="81">
        <f>E876-E877</f>
        <v>8208000</v>
      </c>
      <c r="F878" s="81"/>
      <c r="G878" s="82">
        <f>G876-G877</f>
        <v>7394594.5945945941</v>
      </c>
      <c r="H878" s="82">
        <f>H876-H877</f>
        <v>813405.40540540533</v>
      </c>
      <c r="I878" s="82">
        <f>I876-I877</f>
        <v>25675.675675675673</v>
      </c>
      <c r="J878" s="105">
        <f>J876-J877</f>
        <v>2824.3243243243242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8207999.9999999991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3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Invoice!B2634</f>
        <v>0</v>
      </c>
      <c r="C882" s="88">
        <f>Invoice!E2634</f>
        <v>0</v>
      </c>
      <c r="D882" s="89">
        <f>Invoice!H2634</f>
        <v>0</v>
      </c>
      <c r="E882" s="81">
        <f t="shared" si="105"/>
        <v>0</v>
      </c>
      <c r="F882" s="81"/>
      <c r="G882" s="82">
        <f t="shared" si="106"/>
        <v>0</v>
      </c>
      <c r="H882" s="83">
        <f t="shared" si="107"/>
        <v>0</v>
      </c>
      <c r="I882" s="83" t="e">
        <f t="shared" si="108"/>
        <v>#DIV/0!</v>
      </c>
      <c r="J882" s="103" t="e">
        <f t="shared" si="109"/>
        <v>#DIV/0!</v>
      </c>
    </row>
    <row r="883" spans="1:10" ht="12.75" customHeight="1" x14ac:dyDescent="0.25">
      <c r="A883" s="101"/>
      <c r="D883" s="81"/>
      <c r="E883" s="81">
        <f>(E882*Invoice!I2634)+((E882-(E882*Invoice!I2634))*Invoice!J2634)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4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Invoice!B2635</f>
        <v>0</v>
      </c>
      <c r="C888" s="88">
        <f>Invoice!E2635</f>
        <v>0</v>
      </c>
      <c r="D888" s="89">
        <f>Invoice!H2635</f>
        <v>0</v>
      </c>
      <c r="E888" s="81">
        <f t="shared" si="105"/>
        <v>0</v>
      </c>
      <c r="F888" s="81"/>
      <c r="G888" s="82">
        <f t="shared" si="106"/>
        <v>0</v>
      </c>
      <c r="H888" s="83">
        <f t="shared" si="107"/>
        <v>0</v>
      </c>
      <c r="I888" s="83" t="e">
        <f t="shared" si="108"/>
        <v>#DIV/0!</v>
      </c>
      <c r="J888" s="103" t="e">
        <f t="shared" si="109"/>
        <v>#DIV/0!</v>
      </c>
    </row>
    <row r="889" spans="1:10" ht="12.75" customHeight="1" x14ac:dyDescent="0.25">
      <c r="A889" s="101"/>
      <c r="D889" s="81"/>
      <c r="E889" s="81">
        <f>(E888*Invoice!I2635)+((E888-(E888*Invoice!I2635))*Invoice!J2635)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5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Invoice!B2636</f>
        <v>0</v>
      </c>
      <c r="C894" s="88">
        <f>Invoice!E2636</f>
        <v>0</v>
      </c>
      <c r="D894" s="89">
        <f>Invoice!H2636</f>
        <v>0</v>
      </c>
      <c r="E894" s="81">
        <f t="shared" si="105"/>
        <v>0</v>
      </c>
      <c r="F894" s="81"/>
      <c r="G894" s="82">
        <f t="shared" si="106"/>
        <v>0</v>
      </c>
      <c r="H894" s="83">
        <f t="shared" si="107"/>
        <v>0</v>
      </c>
      <c r="I894" s="83" t="e">
        <f t="shared" si="108"/>
        <v>#DIV/0!</v>
      </c>
      <c r="J894" s="103" t="e">
        <f t="shared" si="109"/>
        <v>#DIV/0!</v>
      </c>
    </row>
    <row r="895" spans="1:10" ht="12.75" customHeight="1" x14ac:dyDescent="0.25">
      <c r="A895" s="101"/>
      <c r="D895" s="81"/>
      <c r="E895" s="81">
        <f>(E894*Invoice!I2636)+((E894-(E894*Invoice!I2636))*Invoice!J2636)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6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Invoice!B2637</f>
        <v>0</v>
      </c>
      <c r="C900" s="88">
        <f>Invoice!E2637</f>
        <v>0</v>
      </c>
      <c r="D900" s="89">
        <f>Invoice!H2637</f>
        <v>0</v>
      </c>
      <c r="E900" s="81">
        <f t="shared" si="105"/>
        <v>0</v>
      </c>
      <c r="F900" s="81"/>
      <c r="G900" s="82">
        <f t="shared" si="106"/>
        <v>0</v>
      </c>
      <c r="H900" s="83">
        <f t="shared" si="107"/>
        <v>0</v>
      </c>
      <c r="I900" s="83" t="e">
        <f t="shared" si="108"/>
        <v>#DIV/0!</v>
      </c>
      <c r="J900" s="103" t="e">
        <f t="shared" si="109"/>
        <v>#DIV/0!</v>
      </c>
    </row>
    <row r="901" spans="1:10" ht="12.75" customHeight="1" x14ac:dyDescent="0.25">
      <c r="A901" s="101"/>
      <c r="D901" s="81"/>
      <c r="E901" s="81">
        <f>(E900*Invoice!I2637)+((E900-(E900*Invoice!I2637))*Invoice!J2637)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7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Invoice!B2638</f>
        <v>0</v>
      </c>
      <c r="C906" s="88">
        <f>Invoice!E2638</f>
        <v>0</v>
      </c>
      <c r="D906" s="89">
        <f>Invoice!H2638</f>
        <v>0</v>
      </c>
      <c r="E906" s="81">
        <f t="shared" si="105"/>
        <v>0</v>
      </c>
      <c r="F906" s="81"/>
      <c r="G906" s="82">
        <f t="shared" si="106"/>
        <v>0</v>
      </c>
      <c r="H906" s="83">
        <f t="shared" si="107"/>
        <v>0</v>
      </c>
      <c r="I906" s="83" t="e">
        <f t="shared" si="108"/>
        <v>#DIV/0!</v>
      </c>
      <c r="J906" s="103" t="e">
        <f t="shared" si="109"/>
        <v>#DIV/0!</v>
      </c>
    </row>
    <row r="907" spans="1:10" ht="12.75" customHeight="1" x14ac:dyDescent="0.25">
      <c r="A907" s="101"/>
      <c r="D907" s="81"/>
      <c r="E907" s="81">
        <f>(E906*Invoice!I2638)+((E906-(E906*Invoice!I2638))*Invoice!J2638)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8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Invoice!B2639</f>
        <v>0</v>
      </c>
      <c r="C912" s="88">
        <f>Invoice!E2639</f>
        <v>0</v>
      </c>
      <c r="D912" s="89">
        <f>Invoice!H2639</f>
        <v>0</v>
      </c>
      <c r="E912" s="81">
        <f t="shared" si="105"/>
        <v>0</v>
      </c>
      <c r="F912" s="81"/>
      <c r="G912" s="82">
        <f t="shared" si="106"/>
        <v>0</v>
      </c>
      <c r="H912" s="83">
        <f t="shared" si="107"/>
        <v>0</v>
      </c>
      <c r="I912" s="83" t="e">
        <f t="shared" si="108"/>
        <v>#DIV/0!</v>
      </c>
      <c r="J912" s="103" t="e">
        <f t="shared" si="109"/>
        <v>#DIV/0!</v>
      </c>
    </row>
    <row r="913" spans="1:10" ht="12.75" customHeight="1" x14ac:dyDescent="0.25">
      <c r="A913" s="101"/>
      <c r="D913" s="81"/>
      <c r="E913" s="81">
        <f>(E912*Invoice!I2639)+((E912-(E912*Invoice!I2639))*Invoice!J2639)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9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Invoice!B2640</f>
        <v>0</v>
      </c>
      <c r="C918" s="88">
        <f>Invoice!E2640</f>
        <v>0</v>
      </c>
      <c r="D918" s="89">
        <f>Invoice!H2640</f>
        <v>0</v>
      </c>
      <c r="E918" s="81">
        <f t="shared" si="105"/>
        <v>0</v>
      </c>
      <c r="F918" s="81"/>
      <c r="G918" s="82">
        <f t="shared" si="106"/>
        <v>0</v>
      </c>
      <c r="H918" s="83">
        <f t="shared" si="107"/>
        <v>0</v>
      </c>
      <c r="I918" s="83" t="e">
        <f t="shared" si="108"/>
        <v>#DIV/0!</v>
      </c>
      <c r="J918" s="103" t="e">
        <f t="shared" si="109"/>
        <v>#DIV/0!</v>
      </c>
    </row>
    <row r="919" spans="1:10" ht="12.75" customHeight="1" x14ac:dyDescent="0.25">
      <c r="A919" s="101"/>
      <c r="D919" s="81"/>
      <c r="E919" s="81">
        <f>(E918*Invoice!I2640)+((E918-(E918*Invoice!I2640))*Invoice!J2640)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10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Invoice!B2641</f>
        <v>0</v>
      </c>
      <c r="C924" s="88">
        <f>Invoice!E2641</f>
        <v>0</v>
      </c>
      <c r="D924" s="89">
        <f>Invoice!H2641</f>
        <v>0</v>
      </c>
      <c r="E924" s="81">
        <f t="shared" si="105"/>
        <v>0</v>
      </c>
      <c r="F924" s="81"/>
      <c r="G924" s="82">
        <f t="shared" si="106"/>
        <v>0</v>
      </c>
      <c r="H924" s="83">
        <f t="shared" si="107"/>
        <v>0</v>
      </c>
      <c r="I924" s="83" t="e">
        <f t="shared" si="108"/>
        <v>#DIV/0!</v>
      </c>
      <c r="J924" s="103" t="e">
        <f t="shared" si="109"/>
        <v>#DIV/0!</v>
      </c>
    </row>
    <row r="925" spans="1:10" ht="12.75" customHeight="1" x14ac:dyDescent="0.25">
      <c r="A925" s="101"/>
      <c r="D925" s="81"/>
      <c r="E925" s="81">
        <f>(E924*Invoice!I2641)+((E924-(E924*Invoice!I2641))*Invoice!J2641)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11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Invoice!B2642</f>
        <v>0</v>
      </c>
      <c r="C930" s="88">
        <f>Invoice!E2642</f>
        <v>0</v>
      </c>
      <c r="D930" s="89">
        <f>Invoice!H2642</f>
        <v>0</v>
      </c>
      <c r="E930" s="81">
        <f t="shared" si="105"/>
        <v>0</v>
      </c>
      <c r="F930" s="81"/>
      <c r="G930" s="82">
        <f t="shared" si="106"/>
        <v>0</v>
      </c>
      <c r="H930" s="83">
        <f t="shared" si="107"/>
        <v>0</v>
      </c>
      <c r="I930" s="83" t="e">
        <f t="shared" si="108"/>
        <v>#DIV/0!</v>
      </c>
      <c r="J930" s="103" t="e">
        <f t="shared" si="109"/>
        <v>#DIV/0!</v>
      </c>
    </row>
    <row r="931" spans="1:10" ht="12.75" customHeight="1" x14ac:dyDescent="0.25">
      <c r="A931" s="101"/>
      <c r="D931" s="81"/>
      <c r="E931" s="81">
        <f>(E930*Invoice!I2642)+((E930-(E930*Invoice!I2642))*Invoice!J2642)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12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Invoice!B2643</f>
        <v>0</v>
      </c>
      <c r="C936" s="88">
        <f>Invoice!E2643</f>
        <v>0</v>
      </c>
      <c r="D936" s="89">
        <f>Invoice!H2643</f>
        <v>0</v>
      </c>
      <c r="E936" s="81">
        <f t="shared" si="105"/>
        <v>0</v>
      </c>
      <c r="F936" s="81"/>
      <c r="G936" s="82">
        <f t="shared" si="106"/>
        <v>0</v>
      </c>
      <c r="H936" s="83">
        <f t="shared" si="107"/>
        <v>0</v>
      </c>
      <c r="I936" s="83" t="e">
        <f t="shared" si="108"/>
        <v>#DIV/0!</v>
      </c>
      <c r="J936" s="103" t="e">
        <f t="shared" si="109"/>
        <v>#DIV/0!</v>
      </c>
    </row>
    <row r="937" spans="1:10" ht="12.75" customHeight="1" x14ac:dyDescent="0.25">
      <c r="A937" s="101"/>
      <c r="D937" s="81"/>
      <c r="E937" s="81">
        <f>(E936*Invoice!I2643)+((E936-(E936*Invoice!I2643))*Invoice!J2643)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13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Invoice!B2644</f>
        <v>0</v>
      </c>
      <c r="C942" s="88">
        <f>Invoice!E2644</f>
        <v>0</v>
      </c>
      <c r="D942" s="89">
        <f>Invoice!H2644</f>
        <v>0</v>
      </c>
      <c r="E942" s="81">
        <f t="shared" si="105"/>
        <v>0</v>
      </c>
      <c r="F942" s="81"/>
      <c r="G942" s="82">
        <f t="shared" si="106"/>
        <v>0</v>
      </c>
      <c r="H942" s="83">
        <f t="shared" si="107"/>
        <v>0</v>
      </c>
      <c r="I942" s="83" t="e">
        <f t="shared" si="108"/>
        <v>#DIV/0!</v>
      </c>
      <c r="J942" s="103" t="e">
        <f t="shared" si="109"/>
        <v>#DIV/0!</v>
      </c>
    </row>
    <row r="943" spans="1:10" ht="12.75" customHeight="1" x14ac:dyDescent="0.25">
      <c r="A943" s="101"/>
      <c r="D943" s="81"/>
      <c r="E943" s="81">
        <f>(E942*Invoice!I2644)+((E942-(E942*Invoice!I2644))*Invoice!J2644)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14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Invoice!B2645</f>
        <v>0</v>
      </c>
      <c r="C948" s="88">
        <f>Invoice!E2645</f>
        <v>0</v>
      </c>
      <c r="D948" s="89">
        <f>Invoice!H2645</f>
        <v>0</v>
      </c>
      <c r="E948" s="81">
        <f t="shared" si="105"/>
        <v>0</v>
      </c>
      <c r="F948" s="81"/>
      <c r="G948" s="82">
        <f t="shared" si="106"/>
        <v>0</v>
      </c>
      <c r="H948" s="83">
        <f t="shared" si="107"/>
        <v>0</v>
      </c>
      <c r="I948" s="83" t="e">
        <f t="shared" si="108"/>
        <v>#DIV/0!</v>
      </c>
      <c r="J948" s="103" t="e">
        <f t="shared" si="109"/>
        <v>#DIV/0!</v>
      </c>
    </row>
    <row r="949" spans="1:10" ht="12.75" customHeight="1" x14ac:dyDescent="0.25">
      <c r="A949" s="101"/>
      <c r="D949" s="81"/>
      <c r="E949" s="81">
        <f>(E948*Invoice!I2645)+((E948-(E948*Invoice!I2645))*Invoice!J2645)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15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Invoice!B2646</f>
        <v>0</v>
      </c>
      <c r="C954" s="88">
        <f>Invoice!E2646</f>
        <v>0</v>
      </c>
      <c r="D954" s="89">
        <f>Invoice!H2646</f>
        <v>0</v>
      </c>
      <c r="E954" s="81">
        <f t="shared" si="105"/>
        <v>0</v>
      </c>
      <c r="F954" s="81"/>
      <c r="G954" s="82">
        <f t="shared" si="106"/>
        <v>0</v>
      </c>
      <c r="H954" s="83">
        <f t="shared" si="107"/>
        <v>0</v>
      </c>
      <c r="I954" s="83" t="e">
        <f t="shared" si="108"/>
        <v>#DIV/0!</v>
      </c>
      <c r="J954" s="103" t="e">
        <f t="shared" si="109"/>
        <v>#DIV/0!</v>
      </c>
    </row>
    <row r="955" spans="1:10" ht="12.75" customHeight="1" x14ac:dyDescent="0.25">
      <c r="A955" s="101"/>
      <c r="D955" s="81"/>
      <c r="E955" s="81">
        <f>(E954*Invoice!I2646)+((E954-(E954*Invoice!I2646))*Invoice!J2646)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16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Invoice!B2647</f>
        <v>0</v>
      </c>
      <c r="C960" s="88">
        <f>Invoice!E2647</f>
        <v>0</v>
      </c>
      <c r="D960" s="89">
        <f>Invoice!H2647</f>
        <v>0</v>
      </c>
      <c r="E960" s="81">
        <f t="shared" si="105"/>
        <v>0</v>
      </c>
      <c r="F960" s="81"/>
      <c r="G960" s="82">
        <f t="shared" si="106"/>
        <v>0</v>
      </c>
      <c r="H960" s="83">
        <f t="shared" si="107"/>
        <v>0</v>
      </c>
      <c r="I960" s="83" t="e">
        <f t="shared" si="108"/>
        <v>#DIV/0!</v>
      </c>
      <c r="J960" s="103" t="e">
        <f t="shared" si="109"/>
        <v>#DIV/0!</v>
      </c>
    </row>
    <row r="961" spans="1:10" ht="12.75" customHeight="1" x14ac:dyDescent="0.25">
      <c r="A961" s="101"/>
      <c r="D961" s="81"/>
      <c r="E961" s="81">
        <f>(E960*Invoice!I2647)+((E960-(E960*Invoice!I2647))*Invoice!J2647)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C964" s="88"/>
      <c r="D964" s="89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6"/>
      <c r="B965" s="107"/>
      <c r="C965" s="107"/>
      <c r="D965" s="107"/>
      <c r="E965" s="107"/>
      <c r="F965" s="107"/>
      <c r="G965" s="108">
        <f>G872+G878+G884+G890+G896+G902+G908+G914+G920+G926+G932+G938+G944+G950+G956+G962</f>
        <v>11091891.891891891</v>
      </c>
      <c r="H965" s="108">
        <f>H872+H878+H884+H890+H896+H902+H908+H914+H920+H926+H932+H938+H944+H950+H956+H962</f>
        <v>1220108.1081081079</v>
      </c>
      <c r="I965" s="107"/>
      <c r="J965" s="109">
        <f>H873+H879+H885+H891+H897+H903+H909+H915+H921+H927+H933+H939+H945+H951+H957+H963</f>
        <v>12311999.999999998</v>
      </c>
    </row>
    <row r="967" spans="1:10" ht="12.75" customHeight="1" x14ac:dyDescent="0.25">
      <c r="A967" s="94" t="s">
        <v>1</v>
      </c>
      <c r="B967" s="95">
        <f>Invoice!E2738</f>
        <v>24020025</v>
      </c>
      <c r="C967" s="96"/>
      <c r="D967" s="97"/>
      <c r="E967" s="97"/>
      <c r="F967" s="97"/>
      <c r="G967" s="98"/>
      <c r="H967" s="99"/>
      <c r="I967" s="99"/>
      <c r="J967" s="100"/>
    </row>
    <row r="968" spans="1:10" ht="12.75" customHeight="1" x14ac:dyDescent="0.25">
      <c r="A968" s="101">
        <v>1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Invoice!B2746</f>
        <v>3</v>
      </c>
      <c r="C969" s="88" t="str">
        <f>Invoice!E2746</f>
        <v>STAPLER HEAVY DUTY KENKO HD-12N/13</v>
      </c>
      <c r="D969" s="89">
        <f>Invoice!H2746</f>
        <v>84000</v>
      </c>
      <c r="E969" s="81">
        <f>D969*B969</f>
        <v>252000</v>
      </c>
      <c r="F969" s="81"/>
      <c r="G969" s="82">
        <f>E969/1.11</f>
        <v>227027.02702702701</v>
      </c>
      <c r="H969" s="83">
        <f>G969*11%</f>
        <v>24972.97297297297</v>
      </c>
      <c r="I969" s="83">
        <f>G969/B969</f>
        <v>75675.675675675666</v>
      </c>
      <c r="J969" s="103">
        <f>H969/B969</f>
        <v>8324.3243243243232</v>
      </c>
    </row>
    <row r="970" spans="1:10" ht="12.75" customHeight="1" x14ac:dyDescent="0.25">
      <c r="A970" s="101"/>
      <c r="D970" s="81"/>
      <c r="E970" s="81">
        <f>(E969*Invoice!I2746)+((E969-(E969*Invoice!I2746))*Invoice!J2746)</f>
        <v>31500</v>
      </c>
      <c r="F970" s="81"/>
      <c r="G970" s="90">
        <f>E970/1.11</f>
        <v>28378.378378378377</v>
      </c>
      <c r="H970" s="91">
        <f>G970*11%</f>
        <v>3121.6216216216212</v>
      </c>
      <c r="I970" s="91">
        <f>G970/B969</f>
        <v>9459.4594594594582</v>
      </c>
      <c r="J970" s="104">
        <f>H970/B969</f>
        <v>1040.5405405405404</v>
      </c>
    </row>
    <row r="971" spans="1:10" ht="12.75" customHeight="1" x14ac:dyDescent="0.25">
      <c r="A971" s="101"/>
      <c r="D971" s="81" t="s">
        <v>23</v>
      </c>
      <c r="E971" s="81">
        <f>E969-E970</f>
        <v>220500</v>
      </c>
      <c r="F971" s="81"/>
      <c r="G971" s="82">
        <f>G969-G970</f>
        <v>198648.64864864864</v>
      </c>
      <c r="H971" s="82">
        <f>H969-H970</f>
        <v>21851.35135135135</v>
      </c>
      <c r="I971" s="82">
        <f>I969-I970</f>
        <v>66216.216216216213</v>
      </c>
      <c r="J971" s="105">
        <f>J969-J970</f>
        <v>7283.7837837837833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220500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2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Invoice!B2747</f>
        <v>0</v>
      </c>
      <c r="C975" s="88">
        <f>Invoice!E2747</f>
        <v>0</v>
      </c>
      <c r="D975" s="89">
        <f>Invoice!H2747</f>
        <v>0</v>
      </c>
      <c r="E975" s="81">
        <f t="shared" ref="E975:E1059" si="110">D975*B975</f>
        <v>0</v>
      </c>
      <c r="F975" s="81"/>
      <c r="G975" s="82">
        <f t="shared" ref="G975:G1059" si="111">E975/1.11</f>
        <v>0</v>
      </c>
      <c r="H975" s="83">
        <f t="shared" ref="H975:H1059" si="112">G975*11%</f>
        <v>0</v>
      </c>
      <c r="I975" s="83" t="e">
        <f t="shared" ref="I975:I1059" si="113">G975/B975</f>
        <v>#DIV/0!</v>
      </c>
      <c r="J975" s="103" t="e">
        <f t="shared" ref="J975:J1059" si="114">H975/B975</f>
        <v>#DIV/0!</v>
      </c>
    </row>
    <row r="976" spans="1:10" ht="12.75" customHeight="1" x14ac:dyDescent="0.25">
      <c r="A976" s="101"/>
      <c r="D976" s="81"/>
      <c r="E976" s="81">
        <f>(E975*Invoice!I2747)+((E975-(E975*Invoice!I2747))*Invoice!J2747)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3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Invoice!B2748</f>
        <v>0</v>
      </c>
      <c r="C981" s="88">
        <f>Invoice!E2748</f>
        <v>0</v>
      </c>
      <c r="D981" s="89">
        <f>Invoice!H2748</f>
        <v>0</v>
      </c>
      <c r="E981" s="81">
        <f t="shared" si="110"/>
        <v>0</v>
      </c>
      <c r="F981" s="81"/>
      <c r="G981" s="82">
        <f t="shared" si="111"/>
        <v>0</v>
      </c>
      <c r="H981" s="83">
        <f t="shared" si="112"/>
        <v>0</v>
      </c>
      <c r="I981" s="83" t="e">
        <f t="shared" si="113"/>
        <v>#DIV/0!</v>
      </c>
      <c r="J981" s="103" t="e">
        <f t="shared" si="114"/>
        <v>#DIV/0!</v>
      </c>
    </row>
    <row r="982" spans="1:10" ht="12.75" customHeight="1" x14ac:dyDescent="0.25">
      <c r="A982" s="101"/>
      <c r="D982" s="81"/>
      <c r="E982" s="81">
        <f>(E981*Invoice!I2748)+((E981-(E981*Invoice!I2748))*Invoice!J2748)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4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Invoice!B2749</f>
        <v>0</v>
      </c>
      <c r="C987" s="88">
        <f>Invoice!E2749</f>
        <v>0</v>
      </c>
      <c r="D987" s="89">
        <f>Invoice!H2749</f>
        <v>0</v>
      </c>
      <c r="E987" s="81">
        <f t="shared" si="110"/>
        <v>0</v>
      </c>
      <c r="F987" s="81"/>
      <c r="G987" s="82">
        <f t="shared" si="111"/>
        <v>0</v>
      </c>
      <c r="H987" s="83">
        <f t="shared" si="112"/>
        <v>0</v>
      </c>
      <c r="I987" s="83" t="e">
        <f t="shared" si="113"/>
        <v>#DIV/0!</v>
      </c>
      <c r="J987" s="103" t="e">
        <f t="shared" si="114"/>
        <v>#DIV/0!</v>
      </c>
    </row>
    <row r="988" spans="1:10" ht="12.75" customHeight="1" x14ac:dyDescent="0.25">
      <c r="A988" s="101"/>
      <c r="D988" s="81"/>
      <c r="E988" s="81">
        <f>(E987*Invoice!I2749)+((E987-(E987*Invoice!I2749))*Invoice!J2749)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5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Invoice!B2750</f>
        <v>0</v>
      </c>
      <c r="C993" s="88">
        <f>Invoice!E2750</f>
        <v>0</v>
      </c>
      <c r="D993" s="89">
        <f>Invoice!H2750</f>
        <v>0</v>
      </c>
      <c r="E993" s="81">
        <f t="shared" si="110"/>
        <v>0</v>
      </c>
      <c r="F993" s="81"/>
      <c r="G993" s="82">
        <f t="shared" si="111"/>
        <v>0</v>
      </c>
      <c r="H993" s="83">
        <f t="shared" si="112"/>
        <v>0</v>
      </c>
      <c r="I993" s="83" t="e">
        <f t="shared" si="113"/>
        <v>#DIV/0!</v>
      </c>
      <c r="J993" s="103" t="e">
        <f t="shared" si="114"/>
        <v>#DIV/0!</v>
      </c>
    </row>
    <row r="994" spans="1:10" ht="12.75" customHeight="1" x14ac:dyDescent="0.25">
      <c r="A994" s="101"/>
      <c r="D994" s="81"/>
      <c r="E994" s="81">
        <f>(E993*Invoice!I2750)+((E993-(E993*Invoice!I2750))*Invoice!J2750)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6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Invoice!B2751</f>
        <v>0</v>
      </c>
      <c r="C999" s="88">
        <f>Invoice!E2751</f>
        <v>0</v>
      </c>
      <c r="D999" s="89">
        <f>Invoice!H2751</f>
        <v>0</v>
      </c>
      <c r="E999" s="81">
        <f t="shared" si="110"/>
        <v>0</v>
      </c>
      <c r="F999" s="81"/>
      <c r="G999" s="82">
        <f t="shared" si="111"/>
        <v>0</v>
      </c>
      <c r="H999" s="83">
        <f t="shared" si="112"/>
        <v>0</v>
      </c>
      <c r="I999" s="83" t="e">
        <f t="shared" si="113"/>
        <v>#DIV/0!</v>
      </c>
      <c r="J999" s="103" t="e">
        <f t="shared" si="114"/>
        <v>#DIV/0!</v>
      </c>
    </row>
    <row r="1000" spans="1:10" ht="12.75" customHeight="1" x14ac:dyDescent="0.25">
      <c r="A1000" s="101"/>
      <c r="D1000" s="81"/>
      <c r="E1000" s="81">
        <f>(E999*Invoice!I2751)+((E999-(E999*Invoice!I2751))*Invoice!J2751)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7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Invoice!B2752</f>
        <v>0</v>
      </c>
      <c r="C1005" s="88">
        <f>Invoice!E2752</f>
        <v>0</v>
      </c>
      <c r="D1005" s="89">
        <f>Invoice!H2752</f>
        <v>0</v>
      </c>
      <c r="E1005" s="81">
        <f t="shared" si="110"/>
        <v>0</v>
      </c>
      <c r="F1005" s="81"/>
      <c r="G1005" s="82">
        <f t="shared" si="111"/>
        <v>0</v>
      </c>
      <c r="H1005" s="83">
        <f t="shared" si="112"/>
        <v>0</v>
      </c>
      <c r="I1005" s="83" t="e">
        <f t="shared" si="113"/>
        <v>#DIV/0!</v>
      </c>
      <c r="J1005" s="103" t="e">
        <f t="shared" si="114"/>
        <v>#DIV/0!</v>
      </c>
    </row>
    <row r="1006" spans="1:10" ht="12.75" customHeight="1" x14ac:dyDescent="0.25">
      <c r="A1006" s="101"/>
      <c r="D1006" s="81"/>
      <c r="E1006" s="81">
        <f>(E1005*Invoice!I2752)+((E1005-(E1005*Invoice!I2752))*Invoice!J2752)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8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Invoice!B2753</f>
        <v>0</v>
      </c>
      <c r="C1011" s="88">
        <f>Invoice!E2753</f>
        <v>0</v>
      </c>
      <c r="D1011" s="89">
        <f>Invoice!H2753</f>
        <v>0</v>
      </c>
      <c r="E1011" s="81">
        <f t="shared" si="110"/>
        <v>0</v>
      </c>
      <c r="F1011" s="81"/>
      <c r="G1011" s="82">
        <f t="shared" si="111"/>
        <v>0</v>
      </c>
      <c r="H1011" s="83">
        <f t="shared" si="112"/>
        <v>0</v>
      </c>
      <c r="I1011" s="83" t="e">
        <f t="shared" si="113"/>
        <v>#DIV/0!</v>
      </c>
      <c r="J1011" s="103" t="e">
        <f t="shared" si="114"/>
        <v>#DIV/0!</v>
      </c>
    </row>
    <row r="1012" spans="1:10" ht="12.75" customHeight="1" x14ac:dyDescent="0.25">
      <c r="A1012" s="101"/>
      <c r="D1012" s="81"/>
      <c r="E1012" s="81">
        <f>(E1011*Invoice!I2753)+((E1011-(E1011*Invoice!I2753))*Invoice!J2753)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9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Invoice!B2754</f>
        <v>0</v>
      </c>
      <c r="C1017" s="88">
        <f>Invoice!E2754</f>
        <v>0</v>
      </c>
      <c r="D1017" s="89">
        <f>Invoice!H2754</f>
        <v>0</v>
      </c>
      <c r="E1017" s="81">
        <f t="shared" si="110"/>
        <v>0</v>
      </c>
      <c r="F1017" s="81"/>
      <c r="G1017" s="82">
        <f t="shared" si="111"/>
        <v>0</v>
      </c>
      <c r="H1017" s="83">
        <f t="shared" si="112"/>
        <v>0</v>
      </c>
      <c r="I1017" s="83" t="e">
        <f t="shared" si="113"/>
        <v>#DIV/0!</v>
      </c>
      <c r="J1017" s="103" t="e">
        <f t="shared" si="114"/>
        <v>#DIV/0!</v>
      </c>
    </row>
    <row r="1018" spans="1:10" ht="12.75" customHeight="1" x14ac:dyDescent="0.25">
      <c r="A1018" s="101"/>
      <c r="D1018" s="81"/>
      <c r="E1018" s="81">
        <f>(E1017*Invoice!I2754)+((E1017-(E1017*Invoice!I2754))*Invoice!J2754)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10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Invoice!B2755</f>
        <v>0</v>
      </c>
      <c r="C1023" s="88">
        <f>Invoice!E2755</f>
        <v>0</v>
      </c>
      <c r="D1023" s="89">
        <f>Invoice!H2755</f>
        <v>0</v>
      </c>
      <c r="E1023" s="81">
        <f t="shared" si="110"/>
        <v>0</v>
      </c>
      <c r="F1023" s="81"/>
      <c r="G1023" s="82">
        <f t="shared" si="111"/>
        <v>0</v>
      </c>
      <c r="H1023" s="83">
        <f t="shared" si="112"/>
        <v>0</v>
      </c>
      <c r="I1023" s="83" t="e">
        <f t="shared" si="113"/>
        <v>#DIV/0!</v>
      </c>
      <c r="J1023" s="103" t="e">
        <f t="shared" si="114"/>
        <v>#DIV/0!</v>
      </c>
    </row>
    <row r="1024" spans="1:10" ht="12.75" customHeight="1" x14ac:dyDescent="0.25">
      <c r="A1024" s="101"/>
      <c r="D1024" s="81"/>
      <c r="E1024" s="81">
        <f>(E1023*Invoice!I2755)+((E1023-(E1023*Invoice!I2755))*Invoice!J2755)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11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Invoice!B2756</f>
        <v>0</v>
      </c>
      <c r="C1029" s="88">
        <f>Invoice!E2756</f>
        <v>0</v>
      </c>
      <c r="D1029" s="89">
        <f>Invoice!H2756</f>
        <v>0</v>
      </c>
      <c r="E1029" s="81">
        <f t="shared" si="110"/>
        <v>0</v>
      </c>
      <c r="F1029" s="81"/>
      <c r="G1029" s="82">
        <f t="shared" si="111"/>
        <v>0</v>
      </c>
      <c r="H1029" s="83">
        <f t="shared" si="112"/>
        <v>0</v>
      </c>
      <c r="I1029" s="83" t="e">
        <f t="shared" si="113"/>
        <v>#DIV/0!</v>
      </c>
      <c r="J1029" s="103" t="e">
        <f t="shared" si="114"/>
        <v>#DIV/0!</v>
      </c>
    </row>
    <row r="1030" spans="1:10" ht="12.75" customHeight="1" x14ac:dyDescent="0.25">
      <c r="A1030" s="101"/>
      <c r="D1030" s="81"/>
      <c r="E1030" s="81">
        <f>(E1029*Invoice!I2756)+((E1029-(E1029*Invoice!I2756))*Invoice!J2756)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12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Invoice!B2757</f>
        <v>0</v>
      </c>
      <c r="C1035" s="88">
        <f>Invoice!E2757</f>
        <v>0</v>
      </c>
      <c r="D1035" s="89">
        <f>Invoice!H2757</f>
        <v>0</v>
      </c>
      <c r="E1035" s="81">
        <f t="shared" si="110"/>
        <v>0</v>
      </c>
      <c r="F1035" s="81"/>
      <c r="G1035" s="82">
        <f t="shared" si="111"/>
        <v>0</v>
      </c>
      <c r="H1035" s="83">
        <f t="shared" si="112"/>
        <v>0</v>
      </c>
      <c r="I1035" s="83" t="e">
        <f t="shared" si="113"/>
        <v>#DIV/0!</v>
      </c>
      <c r="J1035" s="103" t="e">
        <f t="shared" si="114"/>
        <v>#DIV/0!</v>
      </c>
    </row>
    <row r="1036" spans="1:10" ht="12.75" customHeight="1" x14ac:dyDescent="0.25">
      <c r="A1036" s="101"/>
      <c r="D1036" s="81"/>
      <c r="E1036" s="81">
        <f>(E1035*Invoice!I2757)+((E1035-(E1035*Invoice!I2757))*Invoice!J2757)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13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Invoice!B2758</f>
        <v>0</v>
      </c>
      <c r="C1041" s="88">
        <f>Invoice!E2758</f>
        <v>0</v>
      </c>
      <c r="D1041" s="89">
        <f>Invoice!H2758</f>
        <v>0</v>
      </c>
      <c r="E1041" s="81">
        <f t="shared" si="110"/>
        <v>0</v>
      </c>
      <c r="F1041" s="81"/>
      <c r="G1041" s="82">
        <f t="shared" si="111"/>
        <v>0</v>
      </c>
      <c r="H1041" s="83">
        <f t="shared" si="112"/>
        <v>0</v>
      </c>
      <c r="I1041" s="83" t="e">
        <f t="shared" si="113"/>
        <v>#DIV/0!</v>
      </c>
      <c r="J1041" s="103" t="e">
        <f t="shared" si="114"/>
        <v>#DIV/0!</v>
      </c>
    </row>
    <row r="1042" spans="1:10" ht="12.75" customHeight="1" x14ac:dyDescent="0.25">
      <c r="A1042" s="101"/>
      <c r="D1042" s="81"/>
      <c r="E1042" s="81">
        <f>(E1041*Invoice!I2758)+((E1041-(E1041*Invoice!I2758))*Invoice!J2758)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14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Invoice!B2759</f>
        <v>0</v>
      </c>
      <c r="C1047" s="88">
        <f>Invoice!E2759</f>
        <v>0</v>
      </c>
      <c r="D1047" s="89">
        <f>Invoice!H2759</f>
        <v>0</v>
      </c>
      <c r="E1047" s="81">
        <f t="shared" si="110"/>
        <v>0</v>
      </c>
      <c r="F1047" s="81"/>
      <c r="G1047" s="82">
        <f t="shared" si="111"/>
        <v>0</v>
      </c>
      <c r="H1047" s="83">
        <f t="shared" si="112"/>
        <v>0</v>
      </c>
      <c r="I1047" s="83" t="e">
        <f t="shared" si="113"/>
        <v>#DIV/0!</v>
      </c>
      <c r="J1047" s="103" t="e">
        <f t="shared" si="114"/>
        <v>#DIV/0!</v>
      </c>
    </row>
    <row r="1048" spans="1:10" ht="12.75" customHeight="1" x14ac:dyDescent="0.25">
      <c r="A1048" s="101"/>
      <c r="D1048" s="81"/>
      <c r="E1048" s="81">
        <f>(E1047*Invoice!I2759)+((E1047-(E1047*Invoice!I2759))*Invoice!J2759)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15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Invoice!B2760</f>
        <v>0</v>
      </c>
      <c r="C1053" s="88">
        <f>Invoice!E2760</f>
        <v>0</v>
      </c>
      <c r="D1053" s="89">
        <f>Invoice!H2760</f>
        <v>0</v>
      </c>
      <c r="E1053" s="81">
        <f t="shared" si="110"/>
        <v>0</v>
      </c>
      <c r="F1053" s="81"/>
      <c r="G1053" s="82">
        <f t="shared" si="111"/>
        <v>0</v>
      </c>
      <c r="H1053" s="83">
        <f t="shared" si="112"/>
        <v>0</v>
      </c>
      <c r="I1053" s="83" t="e">
        <f t="shared" si="113"/>
        <v>#DIV/0!</v>
      </c>
      <c r="J1053" s="103" t="e">
        <f t="shared" si="114"/>
        <v>#DIV/0!</v>
      </c>
    </row>
    <row r="1054" spans="1:10" ht="12.75" customHeight="1" x14ac:dyDescent="0.25">
      <c r="A1054" s="101"/>
      <c r="D1054" s="81"/>
      <c r="E1054" s="81">
        <f>(E1053*Invoice!I2760)+((E1053-(E1053*Invoice!I2760))*Invoice!J2760)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16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Invoice!B2761</f>
        <v>0</v>
      </c>
      <c r="C1059" s="88">
        <f>Invoice!E2761</f>
        <v>0</v>
      </c>
      <c r="D1059" s="89">
        <f>Invoice!H2761</f>
        <v>0</v>
      </c>
      <c r="E1059" s="81">
        <f t="shared" si="110"/>
        <v>0</v>
      </c>
      <c r="F1059" s="81"/>
      <c r="G1059" s="82">
        <f t="shared" si="111"/>
        <v>0</v>
      </c>
      <c r="H1059" s="83">
        <f t="shared" si="112"/>
        <v>0</v>
      </c>
      <c r="I1059" s="83" t="e">
        <f t="shared" si="113"/>
        <v>#DIV/0!</v>
      </c>
      <c r="J1059" s="103" t="e">
        <f t="shared" si="114"/>
        <v>#DIV/0!</v>
      </c>
    </row>
    <row r="1060" spans="1:10" ht="12.75" customHeight="1" x14ac:dyDescent="0.25">
      <c r="A1060" s="101"/>
      <c r="D1060" s="81"/>
      <c r="E1060" s="81">
        <f>(E1059*Invoice!I2761)+((E1059-(E1059*Invoice!I2761))*Invoice!J2761)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C1063" s="88"/>
      <c r="D1063" s="89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6"/>
      <c r="B1064" s="107"/>
      <c r="C1064" s="107"/>
      <c r="D1064" s="107"/>
      <c r="E1064" s="107"/>
      <c r="F1064" s="107"/>
      <c r="G1064" s="108">
        <f>G971+G977+G983+G989+G995+G1001+G1007+G1013+G1019+G1025+G1031+G1037+G1043+G1049+G1055+G1061</f>
        <v>198648.64864864864</v>
      </c>
      <c r="H1064" s="108">
        <f>H971+H977+H983+H989+H995+H1001+H1007+H1013+H1019+H1025+H1031+H1037+H1043+H1049+H1055+H1061</f>
        <v>21851.35135135135</v>
      </c>
      <c r="I1064" s="107"/>
      <c r="J1064" s="109">
        <f>H972+H978+H984+H990+H996+H1002+H1008+H1014+H1020+H1026+H1032+H1038+H1044+H1050+H1056+H1062</f>
        <v>220500</v>
      </c>
    </row>
    <row r="1066" spans="1:10" ht="12.75" customHeight="1" x14ac:dyDescent="0.25">
      <c r="A1066" s="94" t="s">
        <v>1</v>
      </c>
      <c r="B1066" s="95">
        <f>Invoice!E2852</f>
        <v>24020026</v>
      </c>
      <c r="C1066" s="96"/>
      <c r="D1066" s="97"/>
      <c r="E1066" s="97"/>
      <c r="F1066" s="97"/>
      <c r="G1066" s="98"/>
      <c r="H1066" s="99"/>
      <c r="I1066" s="99"/>
      <c r="J1066" s="100"/>
    </row>
    <row r="1067" spans="1:10" ht="12.75" customHeight="1" x14ac:dyDescent="0.25">
      <c r="A1067" s="101">
        <v>1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Invoice!B2860</f>
        <v>144</v>
      </c>
      <c r="C1068" s="88" t="str">
        <f>Invoice!E2860</f>
        <v>GEL PEN KENKO K-1 HITAM</v>
      </c>
      <c r="D1068" s="89">
        <f>Invoice!H2860</f>
        <v>39600</v>
      </c>
      <c r="E1068" s="81">
        <f>D1068*B1068</f>
        <v>5702400</v>
      </c>
      <c r="F1068" s="81"/>
      <c r="G1068" s="82">
        <f>E1068/1.11</f>
        <v>5137297.297297297</v>
      </c>
      <c r="H1068" s="83">
        <f>G1068*11%</f>
        <v>565102.70270270272</v>
      </c>
      <c r="I1068" s="83">
        <f>G1068/B1068</f>
        <v>35675.675675675673</v>
      </c>
      <c r="J1068" s="103">
        <f>H1068/B1068</f>
        <v>3924.3243243243246</v>
      </c>
    </row>
    <row r="1069" spans="1:10" ht="12.75" customHeight="1" x14ac:dyDescent="0.25">
      <c r="A1069" s="101"/>
      <c r="D1069" s="81"/>
      <c r="E1069" s="81">
        <f>(E1068*Invoice!I2860)+((E1068-(E1068*Invoice!I2860))*Invoice!J2860)</f>
        <v>798336.00000000012</v>
      </c>
      <c r="F1069" s="81"/>
      <c r="G1069" s="90">
        <f>E1069/1.11</f>
        <v>719221.62162162166</v>
      </c>
      <c r="H1069" s="91">
        <f>G1069*11%</f>
        <v>79114.378378378387</v>
      </c>
      <c r="I1069" s="91">
        <f>G1069/B1068</f>
        <v>4994.594594594595</v>
      </c>
      <c r="J1069" s="104">
        <f>H1069/B1068</f>
        <v>549.40540540540542</v>
      </c>
    </row>
    <row r="1070" spans="1:10" ht="12.75" customHeight="1" x14ac:dyDescent="0.25">
      <c r="A1070" s="101"/>
      <c r="D1070" s="81" t="s">
        <v>23</v>
      </c>
      <c r="E1070" s="81">
        <f>E1068-E1069</f>
        <v>4904064</v>
      </c>
      <c r="F1070" s="81"/>
      <c r="G1070" s="82">
        <f>G1068-G1069</f>
        <v>4418075.6756756753</v>
      </c>
      <c r="H1070" s="82">
        <f>H1068-H1069</f>
        <v>485988.32432432432</v>
      </c>
      <c r="I1070" s="82">
        <f>I1068-I1069</f>
        <v>30681.08108108108</v>
      </c>
      <c r="J1070" s="105">
        <f>J1068-J1069</f>
        <v>3374.9189189189192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4904064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2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Invoice!B2861</f>
        <v>30</v>
      </c>
      <c r="C1074" s="88" t="str">
        <f>Invoice!E2861</f>
        <v>CUTTER 9 MM KENKO K-200 (KECIL)</v>
      </c>
      <c r="D1074" s="89">
        <f>Invoice!H2861</f>
        <v>52200</v>
      </c>
      <c r="E1074" s="81">
        <f t="shared" ref="E1074:E1158" si="115">D1074*B1074</f>
        <v>1566000</v>
      </c>
      <c r="F1074" s="81"/>
      <c r="G1074" s="82">
        <f t="shared" ref="G1074:G1158" si="116">E1074/1.11</f>
        <v>1410810.8108108107</v>
      </c>
      <c r="H1074" s="83">
        <f t="shared" ref="H1074:H1158" si="117">G1074*11%</f>
        <v>155189.18918918917</v>
      </c>
      <c r="I1074" s="83">
        <f t="shared" ref="I1074:I1158" si="118">G1074/B1074</f>
        <v>47027.027027027019</v>
      </c>
      <c r="J1074" s="103">
        <f t="shared" ref="J1074:J1158" si="119">H1074/B1074</f>
        <v>5172.9729729729725</v>
      </c>
    </row>
    <row r="1075" spans="1:10" ht="12.75" customHeight="1" x14ac:dyDescent="0.25">
      <c r="A1075" s="101"/>
      <c r="D1075" s="81"/>
      <c r="E1075" s="81">
        <f>(E1074*Invoice!I2861)+((E1074-(E1074*Invoice!I2861))*Invoice!J2861)</f>
        <v>219240.00000000003</v>
      </c>
      <c r="F1075" s="81"/>
      <c r="G1075" s="90">
        <f>E1075/1.11</f>
        <v>197513.51351351352</v>
      </c>
      <c r="H1075" s="91">
        <f>G1075*11%</f>
        <v>21726.486486486487</v>
      </c>
      <c r="I1075" s="91">
        <f>G1075/B1074</f>
        <v>6583.7837837837842</v>
      </c>
      <c r="J1075" s="104">
        <f>H1075/B1074</f>
        <v>724.21621621621625</v>
      </c>
    </row>
    <row r="1076" spans="1:10" ht="12.75" customHeight="1" x14ac:dyDescent="0.25">
      <c r="A1076" s="101"/>
      <c r="D1076" s="81" t="s">
        <v>23</v>
      </c>
      <c r="E1076" s="81">
        <f>E1074-E1075</f>
        <v>1346760</v>
      </c>
      <c r="F1076" s="81"/>
      <c r="G1076" s="82">
        <f>G1074-G1075</f>
        <v>1213297.297297297</v>
      </c>
      <c r="H1076" s="82">
        <f>H1074-H1075</f>
        <v>133462.70270270269</v>
      </c>
      <c r="I1076" s="82">
        <f>I1074-I1075</f>
        <v>40443.243243243232</v>
      </c>
      <c r="J1076" s="105">
        <f>J1074-J1075</f>
        <v>4448.7567567567567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1346759.9999999998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3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Invoice!B2862</f>
        <v>36</v>
      </c>
      <c r="C1080" s="88" t="str">
        <f>Invoice!E2862</f>
        <v>LEM STICK KENKO 25 GR (BESAR) isi 12 pc</v>
      </c>
      <c r="D1080" s="89">
        <f>Invoice!H2862</f>
        <v>60000</v>
      </c>
      <c r="E1080" s="81">
        <f t="shared" si="115"/>
        <v>2160000</v>
      </c>
      <c r="F1080" s="81"/>
      <c r="G1080" s="82">
        <f t="shared" si="116"/>
        <v>1945945.9459459458</v>
      </c>
      <c r="H1080" s="83">
        <f t="shared" si="117"/>
        <v>214054.05405405405</v>
      </c>
      <c r="I1080" s="83">
        <f t="shared" si="118"/>
        <v>54054.054054054053</v>
      </c>
      <c r="J1080" s="103">
        <f t="shared" si="119"/>
        <v>5945.9459459459458</v>
      </c>
    </row>
    <row r="1081" spans="1:10" ht="12.75" customHeight="1" x14ac:dyDescent="0.25">
      <c r="A1081" s="101"/>
      <c r="D1081" s="81"/>
      <c r="E1081" s="81">
        <f>(E1080*Invoice!I2862)+((E1080-(E1080*Invoice!I2862))*Invoice!J2862)</f>
        <v>302400</v>
      </c>
      <c r="F1081" s="81"/>
      <c r="G1081" s="90">
        <f>E1081/1.11</f>
        <v>272432.43243243243</v>
      </c>
      <c r="H1081" s="91">
        <f>G1081*11%</f>
        <v>29967.567567567567</v>
      </c>
      <c r="I1081" s="91">
        <f>G1081/B1080</f>
        <v>7567.5675675675675</v>
      </c>
      <c r="J1081" s="104">
        <f>H1081/B1080</f>
        <v>832.43243243243239</v>
      </c>
    </row>
    <row r="1082" spans="1:10" ht="12.75" customHeight="1" x14ac:dyDescent="0.25">
      <c r="A1082" s="101"/>
      <c r="D1082" s="81" t="s">
        <v>23</v>
      </c>
      <c r="E1082" s="81">
        <f>E1080-E1081</f>
        <v>1857600</v>
      </c>
      <c r="F1082" s="81"/>
      <c r="G1082" s="82">
        <f>G1080-G1081</f>
        <v>1673513.5135135134</v>
      </c>
      <c r="H1082" s="82">
        <f>H1080-H1081</f>
        <v>184086.48648648648</v>
      </c>
      <c r="I1082" s="82">
        <f>I1080-I1081</f>
        <v>46486.486486486487</v>
      </c>
      <c r="J1082" s="105">
        <f>J1080-J1081</f>
        <v>5113.5135135135133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1857599.9999999998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4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Invoice!B2863</f>
        <v>0</v>
      </c>
      <c r="C1086" s="88">
        <f>Invoice!E2863</f>
        <v>0</v>
      </c>
      <c r="D1086" s="89">
        <f>Invoice!H2863</f>
        <v>0</v>
      </c>
      <c r="E1086" s="81">
        <f t="shared" si="115"/>
        <v>0</v>
      </c>
      <c r="F1086" s="81"/>
      <c r="G1086" s="82">
        <f t="shared" si="116"/>
        <v>0</v>
      </c>
      <c r="H1086" s="83">
        <f t="shared" si="117"/>
        <v>0</v>
      </c>
      <c r="I1086" s="83" t="e">
        <f t="shared" si="118"/>
        <v>#DIV/0!</v>
      </c>
      <c r="J1086" s="103" t="e">
        <f t="shared" si="119"/>
        <v>#DIV/0!</v>
      </c>
    </row>
    <row r="1087" spans="1:10" ht="12.75" customHeight="1" x14ac:dyDescent="0.25">
      <c r="A1087" s="101"/>
      <c r="D1087" s="81"/>
      <c r="E1087" s="81">
        <f>(E1086*Invoice!I2863)+((E1086-(E1086*Invoice!I2863))*Invoice!J2863)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5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Invoice!B2864</f>
        <v>0</v>
      </c>
      <c r="C1092" s="88">
        <f>Invoice!E2864</f>
        <v>0</v>
      </c>
      <c r="D1092" s="89">
        <f>Invoice!H2864</f>
        <v>0</v>
      </c>
      <c r="E1092" s="81">
        <f t="shared" si="115"/>
        <v>0</v>
      </c>
      <c r="F1092" s="81"/>
      <c r="G1092" s="82">
        <f t="shared" si="116"/>
        <v>0</v>
      </c>
      <c r="H1092" s="83">
        <f t="shared" si="117"/>
        <v>0</v>
      </c>
      <c r="I1092" s="83" t="e">
        <f t="shared" si="118"/>
        <v>#DIV/0!</v>
      </c>
      <c r="J1092" s="103" t="e">
        <f t="shared" si="119"/>
        <v>#DIV/0!</v>
      </c>
    </row>
    <row r="1093" spans="1:10" ht="12.75" customHeight="1" x14ac:dyDescent="0.25">
      <c r="A1093" s="101"/>
      <c r="D1093" s="81"/>
      <c r="E1093" s="81">
        <f>(E1092*Invoice!I2864)+((E1092-(E1092*Invoice!I2864))*Invoice!J2864)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6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Invoice!B2865</f>
        <v>0</v>
      </c>
      <c r="C1098" s="88">
        <f>Invoice!E2865</f>
        <v>0</v>
      </c>
      <c r="D1098" s="89">
        <f>Invoice!H2865</f>
        <v>0</v>
      </c>
      <c r="E1098" s="81">
        <f t="shared" si="115"/>
        <v>0</v>
      </c>
      <c r="F1098" s="81"/>
      <c r="G1098" s="82">
        <f t="shared" si="116"/>
        <v>0</v>
      </c>
      <c r="H1098" s="83">
        <f t="shared" si="117"/>
        <v>0</v>
      </c>
      <c r="I1098" s="83" t="e">
        <f t="shared" si="118"/>
        <v>#DIV/0!</v>
      </c>
      <c r="J1098" s="103" t="e">
        <f t="shared" si="119"/>
        <v>#DIV/0!</v>
      </c>
    </row>
    <row r="1099" spans="1:10" ht="12.75" customHeight="1" x14ac:dyDescent="0.25">
      <c r="A1099" s="101"/>
      <c r="D1099" s="81"/>
      <c r="E1099" s="81">
        <f>(E1098*Invoice!I2865)+((E1098-(E1098*Invoice!I2865))*Invoice!J2865)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7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Invoice!B2866</f>
        <v>0</v>
      </c>
      <c r="C1104" s="88">
        <f>Invoice!E2866</f>
        <v>0</v>
      </c>
      <c r="D1104" s="89">
        <f>Invoice!H2866</f>
        <v>0</v>
      </c>
      <c r="E1104" s="81">
        <f t="shared" si="115"/>
        <v>0</v>
      </c>
      <c r="F1104" s="81"/>
      <c r="G1104" s="82">
        <f t="shared" si="116"/>
        <v>0</v>
      </c>
      <c r="H1104" s="83">
        <f t="shared" si="117"/>
        <v>0</v>
      </c>
      <c r="I1104" s="83" t="e">
        <f t="shared" si="118"/>
        <v>#DIV/0!</v>
      </c>
      <c r="J1104" s="103" t="e">
        <f t="shared" si="119"/>
        <v>#DIV/0!</v>
      </c>
    </row>
    <row r="1105" spans="1:10" ht="12.75" customHeight="1" x14ac:dyDescent="0.25">
      <c r="A1105" s="101"/>
      <c r="D1105" s="81"/>
      <c r="E1105" s="81">
        <f>(E1104*Invoice!I2866)+((E1104-(E1104*Invoice!I2866))*Invoice!J2866)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8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Invoice!B2867</f>
        <v>0</v>
      </c>
      <c r="C1110" s="88">
        <f>Invoice!E2867</f>
        <v>0</v>
      </c>
      <c r="D1110" s="89">
        <f>Invoice!H2867</f>
        <v>0</v>
      </c>
      <c r="E1110" s="81">
        <f t="shared" si="115"/>
        <v>0</v>
      </c>
      <c r="F1110" s="81"/>
      <c r="G1110" s="82">
        <f t="shared" si="116"/>
        <v>0</v>
      </c>
      <c r="H1110" s="83">
        <f t="shared" si="117"/>
        <v>0</v>
      </c>
      <c r="I1110" s="83" t="e">
        <f t="shared" si="118"/>
        <v>#DIV/0!</v>
      </c>
      <c r="J1110" s="103" t="e">
        <f t="shared" si="119"/>
        <v>#DIV/0!</v>
      </c>
    </row>
    <row r="1111" spans="1:10" ht="12.75" customHeight="1" x14ac:dyDescent="0.25">
      <c r="A1111" s="101"/>
      <c r="D1111" s="81"/>
      <c r="E1111" s="81">
        <f>(E1110*Invoice!I2867)+((E1110-(E1110*Invoice!I2867))*Invoice!J2867)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9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Invoice!B2868</f>
        <v>0</v>
      </c>
      <c r="C1116" s="88">
        <f>Invoice!E2868</f>
        <v>0</v>
      </c>
      <c r="D1116" s="89">
        <f>Invoice!H2868</f>
        <v>0</v>
      </c>
      <c r="E1116" s="81">
        <f t="shared" si="115"/>
        <v>0</v>
      </c>
      <c r="F1116" s="81"/>
      <c r="G1116" s="82">
        <f t="shared" si="116"/>
        <v>0</v>
      </c>
      <c r="H1116" s="83">
        <f t="shared" si="117"/>
        <v>0</v>
      </c>
      <c r="I1116" s="83" t="e">
        <f t="shared" si="118"/>
        <v>#DIV/0!</v>
      </c>
      <c r="J1116" s="103" t="e">
        <f t="shared" si="119"/>
        <v>#DIV/0!</v>
      </c>
    </row>
    <row r="1117" spans="1:10" ht="12.75" customHeight="1" x14ac:dyDescent="0.25">
      <c r="A1117" s="101"/>
      <c r="D1117" s="81"/>
      <c r="E1117" s="81">
        <f>(E1116*Invoice!I2868)+((E1116-(E1116*Invoice!I2868))*Invoice!J2868)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10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Invoice!B2869</f>
        <v>0</v>
      </c>
      <c r="C1122" s="88">
        <f>Invoice!E2869</f>
        <v>0</v>
      </c>
      <c r="D1122" s="89">
        <f>Invoice!H2869</f>
        <v>0</v>
      </c>
      <c r="E1122" s="81">
        <f t="shared" si="115"/>
        <v>0</v>
      </c>
      <c r="F1122" s="81"/>
      <c r="G1122" s="82">
        <f t="shared" si="116"/>
        <v>0</v>
      </c>
      <c r="H1122" s="83">
        <f t="shared" si="117"/>
        <v>0</v>
      </c>
      <c r="I1122" s="83" t="e">
        <f t="shared" si="118"/>
        <v>#DIV/0!</v>
      </c>
      <c r="J1122" s="103" t="e">
        <f t="shared" si="119"/>
        <v>#DIV/0!</v>
      </c>
    </row>
    <row r="1123" spans="1:10" ht="12.75" customHeight="1" x14ac:dyDescent="0.25">
      <c r="A1123" s="101"/>
      <c r="D1123" s="81"/>
      <c r="E1123" s="81">
        <f>(E1122*Invoice!I2869)+((E1122-(E1122*Invoice!I2869))*Invoice!J2869)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11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Invoice!B2870</f>
        <v>0</v>
      </c>
      <c r="C1128" s="88">
        <f>Invoice!E2870</f>
        <v>0</v>
      </c>
      <c r="D1128" s="89">
        <f>Invoice!H2870</f>
        <v>0</v>
      </c>
      <c r="E1128" s="81">
        <f t="shared" si="115"/>
        <v>0</v>
      </c>
      <c r="F1128" s="81"/>
      <c r="G1128" s="82">
        <f t="shared" si="116"/>
        <v>0</v>
      </c>
      <c r="H1128" s="83">
        <f t="shared" si="117"/>
        <v>0</v>
      </c>
      <c r="I1128" s="83" t="e">
        <f t="shared" si="118"/>
        <v>#DIV/0!</v>
      </c>
      <c r="J1128" s="103" t="e">
        <f t="shared" si="119"/>
        <v>#DIV/0!</v>
      </c>
    </row>
    <row r="1129" spans="1:10" ht="12.75" customHeight="1" x14ac:dyDescent="0.25">
      <c r="A1129" s="101"/>
      <c r="D1129" s="81"/>
      <c r="E1129" s="81">
        <f>(E1128*Invoice!I2870)+((E1128-(E1128*Invoice!I2870))*Invoice!J2870)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12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Invoice!B2871</f>
        <v>0</v>
      </c>
      <c r="C1134" s="88">
        <f>Invoice!E2871</f>
        <v>0</v>
      </c>
      <c r="D1134" s="89">
        <f>Invoice!H2871</f>
        <v>0</v>
      </c>
      <c r="E1134" s="81">
        <f t="shared" si="115"/>
        <v>0</v>
      </c>
      <c r="F1134" s="81"/>
      <c r="G1134" s="82">
        <f t="shared" si="116"/>
        <v>0</v>
      </c>
      <c r="H1134" s="83">
        <f t="shared" si="117"/>
        <v>0</v>
      </c>
      <c r="I1134" s="83" t="e">
        <f t="shared" si="118"/>
        <v>#DIV/0!</v>
      </c>
      <c r="J1134" s="103" t="e">
        <f t="shared" si="119"/>
        <v>#DIV/0!</v>
      </c>
    </row>
    <row r="1135" spans="1:10" ht="12.75" customHeight="1" x14ac:dyDescent="0.25">
      <c r="A1135" s="101"/>
      <c r="D1135" s="81"/>
      <c r="E1135" s="81">
        <f>(E1134*Invoice!I2871)+((E1134-(E1134*Invoice!I2871))*Invoice!J2871)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13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Invoice!B2872</f>
        <v>0</v>
      </c>
      <c r="C1140" s="88">
        <f>Invoice!E2872</f>
        <v>0</v>
      </c>
      <c r="D1140" s="89">
        <f>Invoice!H2872</f>
        <v>0</v>
      </c>
      <c r="E1140" s="81">
        <f t="shared" si="115"/>
        <v>0</v>
      </c>
      <c r="F1140" s="81"/>
      <c r="G1140" s="82">
        <f t="shared" si="116"/>
        <v>0</v>
      </c>
      <c r="H1140" s="83">
        <f t="shared" si="117"/>
        <v>0</v>
      </c>
      <c r="I1140" s="83" t="e">
        <f t="shared" si="118"/>
        <v>#DIV/0!</v>
      </c>
      <c r="J1140" s="103" t="e">
        <f t="shared" si="119"/>
        <v>#DIV/0!</v>
      </c>
    </row>
    <row r="1141" spans="1:10" ht="12.75" customHeight="1" x14ac:dyDescent="0.25">
      <c r="A1141" s="101"/>
      <c r="D1141" s="81"/>
      <c r="E1141" s="81">
        <f>(E1140*Invoice!I2872)+((E1140-(E1140*Invoice!I2872))*Invoice!J2872)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14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Invoice!B2873</f>
        <v>0</v>
      </c>
      <c r="C1146" s="88">
        <f>Invoice!E2873</f>
        <v>0</v>
      </c>
      <c r="D1146" s="89">
        <f>Invoice!H2873</f>
        <v>0</v>
      </c>
      <c r="E1146" s="81">
        <f t="shared" si="115"/>
        <v>0</v>
      </c>
      <c r="F1146" s="81"/>
      <c r="G1146" s="82">
        <f t="shared" si="116"/>
        <v>0</v>
      </c>
      <c r="H1146" s="83">
        <f t="shared" si="117"/>
        <v>0</v>
      </c>
      <c r="I1146" s="83" t="e">
        <f t="shared" si="118"/>
        <v>#DIV/0!</v>
      </c>
      <c r="J1146" s="103" t="e">
        <f t="shared" si="119"/>
        <v>#DIV/0!</v>
      </c>
    </row>
    <row r="1147" spans="1:10" ht="12.75" customHeight="1" x14ac:dyDescent="0.25">
      <c r="A1147" s="101"/>
      <c r="D1147" s="81"/>
      <c r="E1147" s="81">
        <f>(E1146*Invoice!I2873)+((E1146-(E1146*Invoice!I2873))*Invoice!J2873)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15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Invoice!B2874</f>
        <v>0</v>
      </c>
      <c r="C1152" s="88">
        <f>Invoice!E2874</f>
        <v>0</v>
      </c>
      <c r="D1152" s="89">
        <f>Invoice!H2874</f>
        <v>0</v>
      </c>
      <c r="E1152" s="81">
        <f t="shared" si="115"/>
        <v>0</v>
      </c>
      <c r="F1152" s="81"/>
      <c r="G1152" s="82">
        <f t="shared" si="116"/>
        <v>0</v>
      </c>
      <c r="H1152" s="83">
        <f t="shared" si="117"/>
        <v>0</v>
      </c>
      <c r="I1152" s="83" t="e">
        <f t="shared" si="118"/>
        <v>#DIV/0!</v>
      </c>
      <c r="J1152" s="103" t="e">
        <f t="shared" si="119"/>
        <v>#DIV/0!</v>
      </c>
    </row>
    <row r="1153" spans="1:10" ht="12.75" customHeight="1" x14ac:dyDescent="0.25">
      <c r="A1153" s="101"/>
      <c r="D1153" s="81"/>
      <c r="E1153" s="81">
        <f>(E1152*Invoice!I2874)+((E1152-(E1152*Invoice!I2874))*Invoice!J2874)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16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Invoice!B2875</f>
        <v>0</v>
      </c>
      <c r="C1158" s="88">
        <f>Invoice!E2875</f>
        <v>0</v>
      </c>
      <c r="D1158" s="89">
        <f>Invoice!H2875</f>
        <v>0</v>
      </c>
      <c r="E1158" s="81">
        <f t="shared" si="115"/>
        <v>0</v>
      </c>
      <c r="F1158" s="81"/>
      <c r="G1158" s="82">
        <f t="shared" si="116"/>
        <v>0</v>
      </c>
      <c r="H1158" s="83">
        <f t="shared" si="117"/>
        <v>0</v>
      </c>
      <c r="I1158" s="83" t="e">
        <f t="shared" si="118"/>
        <v>#DIV/0!</v>
      </c>
      <c r="J1158" s="103" t="e">
        <f t="shared" si="119"/>
        <v>#DIV/0!</v>
      </c>
    </row>
    <row r="1159" spans="1:10" ht="12.75" customHeight="1" x14ac:dyDescent="0.25">
      <c r="A1159" s="101"/>
      <c r="D1159" s="81"/>
      <c r="E1159" s="81">
        <f>(E1158*Invoice!I2875)+((E1158-(E1158*Invoice!I2875))*Invoice!J2875)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C1162" s="88"/>
      <c r="D1162" s="89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6"/>
      <c r="B1163" s="107"/>
      <c r="C1163" s="107"/>
      <c r="D1163" s="107"/>
      <c r="E1163" s="107"/>
      <c r="F1163" s="107"/>
      <c r="G1163" s="108">
        <f>G1070+G1076+G1082+G1088+G1094+G1100+G1106+G1112+G1118+G1124+G1130+G1136+G1142+G1148+G1154+G1160</f>
        <v>7304886.4864864852</v>
      </c>
      <c r="H1163" s="108">
        <f>H1070+H1076+H1082+H1088+H1094+H1100+H1106+H1112+H1118+H1124+H1130+H1136+H1142+H1148+H1154+H1160</f>
        <v>803537.51351351349</v>
      </c>
      <c r="I1163" s="107"/>
      <c r="J1163" s="109">
        <f>H1071+H1077+H1083+H1089+H1095+H1101+H1107+H1113+H1119+H1125+H1131+H1137+H1143+H1149+H1155+H1161</f>
        <v>8108424</v>
      </c>
    </row>
    <row r="1165" spans="1:10" ht="12.75" customHeight="1" x14ac:dyDescent="0.25">
      <c r="A1165" s="94" t="s">
        <v>1</v>
      </c>
      <c r="B1165" s="95">
        <f>Invoice!E2966</f>
        <v>24020027</v>
      </c>
      <c r="C1165" s="96"/>
      <c r="D1165" s="97"/>
      <c r="E1165" s="97"/>
      <c r="F1165" s="97"/>
      <c r="G1165" s="98"/>
      <c r="H1165" s="99"/>
      <c r="I1165" s="99"/>
      <c r="J1165" s="100"/>
    </row>
    <row r="1166" spans="1:10" ht="12.75" customHeight="1" x14ac:dyDescent="0.25">
      <c r="A1166" s="101">
        <v>1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Invoice!B2974</f>
        <v>50</v>
      </c>
      <c r="C1167" s="88" t="str">
        <f>Invoice!E2974</f>
        <v>STIP / PENGHAPUS JOYKO ER-30W PUTIH</v>
      </c>
      <c r="D1167" s="89">
        <f>Invoice!H2974</f>
        <v>32000</v>
      </c>
      <c r="E1167" s="81">
        <f>D1167*B1167</f>
        <v>1600000</v>
      </c>
      <c r="F1167" s="81"/>
      <c r="G1167" s="82">
        <f>E1167/1.11</f>
        <v>1441441.4414414414</v>
      </c>
      <c r="H1167" s="83">
        <f>G1167*11%</f>
        <v>158558.55855855855</v>
      </c>
      <c r="I1167" s="83">
        <f>G1167/B1167</f>
        <v>28828.828828828828</v>
      </c>
      <c r="J1167" s="103">
        <f>H1167/B1167</f>
        <v>3171.171171171171</v>
      </c>
    </row>
    <row r="1168" spans="1:10" ht="12.75" customHeight="1" x14ac:dyDescent="0.25">
      <c r="A1168" s="101"/>
      <c r="D1168" s="81"/>
      <c r="E1168" s="81">
        <f>(E1167*Invoice!I2974)+((E1167-(E1167*Invoice!I2974))*Invoice!J2974)</f>
        <v>200000</v>
      </c>
      <c r="F1168" s="81"/>
      <c r="G1168" s="90">
        <f>E1168/1.11</f>
        <v>180180.18018018018</v>
      </c>
      <c r="H1168" s="91">
        <f>G1168*11%</f>
        <v>19819.819819819819</v>
      </c>
      <c r="I1168" s="91">
        <f>G1168/B1167</f>
        <v>3603.6036036036035</v>
      </c>
      <c r="J1168" s="104">
        <f>H1168/B1167</f>
        <v>396.39639639639637</v>
      </c>
    </row>
    <row r="1169" spans="1:10" ht="12.75" customHeight="1" x14ac:dyDescent="0.25">
      <c r="A1169" s="101"/>
      <c r="D1169" s="81" t="s">
        <v>23</v>
      </c>
      <c r="E1169" s="81">
        <f>E1167-E1168</f>
        <v>1400000</v>
      </c>
      <c r="F1169" s="81"/>
      <c r="G1169" s="82">
        <f>G1167-G1168</f>
        <v>1261261.2612612613</v>
      </c>
      <c r="H1169" s="82">
        <f>H1167-H1168</f>
        <v>138738.73873873873</v>
      </c>
      <c r="I1169" s="82">
        <f>I1167-I1168</f>
        <v>25225.225225225226</v>
      </c>
      <c r="J1169" s="105">
        <f>J1167-J1168</f>
        <v>2774.7747747747744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1400000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2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Invoice!B2975</f>
        <v>50</v>
      </c>
      <c r="C1173" s="88" t="str">
        <f>Invoice!E2975</f>
        <v>ISI STAPLER (STAPLES) GREATWALL GW-369 (BESAR)</v>
      </c>
      <c r="D1173" s="89">
        <f>Invoice!H2975</f>
        <v>25000</v>
      </c>
      <c r="E1173" s="81">
        <f t="shared" ref="E1173:E1257" si="120">D1173*B1173</f>
        <v>1250000</v>
      </c>
      <c r="F1173" s="81"/>
      <c r="G1173" s="82">
        <f t="shared" ref="G1173:G1257" si="121">E1173/1.11</f>
        <v>1126126.1261261259</v>
      </c>
      <c r="H1173" s="83">
        <f t="shared" ref="H1173:H1257" si="122">G1173*11%</f>
        <v>123873.87387387385</v>
      </c>
      <c r="I1173" s="83">
        <f t="shared" ref="I1173:I1257" si="123">G1173/B1173</f>
        <v>22522.522522522519</v>
      </c>
      <c r="J1173" s="103">
        <f t="shared" ref="J1173:J1257" si="124">H1173/B1173</f>
        <v>2477.4774774774769</v>
      </c>
    </row>
    <row r="1174" spans="1:10" ht="12.75" customHeight="1" x14ac:dyDescent="0.25">
      <c r="A1174" s="101"/>
      <c r="D1174" s="81"/>
      <c r="E1174" s="81">
        <f>(E1173*Invoice!I2975)+((E1173-(E1173*Invoice!I2975))*Invoice!J2975)</f>
        <v>0</v>
      </c>
      <c r="F1174" s="81"/>
      <c r="G1174" s="90">
        <f>E1174/1.11</f>
        <v>0</v>
      </c>
      <c r="H1174" s="91">
        <f>G1174*11%</f>
        <v>0</v>
      </c>
      <c r="I1174" s="91">
        <f>G1174/B1173</f>
        <v>0</v>
      </c>
      <c r="J1174" s="104">
        <f>H1174/B1173</f>
        <v>0</v>
      </c>
    </row>
    <row r="1175" spans="1:10" ht="12.75" customHeight="1" x14ac:dyDescent="0.25">
      <c r="A1175" s="101"/>
      <c r="D1175" s="81" t="s">
        <v>23</v>
      </c>
      <c r="E1175" s="81">
        <f>E1173-E1174</f>
        <v>1250000</v>
      </c>
      <c r="F1175" s="81"/>
      <c r="G1175" s="82">
        <f>G1173-G1174</f>
        <v>1126126.1261261259</v>
      </c>
      <c r="H1175" s="82">
        <f>H1173-H1174</f>
        <v>123873.87387387385</v>
      </c>
      <c r="I1175" s="82">
        <f>I1173-I1174</f>
        <v>22522.522522522519</v>
      </c>
      <c r="J1175" s="105">
        <f>J1173-J1174</f>
        <v>2477.4774774774769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1249999.9999999998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3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Invoice!B2976</f>
        <v>25</v>
      </c>
      <c r="C1179" s="88" t="str">
        <f>Invoice!E2976</f>
        <v>HAND TALLY COUNTER KENKO HT-302</v>
      </c>
      <c r="D1179" s="89">
        <f>Invoice!H2976</f>
        <v>19000</v>
      </c>
      <c r="E1179" s="81">
        <f t="shared" si="120"/>
        <v>475000</v>
      </c>
      <c r="F1179" s="81"/>
      <c r="G1179" s="82">
        <f t="shared" si="121"/>
        <v>427927.92792792787</v>
      </c>
      <c r="H1179" s="83">
        <f t="shared" si="122"/>
        <v>47072.072072072064</v>
      </c>
      <c r="I1179" s="83">
        <f t="shared" si="123"/>
        <v>17117.117117117115</v>
      </c>
      <c r="J1179" s="103">
        <f t="shared" si="124"/>
        <v>1882.8828828828825</v>
      </c>
    </row>
    <row r="1180" spans="1:10" ht="12.75" customHeight="1" x14ac:dyDescent="0.25">
      <c r="A1180" s="101"/>
      <c r="D1180" s="81"/>
      <c r="E1180" s="81">
        <f>(E1179*Invoice!I2976)+((E1179-(E1179*Invoice!I2976))*Invoice!J2976)</f>
        <v>59375</v>
      </c>
      <c r="F1180" s="81"/>
      <c r="G1180" s="90">
        <f>E1180/1.11</f>
        <v>53490.990990990984</v>
      </c>
      <c r="H1180" s="91">
        <f>G1180*11%</f>
        <v>5884.009009009008</v>
      </c>
      <c r="I1180" s="91">
        <f>G1180/B1179</f>
        <v>2139.6396396396394</v>
      </c>
      <c r="J1180" s="104">
        <f>H1180/B1179</f>
        <v>235.36036036036032</v>
      </c>
    </row>
    <row r="1181" spans="1:10" ht="12.75" customHeight="1" x14ac:dyDescent="0.25">
      <c r="A1181" s="101"/>
      <c r="D1181" s="81" t="s">
        <v>23</v>
      </c>
      <c r="E1181" s="81">
        <f>E1179-E1180</f>
        <v>415625</v>
      </c>
      <c r="F1181" s="81"/>
      <c r="G1181" s="82">
        <f>G1179-G1180</f>
        <v>374436.93693693687</v>
      </c>
      <c r="H1181" s="82">
        <f>H1179-H1180</f>
        <v>41188.063063063055</v>
      </c>
      <c r="I1181" s="82">
        <f>I1179-I1180</f>
        <v>14977.477477477476</v>
      </c>
      <c r="J1181" s="105">
        <f>J1179-J1180</f>
        <v>1647.5225225225222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415624.99999999994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4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Invoice!B2977</f>
        <v>144</v>
      </c>
      <c r="C1185" s="88" t="str">
        <f>Invoice!E2977</f>
        <v>GEL PEN KENKO HI-TECH-H 0.28 MM HITAM</v>
      </c>
      <c r="D1185" s="89">
        <f>Invoice!H2977</f>
        <v>39000</v>
      </c>
      <c r="E1185" s="81">
        <f t="shared" si="120"/>
        <v>5616000</v>
      </c>
      <c r="F1185" s="81"/>
      <c r="G1185" s="82">
        <f t="shared" si="121"/>
        <v>5059459.4594594594</v>
      </c>
      <c r="H1185" s="83">
        <f t="shared" si="122"/>
        <v>556540.54054054059</v>
      </c>
      <c r="I1185" s="83">
        <f t="shared" si="123"/>
        <v>35135.135135135133</v>
      </c>
      <c r="J1185" s="103">
        <f t="shared" si="124"/>
        <v>3864.864864864865</v>
      </c>
    </row>
    <row r="1186" spans="1:10" ht="12.75" customHeight="1" x14ac:dyDescent="0.25">
      <c r="A1186" s="101"/>
      <c r="D1186" s="81"/>
      <c r="E1186" s="81">
        <f>(E1185*Invoice!I2977)+((E1185-(E1185*Invoice!I2977))*Invoice!J2977)</f>
        <v>702000</v>
      </c>
      <c r="F1186" s="81"/>
      <c r="G1186" s="90">
        <f>E1186/1.11</f>
        <v>632432.43243243243</v>
      </c>
      <c r="H1186" s="91">
        <f>G1186*11%</f>
        <v>69567.567567567574</v>
      </c>
      <c r="I1186" s="91">
        <f>G1186/B1185</f>
        <v>4391.8918918918916</v>
      </c>
      <c r="J1186" s="104">
        <f>H1186/B1185</f>
        <v>483.10810810810813</v>
      </c>
    </row>
    <row r="1187" spans="1:10" ht="12.75" customHeight="1" x14ac:dyDescent="0.25">
      <c r="A1187" s="101"/>
      <c r="D1187" s="81" t="s">
        <v>23</v>
      </c>
      <c r="E1187" s="81">
        <f>E1185-E1186</f>
        <v>4914000</v>
      </c>
      <c r="F1187" s="81"/>
      <c r="G1187" s="82">
        <f>G1185-G1186</f>
        <v>4427027.0270270268</v>
      </c>
      <c r="H1187" s="82">
        <f>H1185-H1186</f>
        <v>486972.97297297302</v>
      </c>
      <c r="I1187" s="82">
        <f>I1185-I1186</f>
        <v>30743.24324324324</v>
      </c>
      <c r="J1187" s="105">
        <f>J1185-J1186</f>
        <v>3381.7567567567567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4914000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5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Invoice!B2978</f>
        <v>0</v>
      </c>
      <c r="C1191" s="88">
        <f>Invoice!E2978</f>
        <v>0</v>
      </c>
      <c r="D1191" s="89">
        <f>Invoice!H2978</f>
        <v>0</v>
      </c>
      <c r="E1191" s="81">
        <f t="shared" si="120"/>
        <v>0</v>
      </c>
      <c r="F1191" s="81"/>
      <c r="G1191" s="82">
        <f t="shared" si="121"/>
        <v>0</v>
      </c>
      <c r="H1191" s="83">
        <f t="shared" si="122"/>
        <v>0</v>
      </c>
      <c r="I1191" s="83" t="e">
        <f t="shared" si="123"/>
        <v>#DIV/0!</v>
      </c>
      <c r="J1191" s="103" t="e">
        <f t="shared" si="124"/>
        <v>#DIV/0!</v>
      </c>
    </row>
    <row r="1192" spans="1:10" ht="12.75" customHeight="1" x14ac:dyDescent="0.25">
      <c r="A1192" s="101"/>
      <c r="D1192" s="81"/>
      <c r="E1192" s="81">
        <f>(E1191*Invoice!I2978)+((E1191-(E1191*Invoice!I2978))*Invoice!J2978)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6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Invoice!B2979</f>
        <v>0</v>
      </c>
      <c r="C1197" s="88">
        <f>Invoice!E2979</f>
        <v>0</v>
      </c>
      <c r="D1197" s="89">
        <f>Invoice!H2979</f>
        <v>0</v>
      </c>
      <c r="E1197" s="81">
        <f t="shared" si="120"/>
        <v>0</v>
      </c>
      <c r="F1197" s="81"/>
      <c r="G1197" s="82">
        <f t="shared" si="121"/>
        <v>0</v>
      </c>
      <c r="H1197" s="83">
        <f t="shared" si="122"/>
        <v>0</v>
      </c>
      <c r="I1197" s="83" t="e">
        <f t="shared" si="123"/>
        <v>#DIV/0!</v>
      </c>
      <c r="J1197" s="103" t="e">
        <f t="shared" si="124"/>
        <v>#DIV/0!</v>
      </c>
    </row>
    <row r="1198" spans="1:10" ht="12.75" customHeight="1" x14ac:dyDescent="0.25">
      <c r="A1198" s="101"/>
      <c r="D1198" s="81"/>
      <c r="E1198" s="81">
        <f>(E1197*Invoice!I2979)+((E1197-(E1197*Invoice!I2979))*Invoice!J2979)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7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Invoice!B2980</f>
        <v>0</v>
      </c>
      <c r="C1203" s="88">
        <f>Invoice!E2980</f>
        <v>0</v>
      </c>
      <c r="D1203" s="89">
        <f>Invoice!H2980</f>
        <v>0</v>
      </c>
      <c r="E1203" s="81">
        <f t="shared" si="120"/>
        <v>0</v>
      </c>
      <c r="F1203" s="81"/>
      <c r="G1203" s="82">
        <f t="shared" si="121"/>
        <v>0</v>
      </c>
      <c r="H1203" s="83">
        <f t="shared" si="122"/>
        <v>0</v>
      </c>
      <c r="I1203" s="83" t="e">
        <f t="shared" si="123"/>
        <v>#DIV/0!</v>
      </c>
      <c r="J1203" s="103" t="e">
        <f t="shared" si="124"/>
        <v>#DIV/0!</v>
      </c>
    </row>
    <row r="1204" spans="1:10" ht="12.75" customHeight="1" x14ac:dyDescent="0.25">
      <c r="A1204" s="101"/>
      <c r="D1204" s="81"/>
      <c r="E1204" s="81">
        <f>(E1203*Invoice!I2980)+((E1203-(E1203*Invoice!I2980))*Invoice!J2980)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8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Invoice!B2981</f>
        <v>0</v>
      </c>
      <c r="C1209" s="88">
        <f>Invoice!E2981</f>
        <v>0</v>
      </c>
      <c r="D1209" s="89">
        <f>Invoice!H2981</f>
        <v>0</v>
      </c>
      <c r="E1209" s="81">
        <f t="shared" si="120"/>
        <v>0</v>
      </c>
      <c r="F1209" s="81"/>
      <c r="G1209" s="82">
        <f t="shared" si="121"/>
        <v>0</v>
      </c>
      <c r="H1209" s="83">
        <f t="shared" si="122"/>
        <v>0</v>
      </c>
      <c r="I1209" s="83" t="e">
        <f t="shared" si="123"/>
        <v>#DIV/0!</v>
      </c>
      <c r="J1209" s="103" t="e">
        <f t="shared" si="124"/>
        <v>#DIV/0!</v>
      </c>
    </row>
    <row r="1210" spans="1:10" ht="12.75" customHeight="1" x14ac:dyDescent="0.25">
      <c r="A1210" s="101"/>
      <c r="D1210" s="81"/>
      <c r="E1210" s="81">
        <f>(E1209*Invoice!I2981)+((E1209-(E1209*Invoice!I2981))*Invoice!J2981)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9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Invoice!B2982</f>
        <v>0</v>
      </c>
      <c r="C1215" s="88">
        <f>Invoice!E2982</f>
        <v>0</v>
      </c>
      <c r="D1215" s="89">
        <f>Invoice!H2982</f>
        <v>0</v>
      </c>
      <c r="E1215" s="81">
        <f t="shared" si="120"/>
        <v>0</v>
      </c>
      <c r="F1215" s="81"/>
      <c r="G1215" s="82">
        <f t="shared" si="121"/>
        <v>0</v>
      </c>
      <c r="H1215" s="83">
        <f t="shared" si="122"/>
        <v>0</v>
      </c>
      <c r="I1215" s="83" t="e">
        <f t="shared" si="123"/>
        <v>#DIV/0!</v>
      </c>
      <c r="J1215" s="103" t="e">
        <f t="shared" si="124"/>
        <v>#DIV/0!</v>
      </c>
    </row>
    <row r="1216" spans="1:10" ht="12.75" customHeight="1" x14ac:dyDescent="0.25">
      <c r="A1216" s="101"/>
      <c r="D1216" s="81"/>
      <c r="E1216" s="81">
        <f>(E1215*Invoice!I2982)+((E1215-(E1215*Invoice!I2982))*Invoice!J2982)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10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Invoice!B2983</f>
        <v>0</v>
      </c>
      <c r="C1221" s="88">
        <f>Invoice!E2983</f>
        <v>0</v>
      </c>
      <c r="D1221" s="89">
        <f>Invoice!H2983</f>
        <v>0</v>
      </c>
      <c r="E1221" s="81">
        <f t="shared" si="120"/>
        <v>0</v>
      </c>
      <c r="F1221" s="81"/>
      <c r="G1221" s="82">
        <f t="shared" si="121"/>
        <v>0</v>
      </c>
      <c r="H1221" s="83">
        <f t="shared" si="122"/>
        <v>0</v>
      </c>
      <c r="I1221" s="83" t="e">
        <f t="shared" si="123"/>
        <v>#DIV/0!</v>
      </c>
      <c r="J1221" s="103" t="e">
        <f t="shared" si="124"/>
        <v>#DIV/0!</v>
      </c>
    </row>
    <row r="1222" spans="1:10" ht="12.75" customHeight="1" x14ac:dyDescent="0.25">
      <c r="A1222" s="101"/>
      <c r="D1222" s="81"/>
      <c r="E1222" s="81">
        <f>(E1221*Invoice!I2983)+((E1221-(E1221*Invoice!I2983))*Invoice!J2983)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11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Invoice!B2984</f>
        <v>0</v>
      </c>
      <c r="C1227" s="88">
        <f>Invoice!E2984</f>
        <v>0</v>
      </c>
      <c r="D1227" s="89">
        <f>Invoice!H2984</f>
        <v>0</v>
      </c>
      <c r="E1227" s="81">
        <f t="shared" si="120"/>
        <v>0</v>
      </c>
      <c r="F1227" s="81"/>
      <c r="G1227" s="82">
        <f t="shared" si="121"/>
        <v>0</v>
      </c>
      <c r="H1227" s="83">
        <f t="shared" si="122"/>
        <v>0</v>
      </c>
      <c r="I1227" s="83" t="e">
        <f t="shared" si="123"/>
        <v>#DIV/0!</v>
      </c>
      <c r="J1227" s="103" t="e">
        <f t="shared" si="124"/>
        <v>#DIV/0!</v>
      </c>
    </row>
    <row r="1228" spans="1:10" ht="12.75" customHeight="1" x14ac:dyDescent="0.25">
      <c r="A1228" s="101"/>
      <c r="D1228" s="81"/>
      <c r="E1228" s="81">
        <f>(E1227*Invoice!I2984)+((E1227-(E1227*Invoice!I2984))*Invoice!J2984)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12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Invoice!B2985</f>
        <v>0</v>
      </c>
      <c r="C1233" s="88">
        <f>Invoice!E2985</f>
        <v>0</v>
      </c>
      <c r="D1233" s="89">
        <f>Invoice!H2985</f>
        <v>0</v>
      </c>
      <c r="E1233" s="81">
        <f t="shared" si="120"/>
        <v>0</v>
      </c>
      <c r="F1233" s="81"/>
      <c r="G1233" s="82">
        <f t="shared" si="121"/>
        <v>0</v>
      </c>
      <c r="H1233" s="83">
        <f t="shared" si="122"/>
        <v>0</v>
      </c>
      <c r="I1233" s="83" t="e">
        <f t="shared" si="123"/>
        <v>#DIV/0!</v>
      </c>
      <c r="J1233" s="103" t="e">
        <f t="shared" si="124"/>
        <v>#DIV/0!</v>
      </c>
    </row>
    <row r="1234" spans="1:10" ht="12.75" customHeight="1" x14ac:dyDescent="0.25">
      <c r="A1234" s="101"/>
      <c r="D1234" s="81"/>
      <c r="E1234" s="81">
        <f>(E1233*Invoice!I2985)+((E1233-(E1233*Invoice!I2985))*Invoice!J2985)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13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Invoice!B2986</f>
        <v>0</v>
      </c>
      <c r="C1239" s="88">
        <f>Invoice!E2986</f>
        <v>0</v>
      </c>
      <c r="D1239" s="89">
        <f>Invoice!H2986</f>
        <v>0</v>
      </c>
      <c r="E1239" s="81">
        <f t="shared" si="120"/>
        <v>0</v>
      </c>
      <c r="F1239" s="81"/>
      <c r="G1239" s="82">
        <f t="shared" si="121"/>
        <v>0</v>
      </c>
      <c r="H1239" s="83">
        <f t="shared" si="122"/>
        <v>0</v>
      </c>
      <c r="I1239" s="83" t="e">
        <f t="shared" si="123"/>
        <v>#DIV/0!</v>
      </c>
      <c r="J1239" s="103" t="e">
        <f t="shared" si="124"/>
        <v>#DIV/0!</v>
      </c>
    </row>
    <row r="1240" spans="1:10" ht="12.75" customHeight="1" x14ac:dyDescent="0.25">
      <c r="A1240" s="101"/>
      <c r="D1240" s="81"/>
      <c r="E1240" s="81">
        <f>(E1239*Invoice!I2986)+((E1239-(E1239*Invoice!I2986))*Invoice!J2986)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14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Invoice!B2987</f>
        <v>0</v>
      </c>
      <c r="C1245" s="88">
        <f>Invoice!E2987</f>
        <v>0</v>
      </c>
      <c r="D1245" s="89">
        <f>Invoice!H2987</f>
        <v>0</v>
      </c>
      <c r="E1245" s="81">
        <f t="shared" si="120"/>
        <v>0</v>
      </c>
      <c r="F1245" s="81"/>
      <c r="G1245" s="82">
        <f t="shared" si="121"/>
        <v>0</v>
      </c>
      <c r="H1245" s="83">
        <f t="shared" si="122"/>
        <v>0</v>
      </c>
      <c r="I1245" s="83" t="e">
        <f t="shared" si="123"/>
        <v>#DIV/0!</v>
      </c>
      <c r="J1245" s="103" t="e">
        <f t="shared" si="124"/>
        <v>#DIV/0!</v>
      </c>
    </row>
    <row r="1246" spans="1:10" ht="12.75" customHeight="1" x14ac:dyDescent="0.25">
      <c r="A1246" s="101"/>
      <c r="D1246" s="81"/>
      <c r="E1246" s="81">
        <f>(E1245*Invoice!I2987)+((E1245-(E1245*Invoice!I2987))*Invoice!J2987)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15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Invoice!B2988</f>
        <v>0</v>
      </c>
      <c r="C1251" s="88">
        <f>Invoice!E2988</f>
        <v>0</v>
      </c>
      <c r="D1251" s="89">
        <f>Invoice!H2988</f>
        <v>0</v>
      </c>
      <c r="E1251" s="81">
        <f t="shared" si="120"/>
        <v>0</v>
      </c>
      <c r="F1251" s="81"/>
      <c r="G1251" s="82">
        <f t="shared" si="121"/>
        <v>0</v>
      </c>
      <c r="H1251" s="83">
        <f t="shared" si="122"/>
        <v>0</v>
      </c>
      <c r="I1251" s="83" t="e">
        <f t="shared" si="123"/>
        <v>#DIV/0!</v>
      </c>
      <c r="J1251" s="103" t="e">
        <f t="shared" si="124"/>
        <v>#DIV/0!</v>
      </c>
    </row>
    <row r="1252" spans="1:10" ht="12.75" customHeight="1" x14ac:dyDescent="0.25">
      <c r="A1252" s="101"/>
      <c r="D1252" s="81"/>
      <c r="E1252" s="81">
        <f>(E1251*Invoice!I2988)+((E1251-(E1251*Invoice!I2988))*Invoice!J2988)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16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Invoice!B2989</f>
        <v>0</v>
      </c>
      <c r="C1257" s="88">
        <f>Invoice!E2989</f>
        <v>0</v>
      </c>
      <c r="D1257" s="89">
        <f>Invoice!H2989</f>
        <v>0</v>
      </c>
      <c r="E1257" s="81">
        <f t="shared" si="120"/>
        <v>0</v>
      </c>
      <c r="F1257" s="81"/>
      <c r="G1257" s="82">
        <f t="shared" si="121"/>
        <v>0</v>
      </c>
      <c r="H1257" s="83">
        <f t="shared" si="122"/>
        <v>0</v>
      </c>
      <c r="I1257" s="83" t="e">
        <f t="shared" si="123"/>
        <v>#DIV/0!</v>
      </c>
      <c r="J1257" s="103" t="e">
        <f t="shared" si="124"/>
        <v>#DIV/0!</v>
      </c>
    </row>
    <row r="1258" spans="1:10" ht="12.75" customHeight="1" x14ac:dyDescent="0.25">
      <c r="A1258" s="101"/>
      <c r="D1258" s="81"/>
      <c r="E1258" s="81">
        <f>(E1257*Invoice!I2989)+((E1257-(E1257*Invoice!I2989))*Invoice!J2989)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C1261" s="88"/>
      <c r="D1261" s="89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6"/>
      <c r="B1262" s="107"/>
      <c r="C1262" s="107"/>
      <c r="D1262" s="107"/>
      <c r="E1262" s="107"/>
      <c r="F1262" s="107"/>
      <c r="G1262" s="108">
        <f>G1169+G1175+G1181+G1187+G1193+G1199+G1205+G1211+G1217+G1223+G1229+G1235+G1241+G1247+G1253+G1259</f>
        <v>7188851.3513513505</v>
      </c>
      <c r="H1262" s="108">
        <f>H1169+H1175+H1181+H1187+H1193+H1199+H1205+H1211+H1217+H1223+H1229+H1235+H1241+H1247+H1253+H1259</f>
        <v>790773.64864864864</v>
      </c>
      <c r="I1262" s="107"/>
      <c r="J1262" s="109">
        <f>H1170+H1176+H1182+H1188+H1194+H1200+H1206+H1212+H1218+H1224+H1230+H1236+H1242+H1248+H1254+H1260</f>
        <v>7979625</v>
      </c>
    </row>
    <row r="1264" spans="1:10" ht="12.75" customHeight="1" x14ac:dyDescent="0.25">
      <c r="A1264" s="94" t="s">
        <v>1</v>
      </c>
      <c r="B1264" s="95">
        <f>Invoice!E3080</f>
        <v>24020028</v>
      </c>
      <c r="C1264" s="96"/>
      <c r="D1264" s="97"/>
      <c r="E1264" s="97"/>
      <c r="F1264" s="97"/>
      <c r="G1264" s="98"/>
      <c r="H1264" s="99"/>
      <c r="I1264" s="99"/>
      <c r="J1264" s="100"/>
    </row>
    <row r="1265" spans="1:10" ht="12.75" customHeight="1" x14ac:dyDescent="0.25">
      <c r="A1265" s="101">
        <v>1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Invoice!B3088</f>
        <v>360</v>
      </c>
      <c r="C1266" s="88" t="str">
        <f>Invoice!E3088</f>
        <v>CORRECTION FLUID KENKO KE-01</v>
      </c>
      <c r="D1266" s="89">
        <f>Invoice!H3088</f>
        <v>54300</v>
      </c>
      <c r="E1266" s="81">
        <f>D1266*B1266</f>
        <v>19548000</v>
      </c>
      <c r="F1266" s="81"/>
      <c r="G1266" s="82">
        <f>E1266/1.11</f>
        <v>17610810.810810808</v>
      </c>
      <c r="H1266" s="83">
        <f>G1266*11%</f>
        <v>1937189.1891891889</v>
      </c>
      <c r="I1266" s="83">
        <f>G1266/B1266</f>
        <v>48918.918918918913</v>
      </c>
      <c r="J1266" s="103">
        <f>H1266/B1266</f>
        <v>5381.0810810810799</v>
      </c>
    </row>
    <row r="1267" spans="1:10" ht="12.75" customHeight="1" x14ac:dyDescent="0.25">
      <c r="A1267" s="101"/>
      <c r="D1267" s="81"/>
      <c r="E1267" s="81">
        <f>(E1266*Invoice!I3088)+((E1266-(E1266*Invoice!I3088))*Invoice!J3088)</f>
        <v>2638980</v>
      </c>
      <c r="F1267" s="81"/>
      <c r="G1267" s="90">
        <f>E1267/1.11</f>
        <v>2377459.4594594594</v>
      </c>
      <c r="H1267" s="91">
        <f>G1267*11%</f>
        <v>261520.54054054053</v>
      </c>
      <c r="I1267" s="91">
        <f>G1267/B1266</f>
        <v>6604.0540540540542</v>
      </c>
      <c r="J1267" s="104">
        <f>H1267/B1266</f>
        <v>726.44594594594594</v>
      </c>
    </row>
    <row r="1268" spans="1:10" ht="12.75" customHeight="1" x14ac:dyDescent="0.25">
      <c r="A1268" s="101"/>
      <c r="D1268" s="81" t="s">
        <v>23</v>
      </c>
      <c r="E1268" s="81">
        <f>E1266-E1267</f>
        <v>16909020</v>
      </c>
      <c r="F1268" s="81"/>
      <c r="G1268" s="82">
        <f>G1266-G1267</f>
        <v>15233351.351351349</v>
      </c>
      <c r="H1268" s="82">
        <f>H1266-H1267</f>
        <v>1675668.6486486483</v>
      </c>
      <c r="I1268" s="82">
        <f>I1266-I1267</f>
        <v>42314.86486486486</v>
      </c>
      <c r="J1268" s="105">
        <f>J1266-J1267</f>
        <v>4654.6351351351341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16909019.999999996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2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Invoice!B3089</f>
        <v>0</v>
      </c>
      <c r="C1272" s="88">
        <f>Invoice!E3089</f>
        <v>0</v>
      </c>
      <c r="D1272" s="89">
        <f>Invoice!H3089</f>
        <v>0</v>
      </c>
      <c r="E1272" s="81">
        <f t="shared" ref="E1272:E1356" si="125">D1272*B1272</f>
        <v>0</v>
      </c>
      <c r="F1272" s="81"/>
      <c r="G1272" s="82">
        <f t="shared" ref="G1272:G1356" si="126">E1272/1.11</f>
        <v>0</v>
      </c>
      <c r="H1272" s="83">
        <f t="shared" ref="H1272:H1356" si="127">G1272*11%</f>
        <v>0</v>
      </c>
      <c r="I1272" s="83" t="e">
        <f t="shared" ref="I1272:I1356" si="128">G1272/B1272</f>
        <v>#DIV/0!</v>
      </c>
      <c r="J1272" s="103" t="e">
        <f t="shared" ref="J1272:J1356" si="129">H1272/B1272</f>
        <v>#DIV/0!</v>
      </c>
    </row>
    <row r="1273" spans="1:10" ht="12.75" customHeight="1" x14ac:dyDescent="0.25">
      <c r="A1273" s="101"/>
      <c r="D1273" s="81"/>
      <c r="E1273" s="81">
        <f>(E1272*Invoice!I3089)+((E1272-(E1272*Invoice!I3089))*Invoice!J3089)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3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Invoice!B3090</f>
        <v>0</v>
      </c>
      <c r="C1278" s="88">
        <f>Invoice!E3090</f>
        <v>0</v>
      </c>
      <c r="D1278" s="89">
        <f>Invoice!H3090</f>
        <v>0</v>
      </c>
      <c r="E1278" s="81">
        <f t="shared" si="125"/>
        <v>0</v>
      </c>
      <c r="F1278" s="81"/>
      <c r="G1278" s="82">
        <f t="shared" si="126"/>
        <v>0</v>
      </c>
      <c r="H1278" s="83">
        <f t="shared" si="127"/>
        <v>0</v>
      </c>
      <c r="I1278" s="83" t="e">
        <f t="shared" si="128"/>
        <v>#DIV/0!</v>
      </c>
      <c r="J1278" s="103" t="e">
        <f t="shared" si="129"/>
        <v>#DIV/0!</v>
      </c>
    </row>
    <row r="1279" spans="1:10" ht="12.75" customHeight="1" x14ac:dyDescent="0.25">
      <c r="A1279" s="101"/>
      <c r="D1279" s="81"/>
      <c r="E1279" s="81">
        <f>(E1278*Invoice!I3090)+((E1278-(E1278*Invoice!I3090))*Invoice!J3090)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4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Invoice!B3091</f>
        <v>0</v>
      </c>
      <c r="C1284" s="88">
        <f>Invoice!E3091</f>
        <v>0</v>
      </c>
      <c r="D1284" s="89">
        <f>Invoice!H3091</f>
        <v>0</v>
      </c>
      <c r="E1284" s="81">
        <f t="shared" si="125"/>
        <v>0</v>
      </c>
      <c r="F1284" s="81"/>
      <c r="G1284" s="82">
        <f t="shared" si="126"/>
        <v>0</v>
      </c>
      <c r="H1284" s="83">
        <f t="shared" si="127"/>
        <v>0</v>
      </c>
      <c r="I1284" s="83" t="e">
        <f t="shared" si="128"/>
        <v>#DIV/0!</v>
      </c>
      <c r="J1284" s="103" t="e">
        <f t="shared" si="129"/>
        <v>#DIV/0!</v>
      </c>
    </row>
    <row r="1285" spans="1:10" ht="12.75" customHeight="1" x14ac:dyDescent="0.25">
      <c r="A1285" s="101"/>
      <c r="D1285" s="81"/>
      <c r="E1285" s="81">
        <f>(E1284*Invoice!I3091)+((E1284-(E1284*Invoice!I3091))*Invoice!J3091)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5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Invoice!B3092</f>
        <v>0</v>
      </c>
      <c r="C1290" s="88">
        <f>Invoice!E3092</f>
        <v>0</v>
      </c>
      <c r="D1290" s="89">
        <f>Invoice!H3092</f>
        <v>0</v>
      </c>
      <c r="E1290" s="81">
        <f t="shared" si="125"/>
        <v>0</v>
      </c>
      <c r="F1290" s="81"/>
      <c r="G1290" s="82">
        <f t="shared" si="126"/>
        <v>0</v>
      </c>
      <c r="H1290" s="83">
        <f t="shared" si="127"/>
        <v>0</v>
      </c>
      <c r="I1290" s="83" t="e">
        <f t="shared" si="128"/>
        <v>#DIV/0!</v>
      </c>
      <c r="J1290" s="103" t="e">
        <f t="shared" si="129"/>
        <v>#DIV/0!</v>
      </c>
    </row>
    <row r="1291" spans="1:10" ht="12.75" customHeight="1" x14ac:dyDescent="0.25">
      <c r="A1291" s="101"/>
      <c r="D1291" s="81"/>
      <c r="E1291" s="81">
        <f>(E1290*Invoice!I3092)+((E1290-(E1290*Invoice!I3092))*Invoice!J3092)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6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Invoice!B3093</f>
        <v>0</v>
      </c>
      <c r="C1296" s="88">
        <f>Invoice!E3093</f>
        <v>0</v>
      </c>
      <c r="D1296" s="89">
        <f>Invoice!H3093</f>
        <v>0</v>
      </c>
      <c r="E1296" s="81">
        <f t="shared" si="125"/>
        <v>0</v>
      </c>
      <c r="F1296" s="81"/>
      <c r="G1296" s="82">
        <f t="shared" si="126"/>
        <v>0</v>
      </c>
      <c r="H1296" s="83">
        <f t="shared" si="127"/>
        <v>0</v>
      </c>
      <c r="I1296" s="83" t="e">
        <f t="shared" si="128"/>
        <v>#DIV/0!</v>
      </c>
      <c r="J1296" s="103" t="e">
        <f t="shared" si="129"/>
        <v>#DIV/0!</v>
      </c>
    </row>
    <row r="1297" spans="1:10" ht="12.75" customHeight="1" x14ac:dyDescent="0.25">
      <c r="A1297" s="101"/>
      <c r="D1297" s="81"/>
      <c r="E1297" s="81">
        <f>(E1296*Invoice!I3093)+((E1296-(E1296*Invoice!I3093))*Invoice!J3093)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7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Invoice!B3094</f>
        <v>0</v>
      </c>
      <c r="C1302" s="88">
        <f>Invoice!E3094</f>
        <v>0</v>
      </c>
      <c r="D1302" s="89">
        <f>Invoice!H3094</f>
        <v>0</v>
      </c>
      <c r="E1302" s="81">
        <f t="shared" si="125"/>
        <v>0</v>
      </c>
      <c r="F1302" s="81"/>
      <c r="G1302" s="82">
        <f t="shared" si="126"/>
        <v>0</v>
      </c>
      <c r="H1302" s="83">
        <f t="shared" si="127"/>
        <v>0</v>
      </c>
      <c r="I1302" s="83" t="e">
        <f t="shared" si="128"/>
        <v>#DIV/0!</v>
      </c>
      <c r="J1302" s="103" t="e">
        <f t="shared" si="129"/>
        <v>#DIV/0!</v>
      </c>
    </row>
    <row r="1303" spans="1:10" ht="12.75" customHeight="1" x14ac:dyDescent="0.25">
      <c r="A1303" s="101"/>
      <c r="D1303" s="81"/>
      <c r="E1303" s="81">
        <f>(E1302*Invoice!I3094)+((E1302-(E1302*Invoice!I3094))*Invoice!J3094)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8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Invoice!B3095</f>
        <v>0</v>
      </c>
      <c r="C1308" s="88">
        <f>Invoice!E3095</f>
        <v>0</v>
      </c>
      <c r="D1308" s="89">
        <f>Invoice!H3095</f>
        <v>0</v>
      </c>
      <c r="E1308" s="81">
        <f t="shared" si="125"/>
        <v>0</v>
      </c>
      <c r="F1308" s="81"/>
      <c r="G1308" s="82">
        <f t="shared" si="126"/>
        <v>0</v>
      </c>
      <c r="H1308" s="83">
        <f t="shared" si="127"/>
        <v>0</v>
      </c>
      <c r="I1308" s="83" t="e">
        <f t="shared" si="128"/>
        <v>#DIV/0!</v>
      </c>
      <c r="J1308" s="103" t="e">
        <f t="shared" si="129"/>
        <v>#DIV/0!</v>
      </c>
    </row>
    <row r="1309" spans="1:10" ht="12.75" customHeight="1" x14ac:dyDescent="0.25">
      <c r="A1309" s="101"/>
      <c r="D1309" s="81"/>
      <c r="E1309" s="81">
        <f>(E1308*Invoice!I3095)+((E1308-(E1308*Invoice!I3095))*Invoice!J3095)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9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Invoice!B3096</f>
        <v>0</v>
      </c>
      <c r="C1314" s="88">
        <f>Invoice!E3096</f>
        <v>0</v>
      </c>
      <c r="D1314" s="89">
        <f>Invoice!H3096</f>
        <v>0</v>
      </c>
      <c r="E1314" s="81">
        <f t="shared" si="125"/>
        <v>0</v>
      </c>
      <c r="F1314" s="81"/>
      <c r="G1314" s="82">
        <f t="shared" si="126"/>
        <v>0</v>
      </c>
      <c r="H1314" s="83">
        <f t="shared" si="127"/>
        <v>0</v>
      </c>
      <c r="I1314" s="83" t="e">
        <f t="shared" si="128"/>
        <v>#DIV/0!</v>
      </c>
      <c r="J1314" s="103" t="e">
        <f t="shared" si="129"/>
        <v>#DIV/0!</v>
      </c>
    </row>
    <row r="1315" spans="1:10" ht="12.75" customHeight="1" x14ac:dyDescent="0.25">
      <c r="A1315" s="101"/>
      <c r="D1315" s="81"/>
      <c r="E1315" s="81">
        <f>(E1314*Invoice!I3096)+((E1314-(E1314*Invoice!I3096))*Invoice!J3096)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10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Invoice!B3097</f>
        <v>0</v>
      </c>
      <c r="C1320" s="88">
        <f>Invoice!E3097</f>
        <v>0</v>
      </c>
      <c r="D1320" s="89">
        <f>Invoice!H3097</f>
        <v>0</v>
      </c>
      <c r="E1320" s="81">
        <f t="shared" si="125"/>
        <v>0</v>
      </c>
      <c r="F1320" s="81"/>
      <c r="G1320" s="82">
        <f t="shared" si="126"/>
        <v>0</v>
      </c>
      <c r="H1320" s="83">
        <f t="shared" si="127"/>
        <v>0</v>
      </c>
      <c r="I1320" s="83" t="e">
        <f t="shared" si="128"/>
        <v>#DIV/0!</v>
      </c>
      <c r="J1320" s="103" t="e">
        <f t="shared" si="129"/>
        <v>#DIV/0!</v>
      </c>
    </row>
    <row r="1321" spans="1:10" ht="12.75" customHeight="1" x14ac:dyDescent="0.25">
      <c r="A1321" s="101"/>
      <c r="D1321" s="81"/>
      <c r="E1321" s="81">
        <f>(E1320*Invoice!I3097)+((E1320-(E1320*Invoice!I3097))*Invoice!J3097)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11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Invoice!B3098</f>
        <v>0</v>
      </c>
      <c r="C1326" s="88">
        <f>Invoice!E3098</f>
        <v>0</v>
      </c>
      <c r="D1326" s="89">
        <f>Invoice!H3098</f>
        <v>0</v>
      </c>
      <c r="E1326" s="81">
        <f t="shared" si="125"/>
        <v>0</v>
      </c>
      <c r="F1326" s="81"/>
      <c r="G1326" s="82">
        <f t="shared" si="126"/>
        <v>0</v>
      </c>
      <c r="H1326" s="83">
        <f t="shared" si="127"/>
        <v>0</v>
      </c>
      <c r="I1326" s="83" t="e">
        <f t="shared" si="128"/>
        <v>#DIV/0!</v>
      </c>
      <c r="J1326" s="103" t="e">
        <f t="shared" si="129"/>
        <v>#DIV/0!</v>
      </c>
    </row>
    <row r="1327" spans="1:10" ht="12.75" customHeight="1" x14ac:dyDescent="0.25">
      <c r="A1327" s="101"/>
      <c r="D1327" s="81"/>
      <c r="E1327" s="81">
        <f>(E1326*Invoice!I3098)+((E1326-(E1326*Invoice!I3098))*Invoice!J3098)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12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Invoice!B3099</f>
        <v>0</v>
      </c>
      <c r="C1332" s="88">
        <f>Invoice!E3099</f>
        <v>0</v>
      </c>
      <c r="D1332" s="89">
        <f>Invoice!H3099</f>
        <v>0</v>
      </c>
      <c r="E1332" s="81">
        <f t="shared" si="125"/>
        <v>0</v>
      </c>
      <c r="F1332" s="81"/>
      <c r="G1332" s="82">
        <f t="shared" si="126"/>
        <v>0</v>
      </c>
      <c r="H1332" s="83">
        <f t="shared" si="127"/>
        <v>0</v>
      </c>
      <c r="I1332" s="83" t="e">
        <f t="shared" si="128"/>
        <v>#DIV/0!</v>
      </c>
      <c r="J1332" s="103" t="e">
        <f t="shared" si="129"/>
        <v>#DIV/0!</v>
      </c>
    </row>
    <row r="1333" spans="1:10" ht="12.75" customHeight="1" x14ac:dyDescent="0.25">
      <c r="A1333" s="101"/>
      <c r="D1333" s="81"/>
      <c r="E1333" s="81">
        <f>(E1332*Invoice!I3099)+((E1332-(E1332*Invoice!I3099))*Invoice!J3099)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13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Invoice!B3100</f>
        <v>0</v>
      </c>
      <c r="C1338" s="88">
        <f>Invoice!E3100</f>
        <v>0</v>
      </c>
      <c r="D1338" s="89">
        <f>Invoice!H3100</f>
        <v>0</v>
      </c>
      <c r="E1338" s="81">
        <f t="shared" si="125"/>
        <v>0</v>
      </c>
      <c r="F1338" s="81"/>
      <c r="G1338" s="82">
        <f t="shared" si="126"/>
        <v>0</v>
      </c>
      <c r="H1338" s="83">
        <f t="shared" si="127"/>
        <v>0</v>
      </c>
      <c r="I1338" s="83" t="e">
        <f t="shared" si="128"/>
        <v>#DIV/0!</v>
      </c>
      <c r="J1338" s="103" t="e">
        <f t="shared" si="129"/>
        <v>#DIV/0!</v>
      </c>
    </row>
    <row r="1339" spans="1:10" ht="12.75" customHeight="1" x14ac:dyDescent="0.25">
      <c r="A1339" s="101"/>
      <c r="D1339" s="81"/>
      <c r="E1339" s="81">
        <f>(E1338*Invoice!I3100)+((E1338-(E1338*Invoice!I3100))*Invoice!J3100)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14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Invoice!B3101</f>
        <v>0</v>
      </c>
      <c r="C1344" s="88">
        <f>Invoice!E3101</f>
        <v>0</v>
      </c>
      <c r="D1344" s="89">
        <f>Invoice!H3101</f>
        <v>0</v>
      </c>
      <c r="E1344" s="81">
        <f t="shared" si="125"/>
        <v>0</v>
      </c>
      <c r="F1344" s="81"/>
      <c r="G1344" s="82">
        <f t="shared" si="126"/>
        <v>0</v>
      </c>
      <c r="H1344" s="83">
        <f t="shared" si="127"/>
        <v>0</v>
      </c>
      <c r="I1344" s="83" t="e">
        <f t="shared" si="128"/>
        <v>#DIV/0!</v>
      </c>
      <c r="J1344" s="103" t="e">
        <f t="shared" si="129"/>
        <v>#DIV/0!</v>
      </c>
    </row>
    <row r="1345" spans="1:10" ht="12.75" customHeight="1" x14ac:dyDescent="0.25">
      <c r="A1345" s="101"/>
      <c r="D1345" s="81"/>
      <c r="E1345" s="81">
        <f>(E1344*Invoice!I3101)+((E1344-(E1344*Invoice!I3101))*Invoice!J3101)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15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Invoice!B3102</f>
        <v>0</v>
      </c>
      <c r="C1350" s="88">
        <f>Invoice!E3102</f>
        <v>0</v>
      </c>
      <c r="D1350" s="89">
        <f>Invoice!H3102</f>
        <v>0</v>
      </c>
      <c r="E1350" s="81">
        <f t="shared" si="125"/>
        <v>0</v>
      </c>
      <c r="F1350" s="81"/>
      <c r="G1350" s="82">
        <f t="shared" si="126"/>
        <v>0</v>
      </c>
      <c r="H1350" s="83">
        <f t="shared" si="127"/>
        <v>0</v>
      </c>
      <c r="I1350" s="83" t="e">
        <f t="shared" si="128"/>
        <v>#DIV/0!</v>
      </c>
      <c r="J1350" s="103" t="e">
        <f t="shared" si="129"/>
        <v>#DIV/0!</v>
      </c>
    </row>
    <row r="1351" spans="1:10" ht="12.75" customHeight="1" x14ac:dyDescent="0.25">
      <c r="A1351" s="101"/>
      <c r="D1351" s="81"/>
      <c r="E1351" s="81">
        <f>(E1350*Invoice!I3102)+((E1350-(E1350*Invoice!I3102))*Invoice!J3102)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16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Invoice!B3103</f>
        <v>0</v>
      </c>
      <c r="C1356" s="88">
        <f>Invoice!E3103</f>
        <v>0</v>
      </c>
      <c r="D1356" s="89">
        <f>Invoice!H3103</f>
        <v>0</v>
      </c>
      <c r="E1356" s="81">
        <f t="shared" si="125"/>
        <v>0</v>
      </c>
      <c r="F1356" s="81"/>
      <c r="G1356" s="82">
        <f t="shared" si="126"/>
        <v>0</v>
      </c>
      <c r="H1356" s="83">
        <f t="shared" si="127"/>
        <v>0</v>
      </c>
      <c r="I1356" s="83" t="e">
        <f t="shared" si="128"/>
        <v>#DIV/0!</v>
      </c>
      <c r="J1356" s="103" t="e">
        <f t="shared" si="129"/>
        <v>#DIV/0!</v>
      </c>
    </row>
    <row r="1357" spans="1:10" ht="12.75" customHeight="1" x14ac:dyDescent="0.25">
      <c r="A1357" s="101"/>
      <c r="D1357" s="81"/>
      <c r="E1357" s="81">
        <f>(E1356*Invoice!I3103)+((E1356-(E1356*Invoice!I3103))*Invoice!J3103)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C1360" s="88"/>
      <c r="D1360" s="89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6"/>
      <c r="B1361" s="107"/>
      <c r="C1361" s="107"/>
      <c r="D1361" s="107"/>
      <c r="E1361" s="107"/>
      <c r="F1361" s="107"/>
      <c r="G1361" s="108">
        <f>G1268+G1274+G1280+G1286+G1292+G1298+G1304+G1310+G1316+G1322+G1328+G1334+G1340+G1346+G1352+G1358</f>
        <v>15233351.351351349</v>
      </c>
      <c r="H1361" s="108">
        <f>H1268+H1274+H1280+H1286+H1292+H1298+H1304+H1310+H1316+H1322+H1328+H1334+H1340+H1346+H1352+H1358</f>
        <v>1675668.6486486483</v>
      </c>
      <c r="I1361" s="107"/>
      <c r="J1361" s="109">
        <f>H1269+H1275+H1281+H1287+H1293+H1299+H1305+H1311+H1317+H1323+H1329+H1335+H1341+H1347+H1353+H1359</f>
        <v>16909019.999999996</v>
      </c>
    </row>
    <row r="1363" spans="1:10" ht="12.75" customHeight="1" x14ac:dyDescent="0.25">
      <c r="A1363" s="94" t="s">
        <v>1</v>
      </c>
      <c r="B1363" s="95">
        <f>Invoice!E3194</f>
        <v>24020029</v>
      </c>
      <c r="C1363" s="96"/>
      <c r="D1363" s="97"/>
      <c r="E1363" s="97"/>
      <c r="F1363" s="97"/>
      <c r="G1363" s="98"/>
      <c r="H1363" s="99"/>
      <c r="I1363" s="99"/>
      <c r="J1363" s="100"/>
    </row>
    <row r="1364" spans="1:10" ht="12.75" customHeight="1" x14ac:dyDescent="0.25">
      <c r="A1364" s="101">
        <v>1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Invoice!B3202</f>
        <v>5</v>
      </c>
      <c r="C1365" s="88" t="str">
        <f>Invoice!E3202</f>
        <v>PAPER JUMBO CLIP KENKO NO. 5</v>
      </c>
      <c r="D1365" s="89">
        <f>Invoice!H3202</f>
        <v>43000</v>
      </c>
      <c r="E1365" s="81">
        <f>D1365*B1365</f>
        <v>215000</v>
      </c>
      <c r="F1365" s="81"/>
      <c r="G1365" s="82">
        <f>E1365/1.11</f>
        <v>193693.69369369367</v>
      </c>
      <c r="H1365" s="83">
        <f>G1365*11%</f>
        <v>21306.306306306305</v>
      </c>
      <c r="I1365" s="83">
        <f>G1365/B1365</f>
        <v>38738.738738738735</v>
      </c>
      <c r="J1365" s="103">
        <f>H1365/B1365</f>
        <v>4261.2612612612611</v>
      </c>
    </row>
    <row r="1366" spans="1:10" ht="12.75" customHeight="1" x14ac:dyDescent="0.25">
      <c r="A1366" s="101"/>
      <c r="D1366" s="81"/>
      <c r="E1366" s="81">
        <f>(E1365*Invoice!I3202)+((E1365-(E1365*Invoice!I3202))*Invoice!J3202)</f>
        <v>21500</v>
      </c>
      <c r="F1366" s="81"/>
      <c r="G1366" s="90">
        <f>E1366/1.11</f>
        <v>19369.369369369368</v>
      </c>
      <c r="H1366" s="91">
        <f>G1366*11%</f>
        <v>2130.6306306306305</v>
      </c>
      <c r="I1366" s="91">
        <f>G1366/B1365</f>
        <v>3873.8738738738734</v>
      </c>
      <c r="J1366" s="104">
        <f>H1366/B1365</f>
        <v>426.12612612612611</v>
      </c>
    </row>
    <row r="1367" spans="1:10" ht="12.75" customHeight="1" x14ac:dyDescent="0.25">
      <c r="A1367" s="101"/>
      <c r="D1367" s="81" t="s">
        <v>23</v>
      </c>
      <c r="E1367" s="81">
        <f>E1365-E1366</f>
        <v>193500</v>
      </c>
      <c r="F1367" s="81"/>
      <c r="G1367" s="82">
        <f>G1365-G1366</f>
        <v>174324.32432432429</v>
      </c>
      <c r="H1367" s="82">
        <f>H1365-H1366</f>
        <v>19175.675675675673</v>
      </c>
      <c r="I1367" s="82">
        <f>I1365-I1366</f>
        <v>34864.86486486486</v>
      </c>
      <c r="J1367" s="105">
        <f>J1365-J1366</f>
        <v>3835.135135135135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193499.99999999997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2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Invoice!B3203</f>
        <v>0</v>
      </c>
      <c r="C1371" s="88">
        <f>Invoice!E3203</f>
        <v>0</v>
      </c>
      <c r="D1371" s="89">
        <f>Invoice!H3203</f>
        <v>0</v>
      </c>
      <c r="E1371" s="81">
        <f t="shared" ref="E1371:E1455" si="130">D1371*B1371</f>
        <v>0</v>
      </c>
      <c r="F1371" s="81"/>
      <c r="G1371" s="82">
        <f t="shared" ref="G1371:G1455" si="131">E1371/1.11</f>
        <v>0</v>
      </c>
      <c r="H1371" s="83">
        <f t="shared" ref="H1371:H1455" si="132">G1371*11%</f>
        <v>0</v>
      </c>
      <c r="I1371" s="83" t="e">
        <f t="shared" ref="I1371:I1455" si="133">G1371/B1371</f>
        <v>#DIV/0!</v>
      </c>
      <c r="J1371" s="103" t="e">
        <f t="shared" ref="J1371:J1455" si="134">H1371/B1371</f>
        <v>#DIV/0!</v>
      </c>
    </row>
    <row r="1372" spans="1:10" ht="12.75" customHeight="1" x14ac:dyDescent="0.25">
      <c r="A1372" s="101"/>
      <c r="D1372" s="81"/>
      <c r="E1372" s="81">
        <f>(E1371*Invoice!I3203)+((E1371-(E1371*Invoice!I3203))*Invoice!J3203)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3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Invoice!B3204</f>
        <v>0</v>
      </c>
      <c r="C1377" s="88">
        <f>Invoice!E3204</f>
        <v>0</v>
      </c>
      <c r="D1377" s="89">
        <f>Invoice!H3204</f>
        <v>0</v>
      </c>
      <c r="E1377" s="81">
        <f t="shared" si="130"/>
        <v>0</v>
      </c>
      <c r="F1377" s="81"/>
      <c r="G1377" s="82">
        <f t="shared" si="131"/>
        <v>0</v>
      </c>
      <c r="H1377" s="83">
        <f t="shared" si="132"/>
        <v>0</v>
      </c>
      <c r="I1377" s="83" t="e">
        <f t="shared" si="133"/>
        <v>#DIV/0!</v>
      </c>
      <c r="J1377" s="103" t="e">
        <f t="shared" si="134"/>
        <v>#DIV/0!</v>
      </c>
    </row>
    <row r="1378" spans="1:10" ht="12.75" customHeight="1" x14ac:dyDescent="0.25">
      <c r="A1378" s="101"/>
      <c r="D1378" s="81"/>
      <c r="E1378" s="81">
        <f>(E1377*Invoice!I3204)+((E1377-(E1377*Invoice!I3204))*Invoice!J3204)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4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Invoice!B3205</f>
        <v>0</v>
      </c>
      <c r="C1383" s="88">
        <f>Invoice!E3205</f>
        <v>0</v>
      </c>
      <c r="D1383" s="89">
        <f>Invoice!H3205</f>
        <v>0</v>
      </c>
      <c r="E1383" s="81">
        <f t="shared" si="130"/>
        <v>0</v>
      </c>
      <c r="F1383" s="81"/>
      <c r="G1383" s="82">
        <f t="shared" si="131"/>
        <v>0</v>
      </c>
      <c r="H1383" s="83">
        <f t="shared" si="132"/>
        <v>0</v>
      </c>
      <c r="I1383" s="83" t="e">
        <f t="shared" si="133"/>
        <v>#DIV/0!</v>
      </c>
      <c r="J1383" s="103" t="e">
        <f t="shared" si="134"/>
        <v>#DIV/0!</v>
      </c>
    </row>
    <row r="1384" spans="1:10" ht="12.75" customHeight="1" x14ac:dyDescent="0.25">
      <c r="A1384" s="101"/>
      <c r="D1384" s="81"/>
      <c r="E1384" s="81">
        <f>(E1383*Invoice!I3205)+((E1383-(E1383*Invoice!I3205))*Invoice!J3205)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5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Invoice!B3206</f>
        <v>0</v>
      </c>
      <c r="C1389" s="88">
        <f>Invoice!E3206</f>
        <v>0</v>
      </c>
      <c r="D1389" s="89">
        <f>Invoice!H3206</f>
        <v>0</v>
      </c>
      <c r="E1389" s="81">
        <f t="shared" si="130"/>
        <v>0</v>
      </c>
      <c r="F1389" s="81"/>
      <c r="G1389" s="82">
        <f t="shared" si="131"/>
        <v>0</v>
      </c>
      <c r="H1389" s="83">
        <f t="shared" si="132"/>
        <v>0</v>
      </c>
      <c r="I1389" s="83" t="e">
        <f t="shared" si="133"/>
        <v>#DIV/0!</v>
      </c>
      <c r="J1389" s="103" t="e">
        <f t="shared" si="134"/>
        <v>#DIV/0!</v>
      </c>
    </row>
    <row r="1390" spans="1:10" ht="12.75" customHeight="1" x14ac:dyDescent="0.25">
      <c r="A1390" s="101"/>
      <c r="D1390" s="81"/>
      <c r="E1390" s="81">
        <f>(E1389*Invoice!I3206)+((E1389-(E1389*Invoice!I3206))*Invoice!J3206)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6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Invoice!B3207</f>
        <v>0</v>
      </c>
      <c r="C1395" s="88">
        <f>Invoice!E3207</f>
        <v>0</v>
      </c>
      <c r="D1395" s="89">
        <f>Invoice!H3207</f>
        <v>0</v>
      </c>
      <c r="E1395" s="81">
        <f t="shared" si="130"/>
        <v>0</v>
      </c>
      <c r="F1395" s="81"/>
      <c r="G1395" s="82">
        <f t="shared" si="131"/>
        <v>0</v>
      </c>
      <c r="H1395" s="83">
        <f t="shared" si="132"/>
        <v>0</v>
      </c>
      <c r="I1395" s="83" t="e">
        <f t="shared" si="133"/>
        <v>#DIV/0!</v>
      </c>
      <c r="J1395" s="103" t="e">
        <f t="shared" si="134"/>
        <v>#DIV/0!</v>
      </c>
    </row>
    <row r="1396" spans="1:10" ht="12.75" customHeight="1" x14ac:dyDescent="0.25">
      <c r="A1396" s="101"/>
      <c r="D1396" s="81"/>
      <c r="E1396" s="81">
        <f>(E1395*Invoice!I3207)+((E1395-(E1395*Invoice!I3207))*Invoice!J3207)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7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Invoice!B3208</f>
        <v>0</v>
      </c>
      <c r="C1401" s="88">
        <f>Invoice!E3208</f>
        <v>0</v>
      </c>
      <c r="D1401" s="89">
        <f>Invoice!H3208</f>
        <v>0</v>
      </c>
      <c r="E1401" s="81">
        <f t="shared" si="130"/>
        <v>0</v>
      </c>
      <c r="F1401" s="81"/>
      <c r="G1401" s="82">
        <f t="shared" si="131"/>
        <v>0</v>
      </c>
      <c r="H1401" s="83">
        <f t="shared" si="132"/>
        <v>0</v>
      </c>
      <c r="I1401" s="83" t="e">
        <f t="shared" si="133"/>
        <v>#DIV/0!</v>
      </c>
      <c r="J1401" s="103" t="e">
        <f t="shared" si="134"/>
        <v>#DIV/0!</v>
      </c>
    </row>
    <row r="1402" spans="1:10" ht="12.75" customHeight="1" x14ac:dyDescent="0.25">
      <c r="A1402" s="101"/>
      <c r="D1402" s="81"/>
      <c r="E1402" s="81">
        <f>(E1401*Invoice!I3208)+((E1401-(E1401*Invoice!I3208))*Invoice!J3208)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8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Invoice!B3209</f>
        <v>0</v>
      </c>
      <c r="C1407" s="88">
        <f>Invoice!E3209</f>
        <v>0</v>
      </c>
      <c r="D1407" s="89">
        <f>Invoice!H3209</f>
        <v>0</v>
      </c>
      <c r="E1407" s="81">
        <f t="shared" si="130"/>
        <v>0</v>
      </c>
      <c r="F1407" s="81"/>
      <c r="G1407" s="82">
        <f t="shared" si="131"/>
        <v>0</v>
      </c>
      <c r="H1407" s="83">
        <f t="shared" si="132"/>
        <v>0</v>
      </c>
      <c r="I1407" s="83" t="e">
        <f t="shared" si="133"/>
        <v>#DIV/0!</v>
      </c>
      <c r="J1407" s="103" t="e">
        <f t="shared" si="134"/>
        <v>#DIV/0!</v>
      </c>
    </row>
    <row r="1408" spans="1:10" ht="12.75" customHeight="1" x14ac:dyDescent="0.25">
      <c r="A1408" s="101"/>
      <c r="D1408" s="81"/>
      <c r="E1408" s="81">
        <f>(E1407*Invoice!I3209)+((E1407-(E1407*Invoice!I3209))*Invoice!J3209)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9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Invoice!B3210</f>
        <v>0</v>
      </c>
      <c r="C1413" s="88">
        <f>Invoice!E3210</f>
        <v>0</v>
      </c>
      <c r="D1413" s="89">
        <f>Invoice!H3210</f>
        <v>0</v>
      </c>
      <c r="E1413" s="81">
        <f t="shared" si="130"/>
        <v>0</v>
      </c>
      <c r="F1413" s="81"/>
      <c r="G1413" s="82">
        <f t="shared" si="131"/>
        <v>0</v>
      </c>
      <c r="H1413" s="83">
        <f t="shared" si="132"/>
        <v>0</v>
      </c>
      <c r="I1413" s="83" t="e">
        <f t="shared" si="133"/>
        <v>#DIV/0!</v>
      </c>
      <c r="J1413" s="103" t="e">
        <f t="shared" si="134"/>
        <v>#DIV/0!</v>
      </c>
    </row>
    <row r="1414" spans="1:10" ht="12.75" customHeight="1" x14ac:dyDescent="0.25">
      <c r="A1414" s="101"/>
      <c r="D1414" s="81"/>
      <c r="E1414" s="81">
        <f>(E1413*Invoice!I3210)+((E1413-(E1413*Invoice!I3210))*Invoice!J3210)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10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Invoice!B3211</f>
        <v>0</v>
      </c>
      <c r="C1419" s="88">
        <f>Invoice!E3211</f>
        <v>0</v>
      </c>
      <c r="D1419" s="89">
        <f>Invoice!H3211</f>
        <v>0</v>
      </c>
      <c r="E1419" s="81">
        <f t="shared" si="130"/>
        <v>0</v>
      </c>
      <c r="F1419" s="81"/>
      <c r="G1419" s="82">
        <f t="shared" si="131"/>
        <v>0</v>
      </c>
      <c r="H1419" s="83">
        <f t="shared" si="132"/>
        <v>0</v>
      </c>
      <c r="I1419" s="83" t="e">
        <f t="shared" si="133"/>
        <v>#DIV/0!</v>
      </c>
      <c r="J1419" s="103" t="e">
        <f t="shared" si="134"/>
        <v>#DIV/0!</v>
      </c>
    </row>
    <row r="1420" spans="1:10" ht="12.75" customHeight="1" x14ac:dyDescent="0.25">
      <c r="A1420" s="101"/>
      <c r="D1420" s="81"/>
      <c r="E1420" s="81">
        <f>(E1419*Invoice!I3211)+((E1419-(E1419*Invoice!I3211))*Invoice!J3211)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11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Invoice!B3212</f>
        <v>0</v>
      </c>
      <c r="C1425" s="88">
        <f>Invoice!E3212</f>
        <v>0</v>
      </c>
      <c r="D1425" s="89">
        <f>Invoice!H3212</f>
        <v>0</v>
      </c>
      <c r="E1425" s="81">
        <f t="shared" si="130"/>
        <v>0</v>
      </c>
      <c r="F1425" s="81"/>
      <c r="G1425" s="82">
        <f t="shared" si="131"/>
        <v>0</v>
      </c>
      <c r="H1425" s="83">
        <f t="shared" si="132"/>
        <v>0</v>
      </c>
      <c r="I1425" s="83" t="e">
        <f t="shared" si="133"/>
        <v>#DIV/0!</v>
      </c>
      <c r="J1425" s="103" t="e">
        <f t="shared" si="134"/>
        <v>#DIV/0!</v>
      </c>
    </row>
    <row r="1426" spans="1:10" ht="12.75" customHeight="1" x14ac:dyDescent="0.25">
      <c r="A1426" s="101"/>
      <c r="D1426" s="81"/>
      <c r="E1426" s="81">
        <f>(E1425*Invoice!I3212)+((E1425-(E1425*Invoice!I3212))*Invoice!J3212)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12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Invoice!B3213</f>
        <v>0</v>
      </c>
      <c r="C1431" s="88">
        <f>Invoice!E3213</f>
        <v>0</v>
      </c>
      <c r="D1431" s="89">
        <f>Invoice!H3213</f>
        <v>0</v>
      </c>
      <c r="E1431" s="81">
        <f t="shared" si="130"/>
        <v>0</v>
      </c>
      <c r="F1431" s="81"/>
      <c r="G1431" s="82">
        <f t="shared" si="131"/>
        <v>0</v>
      </c>
      <c r="H1431" s="83">
        <f t="shared" si="132"/>
        <v>0</v>
      </c>
      <c r="I1431" s="83" t="e">
        <f t="shared" si="133"/>
        <v>#DIV/0!</v>
      </c>
      <c r="J1431" s="103" t="e">
        <f t="shared" si="134"/>
        <v>#DIV/0!</v>
      </c>
    </row>
    <row r="1432" spans="1:10" ht="12.75" customHeight="1" x14ac:dyDescent="0.25">
      <c r="A1432" s="101"/>
      <c r="D1432" s="81"/>
      <c r="E1432" s="81">
        <f>(E1431*Invoice!I3213)+((E1431-(E1431*Invoice!I3213))*Invoice!J3213)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13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Invoice!B3214</f>
        <v>0</v>
      </c>
      <c r="C1437" s="88">
        <f>Invoice!E3214</f>
        <v>0</v>
      </c>
      <c r="D1437" s="89">
        <f>Invoice!H3214</f>
        <v>0</v>
      </c>
      <c r="E1437" s="81">
        <f t="shared" si="130"/>
        <v>0</v>
      </c>
      <c r="F1437" s="81"/>
      <c r="G1437" s="82">
        <f t="shared" si="131"/>
        <v>0</v>
      </c>
      <c r="H1437" s="83">
        <f t="shared" si="132"/>
        <v>0</v>
      </c>
      <c r="I1437" s="83" t="e">
        <f t="shared" si="133"/>
        <v>#DIV/0!</v>
      </c>
      <c r="J1437" s="103" t="e">
        <f t="shared" si="134"/>
        <v>#DIV/0!</v>
      </c>
    </row>
    <row r="1438" spans="1:10" ht="12.75" customHeight="1" x14ac:dyDescent="0.25">
      <c r="A1438" s="101"/>
      <c r="D1438" s="81"/>
      <c r="E1438" s="81">
        <f>(E1437*Invoice!I3214)+((E1437-(E1437*Invoice!I3214))*Invoice!J3214)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14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Invoice!B3215</f>
        <v>0</v>
      </c>
      <c r="C1443" s="88">
        <f>Invoice!E3215</f>
        <v>0</v>
      </c>
      <c r="D1443" s="89">
        <f>Invoice!H3215</f>
        <v>0</v>
      </c>
      <c r="E1443" s="81">
        <f t="shared" si="130"/>
        <v>0</v>
      </c>
      <c r="F1443" s="81"/>
      <c r="G1443" s="82">
        <f t="shared" si="131"/>
        <v>0</v>
      </c>
      <c r="H1443" s="83">
        <f t="shared" si="132"/>
        <v>0</v>
      </c>
      <c r="I1443" s="83" t="e">
        <f t="shared" si="133"/>
        <v>#DIV/0!</v>
      </c>
      <c r="J1443" s="103" t="e">
        <f t="shared" si="134"/>
        <v>#DIV/0!</v>
      </c>
    </row>
    <row r="1444" spans="1:10" ht="12.75" customHeight="1" x14ac:dyDescent="0.25">
      <c r="A1444" s="101"/>
      <c r="D1444" s="81"/>
      <c r="E1444" s="81">
        <f>(E1443*Invoice!I3215)+((E1443-(E1443*Invoice!I3215))*Invoice!J3215)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15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Invoice!B3216</f>
        <v>0</v>
      </c>
      <c r="C1449" s="88">
        <f>Invoice!E3216</f>
        <v>0</v>
      </c>
      <c r="D1449" s="89">
        <f>Invoice!H3216</f>
        <v>0</v>
      </c>
      <c r="E1449" s="81">
        <f t="shared" si="130"/>
        <v>0</v>
      </c>
      <c r="F1449" s="81"/>
      <c r="G1449" s="82">
        <f t="shared" si="131"/>
        <v>0</v>
      </c>
      <c r="H1449" s="83">
        <f t="shared" si="132"/>
        <v>0</v>
      </c>
      <c r="I1449" s="83" t="e">
        <f t="shared" si="133"/>
        <v>#DIV/0!</v>
      </c>
      <c r="J1449" s="103" t="e">
        <f t="shared" si="134"/>
        <v>#DIV/0!</v>
      </c>
    </row>
    <row r="1450" spans="1:10" ht="12.75" customHeight="1" x14ac:dyDescent="0.25">
      <c r="A1450" s="101"/>
      <c r="D1450" s="81"/>
      <c r="E1450" s="81">
        <f>(E1449*Invoice!I3216)+((E1449-(E1449*Invoice!I3216))*Invoice!J3216)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16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Invoice!B3217</f>
        <v>0</v>
      </c>
      <c r="C1455" s="88">
        <f>Invoice!E3217</f>
        <v>0</v>
      </c>
      <c r="D1455" s="89">
        <f>Invoice!H3217</f>
        <v>0</v>
      </c>
      <c r="E1455" s="81">
        <f t="shared" si="130"/>
        <v>0</v>
      </c>
      <c r="F1455" s="81"/>
      <c r="G1455" s="82">
        <f t="shared" si="131"/>
        <v>0</v>
      </c>
      <c r="H1455" s="83">
        <f t="shared" si="132"/>
        <v>0</v>
      </c>
      <c r="I1455" s="83" t="e">
        <f t="shared" si="133"/>
        <v>#DIV/0!</v>
      </c>
      <c r="J1455" s="103" t="e">
        <f t="shared" si="134"/>
        <v>#DIV/0!</v>
      </c>
    </row>
    <row r="1456" spans="1:10" ht="12.75" customHeight="1" x14ac:dyDescent="0.25">
      <c r="A1456" s="101"/>
      <c r="D1456" s="81"/>
      <c r="E1456" s="81">
        <f>(E1455*Invoice!I3217)+((E1455-(E1455*Invoice!I3217))*Invoice!J3217)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C1459" s="88"/>
      <c r="D1459" s="89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6"/>
      <c r="B1460" s="107"/>
      <c r="C1460" s="107"/>
      <c r="D1460" s="107"/>
      <c r="E1460" s="107"/>
      <c r="F1460" s="107"/>
      <c r="G1460" s="108">
        <f>G1367+G1373+G1379+G1385+G1391+G1397+G1403+G1409+G1415+G1421+G1427+G1433+G1439+G1445+G1451+G1457</f>
        <v>174324.32432432429</v>
      </c>
      <c r="H1460" s="108">
        <f>H1367+H1373+H1379+H1385+H1391+H1397+H1403+H1409+H1415+H1421+H1427+H1433+H1439+H1445+H1451+H1457</f>
        <v>19175.675675675673</v>
      </c>
      <c r="I1460" s="107"/>
      <c r="J1460" s="109">
        <f>H1368+H1374+H1380+H1386+H1392+H1398+H1404+H1410+H1416+H1422+H1428+H1434+H1440+H1446+H1452+H1458</f>
        <v>193499.99999999997</v>
      </c>
    </row>
    <row r="1462" spans="1:10" ht="12.75" customHeight="1" x14ac:dyDescent="0.25">
      <c r="A1462" s="94" t="s">
        <v>1</v>
      </c>
      <c r="B1462" s="95">
        <f>Invoice!E3308</f>
        <v>24020030</v>
      </c>
      <c r="C1462" s="96"/>
      <c r="D1462" s="97"/>
      <c r="E1462" s="97"/>
      <c r="F1462" s="97"/>
      <c r="G1462" s="98"/>
      <c r="H1462" s="99"/>
      <c r="I1462" s="99"/>
      <c r="J1462" s="100"/>
    </row>
    <row r="1463" spans="1:10" ht="12.75" customHeight="1" x14ac:dyDescent="0.25">
      <c r="A1463" s="101">
        <v>1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Invoice!B3316</f>
        <v>0</v>
      </c>
      <c r="C1464" s="88">
        <f>Invoice!E3316</f>
        <v>0</v>
      </c>
      <c r="D1464" s="89">
        <f>Invoice!H3316</f>
        <v>0</v>
      </c>
      <c r="E1464" s="81">
        <f>D1464*B1464</f>
        <v>0</v>
      </c>
      <c r="F1464" s="81"/>
      <c r="G1464" s="82">
        <f>E1464/1.11</f>
        <v>0</v>
      </c>
      <c r="H1464" s="83">
        <f>G1464*11%</f>
        <v>0</v>
      </c>
      <c r="I1464" s="83" t="e">
        <f>G1464/B1464</f>
        <v>#DIV/0!</v>
      </c>
      <c r="J1464" s="103" t="e">
        <f>H1464/B1464</f>
        <v>#DIV/0!</v>
      </c>
    </row>
    <row r="1465" spans="1:10" ht="12.75" customHeight="1" x14ac:dyDescent="0.25">
      <c r="A1465" s="101"/>
      <c r="D1465" s="81"/>
      <c r="E1465" s="81">
        <f>(E1464*Invoice!I3316)+((E1464-(E1464*Invoice!I3316))*Invoice!J3316)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2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Invoice!B3317</f>
        <v>0</v>
      </c>
      <c r="C1470" s="88">
        <f>Invoice!E3317</f>
        <v>0</v>
      </c>
      <c r="D1470" s="89">
        <f>Invoice!H3317</f>
        <v>0</v>
      </c>
      <c r="E1470" s="81">
        <f t="shared" ref="E1470:E1554" si="135">D1470*B1470</f>
        <v>0</v>
      </c>
      <c r="F1470" s="81"/>
      <c r="G1470" s="82">
        <f t="shared" ref="G1470:G1554" si="136">E1470/1.11</f>
        <v>0</v>
      </c>
      <c r="H1470" s="83">
        <f t="shared" ref="H1470:H1554" si="137">G1470*11%</f>
        <v>0</v>
      </c>
      <c r="I1470" s="83" t="e">
        <f t="shared" ref="I1470:I1554" si="138">G1470/B1470</f>
        <v>#DIV/0!</v>
      </c>
      <c r="J1470" s="103" t="e">
        <f t="shared" ref="J1470:J1554" si="139">H1470/B1470</f>
        <v>#DIV/0!</v>
      </c>
    </row>
    <row r="1471" spans="1:10" ht="12.75" customHeight="1" x14ac:dyDescent="0.25">
      <c r="A1471" s="101"/>
      <c r="D1471" s="81"/>
      <c r="E1471" s="81">
        <f>(E1470*Invoice!I3317)+((E1470-(E1470*Invoice!I3317))*Invoice!J3317)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3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Invoice!B3318</f>
        <v>0</v>
      </c>
      <c r="C1476" s="88">
        <f>Invoice!E3318</f>
        <v>0</v>
      </c>
      <c r="D1476" s="89">
        <f>Invoice!H3318</f>
        <v>0</v>
      </c>
      <c r="E1476" s="81">
        <f t="shared" si="135"/>
        <v>0</v>
      </c>
      <c r="F1476" s="81"/>
      <c r="G1476" s="82">
        <f t="shared" si="136"/>
        <v>0</v>
      </c>
      <c r="H1476" s="83">
        <f t="shared" si="137"/>
        <v>0</v>
      </c>
      <c r="I1476" s="83" t="e">
        <f t="shared" si="138"/>
        <v>#DIV/0!</v>
      </c>
      <c r="J1476" s="103" t="e">
        <f t="shared" si="139"/>
        <v>#DIV/0!</v>
      </c>
    </row>
    <row r="1477" spans="1:10" ht="12.75" customHeight="1" x14ac:dyDescent="0.25">
      <c r="A1477" s="101"/>
      <c r="D1477" s="81"/>
      <c r="E1477" s="81">
        <f>(E1476*Invoice!I3318)+((E1476-(E1476*Invoice!I3318))*Invoice!J3318)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4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Invoice!B3319</f>
        <v>0</v>
      </c>
      <c r="C1482" s="88">
        <f>Invoice!E3319</f>
        <v>0</v>
      </c>
      <c r="D1482" s="89">
        <f>Invoice!H3319</f>
        <v>0</v>
      </c>
      <c r="E1482" s="81">
        <f t="shared" si="135"/>
        <v>0</v>
      </c>
      <c r="F1482" s="81"/>
      <c r="G1482" s="82">
        <f t="shared" si="136"/>
        <v>0</v>
      </c>
      <c r="H1482" s="83">
        <f t="shared" si="137"/>
        <v>0</v>
      </c>
      <c r="I1482" s="83" t="e">
        <f t="shared" si="138"/>
        <v>#DIV/0!</v>
      </c>
      <c r="J1482" s="103" t="e">
        <f t="shared" si="139"/>
        <v>#DIV/0!</v>
      </c>
    </row>
    <row r="1483" spans="1:10" ht="12.75" customHeight="1" x14ac:dyDescent="0.25">
      <c r="A1483" s="101"/>
      <c r="D1483" s="81"/>
      <c r="E1483" s="81">
        <f>(E1482*Invoice!I3319)+((E1482-(E1482*Invoice!I3319))*Invoice!J3319)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5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Invoice!B3320</f>
        <v>0</v>
      </c>
      <c r="C1488" s="88">
        <f>Invoice!E3320</f>
        <v>0</v>
      </c>
      <c r="D1488" s="89">
        <f>Invoice!H3320</f>
        <v>0</v>
      </c>
      <c r="E1488" s="81">
        <f t="shared" si="135"/>
        <v>0</v>
      </c>
      <c r="F1488" s="81"/>
      <c r="G1488" s="82">
        <f t="shared" si="136"/>
        <v>0</v>
      </c>
      <c r="H1488" s="83">
        <f t="shared" si="137"/>
        <v>0</v>
      </c>
      <c r="I1488" s="83" t="e">
        <f t="shared" si="138"/>
        <v>#DIV/0!</v>
      </c>
      <c r="J1488" s="103" t="e">
        <f t="shared" si="139"/>
        <v>#DIV/0!</v>
      </c>
    </row>
    <row r="1489" spans="1:10" ht="12.75" customHeight="1" x14ac:dyDescent="0.25">
      <c r="A1489" s="101"/>
      <c r="D1489" s="81"/>
      <c r="E1489" s="81">
        <f>(E1488*Invoice!I3320)+((E1488-(E1488*Invoice!I3320))*Invoice!J3320)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6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Invoice!B3321</f>
        <v>0</v>
      </c>
      <c r="C1494" s="88">
        <f>Invoice!E3321</f>
        <v>0</v>
      </c>
      <c r="D1494" s="89">
        <f>Invoice!H3321</f>
        <v>0</v>
      </c>
      <c r="E1494" s="81">
        <f t="shared" si="135"/>
        <v>0</v>
      </c>
      <c r="F1494" s="81"/>
      <c r="G1494" s="82">
        <f t="shared" si="136"/>
        <v>0</v>
      </c>
      <c r="H1494" s="83">
        <f t="shared" si="137"/>
        <v>0</v>
      </c>
      <c r="I1494" s="83" t="e">
        <f t="shared" si="138"/>
        <v>#DIV/0!</v>
      </c>
      <c r="J1494" s="103" t="e">
        <f t="shared" si="139"/>
        <v>#DIV/0!</v>
      </c>
    </row>
    <row r="1495" spans="1:10" ht="12.75" customHeight="1" x14ac:dyDescent="0.25">
      <c r="A1495" s="101"/>
      <c r="D1495" s="81"/>
      <c r="E1495" s="81">
        <f>(E1494*Invoice!I3321)+((E1494-(E1494*Invoice!I3321))*Invoice!J3321)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7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Invoice!B3322</f>
        <v>0</v>
      </c>
      <c r="C1500" s="88">
        <f>Invoice!E3322</f>
        <v>0</v>
      </c>
      <c r="D1500" s="89">
        <f>Invoice!H3322</f>
        <v>0</v>
      </c>
      <c r="E1500" s="81">
        <f t="shared" si="135"/>
        <v>0</v>
      </c>
      <c r="F1500" s="81"/>
      <c r="G1500" s="82">
        <f t="shared" si="136"/>
        <v>0</v>
      </c>
      <c r="H1500" s="83">
        <f t="shared" si="137"/>
        <v>0</v>
      </c>
      <c r="I1500" s="83" t="e">
        <f t="shared" si="138"/>
        <v>#DIV/0!</v>
      </c>
      <c r="J1500" s="103" t="e">
        <f t="shared" si="139"/>
        <v>#DIV/0!</v>
      </c>
    </row>
    <row r="1501" spans="1:10" ht="12.75" customHeight="1" x14ac:dyDescent="0.25">
      <c r="A1501" s="101"/>
      <c r="D1501" s="81"/>
      <c r="E1501" s="81">
        <f>(E1500*Invoice!I3322)+((E1500-(E1500*Invoice!I3322))*Invoice!J3322)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8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Invoice!B3323</f>
        <v>0</v>
      </c>
      <c r="C1506" s="88">
        <f>Invoice!E3323</f>
        <v>0</v>
      </c>
      <c r="D1506" s="89">
        <f>Invoice!H3323</f>
        <v>0</v>
      </c>
      <c r="E1506" s="81">
        <f t="shared" si="135"/>
        <v>0</v>
      </c>
      <c r="F1506" s="81"/>
      <c r="G1506" s="82">
        <f t="shared" si="136"/>
        <v>0</v>
      </c>
      <c r="H1506" s="83">
        <f t="shared" si="137"/>
        <v>0</v>
      </c>
      <c r="I1506" s="83" t="e">
        <f t="shared" si="138"/>
        <v>#DIV/0!</v>
      </c>
      <c r="J1506" s="103" t="e">
        <f t="shared" si="139"/>
        <v>#DIV/0!</v>
      </c>
    </row>
    <row r="1507" spans="1:10" ht="12.75" customHeight="1" x14ac:dyDescent="0.25">
      <c r="A1507" s="101"/>
      <c r="D1507" s="81"/>
      <c r="E1507" s="81">
        <f>(E1506*Invoice!I3323)+((E1506-(E1506*Invoice!I3323))*Invoice!J3323)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9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Invoice!B3324</f>
        <v>0</v>
      </c>
      <c r="C1512" s="88">
        <f>Invoice!E3324</f>
        <v>0</v>
      </c>
      <c r="D1512" s="89">
        <f>Invoice!H3324</f>
        <v>0</v>
      </c>
      <c r="E1512" s="81">
        <f t="shared" si="135"/>
        <v>0</v>
      </c>
      <c r="F1512" s="81"/>
      <c r="G1512" s="82">
        <f t="shared" si="136"/>
        <v>0</v>
      </c>
      <c r="H1512" s="83">
        <f t="shared" si="137"/>
        <v>0</v>
      </c>
      <c r="I1512" s="83" t="e">
        <f t="shared" si="138"/>
        <v>#DIV/0!</v>
      </c>
      <c r="J1512" s="103" t="e">
        <f t="shared" si="139"/>
        <v>#DIV/0!</v>
      </c>
    </row>
    <row r="1513" spans="1:10" ht="12.75" customHeight="1" x14ac:dyDescent="0.25">
      <c r="A1513" s="101"/>
      <c r="D1513" s="81"/>
      <c r="E1513" s="81">
        <f>(E1512*Invoice!I3324)+((E1512-(E1512*Invoice!I3324))*Invoice!J3324)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10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Invoice!B3325</f>
        <v>0</v>
      </c>
      <c r="C1518" s="88">
        <f>Invoice!E3325</f>
        <v>0</v>
      </c>
      <c r="D1518" s="89">
        <f>Invoice!H3325</f>
        <v>0</v>
      </c>
      <c r="E1518" s="81">
        <f t="shared" si="135"/>
        <v>0</v>
      </c>
      <c r="F1518" s="81"/>
      <c r="G1518" s="82">
        <f t="shared" si="136"/>
        <v>0</v>
      </c>
      <c r="H1518" s="83">
        <f t="shared" si="137"/>
        <v>0</v>
      </c>
      <c r="I1518" s="83" t="e">
        <f t="shared" si="138"/>
        <v>#DIV/0!</v>
      </c>
      <c r="J1518" s="103" t="e">
        <f t="shared" si="139"/>
        <v>#DIV/0!</v>
      </c>
    </row>
    <row r="1519" spans="1:10" ht="12.75" customHeight="1" x14ac:dyDescent="0.25">
      <c r="A1519" s="101"/>
      <c r="D1519" s="81"/>
      <c r="E1519" s="81">
        <f>(E1518*Invoice!I3325)+((E1518-(E1518*Invoice!I3325))*Invoice!J3325)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11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Invoice!B3326</f>
        <v>0</v>
      </c>
      <c r="C1524" s="88">
        <f>Invoice!E3326</f>
        <v>0</v>
      </c>
      <c r="D1524" s="89">
        <f>Invoice!H3326</f>
        <v>0</v>
      </c>
      <c r="E1524" s="81">
        <f t="shared" si="135"/>
        <v>0</v>
      </c>
      <c r="F1524" s="81"/>
      <c r="G1524" s="82">
        <f t="shared" si="136"/>
        <v>0</v>
      </c>
      <c r="H1524" s="83">
        <f t="shared" si="137"/>
        <v>0</v>
      </c>
      <c r="I1524" s="83" t="e">
        <f t="shared" si="138"/>
        <v>#DIV/0!</v>
      </c>
      <c r="J1524" s="103" t="e">
        <f t="shared" si="139"/>
        <v>#DIV/0!</v>
      </c>
    </row>
    <row r="1525" spans="1:10" ht="12.75" customHeight="1" x14ac:dyDescent="0.25">
      <c r="A1525" s="101"/>
      <c r="D1525" s="81"/>
      <c r="E1525" s="81">
        <f>(E1524*Invoice!I3326)+((E1524-(E1524*Invoice!I3326))*Invoice!J3326)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12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Invoice!B3327</f>
        <v>0</v>
      </c>
      <c r="C1530" s="88">
        <f>Invoice!E3327</f>
        <v>0</v>
      </c>
      <c r="D1530" s="89">
        <f>Invoice!H3327</f>
        <v>0</v>
      </c>
      <c r="E1530" s="81">
        <f t="shared" si="135"/>
        <v>0</v>
      </c>
      <c r="F1530" s="81"/>
      <c r="G1530" s="82">
        <f t="shared" si="136"/>
        <v>0</v>
      </c>
      <c r="H1530" s="83">
        <f t="shared" si="137"/>
        <v>0</v>
      </c>
      <c r="I1530" s="83" t="e">
        <f t="shared" si="138"/>
        <v>#DIV/0!</v>
      </c>
      <c r="J1530" s="103" t="e">
        <f t="shared" si="139"/>
        <v>#DIV/0!</v>
      </c>
    </row>
    <row r="1531" spans="1:10" ht="12.75" customHeight="1" x14ac:dyDescent="0.25">
      <c r="A1531" s="101"/>
      <c r="D1531" s="81"/>
      <c r="E1531" s="81">
        <f>(E1530*Invoice!I3327)+((E1530-(E1530*Invoice!I3327))*Invoice!J3327)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13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Invoice!B3328</f>
        <v>0</v>
      </c>
      <c r="C1536" s="88">
        <f>Invoice!E3328</f>
        <v>0</v>
      </c>
      <c r="D1536" s="89">
        <f>Invoice!H3328</f>
        <v>0</v>
      </c>
      <c r="E1536" s="81">
        <f t="shared" si="135"/>
        <v>0</v>
      </c>
      <c r="F1536" s="81"/>
      <c r="G1536" s="82">
        <f t="shared" si="136"/>
        <v>0</v>
      </c>
      <c r="H1536" s="83">
        <f t="shared" si="137"/>
        <v>0</v>
      </c>
      <c r="I1536" s="83" t="e">
        <f t="shared" si="138"/>
        <v>#DIV/0!</v>
      </c>
      <c r="J1536" s="103" t="e">
        <f t="shared" si="139"/>
        <v>#DIV/0!</v>
      </c>
    </row>
    <row r="1537" spans="1:10" ht="12.75" customHeight="1" x14ac:dyDescent="0.25">
      <c r="A1537" s="101"/>
      <c r="D1537" s="81"/>
      <c r="E1537" s="81">
        <f>(E1536*Invoice!I3328)+((E1536-(E1536*Invoice!I3328))*Invoice!J3328)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14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Invoice!B3329</f>
        <v>0</v>
      </c>
      <c r="C1542" s="88">
        <f>Invoice!E3329</f>
        <v>0</v>
      </c>
      <c r="D1542" s="89">
        <f>Invoice!H3329</f>
        <v>0</v>
      </c>
      <c r="E1542" s="81">
        <f t="shared" si="135"/>
        <v>0</v>
      </c>
      <c r="F1542" s="81"/>
      <c r="G1542" s="82">
        <f t="shared" si="136"/>
        <v>0</v>
      </c>
      <c r="H1542" s="83">
        <f t="shared" si="137"/>
        <v>0</v>
      </c>
      <c r="I1542" s="83" t="e">
        <f t="shared" si="138"/>
        <v>#DIV/0!</v>
      </c>
      <c r="J1542" s="103" t="e">
        <f t="shared" si="139"/>
        <v>#DIV/0!</v>
      </c>
    </row>
    <row r="1543" spans="1:10" ht="12.75" customHeight="1" x14ac:dyDescent="0.25">
      <c r="A1543" s="101"/>
      <c r="D1543" s="81"/>
      <c r="E1543" s="81">
        <f>(E1542*Invoice!I3329)+((E1542-(E1542*Invoice!I3329))*Invoice!J3329)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15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Invoice!B3330</f>
        <v>0</v>
      </c>
      <c r="C1548" s="88">
        <f>Invoice!E3330</f>
        <v>0</v>
      </c>
      <c r="D1548" s="89">
        <f>Invoice!H3330</f>
        <v>0</v>
      </c>
      <c r="E1548" s="81">
        <f t="shared" si="135"/>
        <v>0</v>
      </c>
      <c r="F1548" s="81"/>
      <c r="G1548" s="82">
        <f t="shared" si="136"/>
        <v>0</v>
      </c>
      <c r="H1548" s="83">
        <f t="shared" si="137"/>
        <v>0</v>
      </c>
      <c r="I1548" s="83" t="e">
        <f t="shared" si="138"/>
        <v>#DIV/0!</v>
      </c>
      <c r="J1548" s="103" t="e">
        <f t="shared" si="139"/>
        <v>#DIV/0!</v>
      </c>
    </row>
    <row r="1549" spans="1:10" ht="12.75" customHeight="1" x14ac:dyDescent="0.25">
      <c r="A1549" s="101"/>
      <c r="D1549" s="81"/>
      <c r="E1549" s="81">
        <f>(E1548*Invoice!I3330)+((E1548-(E1548*Invoice!I3330))*Invoice!J3330)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16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Invoice!B3331</f>
        <v>0</v>
      </c>
      <c r="C1554" s="88">
        <f>Invoice!E3331</f>
        <v>0</v>
      </c>
      <c r="D1554" s="89">
        <f>Invoice!H3331</f>
        <v>0</v>
      </c>
      <c r="E1554" s="81">
        <f t="shared" si="135"/>
        <v>0</v>
      </c>
      <c r="F1554" s="81"/>
      <c r="G1554" s="82">
        <f t="shared" si="136"/>
        <v>0</v>
      </c>
      <c r="H1554" s="83">
        <f t="shared" si="137"/>
        <v>0</v>
      </c>
      <c r="I1554" s="83" t="e">
        <f t="shared" si="138"/>
        <v>#DIV/0!</v>
      </c>
      <c r="J1554" s="103" t="e">
        <f t="shared" si="139"/>
        <v>#DIV/0!</v>
      </c>
    </row>
    <row r="1555" spans="1:10" ht="12.75" customHeight="1" x14ac:dyDescent="0.25">
      <c r="A1555" s="101"/>
      <c r="D1555" s="81"/>
      <c r="E1555" s="81">
        <f>(E1554*Invoice!I3331)+((E1554-(E1554*Invoice!I3331))*Invoice!J3331)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C1558" s="88"/>
      <c r="D1558" s="89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6"/>
      <c r="B1559" s="107"/>
      <c r="C1559" s="107"/>
      <c r="D1559" s="107"/>
      <c r="E1559" s="107"/>
      <c r="F1559" s="107"/>
      <c r="G1559" s="108">
        <f>G1466+G1472+G1478+G1484+G1490+G1496+G1502+G1508+G1514+G1520+G1526+G1532+G1538+G1544+G1550+G1556</f>
        <v>0</v>
      </c>
      <c r="H1559" s="108">
        <f>H1466+H1472+H1478+H1484+H1490+H1496+H1502+H1508+H1514+H1520+H1526+H1532+H1538+H1544+H1550+H1556</f>
        <v>0</v>
      </c>
      <c r="I1559" s="107"/>
      <c r="J1559" s="109">
        <f>H1467+H1473+H1479+H1485+H1491+H1497+H1503+H1509+H1515+H1521+H1527+H1533+H1539+H1545+H1551+H1557</f>
        <v>0</v>
      </c>
    </row>
    <row r="1561" spans="1:10" ht="12.75" customHeight="1" x14ac:dyDescent="0.25">
      <c r="A1561" s="94" t="s">
        <v>1</v>
      </c>
      <c r="B1561" s="95">
        <f>Invoice!E3422</f>
        <v>24020031</v>
      </c>
      <c r="C1561" s="96"/>
      <c r="D1561" s="97"/>
      <c r="E1561" s="97"/>
      <c r="F1561" s="97"/>
      <c r="G1561" s="98"/>
      <c r="H1561" s="99"/>
      <c r="I1561" s="99"/>
      <c r="J1561" s="100"/>
    </row>
    <row r="1562" spans="1:10" ht="12.75" customHeight="1" x14ac:dyDescent="0.25">
      <c r="A1562" s="101">
        <v>1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Invoice!B3430</f>
        <v>0</v>
      </c>
      <c r="C1563" s="88">
        <f>Invoice!E3430</f>
        <v>0</v>
      </c>
      <c r="D1563" s="89">
        <f>Invoice!H3430</f>
        <v>0</v>
      </c>
      <c r="E1563" s="81">
        <f>D1563*B1563</f>
        <v>0</v>
      </c>
      <c r="F1563" s="81"/>
      <c r="G1563" s="82">
        <f>E1563/1.11</f>
        <v>0</v>
      </c>
      <c r="H1563" s="83">
        <f>G1563*11%</f>
        <v>0</v>
      </c>
      <c r="I1563" s="83" t="e">
        <f>G1563/B1563</f>
        <v>#DIV/0!</v>
      </c>
      <c r="J1563" s="103" t="e">
        <f>H1563/B1563</f>
        <v>#DIV/0!</v>
      </c>
    </row>
    <row r="1564" spans="1:10" ht="12.75" customHeight="1" x14ac:dyDescent="0.25">
      <c r="A1564" s="101"/>
      <c r="D1564" s="81"/>
      <c r="E1564" s="81">
        <f>(E1563*Invoice!I3430)+((E1563-(E1563*Invoice!I3430))*Invoice!J3430)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2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Invoice!B3431</f>
        <v>0</v>
      </c>
      <c r="C1569" s="88">
        <f>Invoice!E3431</f>
        <v>0</v>
      </c>
      <c r="D1569" s="89">
        <f>Invoice!H3431</f>
        <v>0</v>
      </c>
      <c r="E1569" s="81">
        <f t="shared" ref="E1569:E1653" si="140">D1569*B1569</f>
        <v>0</v>
      </c>
      <c r="F1569" s="81"/>
      <c r="G1569" s="82">
        <f t="shared" ref="G1569:G1653" si="141">E1569/1.11</f>
        <v>0</v>
      </c>
      <c r="H1569" s="83">
        <f t="shared" ref="H1569:H1653" si="142">G1569*11%</f>
        <v>0</v>
      </c>
      <c r="I1569" s="83" t="e">
        <f t="shared" ref="I1569:I1653" si="143">G1569/B1569</f>
        <v>#DIV/0!</v>
      </c>
      <c r="J1569" s="103" t="e">
        <f t="shared" ref="J1569:J1653" si="144">H1569/B1569</f>
        <v>#DIV/0!</v>
      </c>
    </row>
    <row r="1570" spans="1:10" ht="12.75" customHeight="1" x14ac:dyDescent="0.25">
      <c r="A1570" s="101"/>
      <c r="D1570" s="81"/>
      <c r="E1570" s="81">
        <f>(E1569*Invoice!I3431)+((E1569-(E1569*Invoice!I3431))*Invoice!J3431)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3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Invoice!B3432</f>
        <v>0</v>
      </c>
      <c r="C1575" s="88">
        <f>Invoice!E3432</f>
        <v>0</v>
      </c>
      <c r="D1575" s="89">
        <f>Invoice!H3432</f>
        <v>0</v>
      </c>
      <c r="E1575" s="81">
        <f t="shared" si="140"/>
        <v>0</v>
      </c>
      <c r="F1575" s="81"/>
      <c r="G1575" s="82">
        <f t="shared" si="141"/>
        <v>0</v>
      </c>
      <c r="H1575" s="83">
        <f t="shared" si="142"/>
        <v>0</v>
      </c>
      <c r="I1575" s="83" t="e">
        <f t="shared" si="143"/>
        <v>#DIV/0!</v>
      </c>
      <c r="J1575" s="103" t="e">
        <f t="shared" si="144"/>
        <v>#DIV/0!</v>
      </c>
    </row>
    <row r="1576" spans="1:10" ht="12.75" customHeight="1" x14ac:dyDescent="0.25">
      <c r="A1576" s="101"/>
      <c r="D1576" s="81"/>
      <c r="E1576" s="81">
        <f>(E1575*Invoice!I3432)+((E1575-(E1575*Invoice!I3432))*Invoice!J3432)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4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Invoice!B3433</f>
        <v>0</v>
      </c>
      <c r="C1581" s="88">
        <f>Invoice!E3433</f>
        <v>0</v>
      </c>
      <c r="D1581" s="89">
        <f>Invoice!H3433</f>
        <v>0</v>
      </c>
      <c r="E1581" s="81">
        <f t="shared" si="140"/>
        <v>0</v>
      </c>
      <c r="F1581" s="81"/>
      <c r="G1581" s="82">
        <f t="shared" si="141"/>
        <v>0</v>
      </c>
      <c r="H1581" s="83">
        <f t="shared" si="142"/>
        <v>0</v>
      </c>
      <c r="I1581" s="83" t="e">
        <f t="shared" si="143"/>
        <v>#DIV/0!</v>
      </c>
      <c r="J1581" s="103" t="e">
        <f t="shared" si="144"/>
        <v>#DIV/0!</v>
      </c>
    </row>
    <row r="1582" spans="1:10" ht="12.75" customHeight="1" x14ac:dyDescent="0.25">
      <c r="A1582" s="101"/>
      <c r="D1582" s="81"/>
      <c r="E1582" s="81">
        <f>(E1581*Invoice!I3433)+((E1581-(E1581*Invoice!I3433))*Invoice!J3433)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5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Invoice!B3434</f>
        <v>0</v>
      </c>
      <c r="C1587" s="88">
        <f>Invoice!E3434</f>
        <v>0</v>
      </c>
      <c r="D1587" s="89">
        <f>Invoice!H3434</f>
        <v>0</v>
      </c>
      <c r="E1587" s="81">
        <f t="shared" si="140"/>
        <v>0</v>
      </c>
      <c r="F1587" s="81"/>
      <c r="G1587" s="82">
        <f t="shared" si="141"/>
        <v>0</v>
      </c>
      <c r="H1587" s="83">
        <f t="shared" si="142"/>
        <v>0</v>
      </c>
      <c r="I1587" s="83" t="e">
        <f t="shared" si="143"/>
        <v>#DIV/0!</v>
      </c>
      <c r="J1587" s="103" t="e">
        <f t="shared" si="144"/>
        <v>#DIV/0!</v>
      </c>
    </row>
    <row r="1588" spans="1:10" ht="12.75" customHeight="1" x14ac:dyDescent="0.25">
      <c r="A1588" s="101"/>
      <c r="D1588" s="81"/>
      <c r="E1588" s="81">
        <f>(E1587*Invoice!I3434)+((E1587-(E1587*Invoice!I3434))*Invoice!J3434)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6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Invoice!B3435</f>
        <v>0</v>
      </c>
      <c r="C1593" s="88">
        <f>Invoice!E3435</f>
        <v>0</v>
      </c>
      <c r="D1593" s="89">
        <f>Invoice!H3435</f>
        <v>0</v>
      </c>
      <c r="E1593" s="81">
        <f t="shared" si="140"/>
        <v>0</v>
      </c>
      <c r="F1593" s="81"/>
      <c r="G1593" s="82">
        <f t="shared" si="141"/>
        <v>0</v>
      </c>
      <c r="H1593" s="83">
        <f t="shared" si="142"/>
        <v>0</v>
      </c>
      <c r="I1593" s="83" t="e">
        <f t="shared" si="143"/>
        <v>#DIV/0!</v>
      </c>
      <c r="J1593" s="103" t="e">
        <f t="shared" si="144"/>
        <v>#DIV/0!</v>
      </c>
    </row>
    <row r="1594" spans="1:10" ht="12.75" customHeight="1" x14ac:dyDescent="0.25">
      <c r="A1594" s="101"/>
      <c r="D1594" s="81"/>
      <c r="E1594" s="81">
        <f>(E1593*Invoice!I3435)+((E1593-(E1593*Invoice!I3435))*Invoice!J3435)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7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Invoice!B3436</f>
        <v>0</v>
      </c>
      <c r="C1599" s="88">
        <f>Invoice!E3436</f>
        <v>0</v>
      </c>
      <c r="D1599" s="89">
        <f>Invoice!H3436</f>
        <v>0</v>
      </c>
      <c r="E1599" s="81">
        <f t="shared" si="140"/>
        <v>0</v>
      </c>
      <c r="F1599" s="81"/>
      <c r="G1599" s="82">
        <f t="shared" si="141"/>
        <v>0</v>
      </c>
      <c r="H1599" s="83">
        <f t="shared" si="142"/>
        <v>0</v>
      </c>
      <c r="I1599" s="83" t="e">
        <f t="shared" si="143"/>
        <v>#DIV/0!</v>
      </c>
      <c r="J1599" s="103" t="e">
        <f t="shared" si="144"/>
        <v>#DIV/0!</v>
      </c>
    </row>
    <row r="1600" spans="1:10" ht="12.75" customHeight="1" x14ac:dyDescent="0.25">
      <c r="A1600" s="101"/>
      <c r="D1600" s="81"/>
      <c r="E1600" s="81">
        <f>(E1599*Invoice!I3436)+((E1599-(E1599*Invoice!I3436))*Invoice!J3436)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8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Invoice!B3437</f>
        <v>0</v>
      </c>
      <c r="C1605" s="88">
        <f>Invoice!E3437</f>
        <v>0</v>
      </c>
      <c r="D1605" s="89">
        <f>Invoice!H3437</f>
        <v>0</v>
      </c>
      <c r="E1605" s="81">
        <f t="shared" si="140"/>
        <v>0</v>
      </c>
      <c r="F1605" s="81"/>
      <c r="G1605" s="82">
        <f t="shared" si="141"/>
        <v>0</v>
      </c>
      <c r="H1605" s="83">
        <f t="shared" si="142"/>
        <v>0</v>
      </c>
      <c r="I1605" s="83" t="e">
        <f t="shared" si="143"/>
        <v>#DIV/0!</v>
      </c>
      <c r="J1605" s="103" t="e">
        <f t="shared" si="144"/>
        <v>#DIV/0!</v>
      </c>
    </row>
    <row r="1606" spans="1:10" ht="12.75" customHeight="1" x14ac:dyDescent="0.25">
      <c r="A1606" s="101"/>
      <c r="D1606" s="81"/>
      <c r="E1606" s="81">
        <f>(E1605*Invoice!I3437)+((E1605-(E1605*Invoice!I3437))*Invoice!J3437)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9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Invoice!B3438</f>
        <v>0</v>
      </c>
      <c r="C1611" s="88">
        <f>Invoice!E3438</f>
        <v>0</v>
      </c>
      <c r="D1611" s="89">
        <f>Invoice!H3438</f>
        <v>0</v>
      </c>
      <c r="E1611" s="81">
        <f t="shared" si="140"/>
        <v>0</v>
      </c>
      <c r="F1611" s="81"/>
      <c r="G1611" s="82">
        <f t="shared" si="141"/>
        <v>0</v>
      </c>
      <c r="H1611" s="83">
        <f t="shared" si="142"/>
        <v>0</v>
      </c>
      <c r="I1611" s="83" t="e">
        <f t="shared" si="143"/>
        <v>#DIV/0!</v>
      </c>
      <c r="J1611" s="103" t="e">
        <f t="shared" si="144"/>
        <v>#DIV/0!</v>
      </c>
    </row>
    <row r="1612" spans="1:10" ht="12.75" customHeight="1" x14ac:dyDescent="0.25">
      <c r="A1612" s="101"/>
      <c r="D1612" s="81"/>
      <c r="E1612" s="81">
        <f>(E1611*Invoice!I3438)+((E1611-(E1611*Invoice!I3438))*Invoice!J3438)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10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Invoice!B3439</f>
        <v>0</v>
      </c>
      <c r="C1617" s="88">
        <f>Invoice!E3439</f>
        <v>0</v>
      </c>
      <c r="D1617" s="89">
        <f>Invoice!H3439</f>
        <v>0</v>
      </c>
      <c r="E1617" s="81">
        <f t="shared" si="140"/>
        <v>0</v>
      </c>
      <c r="F1617" s="81"/>
      <c r="G1617" s="82">
        <f t="shared" si="141"/>
        <v>0</v>
      </c>
      <c r="H1617" s="83">
        <f t="shared" si="142"/>
        <v>0</v>
      </c>
      <c r="I1617" s="83" t="e">
        <f t="shared" si="143"/>
        <v>#DIV/0!</v>
      </c>
      <c r="J1617" s="103" t="e">
        <f t="shared" si="144"/>
        <v>#DIV/0!</v>
      </c>
    </row>
    <row r="1618" spans="1:10" ht="12.75" customHeight="1" x14ac:dyDescent="0.25">
      <c r="A1618" s="101"/>
      <c r="D1618" s="81"/>
      <c r="E1618" s="81">
        <f>(E1617*Invoice!I3439)+((E1617-(E1617*Invoice!I3439))*Invoice!J3439)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11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Invoice!B3440</f>
        <v>0</v>
      </c>
      <c r="C1623" s="88">
        <f>Invoice!E3440</f>
        <v>0</v>
      </c>
      <c r="D1623" s="89">
        <f>Invoice!H3440</f>
        <v>0</v>
      </c>
      <c r="E1623" s="81">
        <f t="shared" si="140"/>
        <v>0</v>
      </c>
      <c r="F1623" s="81"/>
      <c r="G1623" s="82">
        <f t="shared" si="141"/>
        <v>0</v>
      </c>
      <c r="H1623" s="83">
        <f t="shared" si="142"/>
        <v>0</v>
      </c>
      <c r="I1623" s="83" t="e">
        <f t="shared" si="143"/>
        <v>#DIV/0!</v>
      </c>
      <c r="J1623" s="103" t="e">
        <f t="shared" si="144"/>
        <v>#DIV/0!</v>
      </c>
    </row>
    <row r="1624" spans="1:10" ht="12.75" customHeight="1" x14ac:dyDescent="0.25">
      <c r="A1624" s="101"/>
      <c r="D1624" s="81"/>
      <c r="E1624" s="81">
        <f>(E1623*Invoice!I3440)+((E1623-(E1623*Invoice!I3440))*Invoice!J3440)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12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Invoice!B3441</f>
        <v>0</v>
      </c>
      <c r="C1629" s="88">
        <f>Invoice!E3441</f>
        <v>0</v>
      </c>
      <c r="D1629" s="89">
        <f>Invoice!H3441</f>
        <v>0</v>
      </c>
      <c r="E1629" s="81">
        <f t="shared" si="140"/>
        <v>0</v>
      </c>
      <c r="F1629" s="81"/>
      <c r="G1629" s="82">
        <f t="shared" si="141"/>
        <v>0</v>
      </c>
      <c r="H1629" s="83">
        <f t="shared" si="142"/>
        <v>0</v>
      </c>
      <c r="I1629" s="83" t="e">
        <f t="shared" si="143"/>
        <v>#DIV/0!</v>
      </c>
      <c r="J1629" s="103" t="e">
        <f t="shared" si="144"/>
        <v>#DIV/0!</v>
      </c>
    </row>
    <row r="1630" spans="1:10" ht="12.75" customHeight="1" x14ac:dyDescent="0.25">
      <c r="A1630" s="101"/>
      <c r="D1630" s="81"/>
      <c r="E1630" s="81">
        <f>(E1629*Invoice!I3441)+((E1629-(E1629*Invoice!I3441))*Invoice!J3441)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13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Invoice!B3442</f>
        <v>0</v>
      </c>
      <c r="C1635" s="88">
        <f>Invoice!E3442</f>
        <v>0</v>
      </c>
      <c r="D1635" s="89">
        <f>Invoice!H3442</f>
        <v>0</v>
      </c>
      <c r="E1635" s="81">
        <f t="shared" si="140"/>
        <v>0</v>
      </c>
      <c r="F1635" s="81"/>
      <c r="G1635" s="82">
        <f t="shared" si="141"/>
        <v>0</v>
      </c>
      <c r="H1635" s="83">
        <f t="shared" si="142"/>
        <v>0</v>
      </c>
      <c r="I1635" s="83" t="e">
        <f t="shared" si="143"/>
        <v>#DIV/0!</v>
      </c>
      <c r="J1635" s="103" t="e">
        <f t="shared" si="144"/>
        <v>#DIV/0!</v>
      </c>
    </row>
    <row r="1636" spans="1:10" ht="12.75" customHeight="1" x14ac:dyDescent="0.25">
      <c r="A1636" s="101"/>
      <c r="D1636" s="81"/>
      <c r="E1636" s="81">
        <f>(E1635*Invoice!I3442)+((E1635-(E1635*Invoice!I3442))*Invoice!J3442)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14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Invoice!B3443</f>
        <v>0</v>
      </c>
      <c r="C1641" s="88">
        <f>Invoice!E3443</f>
        <v>0</v>
      </c>
      <c r="D1641" s="89">
        <f>Invoice!H3443</f>
        <v>0</v>
      </c>
      <c r="E1641" s="81">
        <f t="shared" si="140"/>
        <v>0</v>
      </c>
      <c r="F1641" s="81"/>
      <c r="G1641" s="82">
        <f t="shared" si="141"/>
        <v>0</v>
      </c>
      <c r="H1641" s="83">
        <f t="shared" si="142"/>
        <v>0</v>
      </c>
      <c r="I1641" s="83" t="e">
        <f t="shared" si="143"/>
        <v>#DIV/0!</v>
      </c>
      <c r="J1641" s="103" t="e">
        <f t="shared" si="144"/>
        <v>#DIV/0!</v>
      </c>
    </row>
    <row r="1642" spans="1:10" ht="12.75" customHeight="1" x14ac:dyDescent="0.25">
      <c r="A1642" s="101"/>
      <c r="D1642" s="81"/>
      <c r="E1642" s="81">
        <f>(E1641*Invoice!I3443)+((E1641-(E1641*Invoice!I3443))*Invoice!J3443)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15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Invoice!B3444</f>
        <v>0</v>
      </c>
      <c r="C1647" s="88">
        <f>Invoice!E3444</f>
        <v>0</v>
      </c>
      <c r="D1647" s="89">
        <f>Invoice!H3444</f>
        <v>0</v>
      </c>
      <c r="E1647" s="81">
        <f t="shared" si="140"/>
        <v>0</v>
      </c>
      <c r="F1647" s="81"/>
      <c r="G1647" s="82">
        <f t="shared" si="141"/>
        <v>0</v>
      </c>
      <c r="H1647" s="83">
        <f t="shared" si="142"/>
        <v>0</v>
      </c>
      <c r="I1647" s="83" t="e">
        <f t="shared" si="143"/>
        <v>#DIV/0!</v>
      </c>
      <c r="J1647" s="103" t="e">
        <f t="shared" si="144"/>
        <v>#DIV/0!</v>
      </c>
    </row>
    <row r="1648" spans="1:10" ht="12.75" customHeight="1" x14ac:dyDescent="0.25">
      <c r="A1648" s="101"/>
      <c r="D1648" s="81"/>
      <c r="E1648" s="81">
        <f>(E1647*Invoice!I3444)+((E1647-(E1647*Invoice!I3444))*Invoice!J3444)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16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Invoice!B3445</f>
        <v>0</v>
      </c>
      <c r="C1653" s="88">
        <f>Invoice!E3445</f>
        <v>0</v>
      </c>
      <c r="D1653" s="89">
        <f>Invoice!H3445</f>
        <v>0</v>
      </c>
      <c r="E1653" s="81">
        <f t="shared" si="140"/>
        <v>0</v>
      </c>
      <c r="F1653" s="81"/>
      <c r="G1653" s="82">
        <f t="shared" si="141"/>
        <v>0</v>
      </c>
      <c r="H1653" s="83">
        <f t="shared" si="142"/>
        <v>0</v>
      </c>
      <c r="I1653" s="83" t="e">
        <f t="shared" si="143"/>
        <v>#DIV/0!</v>
      </c>
      <c r="J1653" s="103" t="e">
        <f t="shared" si="144"/>
        <v>#DIV/0!</v>
      </c>
    </row>
    <row r="1654" spans="1:10" ht="12.75" customHeight="1" x14ac:dyDescent="0.25">
      <c r="A1654" s="101"/>
      <c r="D1654" s="81"/>
      <c r="E1654" s="81">
        <f>(E1653*Invoice!I3445)+((E1653-(E1653*Invoice!I3445))*Invoice!J3445)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C1657" s="88"/>
      <c r="D1657" s="89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6"/>
      <c r="B1658" s="107"/>
      <c r="C1658" s="107"/>
      <c r="D1658" s="107"/>
      <c r="E1658" s="107"/>
      <c r="F1658" s="107"/>
      <c r="G1658" s="108">
        <f>G1565+G1571+G1577+G1583+G1589+G1595+G1601+G1607+G1613+G1619+G1625+G1631+G1637+G1643+G1649+G1655</f>
        <v>0</v>
      </c>
      <c r="H1658" s="108">
        <f>H1565+H1571+H1577+H1583+H1589+H1595+H1601+H1607+H1613+H1619+H1625+H1631+H1637+H1643+H1649+H1655</f>
        <v>0</v>
      </c>
      <c r="I1658" s="107"/>
      <c r="J1658" s="109">
        <f>H1566+H1572+H1578+H1584+H1590+H1596+H1602+H1608+H1614+H1620+H1626+H1632+H1638+H1644+H1650+H1656</f>
        <v>0</v>
      </c>
    </row>
    <row r="1660" spans="1:10" ht="12.75" customHeight="1" x14ac:dyDescent="0.25">
      <c r="A1660" s="94" t="s">
        <v>1</v>
      </c>
      <c r="B1660" s="95">
        <f>Invoice!E3536</f>
        <v>24020032</v>
      </c>
      <c r="C1660" s="96"/>
      <c r="D1660" s="97"/>
      <c r="E1660" s="97"/>
      <c r="F1660" s="97"/>
      <c r="G1660" s="98"/>
      <c r="H1660" s="99"/>
      <c r="I1660" s="99"/>
      <c r="J1660" s="100"/>
    </row>
    <row r="1661" spans="1:10" ht="12.75" customHeight="1" x14ac:dyDescent="0.25">
      <c r="A1661" s="101">
        <v>1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Invoice!B3544</f>
        <v>0</v>
      </c>
      <c r="C1662" s="88">
        <f>Invoice!E3544</f>
        <v>0</v>
      </c>
      <c r="D1662" s="89">
        <f>Invoice!H3544</f>
        <v>0</v>
      </c>
      <c r="E1662" s="81">
        <f>D1662*B1662</f>
        <v>0</v>
      </c>
      <c r="F1662" s="81"/>
      <c r="G1662" s="82">
        <f>E1662/1.11</f>
        <v>0</v>
      </c>
      <c r="H1662" s="83">
        <f>G1662*11%</f>
        <v>0</v>
      </c>
      <c r="I1662" s="83" t="e">
        <f>G1662/B1662</f>
        <v>#DIV/0!</v>
      </c>
      <c r="J1662" s="103" t="e">
        <f>H1662/B1662</f>
        <v>#DIV/0!</v>
      </c>
    </row>
    <row r="1663" spans="1:10" ht="12.75" customHeight="1" x14ac:dyDescent="0.25">
      <c r="A1663" s="101"/>
      <c r="D1663" s="81"/>
      <c r="E1663" s="81">
        <f>(E1662*Invoice!I3544)+((E1662-(E1662*Invoice!I3544))*Invoice!J3544)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2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Invoice!B3545</f>
        <v>0</v>
      </c>
      <c r="C1668" s="88">
        <f>Invoice!E3545</f>
        <v>0</v>
      </c>
      <c r="D1668" s="89">
        <f>Invoice!H3545</f>
        <v>0</v>
      </c>
      <c r="E1668" s="81">
        <f t="shared" ref="E1668:E1752" si="145">D1668*B1668</f>
        <v>0</v>
      </c>
      <c r="F1668" s="81"/>
      <c r="G1668" s="82">
        <f t="shared" ref="G1668:G1752" si="146">E1668/1.11</f>
        <v>0</v>
      </c>
      <c r="H1668" s="83">
        <f t="shared" ref="H1668:H1752" si="147">G1668*11%</f>
        <v>0</v>
      </c>
      <c r="I1668" s="83" t="e">
        <f t="shared" ref="I1668:I1752" si="148">G1668/B1668</f>
        <v>#DIV/0!</v>
      </c>
      <c r="J1668" s="103" t="e">
        <f t="shared" ref="J1668:J1752" si="149">H1668/B1668</f>
        <v>#DIV/0!</v>
      </c>
    </row>
    <row r="1669" spans="1:10" ht="12.75" customHeight="1" x14ac:dyDescent="0.25">
      <c r="A1669" s="101"/>
      <c r="D1669" s="81"/>
      <c r="E1669" s="81">
        <f>(E1668*Invoice!I3545)+((E1668-(E1668*Invoice!I3545))*Invoice!J3545)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3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Invoice!B3546</f>
        <v>0</v>
      </c>
      <c r="C1674" s="88">
        <f>Invoice!E3546</f>
        <v>0</v>
      </c>
      <c r="D1674" s="89">
        <f>Invoice!H3546</f>
        <v>0</v>
      </c>
      <c r="E1674" s="81">
        <f t="shared" si="145"/>
        <v>0</v>
      </c>
      <c r="F1674" s="81"/>
      <c r="G1674" s="82">
        <f t="shared" si="146"/>
        <v>0</v>
      </c>
      <c r="H1674" s="83">
        <f t="shared" si="147"/>
        <v>0</v>
      </c>
      <c r="I1674" s="83" t="e">
        <f t="shared" si="148"/>
        <v>#DIV/0!</v>
      </c>
      <c r="J1674" s="103" t="e">
        <f t="shared" si="149"/>
        <v>#DIV/0!</v>
      </c>
    </row>
    <row r="1675" spans="1:10" ht="12.75" customHeight="1" x14ac:dyDescent="0.25">
      <c r="A1675" s="101"/>
      <c r="D1675" s="81"/>
      <c r="E1675" s="81">
        <f>(E1674*Invoice!I3546)+((E1674-(E1674*Invoice!I3546))*Invoice!J3546)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4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Invoice!B3547</f>
        <v>0</v>
      </c>
      <c r="C1680" s="88">
        <f>Invoice!E3547</f>
        <v>0</v>
      </c>
      <c r="D1680" s="89">
        <f>Invoice!H3547</f>
        <v>0</v>
      </c>
      <c r="E1680" s="81">
        <f t="shared" si="145"/>
        <v>0</v>
      </c>
      <c r="F1680" s="81"/>
      <c r="G1680" s="82">
        <f t="shared" si="146"/>
        <v>0</v>
      </c>
      <c r="H1680" s="83">
        <f t="shared" si="147"/>
        <v>0</v>
      </c>
      <c r="I1680" s="83" t="e">
        <f t="shared" si="148"/>
        <v>#DIV/0!</v>
      </c>
      <c r="J1680" s="103" t="e">
        <f t="shared" si="149"/>
        <v>#DIV/0!</v>
      </c>
    </row>
    <row r="1681" spans="1:10" ht="12.75" customHeight="1" x14ac:dyDescent="0.25">
      <c r="A1681" s="101"/>
      <c r="D1681" s="81"/>
      <c r="E1681" s="81">
        <f>(E1680*Invoice!I3547)+((E1680-(E1680*Invoice!I3547))*Invoice!J3547)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5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Invoice!B3548</f>
        <v>0</v>
      </c>
      <c r="C1686" s="88">
        <f>Invoice!E3548</f>
        <v>0</v>
      </c>
      <c r="D1686" s="89">
        <f>Invoice!H3548</f>
        <v>0</v>
      </c>
      <c r="E1686" s="81">
        <f t="shared" si="145"/>
        <v>0</v>
      </c>
      <c r="F1686" s="81"/>
      <c r="G1686" s="82">
        <f t="shared" si="146"/>
        <v>0</v>
      </c>
      <c r="H1686" s="83">
        <f t="shared" si="147"/>
        <v>0</v>
      </c>
      <c r="I1686" s="83" t="e">
        <f t="shared" si="148"/>
        <v>#DIV/0!</v>
      </c>
      <c r="J1686" s="103" t="e">
        <f t="shared" si="149"/>
        <v>#DIV/0!</v>
      </c>
    </row>
    <row r="1687" spans="1:10" ht="12.75" customHeight="1" x14ac:dyDescent="0.25">
      <c r="A1687" s="101"/>
      <c r="D1687" s="81"/>
      <c r="E1687" s="81">
        <f>(E1686*Invoice!I3548)+((E1686-(E1686*Invoice!I3548))*Invoice!J3548)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6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Invoice!B3549</f>
        <v>0</v>
      </c>
      <c r="C1692" s="88">
        <f>Invoice!E3549</f>
        <v>0</v>
      </c>
      <c r="D1692" s="89">
        <f>Invoice!H3549</f>
        <v>0</v>
      </c>
      <c r="E1692" s="81">
        <f t="shared" si="145"/>
        <v>0</v>
      </c>
      <c r="F1692" s="81"/>
      <c r="G1692" s="82">
        <f t="shared" si="146"/>
        <v>0</v>
      </c>
      <c r="H1692" s="83">
        <f t="shared" si="147"/>
        <v>0</v>
      </c>
      <c r="I1692" s="83" t="e">
        <f t="shared" si="148"/>
        <v>#DIV/0!</v>
      </c>
      <c r="J1692" s="103" t="e">
        <f t="shared" si="149"/>
        <v>#DIV/0!</v>
      </c>
    </row>
    <row r="1693" spans="1:10" ht="12.75" customHeight="1" x14ac:dyDescent="0.25">
      <c r="A1693" s="101"/>
      <c r="D1693" s="81"/>
      <c r="E1693" s="81">
        <f>(E1692*Invoice!I3549)+((E1692-(E1692*Invoice!I3549))*Invoice!J3549)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7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Invoice!B3550</f>
        <v>0</v>
      </c>
      <c r="C1698" s="88">
        <f>Invoice!E3550</f>
        <v>0</v>
      </c>
      <c r="D1698" s="89">
        <f>Invoice!H3550</f>
        <v>0</v>
      </c>
      <c r="E1698" s="81">
        <f t="shared" si="145"/>
        <v>0</v>
      </c>
      <c r="F1698" s="81"/>
      <c r="G1698" s="82">
        <f t="shared" si="146"/>
        <v>0</v>
      </c>
      <c r="H1698" s="83">
        <f t="shared" si="147"/>
        <v>0</v>
      </c>
      <c r="I1698" s="83" t="e">
        <f t="shared" si="148"/>
        <v>#DIV/0!</v>
      </c>
      <c r="J1698" s="103" t="e">
        <f t="shared" si="149"/>
        <v>#DIV/0!</v>
      </c>
    </row>
    <row r="1699" spans="1:10" ht="12.75" customHeight="1" x14ac:dyDescent="0.25">
      <c r="A1699" s="101"/>
      <c r="D1699" s="81"/>
      <c r="E1699" s="81">
        <f>(E1698*Invoice!I3550)+((E1698-(E1698*Invoice!I3550))*Invoice!J3550)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8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Invoice!B3551</f>
        <v>0</v>
      </c>
      <c r="C1704" s="88">
        <f>Invoice!E3551</f>
        <v>0</v>
      </c>
      <c r="D1704" s="89">
        <f>Invoice!H3551</f>
        <v>0</v>
      </c>
      <c r="E1704" s="81">
        <f t="shared" si="145"/>
        <v>0</v>
      </c>
      <c r="F1704" s="81"/>
      <c r="G1704" s="82">
        <f t="shared" si="146"/>
        <v>0</v>
      </c>
      <c r="H1704" s="83">
        <f t="shared" si="147"/>
        <v>0</v>
      </c>
      <c r="I1704" s="83" t="e">
        <f t="shared" si="148"/>
        <v>#DIV/0!</v>
      </c>
      <c r="J1704" s="103" t="e">
        <f t="shared" si="149"/>
        <v>#DIV/0!</v>
      </c>
    </row>
    <row r="1705" spans="1:10" ht="12.75" customHeight="1" x14ac:dyDescent="0.25">
      <c r="A1705" s="101"/>
      <c r="D1705" s="81"/>
      <c r="E1705" s="81">
        <f>(E1704*Invoice!I3551)+((E1704-(E1704*Invoice!I3551))*Invoice!J3551)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9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Invoice!B3552</f>
        <v>0</v>
      </c>
      <c r="C1710" s="88">
        <f>Invoice!E3552</f>
        <v>0</v>
      </c>
      <c r="D1710" s="89">
        <f>Invoice!H3552</f>
        <v>0</v>
      </c>
      <c r="E1710" s="81">
        <f t="shared" si="145"/>
        <v>0</v>
      </c>
      <c r="F1710" s="81"/>
      <c r="G1710" s="82">
        <f t="shared" si="146"/>
        <v>0</v>
      </c>
      <c r="H1710" s="83">
        <f t="shared" si="147"/>
        <v>0</v>
      </c>
      <c r="I1710" s="83" t="e">
        <f t="shared" si="148"/>
        <v>#DIV/0!</v>
      </c>
      <c r="J1710" s="103" t="e">
        <f t="shared" si="149"/>
        <v>#DIV/0!</v>
      </c>
    </row>
    <row r="1711" spans="1:10" ht="12.75" customHeight="1" x14ac:dyDescent="0.25">
      <c r="A1711" s="101"/>
      <c r="D1711" s="81"/>
      <c r="E1711" s="81">
        <f>(E1710*Invoice!I3552)+((E1710-(E1710*Invoice!I3552))*Invoice!J3552)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10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Invoice!B3553</f>
        <v>0</v>
      </c>
      <c r="C1716" s="88">
        <f>Invoice!E3553</f>
        <v>0</v>
      </c>
      <c r="D1716" s="89">
        <f>Invoice!H3553</f>
        <v>0</v>
      </c>
      <c r="E1716" s="81">
        <f t="shared" si="145"/>
        <v>0</v>
      </c>
      <c r="F1716" s="81"/>
      <c r="G1716" s="82">
        <f t="shared" si="146"/>
        <v>0</v>
      </c>
      <c r="H1716" s="83">
        <f t="shared" si="147"/>
        <v>0</v>
      </c>
      <c r="I1716" s="83" t="e">
        <f t="shared" si="148"/>
        <v>#DIV/0!</v>
      </c>
      <c r="J1716" s="103" t="e">
        <f t="shared" si="149"/>
        <v>#DIV/0!</v>
      </c>
    </row>
    <row r="1717" spans="1:10" ht="12.75" customHeight="1" x14ac:dyDescent="0.25">
      <c r="A1717" s="101"/>
      <c r="D1717" s="81"/>
      <c r="E1717" s="81">
        <f>(E1716*Invoice!I3553)+((E1716-(E1716*Invoice!I3553))*Invoice!J3553)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11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Invoice!B3554</f>
        <v>0</v>
      </c>
      <c r="C1722" s="88">
        <f>Invoice!E3554</f>
        <v>0</v>
      </c>
      <c r="D1722" s="89">
        <f>Invoice!H3554</f>
        <v>0</v>
      </c>
      <c r="E1722" s="81">
        <f t="shared" si="145"/>
        <v>0</v>
      </c>
      <c r="F1722" s="81"/>
      <c r="G1722" s="82">
        <f t="shared" si="146"/>
        <v>0</v>
      </c>
      <c r="H1722" s="83">
        <f t="shared" si="147"/>
        <v>0</v>
      </c>
      <c r="I1722" s="83" t="e">
        <f t="shared" si="148"/>
        <v>#DIV/0!</v>
      </c>
      <c r="J1722" s="103" t="e">
        <f t="shared" si="149"/>
        <v>#DIV/0!</v>
      </c>
    </row>
    <row r="1723" spans="1:10" ht="12.75" customHeight="1" x14ac:dyDescent="0.25">
      <c r="A1723" s="101"/>
      <c r="D1723" s="81"/>
      <c r="E1723" s="81">
        <f>(E1722*Invoice!I3554)+((E1722-(E1722*Invoice!I3554))*Invoice!J3554)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12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Invoice!B3555</f>
        <v>0</v>
      </c>
      <c r="C1728" s="88">
        <f>Invoice!E3555</f>
        <v>0</v>
      </c>
      <c r="D1728" s="89">
        <f>Invoice!H3555</f>
        <v>0</v>
      </c>
      <c r="E1728" s="81">
        <f t="shared" si="145"/>
        <v>0</v>
      </c>
      <c r="F1728" s="81"/>
      <c r="G1728" s="82">
        <f t="shared" si="146"/>
        <v>0</v>
      </c>
      <c r="H1728" s="83">
        <f t="shared" si="147"/>
        <v>0</v>
      </c>
      <c r="I1728" s="83" t="e">
        <f t="shared" si="148"/>
        <v>#DIV/0!</v>
      </c>
      <c r="J1728" s="103" t="e">
        <f t="shared" si="149"/>
        <v>#DIV/0!</v>
      </c>
    </row>
    <row r="1729" spans="1:10" ht="12.75" customHeight="1" x14ac:dyDescent="0.25">
      <c r="A1729" s="101"/>
      <c r="D1729" s="81"/>
      <c r="E1729" s="81">
        <f>(E1728*Invoice!I3555)+((E1728-(E1728*Invoice!I3555))*Invoice!J3555)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13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Invoice!B3556</f>
        <v>0</v>
      </c>
      <c r="C1734" s="88">
        <f>Invoice!E3556</f>
        <v>0</v>
      </c>
      <c r="D1734" s="89">
        <f>Invoice!H3556</f>
        <v>0</v>
      </c>
      <c r="E1734" s="81">
        <f t="shared" si="145"/>
        <v>0</v>
      </c>
      <c r="F1734" s="81"/>
      <c r="G1734" s="82">
        <f t="shared" si="146"/>
        <v>0</v>
      </c>
      <c r="H1734" s="83">
        <f t="shared" si="147"/>
        <v>0</v>
      </c>
      <c r="I1734" s="83" t="e">
        <f t="shared" si="148"/>
        <v>#DIV/0!</v>
      </c>
      <c r="J1734" s="103" t="e">
        <f t="shared" si="149"/>
        <v>#DIV/0!</v>
      </c>
    </row>
    <row r="1735" spans="1:10" ht="12.75" customHeight="1" x14ac:dyDescent="0.25">
      <c r="A1735" s="101"/>
      <c r="D1735" s="81"/>
      <c r="E1735" s="81">
        <f>(E1734*Invoice!I3556)+((E1734-(E1734*Invoice!I3556))*Invoice!J3556)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14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Invoice!B3557</f>
        <v>0</v>
      </c>
      <c r="C1740" s="88">
        <f>Invoice!E3557</f>
        <v>0</v>
      </c>
      <c r="D1740" s="89">
        <f>Invoice!H3557</f>
        <v>0</v>
      </c>
      <c r="E1740" s="81">
        <f t="shared" si="145"/>
        <v>0</v>
      </c>
      <c r="F1740" s="81"/>
      <c r="G1740" s="82">
        <f t="shared" si="146"/>
        <v>0</v>
      </c>
      <c r="H1740" s="83">
        <f t="shared" si="147"/>
        <v>0</v>
      </c>
      <c r="I1740" s="83" t="e">
        <f t="shared" si="148"/>
        <v>#DIV/0!</v>
      </c>
      <c r="J1740" s="103" t="e">
        <f t="shared" si="149"/>
        <v>#DIV/0!</v>
      </c>
    </row>
    <row r="1741" spans="1:10" ht="12.75" customHeight="1" x14ac:dyDescent="0.25">
      <c r="A1741" s="101"/>
      <c r="D1741" s="81"/>
      <c r="E1741" s="81">
        <f>(E1740*Invoice!I3557)+((E1740-(E1740*Invoice!I3557))*Invoice!J3557)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15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Invoice!B3558</f>
        <v>0</v>
      </c>
      <c r="C1746" s="88">
        <f>Invoice!E3558</f>
        <v>0</v>
      </c>
      <c r="D1746" s="89">
        <f>Invoice!H3558</f>
        <v>0</v>
      </c>
      <c r="E1746" s="81">
        <f t="shared" si="145"/>
        <v>0</v>
      </c>
      <c r="F1746" s="81"/>
      <c r="G1746" s="82">
        <f t="shared" si="146"/>
        <v>0</v>
      </c>
      <c r="H1746" s="83">
        <f t="shared" si="147"/>
        <v>0</v>
      </c>
      <c r="I1746" s="83" t="e">
        <f t="shared" si="148"/>
        <v>#DIV/0!</v>
      </c>
      <c r="J1746" s="103" t="e">
        <f t="shared" si="149"/>
        <v>#DIV/0!</v>
      </c>
    </row>
    <row r="1747" spans="1:10" ht="12.75" customHeight="1" x14ac:dyDescent="0.25">
      <c r="A1747" s="101"/>
      <c r="D1747" s="81"/>
      <c r="E1747" s="81">
        <f>(E1746*Invoice!I3558)+((E1746-(E1746*Invoice!I3558))*Invoice!J3558)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16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Invoice!B3559</f>
        <v>0</v>
      </c>
      <c r="C1752" s="88">
        <f>Invoice!E3559</f>
        <v>0</v>
      </c>
      <c r="D1752" s="89">
        <f>Invoice!H3559</f>
        <v>0</v>
      </c>
      <c r="E1752" s="81">
        <f t="shared" si="145"/>
        <v>0</v>
      </c>
      <c r="F1752" s="81"/>
      <c r="G1752" s="82">
        <f t="shared" si="146"/>
        <v>0</v>
      </c>
      <c r="H1752" s="83">
        <f t="shared" si="147"/>
        <v>0</v>
      </c>
      <c r="I1752" s="83" t="e">
        <f t="shared" si="148"/>
        <v>#DIV/0!</v>
      </c>
      <c r="J1752" s="103" t="e">
        <f t="shared" si="149"/>
        <v>#DIV/0!</v>
      </c>
    </row>
    <row r="1753" spans="1:10" ht="12.75" customHeight="1" x14ac:dyDescent="0.25">
      <c r="A1753" s="101"/>
      <c r="D1753" s="81"/>
      <c r="E1753" s="81">
        <f>(E1752*Invoice!I3559)+((E1752-(E1752*Invoice!I3559))*Invoice!J3559)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C1756" s="88"/>
      <c r="D1756" s="89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6"/>
      <c r="B1757" s="107"/>
      <c r="C1757" s="107"/>
      <c r="D1757" s="107"/>
      <c r="E1757" s="107"/>
      <c r="F1757" s="107"/>
      <c r="G1757" s="108">
        <f>G1664+G1670+G1676+G1682+G1688+G1694+G1700+G1706+G1712+G1718+G1724+G1730+G1736+G1742+G1748+G1754</f>
        <v>0</v>
      </c>
      <c r="H1757" s="108">
        <f>H1664+H1670+H1676+H1682+H1688+H1694+H1700+H1706+H1712+H1718+H1724+H1730+H1736+H1742+H1748+H1754</f>
        <v>0</v>
      </c>
      <c r="I1757" s="107"/>
      <c r="J1757" s="109">
        <f>H1665+H1671+H1677+H1683+H1689+H1695+H1701+H1707+H1713+H1719+H1725+H1731+H1737+H1743+H1749+H1755</f>
        <v>0</v>
      </c>
    </row>
    <row r="1759" spans="1:10" ht="12.75" customHeight="1" x14ac:dyDescent="0.25">
      <c r="A1759" s="94" t="s">
        <v>1</v>
      </c>
      <c r="B1759" s="95">
        <f>Invoice!E3650</f>
        <v>24020033</v>
      </c>
      <c r="C1759" s="96"/>
      <c r="D1759" s="97"/>
      <c r="E1759" s="97"/>
      <c r="F1759" s="97"/>
      <c r="G1759" s="98"/>
      <c r="H1759" s="99"/>
      <c r="I1759" s="99"/>
      <c r="J1759" s="100"/>
    </row>
    <row r="1760" spans="1:10" ht="12.75" customHeight="1" x14ac:dyDescent="0.25">
      <c r="A1760" s="101">
        <v>1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Invoice!B3658</f>
        <v>0</v>
      </c>
      <c r="C1761" s="88">
        <f>Invoice!E3658</f>
        <v>0</v>
      </c>
      <c r="D1761" s="89">
        <f>Invoice!H3658</f>
        <v>0</v>
      </c>
      <c r="E1761" s="81">
        <f>D1761*B1761</f>
        <v>0</v>
      </c>
      <c r="F1761" s="81"/>
      <c r="G1761" s="82">
        <f>E1761/1.11</f>
        <v>0</v>
      </c>
      <c r="H1761" s="83">
        <f>G1761*11%</f>
        <v>0</v>
      </c>
      <c r="I1761" s="83" t="e">
        <f>G1761/B1761</f>
        <v>#DIV/0!</v>
      </c>
      <c r="J1761" s="103" t="e">
        <f>H1761/B1761</f>
        <v>#DIV/0!</v>
      </c>
    </row>
    <row r="1762" spans="1:10" ht="12.75" customHeight="1" x14ac:dyDescent="0.25">
      <c r="A1762" s="101"/>
      <c r="D1762" s="81"/>
      <c r="E1762" s="81">
        <f>(E1761*Invoice!I3658)+((E1761-(E1761*Invoice!I3658))*Invoice!J3658)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2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Invoice!B3659</f>
        <v>0</v>
      </c>
      <c r="C1767" s="88">
        <f>Invoice!E3659</f>
        <v>0</v>
      </c>
      <c r="D1767" s="89">
        <f>Invoice!H3659</f>
        <v>0</v>
      </c>
      <c r="E1767" s="81">
        <f t="shared" ref="E1767:E1851" si="150">D1767*B1767</f>
        <v>0</v>
      </c>
      <c r="F1767" s="81"/>
      <c r="G1767" s="82">
        <f t="shared" ref="G1767:G1851" si="151">E1767/1.11</f>
        <v>0</v>
      </c>
      <c r="H1767" s="83">
        <f t="shared" ref="H1767:H1851" si="152">G1767*11%</f>
        <v>0</v>
      </c>
      <c r="I1767" s="83" t="e">
        <f t="shared" ref="I1767:I1851" si="153">G1767/B1767</f>
        <v>#DIV/0!</v>
      </c>
      <c r="J1767" s="103" t="e">
        <f t="shared" ref="J1767:J1851" si="154">H1767/B1767</f>
        <v>#DIV/0!</v>
      </c>
    </row>
    <row r="1768" spans="1:10" ht="12.75" customHeight="1" x14ac:dyDescent="0.25">
      <c r="A1768" s="101"/>
      <c r="D1768" s="81"/>
      <c r="E1768" s="81">
        <f>(E1767*Invoice!I3659)+((E1767-(E1767*Invoice!I3659))*Invoice!J3659)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3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Invoice!B3660</f>
        <v>0</v>
      </c>
      <c r="C1773" s="88">
        <f>Invoice!E3660</f>
        <v>0</v>
      </c>
      <c r="D1773" s="89">
        <f>Invoice!H3660</f>
        <v>0</v>
      </c>
      <c r="E1773" s="81">
        <f t="shared" si="150"/>
        <v>0</v>
      </c>
      <c r="F1773" s="81"/>
      <c r="G1773" s="82">
        <f t="shared" si="151"/>
        <v>0</v>
      </c>
      <c r="H1773" s="83">
        <f t="shared" si="152"/>
        <v>0</v>
      </c>
      <c r="I1773" s="83" t="e">
        <f t="shared" si="153"/>
        <v>#DIV/0!</v>
      </c>
      <c r="J1773" s="103" t="e">
        <f t="shared" si="154"/>
        <v>#DIV/0!</v>
      </c>
    </row>
    <row r="1774" spans="1:10" ht="12.75" customHeight="1" x14ac:dyDescent="0.25">
      <c r="A1774" s="101"/>
      <c r="D1774" s="81"/>
      <c r="E1774" s="81">
        <f>(E1773*Invoice!I3660)+((E1773-(E1773*Invoice!I3660))*Invoice!J3660)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4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Invoice!B3661</f>
        <v>0</v>
      </c>
      <c r="C1779" s="88">
        <f>Invoice!E3661</f>
        <v>0</v>
      </c>
      <c r="D1779" s="89">
        <f>Invoice!H3661</f>
        <v>0</v>
      </c>
      <c r="E1779" s="81">
        <f t="shared" si="150"/>
        <v>0</v>
      </c>
      <c r="F1779" s="81"/>
      <c r="G1779" s="82">
        <f t="shared" si="151"/>
        <v>0</v>
      </c>
      <c r="H1779" s="83">
        <f t="shared" si="152"/>
        <v>0</v>
      </c>
      <c r="I1779" s="83" t="e">
        <f t="shared" si="153"/>
        <v>#DIV/0!</v>
      </c>
      <c r="J1779" s="103" t="e">
        <f t="shared" si="154"/>
        <v>#DIV/0!</v>
      </c>
    </row>
    <row r="1780" spans="1:10" ht="12.75" customHeight="1" x14ac:dyDescent="0.25">
      <c r="A1780" s="101"/>
      <c r="D1780" s="81"/>
      <c r="E1780" s="81">
        <f>(E1779*Invoice!I3661)+((E1779-(E1779*Invoice!I3661))*Invoice!J3661)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5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Invoice!B3662</f>
        <v>0</v>
      </c>
      <c r="C1785" s="88">
        <f>Invoice!E3662</f>
        <v>0</v>
      </c>
      <c r="D1785" s="89">
        <f>Invoice!H3662</f>
        <v>0</v>
      </c>
      <c r="E1785" s="81">
        <f t="shared" si="150"/>
        <v>0</v>
      </c>
      <c r="F1785" s="81"/>
      <c r="G1785" s="82">
        <f t="shared" si="151"/>
        <v>0</v>
      </c>
      <c r="H1785" s="83">
        <f t="shared" si="152"/>
        <v>0</v>
      </c>
      <c r="I1785" s="83" t="e">
        <f t="shared" si="153"/>
        <v>#DIV/0!</v>
      </c>
      <c r="J1785" s="103" t="e">
        <f t="shared" si="154"/>
        <v>#DIV/0!</v>
      </c>
    </row>
    <row r="1786" spans="1:10" ht="12.75" customHeight="1" x14ac:dyDescent="0.25">
      <c r="A1786" s="101"/>
      <c r="D1786" s="81"/>
      <c r="E1786" s="81">
        <f>(E1785*Invoice!I3662)+((E1785-(E1785*Invoice!I3662))*Invoice!J3662)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6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Invoice!B3663</f>
        <v>0</v>
      </c>
      <c r="C1791" s="88">
        <f>Invoice!E3663</f>
        <v>0</v>
      </c>
      <c r="D1791" s="89">
        <f>Invoice!H3663</f>
        <v>0</v>
      </c>
      <c r="E1791" s="81">
        <f t="shared" si="150"/>
        <v>0</v>
      </c>
      <c r="F1791" s="81"/>
      <c r="G1791" s="82">
        <f t="shared" si="151"/>
        <v>0</v>
      </c>
      <c r="H1791" s="83">
        <f t="shared" si="152"/>
        <v>0</v>
      </c>
      <c r="I1791" s="83" t="e">
        <f t="shared" si="153"/>
        <v>#DIV/0!</v>
      </c>
      <c r="J1791" s="103" t="e">
        <f t="shared" si="154"/>
        <v>#DIV/0!</v>
      </c>
    </row>
    <row r="1792" spans="1:10" ht="12.75" customHeight="1" x14ac:dyDescent="0.25">
      <c r="A1792" s="101"/>
      <c r="D1792" s="81"/>
      <c r="E1792" s="81">
        <f>(E1791*Invoice!I3663)+((E1791-(E1791*Invoice!I3663))*Invoice!J3663)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7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Invoice!B3664</f>
        <v>0</v>
      </c>
      <c r="C1797" s="88">
        <f>Invoice!E3664</f>
        <v>0</v>
      </c>
      <c r="D1797" s="89">
        <f>Invoice!H3664</f>
        <v>0</v>
      </c>
      <c r="E1797" s="81">
        <f t="shared" si="150"/>
        <v>0</v>
      </c>
      <c r="F1797" s="81"/>
      <c r="G1797" s="82">
        <f t="shared" si="151"/>
        <v>0</v>
      </c>
      <c r="H1797" s="83">
        <f t="shared" si="152"/>
        <v>0</v>
      </c>
      <c r="I1797" s="83" t="e">
        <f t="shared" si="153"/>
        <v>#DIV/0!</v>
      </c>
      <c r="J1797" s="103" t="e">
        <f t="shared" si="154"/>
        <v>#DIV/0!</v>
      </c>
    </row>
    <row r="1798" spans="1:10" ht="12.75" customHeight="1" x14ac:dyDescent="0.25">
      <c r="A1798" s="101"/>
      <c r="D1798" s="81"/>
      <c r="E1798" s="81">
        <f>(E1797*Invoice!I3664)+((E1797-(E1797*Invoice!I3664))*Invoice!J3664)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8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Invoice!B3665</f>
        <v>0</v>
      </c>
      <c r="C1803" s="88">
        <f>Invoice!E3665</f>
        <v>0</v>
      </c>
      <c r="D1803" s="89">
        <f>Invoice!H3665</f>
        <v>0</v>
      </c>
      <c r="E1803" s="81">
        <f t="shared" si="150"/>
        <v>0</v>
      </c>
      <c r="F1803" s="81"/>
      <c r="G1803" s="82">
        <f t="shared" si="151"/>
        <v>0</v>
      </c>
      <c r="H1803" s="83">
        <f t="shared" si="152"/>
        <v>0</v>
      </c>
      <c r="I1803" s="83" t="e">
        <f t="shared" si="153"/>
        <v>#DIV/0!</v>
      </c>
      <c r="J1803" s="103" t="e">
        <f t="shared" si="154"/>
        <v>#DIV/0!</v>
      </c>
    </row>
    <row r="1804" spans="1:10" ht="12.75" customHeight="1" x14ac:dyDescent="0.25">
      <c r="A1804" s="101"/>
      <c r="D1804" s="81"/>
      <c r="E1804" s="81">
        <f>(E1803*Invoice!I3665)+((E1803-(E1803*Invoice!I3665))*Invoice!J3665)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9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Invoice!B3666</f>
        <v>0</v>
      </c>
      <c r="C1809" s="88">
        <f>Invoice!E3666</f>
        <v>0</v>
      </c>
      <c r="D1809" s="89">
        <f>Invoice!H3666</f>
        <v>0</v>
      </c>
      <c r="E1809" s="81">
        <f t="shared" si="150"/>
        <v>0</v>
      </c>
      <c r="F1809" s="81"/>
      <c r="G1809" s="82">
        <f t="shared" si="151"/>
        <v>0</v>
      </c>
      <c r="H1809" s="83">
        <f t="shared" si="152"/>
        <v>0</v>
      </c>
      <c r="I1809" s="83" t="e">
        <f t="shared" si="153"/>
        <v>#DIV/0!</v>
      </c>
      <c r="J1809" s="103" t="e">
        <f t="shared" si="154"/>
        <v>#DIV/0!</v>
      </c>
    </row>
    <row r="1810" spans="1:10" ht="12.75" customHeight="1" x14ac:dyDescent="0.25">
      <c r="A1810" s="101"/>
      <c r="D1810" s="81"/>
      <c r="E1810" s="81">
        <f>(E1809*Invoice!I3666)+((E1809-(E1809*Invoice!I3666))*Invoice!J3666)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10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Invoice!B3667</f>
        <v>0</v>
      </c>
      <c r="C1815" s="88">
        <f>Invoice!E3667</f>
        <v>0</v>
      </c>
      <c r="D1815" s="89">
        <f>Invoice!H3667</f>
        <v>0</v>
      </c>
      <c r="E1815" s="81">
        <f t="shared" si="150"/>
        <v>0</v>
      </c>
      <c r="F1815" s="81"/>
      <c r="G1815" s="82">
        <f t="shared" si="151"/>
        <v>0</v>
      </c>
      <c r="H1815" s="83">
        <f t="shared" si="152"/>
        <v>0</v>
      </c>
      <c r="I1815" s="83" t="e">
        <f t="shared" si="153"/>
        <v>#DIV/0!</v>
      </c>
      <c r="J1815" s="103" t="e">
        <f t="shared" si="154"/>
        <v>#DIV/0!</v>
      </c>
    </row>
    <row r="1816" spans="1:10" ht="12.75" customHeight="1" x14ac:dyDescent="0.25">
      <c r="A1816" s="101"/>
      <c r="D1816" s="81"/>
      <c r="E1816" s="81">
        <f>(E1815*Invoice!I3667)+((E1815-(E1815*Invoice!I3667))*Invoice!J3667)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11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Invoice!B3668</f>
        <v>0</v>
      </c>
      <c r="C1821" s="88">
        <f>Invoice!E3668</f>
        <v>0</v>
      </c>
      <c r="D1821" s="89">
        <f>Invoice!H3668</f>
        <v>0</v>
      </c>
      <c r="E1821" s="81">
        <f t="shared" si="150"/>
        <v>0</v>
      </c>
      <c r="F1821" s="81"/>
      <c r="G1821" s="82">
        <f t="shared" si="151"/>
        <v>0</v>
      </c>
      <c r="H1821" s="83">
        <f t="shared" si="152"/>
        <v>0</v>
      </c>
      <c r="I1821" s="83" t="e">
        <f t="shared" si="153"/>
        <v>#DIV/0!</v>
      </c>
      <c r="J1821" s="103" t="e">
        <f t="shared" si="154"/>
        <v>#DIV/0!</v>
      </c>
    </row>
    <row r="1822" spans="1:10" ht="12.75" customHeight="1" x14ac:dyDescent="0.25">
      <c r="A1822" s="101"/>
      <c r="D1822" s="81"/>
      <c r="E1822" s="81">
        <f>(E1821*Invoice!I3668)+((E1821-(E1821*Invoice!I3668))*Invoice!J3668)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12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Invoice!B3669</f>
        <v>0</v>
      </c>
      <c r="C1827" s="88">
        <f>Invoice!E3669</f>
        <v>0</v>
      </c>
      <c r="D1827" s="89">
        <f>Invoice!H3669</f>
        <v>0</v>
      </c>
      <c r="E1827" s="81">
        <f t="shared" si="150"/>
        <v>0</v>
      </c>
      <c r="F1827" s="81"/>
      <c r="G1827" s="82">
        <f t="shared" si="151"/>
        <v>0</v>
      </c>
      <c r="H1827" s="83">
        <f t="shared" si="152"/>
        <v>0</v>
      </c>
      <c r="I1827" s="83" t="e">
        <f t="shared" si="153"/>
        <v>#DIV/0!</v>
      </c>
      <c r="J1827" s="103" t="e">
        <f t="shared" si="154"/>
        <v>#DIV/0!</v>
      </c>
    </row>
    <row r="1828" spans="1:10" ht="12.75" customHeight="1" x14ac:dyDescent="0.25">
      <c r="A1828" s="101"/>
      <c r="D1828" s="81"/>
      <c r="E1828" s="81">
        <f>(E1827*Invoice!I3669)+((E1827-(E1827*Invoice!I3669))*Invoice!J3669)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13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Invoice!B3670</f>
        <v>0</v>
      </c>
      <c r="C1833" s="88">
        <f>Invoice!E3670</f>
        <v>0</v>
      </c>
      <c r="D1833" s="89">
        <f>Invoice!H3670</f>
        <v>0</v>
      </c>
      <c r="E1833" s="81">
        <f t="shared" si="150"/>
        <v>0</v>
      </c>
      <c r="F1833" s="81"/>
      <c r="G1833" s="82">
        <f t="shared" si="151"/>
        <v>0</v>
      </c>
      <c r="H1833" s="83">
        <f t="shared" si="152"/>
        <v>0</v>
      </c>
      <c r="I1833" s="83" t="e">
        <f t="shared" si="153"/>
        <v>#DIV/0!</v>
      </c>
      <c r="J1833" s="103" t="e">
        <f t="shared" si="154"/>
        <v>#DIV/0!</v>
      </c>
    </row>
    <row r="1834" spans="1:10" ht="12.75" customHeight="1" x14ac:dyDescent="0.25">
      <c r="A1834" s="101"/>
      <c r="D1834" s="81"/>
      <c r="E1834" s="81">
        <f>(E1833*Invoice!I3670)+((E1833-(E1833*Invoice!I3670))*Invoice!J3670)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14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Invoice!B3671</f>
        <v>0</v>
      </c>
      <c r="C1839" s="88">
        <f>Invoice!E3671</f>
        <v>0</v>
      </c>
      <c r="D1839" s="89">
        <f>Invoice!H3671</f>
        <v>0</v>
      </c>
      <c r="E1839" s="81">
        <f t="shared" si="150"/>
        <v>0</v>
      </c>
      <c r="F1839" s="81"/>
      <c r="G1839" s="82">
        <f t="shared" si="151"/>
        <v>0</v>
      </c>
      <c r="H1839" s="83">
        <f t="shared" si="152"/>
        <v>0</v>
      </c>
      <c r="I1839" s="83" t="e">
        <f t="shared" si="153"/>
        <v>#DIV/0!</v>
      </c>
      <c r="J1839" s="103" t="e">
        <f t="shared" si="154"/>
        <v>#DIV/0!</v>
      </c>
    </row>
    <row r="1840" spans="1:10" ht="12.75" customHeight="1" x14ac:dyDescent="0.25">
      <c r="A1840" s="101"/>
      <c r="D1840" s="81"/>
      <c r="E1840" s="81">
        <f>(E1839*Invoice!I3671)+((E1839-(E1839*Invoice!I3671))*Invoice!J3671)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15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Invoice!B3672</f>
        <v>0</v>
      </c>
      <c r="C1845" s="88">
        <f>Invoice!E3672</f>
        <v>0</v>
      </c>
      <c r="D1845" s="89">
        <f>Invoice!H3672</f>
        <v>0</v>
      </c>
      <c r="E1845" s="81">
        <f t="shared" si="150"/>
        <v>0</v>
      </c>
      <c r="F1845" s="81"/>
      <c r="G1845" s="82">
        <f t="shared" si="151"/>
        <v>0</v>
      </c>
      <c r="H1845" s="83">
        <f t="shared" si="152"/>
        <v>0</v>
      </c>
      <c r="I1845" s="83" t="e">
        <f t="shared" si="153"/>
        <v>#DIV/0!</v>
      </c>
      <c r="J1845" s="103" t="e">
        <f t="shared" si="154"/>
        <v>#DIV/0!</v>
      </c>
    </row>
    <row r="1846" spans="1:10" ht="12.75" customHeight="1" x14ac:dyDescent="0.25">
      <c r="A1846" s="101"/>
      <c r="D1846" s="81"/>
      <c r="E1846" s="81">
        <f>(E1845*Invoice!I3672)+((E1845-(E1845*Invoice!I3672))*Invoice!J3672)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16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Invoice!B3673</f>
        <v>0</v>
      </c>
      <c r="C1851" s="88">
        <f>Invoice!E3673</f>
        <v>0</v>
      </c>
      <c r="D1851" s="89">
        <f>Invoice!H3673</f>
        <v>0</v>
      </c>
      <c r="E1851" s="81">
        <f t="shared" si="150"/>
        <v>0</v>
      </c>
      <c r="F1851" s="81"/>
      <c r="G1851" s="82">
        <f t="shared" si="151"/>
        <v>0</v>
      </c>
      <c r="H1851" s="83">
        <f t="shared" si="152"/>
        <v>0</v>
      </c>
      <c r="I1851" s="83" t="e">
        <f t="shared" si="153"/>
        <v>#DIV/0!</v>
      </c>
      <c r="J1851" s="103" t="e">
        <f t="shared" si="154"/>
        <v>#DIV/0!</v>
      </c>
    </row>
    <row r="1852" spans="1:10" ht="12.75" customHeight="1" x14ac:dyDescent="0.25">
      <c r="A1852" s="101"/>
      <c r="D1852" s="81"/>
      <c r="E1852" s="81">
        <f>(E1851*Invoice!I3673)+((E1851-(E1851*Invoice!I3673))*Invoice!J3673)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C1855" s="88"/>
      <c r="D1855" s="89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6"/>
      <c r="B1856" s="107"/>
      <c r="C1856" s="107"/>
      <c r="D1856" s="107"/>
      <c r="E1856" s="107"/>
      <c r="F1856" s="107"/>
      <c r="G1856" s="108">
        <f>G1763+G1769+G1775+G1781+G1787+G1793+G1799+G1805+G1811+G1817+G1823+G1829+G1835+G1841+G1847+G1853</f>
        <v>0</v>
      </c>
      <c r="H1856" s="108">
        <f>H1763+H1769+H1775+H1781+H1787+H1793+H1799+H1805+H1811+H1817+H1823+H1829+H1835+H1841+H1847+H1853</f>
        <v>0</v>
      </c>
      <c r="I1856" s="107"/>
      <c r="J1856" s="109">
        <f>H1764+H1770+H1776+H1782+H1788+H1794+H1800+H1806+H1812+H1818+H1824+H1830+H1836+H1842+H1848+H1854</f>
        <v>0</v>
      </c>
    </row>
    <row r="1858" spans="1:10" ht="12.75" customHeight="1" x14ac:dyDescent="0.25">
      <c r="A1858" s="94" t="s">
        <v>1</v>
      </c>
      <c r="B1858" s="95">
        <f>Invoice!E3764</f>
        <v>24020034</v>
      </c>
      <c r="C1858" s="96"/>
      <c r="D1858" s="97"/>
      <c r="E1858" s="97"/>
      <c r="F1858" s="97"/>
      <c r="G1858" s="98"/>
      <c r="H1858" s="99"/>
      <c r="I1858" s="99"/>
      <c r="J1858" s="100"/>
    </row>
    <row r="1859" spans="1:10" ht="12.75" customHeight="1" x14ac:dyDescent="0.25">
      <c r="A1859" s="101">
        <v>1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Invoice!B3772</f>
        <v>0</v>
      </c>
      <c r="C1860" s="88">
        <f>Invoice!E3772</f>
        <v>0</v>
      </c>
      <c r="D1860" s="89">
        <f>Invoice!H3772</f>
        <v>0</v>
      </c>
      <c r="E1860" s="81">
        <f>D1860*B1860</f>
        <v>0</v>
      </c>
      <c r="F1860" s="81"/>
      <c r="G1860" s="82">
        <f>E1860/1.11</f>
        <v>0</v>
      </c>
      <c r="H1860" s="83">
        <f>G1860*11%</f>
        <v>0</v>
      </c>
      <c r="I1860" s="83" t="e">
        <f>G1860/B1860</f>
        <v>#DIV/0!</v>
      </c>
      <c r="J1860" s="103" t="e">
        <f>H1860/B1860</f>
        <v>#DIV/0!</v>
      </c>
    </row>
    <row r="1861" spans="1:10" ht="12.75" customHeight="1" x14ac:dyDescent="0.25">
      <c r="A1861" s="101"/>
      <c r="D1861" s="81"/>
      <c r="E1861" s="81">
        <f>(E1860*Invoice!I3772)+((E1860-(E1860*Invoice!I3772))*Invoice!J3772)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2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Invoice!B3773</f>
        <v>0</v>
      </c>
      <c r="C1866" s="88">
        <f>Invoice!E3773</f>
        <v>0</v>
      </c>
      <c r="D1866" s="89">
        <f>Invoice!H3773</f>
        <v>0</v>
      </c>
      <c r="E1866" s="81">
        <f t="shared" ref="E1866:E1950" si="155">D1866*B1866</f>
        <v>0</v>
      </c>
      <c r="F1866" s="81"/>
      <c r="G1866" s="82">
        <f t="shared" ref="G1866:G1950" si="156">E1866/1.11</f>
        <v>0</v>
      </c>
      <c r="H1866" s="83">
        <f t="shared" ref="H1866:H1950" si="157">G1866*11%</f>
        <v>0</v>
      </c>
      <c r="I1866" s="83" t="e">
        <f t="shared" ref="I1866:I1950" si="158">G1866/B1866</f>
        <v>#DIV/0!</v>
      </c>
      <c r="J1866" s="103" t="e">
        <f t="shared" ref="J1866:J1950" si="159">H1866/B1866</f>
        <v>#DIV/0!</v>
      </c>
    </row>
    <row r="1867" spans="1:10" ht="12.75" customHeight="1" x14ac:dyDescent="0.25">
      <c r="A1867" s="101"/>
      <c r="D1867" s="81"/>
      <c r="E1867" s="81">
        <f>(E1866*Invoice!I3773)+((E1866-(E1866*Invoice!I3773))*Invoice!J3773)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3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Invoice!B3774</f>
        <v>0</v>
      </c>
      <c r="C1872" s="88">
        <f>Invoice!E3774</f>
        <v>0</v>
      </c>
      <c r="D1872" s="89">
        <f>Invoice!H3774</f>
        <v>0</v>
      </c>
      <c r="E1872" s="81">
        <f t="shared" si="155"/>
        <v>0</v>
      </c>
      <c r="F1872" s="81"/>
      <c r="G1872" s="82">
        <f t="shared" si="156"/>
        <v>0</v>
      </c>
      <c r="H1872" s="83">
        <f t="shared" si="157"/>
        <v>0</v>
      </c>
      <c r="I1872" s="83" t="e">
        <f t="shared" si="158"/>
        <v>#DIV/0!</v>
      </c>
      <c r="J1872" s="103" t="e">
        <f t="shared" si="159"/>
        <v>#DIV/0!</v>
      </c>
    </row>
    <row r="1873" spans="1:10" ht="12.75" customHeight="1" x14ac:dyDescent="0.25">
      <c r="A1873" s="101"/>
      <c r="D1873" s="81"/>
      <c r="E1873" s="81">
        <f>(E1872*Invoice!I3774)+((E1872-(E1872*Invoice!I3774))*Invoice!J3774)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4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Invoice!B3775</f>
        <v>0</v>
      </c>
      <c r="C1878" s="88">
        <f>Invoice!E3775</f>
        <v>0</v>
      </c>
      <c r="D1878" s="89">
        <f>Invoice!H3775</f>
        <v>0</v>
      </c>
      <c r="E1878" s="81">
        <f t="shared" si="155"/>
        <v>0</v>
      </c>
      <c r="F1878" s="81"/>
      <c r="G1878" s="82">
        <f t="shared" si="156"/>
        <v>0</v>
      </c>
      <c r="H1878" s="83">
        <f t="shared" si="157"/>
        <v>0</v>
      </c>
      <c r="I1878" s="83" t="e">
        <f t="shared" si="158"/>
        <v>#DIV/0!</v>
      </c>
      <c r="J1878" s="103" t="e">
        <f t="shared" si="159"/>
        <v>#DIV/0!</v>
      </c>
    </row>
    <row r="1879" spans="1:10" ht="12.75" customHeight="1" x14ac:dyDescent="0.25">
      <c r="A1879" s="101"/>
      <c r="D1879" s="81"/>
      <c r="E1879" s="81">
        <f>(E1878*Invoice!I3775)+((E1878-(E1878*Invoice!I3775))*Invoice!J3775)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5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Invoice!B3776</f>
        <v>0</v>
      </c>
      <c r="C1884" s="88">
        <f>Invoice!E3776</f>
        <v>0</v>
      </c>
      <c r="D1884" s="89">
        <f>Invoice!H3776</f>
        <v>0</v>
      </c>
      <c r="E1884" s="81">
        <f t="shared" si="155"/>
        <v>0</v>
      </c>
      <c r="F1884" s="81"/>
      <c r="G1884" s="82">
        <f t="shared" si="156"/>
        <v>0</v>
      </c>
      <c r="H1884" s="83">
        <f t="shared" si="157"/>
        <v>0</v>
      </c>
      <c r="I1884" s="83" t="e">
        <f t="shared" si="158"/>
        <v>#DIV/0!</v>
      </c>
      <c r="J1884" s="103" t="e">
        <f t="shared" si="159"/>
        <v>#DIV/0!</v>
      </c>
    </row>
    <row r="1885" spans="1:10" ht="12.75" customHeight="1" x14ac:dyDescent="0.25">
      <c r="A1885" s="101"/>
      <c r="D1885" s="81"/>
      <c r="E1885" s="81">
        <f>(E1884*Invoice!I3776)+((E1884-(E1884*Invoice!I3776))*Invoice!J3776)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6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Invoice!B3777</f>
        <v>0</v>
      </c>
      <c r="C1890" s="88">
        <f>Invoice!E3777</f>
        <v>0</v>
      </c>
      <c r="D1890" s="89">
        <f>Invoice!H3777</f>
        <v>0</v>
      </c>
      <c r="E1890" s="81">
        <f t="shared" si="155"/>
        <v>0</v>
      </c>
      <c r="F1890" s="81"/>
      <c r="G1890" s="82">
        <f t="shared" si="156"/>
        <v>0</v>
      </c>
      <c r="H1890" s="83">
        <f t="shared" si="157"/>
        <v>0</v>
      </c>
      <c r="I1890" s="83" t="e">
        <f t="shared" si="158"/>
        <v>#DIV/0!</v>
      </c>
      <c r="J1890" s="103" t="e">
        <f t="shared" si="159"/>
        <v>#DIV/0!</v>
      </c>
    </row>
    <row r="1891" spans="1:10" ht="12.75" customHeight="1" x14ac:dyDescent="0.25">
      <c r="A1891" s="101"/>
      <c r="D1891" s="81"/>
      <c r="E1891" s="81">
        <f>(E1890*Invoice!I3777)+((E1890-(E1890*Invoice!I3777))*Invoice!J3777)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7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Invoice!B3778</f>
        <v>0</v>
      </c>
      <c r="C1896" s="88">
        <f>Invoice!E3778</f>
        <v>0</v>
      </c>
      <c r="D1896" s="89">
        <f>Invoice!H3778</f>
        <v>0</v>
      </c>
      <c r="E1896" s="81">
        <f t="shared" si="155"/>
        <v>0</v>
      </c>
      <c r="F1896" s="81"/>
      <c r="G1896" s="82">
        <f t="shared" si="156"/>
        <v>0</v>
      </c>
      <c r="H1896" s="83">
        <f t="shared" si="157"/>
        <v>0</v>
      </c>
      <c r="I1896" s="83" t="e">
        <f t="shared" si="158"/>
        <v>#DIV/0!</v>
      </c>
      <c r="J1896" s="103" t="e">
        <f t="shared" si="159"/>
        <v>#DIV/0!</v>
      </c>
    </row>
    <row r="1897" spans="1:10" ht="12.75" customHeight="1" x14ac:dyDescent="0.25">
      <c r="A1897" s="101"/>
      <c r="D1897" s="81"/>
      <c r="E1897" s="81">
        <f>(E1896*Invoice!I3778)+((E1896-(E1896*Invoice!I3778))*Invoice!J3778)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8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Invoice!B3779</f>
        <v>0</v>
      </c>
      <c r="C1902" s="88">
        <f>Invoice!E3779</f>
        <v>0</v>
      </c>
      <c r="D1902" s="89">
        <f>Invoice!H3779</f>
        <v>0</v>
      </c>
      <c r="E1902" s="81">
        <f t="shared" si="155"/>
        <v>0</v>
      </c>
      <c r="F1902" s="81"/>
      <c r="G1902" s="82">
        <f t="shared" si="156"/>
        <v>0</v>
      </c>
      <c r="H1902" s="83">
        <f t="shared" si="157"/>
        <v>0</v>
      </c>
      <c r="I1902" s="83" t="e">
        <f t="shared" si="158"/>
        <v>#DIV/0!</v>
      </c>
      <c r="J1902" s="103" t="e">
        <f t="shared" si="159"/>
        <v>#DIV/0!</v>
      </c>
    </row>
    <row r="1903" spans="1:10" ht="12.75" customHeight="1" x14ac:dyDescent="0.25">
      <c r="A1903" s="101"/>
      <c r="D1903" s="81"/>
      <c r="E1903" s="81">
        <f>(E1902*Invoice!I3779)+((E1902-(E1902*Invoice!I3779))*Invoice!J3779)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9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Invoice!B3780</f>
        <v>0</v>
      </c>
      <c r="C1908" s="88">
        <f>Invoice!E3780</f>
        <v>0</v>
      </c>
      <c r="D1908" s="89">
        <f>Invoice!H3780</f>
        <v>0</v>
      </c>
      <c r="E1908" s="81">
        <f t="shared" si="155"/>
        <v>0</v>
      </c>
      <c r="F1908" s="81"/>
      <c r="G1908" s="82">
        <f t="shared" si="156"/>
        <v>0</v>
      </c>
      <c r="H1908" s="83">
        <f t="shared" si="157"/>
        <v>0</v>
      </c>
      <c r="I1908" s="83" t="e">
        <f t="shared" si="158"/>
        <v>#DIV/0!</v>
      </c>
      <c r="J1908" s="103" t="e">
        <f t="shared" si="159"/>
        <v>#DIV/0!</v>
      </c>
    </row>
    <row r="1909" spans="1:10" ht="12.75" customHeight="1" x14ac:dyDescent="0.25">
      <c r="A1909" s="101"/>
      <c r="D1909" s="81"/>
      <c r="E1909" s="81">
        <f>(E1908*Invoice!I3780)+((E1908-(E1908*Invoice!I3780))*Invoice!J3780)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10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Invoice!B3781</f>
        <v>0</v>
      </c>
      <c r="C1914" s="88">
        <f>Invoice!E3781</f>
        <v>0</v>
      </c>
      <c r="D1914" s="89">
        <f>Invoice!H3781</f>
        <v>0</v>
      </c>
      <c r="E1914" s="81">
        <f t="shared" si="155"/>
        <v>0</v>
      </c>
      <c r="F1914" s="81"/>
      <c r="G1914" s="82">
        <f t="shared" si="156"/>
        <v>0</v>
      </c>
      <c r="H1914" s="83">
        <f t="shared" si="157"/>
        <v>0</v>
      </c>
      <c r="I1914" s="83" t="e">
        <f t="shared" si="158"/>
        <v>#DIV/0!</v>
      </c>
      <c r="J1914" s="103" t="e">
        <f t="shared" si="159"/>
        <v>#DIV/0!</v>
      </c>
    </row>
    <row r="1915" spans="1:10" ht="12.75" customHeight="1" x14ac:dyDescent="0.25">
      <c r="A1915" s="101"/>
      <c r="D1915" s="81"/>
      <c r="E1915" s="81">
        <f>(E1914*Invoice!I3781)+((E1914-(E1914*Invoice!I3781))*Invoice!J3781)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11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Invoice!B3782</f>
        <v>0</v>
      </c>
      <c r="C1920" s="88">
        <f>Invoice!E3782</f>
        <v>0</v>
      </c>
      <c r="D1920" s="89">
        <f>Invoice!H3782</f>
        <v>0</v>
      </c>
      <c r="E1920" s="81">
        <f t="shared" si="155"/>
        <v>0</v>
      </c>
      <c r="F1920" s="81"/>
      <c r="G1920" s="82">
        <f t="shared" si="156"/>
        <v>0</v>
      </c>
      <c r="H1920" s="83">
        <f t="shared" si="157"/>
        <v>0</v>
      </c>
      <c r="I1920" s="83" t="e">
        <f t="shared" si="158"/>
        <v>#DIV/0!</v>
      </c>
      <c r="J1920" s="103" t="e">
        <f t="shared" si="159"/>
        <v>#DIV/0!</v>
      </c>
    </row>
    <row r="1921" spans="1:10" ht="12.75" customHeight="1" x14ac:dyDescent="0.25">
      <c r="A1921" s="101"/>
      <c r="D1921" s="81"/>
      <c r="E1921" s="81">
        <f>(E1920*Invoice!I3782)+((E1920-(E1920*Invoice!I3782))*Invoice!J3782)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12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Invoice!B3783</f>
        <v>0</v>
      </c>
      <c r="C1926" s="88">
        <f>Invoice!E3783</f>
        <v>0</v>
      </c>
      <c r="D1926" s="89">
        <f>Invoice!H3783</f>
        <v>0</v>
      </c>
      <c r="E1926" s="81">
        <f t="shared" si="155"/>
        <v>0</v>
      </c>
      <c r="F1926" s="81"/>
      <c r="G1926" s="82">
        <f t="shared" si="156"/>
        <v>0</v>
      </c>
      <c r="H1926" s="83">
        <f t="shared" si="157"/>
        <v>0</v>
      </c>
      <c r="I1926" s="83" t="e">
        <f t="shared" si="158"/>
        <v>#DIV/0!</v>
      </c>
      <c r="J1926" s="103" t="e">
        <f t="shared" si="159"/>
        <v>#DIV/0!</v>
      </c>
    </row>
    <row r="1927" spans="1:10" ht="12.75" customHeight="1" x14ac:dyDescent="0.25">
      <c r="A1927" s="101"/>
      <c r="D1927" s="81"/>
      <c r="E1927" s="81">
        <f>(E1926*Invoice!I3783)+((E1926-(E1926*Invoice!I3783))*Invoice!J3783)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13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Invoice!B3784</f>
        <v>0</v>
      </c>
      <c r="C1932" s="88">
        <f>Invoice!E3784</f>
        <v>0</v>
      </c>
      <c r="D1932" s="89">
        <f>Invoice!H3784</f>
        <v>0</v>
      </c>
      <c r="E1932" s="81">
        <f t="shared" si="155"/>
        <v>0</v>
      </c>
      <c r="F1932" s="81"/>
      <c r="G1932" s="82">
        <f t="shared" si="156"/>
        <v>0</v>
      </c>
      <c r="H1932" s="83">
        <f t="shared" si="157"/>
        <v>0</v>
      </c>
      <c r="I1932" s="83" t="e">
        <f t="shared" si="158"/>
        <v>#DIV/0!</v>
      </c>
      <c r="J1932" s="103" t="e">
        <f t="shared" si="159"/>
        <v>#DIV/0!</v>
      </c>
    </row>
    <row r="1933" spans="1:10" ht="12.75" customHeight="1" x14ac:dyDescent="0.25">
      <c r="A1933" s="101"/>
      <c r="D1933" s="81"/>
      <c r="E1933" s="81">
        <f>(E1932*Invoice!I3784)+((E1932-(E1932*Invoice!I3784))*Invoice!J3784)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14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Invoice!B3785</f>
        <v>0</v>
      </c>
      <c r="C1938" s="88">
        <f>Invoice!E3785</f>
        <v>0</v>
      </c>
      <c r="D1938" s="89">
        <f>Invoice!H3785</f>
        <v>0</v>
      </c>
      <c r="E1938" s="81">
        <f t="shared" si="155"/>
        <v>0</v>
      </c>
      <c r="F1938" s="81"/>
      <c r="G1938" s="82">
        <f t="shared" si="156"/>
        <v>0</v>
      </c>
      <c r="H1938" s="83">
        <f t="shared" si="157"/>
        <v>0</v>
      </c>
      <c r="I1938" s="83" t="e">
        <f t="shared" si="158"/>
        <v>#DIV/0!</v>
      </c>
      <c r="J1938" s="103" t="e">
        <f t="shared" si="159"/>
        <v>#DIV/0!</v>
      </c>
    </row>
    <row r="1939" spans="1:10" ht="12.75" customHeight="1" x14ac:dyDescent="0.25">
      <c r="A1939" s="101"/>
      <c r="D1939" s="81"/>
      <c r="E1939" s="81">
        <f>(E1938*Invoice!I3785)+((E1938-(E1938*Invoice!I3785))*Invoice!J3785)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15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Invoice!B3786</f>
        <v>0</v>
      </c>
      <c r="C1944" s="88">
        <f>Invoice!E3786</f>
        <v>0</v>
      </c>
      <c r="D1944" s="89">
        <f>Invoice!H3786</f>
        <v>0</v>
      </c>
      <c r="E1944" s="81">
        <f t="shared" si="155"/>
        <v>0</v>
      </c>
      <c r="F1944" s="81"/>
      <c r="G1944" s="82">
        <f t="shared" si="156"/>
        <v>0</v>
      </c>
      <c r="H1944" s="83">
        <f t="shared" si="157"/>
        <v>0</v>
      </c>
      <c r="I1944" s="83" t="e">
        <f t="shared" si="158"/>
        <v>#DIV/0!</v>
      </c>
      <c r="J1944" s="103" t="e">
        <f t="shared" si="159"/>
        <v>#DIV/0!</v>
      </c>
    </row>
    <row r="1945" spans="1:10" ht="12.75" customHeight="1" x14ac:dyDescent="0.25">
      <c r="A1945" s="101"/>
      <c r="D1945" s="81"/>
      <c r="E1945" s="81">
        <f>(E1944*Invoice!I3786)+((E1944-(E1944*Invoice!I3786))*Invoice!J3786)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16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Invoice!B3787</f>
        <v>0</v>
      </c>
      <c r="C1950" s="88">
        <f>Invoice!E3787</f>
        <v>0</v>
      </c>
      <c r="D1950" s="89">
        <f>Invoice!H3787</f>
        <v>0</v>
      </c>
      <c r="E1950" s="81">
        <f t="shared" si="155"/>
        <v>0</v>
      </c>
      <c r="F1950" s="81"/>
      <c r="G1950" s="82">
        <f t="shared" si="156"/>
        <v>0</v>
      </c>
      <c r="H1950" s="83">
        <f t="shared" si="157"/>
        <v>0</v>
      </c>
      <c r="I1950" s="83" t="e">
        <f t="shared" si="158"/>
        <v>#DIV/0!</v>
      </c>
      <c r="J1950" s="103" t="e">
        <f t="shared" si="159"/>
        <v>#DIV/0!</v>
      </c>
    </row>
    <row r="1951" spans="1:10" ht="12.75" customHeight="1" x14ac:dyDescent="0.25">
      <c r="A1951" s="101"/>
      <c r="D1951" s="81"/>
      <c r="E1951" s="81">
        <f>(E1950*Invoice!I3787)+((E1950-(E1950*Invoice!I3787))*Invoice!J3787)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C1954" s="88"/>
      <c r="D1954" s="89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6"/>
      <c r="B1955" s="107"/>
      <c r="C1955" s="107"/>
      <c r="D1955" s="107"/>
      <c r="E1955" s="107"/>
      <c r="F1955" s="107"/>
      <c r="G1955" s="108">
        <f>G1862+G1868+G1874+G1880+G1886+G1892+G1898+G1904+G1910+G1916+G1922+G1928+G1934+G1940+G1946+G1952</f>
        <v>0</v>
      </c>
      <c r="H1955" s="108">
        <f>H1862+H1868+H1874+H1880+H1886+H1892+H1898+H1904+H1910+H1916+H1922+H1928+H1934+H1940+H1946+H1952</f>
        <v>0</v>
      </c>
      <c r="I1955" s="107"/>
      <c r="J1955" s="109">
        <f>H1863+H1869+H1875+H1881+H1887+H1893+H1899+H1905+H1911+H1917+H1923+H1929+H1935+H1941+H1947+H1953</f>
        <v>0</v>
      </c>
    </row>
    <row r="1957" spans="1:10" ht="12.75" customHeight="1" x14ac:dyDescent="0.25">
      <c r="A1957" s="94" t="s">
        <v>1</v>
      </c>
      <c r="B1957" s="95">
        <f>Invoice!E3878</f>
        <v>24020035</v>
      </c>
      <c r="C1957" s="96"/>
      <c r="D1957" s="97"/>
      <c r="E1957" s="97"/>
      <c r="F1957" s="97"/>
      <c r="G1957" s="98"/>
      <c r="H1957" s="99"/>
      <c r="I1957" s="99"/>
      <c r="J1957" s="100"/>
    </row>
    <row r="1958" spans="1:10" ht="12.75" customHeight="1" x14ac:dyDescent="0.25">
      <c r="A1958" s="101">
        <v>1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Invoice!B3886</f>
        <v>0</v>
      </c>
      <c r="C1959" s="88">
        <f>Invoice!E3886</f>
        <v>0</v>
      </c>
      <c r="D1959" s="89">
        <f>Invoice!H3886</f>
        <v>0</v>
      </c>
      <c r="E1959" s="81">
        <f>D1959*B1959</f>
        <v>0</v>
      </c>
      <c r="F1959" s="81"/>
      <c r="G1959" s="82">
        <f>E1959/1.11</f>
        <v>0</v>
      </c>
      <c r="H1959" s="83">
        <f>G1959*11%</f>
        <v>0</v>
      </c>
      <c r="I1959" s="83" t="e">
        <f>G1959/B1959</f>
        <v>#DIV/0!</v>
      </c>
      <c r="J1959" s="103" t="e">
        <f>H1959/B1959</f>
        <v>#DIV/0!</v>
      </c>
    </row>
    <row r="1960" spans="1:10" ht="12.75" customHeight="1" x14ac:dyDescent="0.25">
      <c r="A1960" s="101"/>
      <c r="D1960" s="81"/>
      <c r="E1960" s="81">
        <f>(E1959*Invoice!I3886)+((E1959-(E1959*Invoice!I3886))*Invoice!J3886)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2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Invoice!B3887</f>
        <v>0</v>
      </c>
      <c r="C1965" s="88">
        <f>Invoice!E3887</f>
        <v>0</v>
      </c>
      <c r="D1965" s="89">
        <f>Invoice!H3887</f>
        <v>0</v>
      </c>
      <c r="E1965" s="81">
        <f t="shared" ref="E1965:E2049" si="160">D1965*B1965</f>
        <v>0</v>
      </c>
      <c r="F1965" s="81"/>
      <c r="G1965" s="82">
        <f t="shared" ref="G1965:G2049" si="161">E1965/1.11</f>
        <v>0</v>
      </c>
      <c r="H1965" s="83">
        <f t="shared" ref="H1965:H2049" si="162">G1965*11%</f>
        <v>0</v>
      </c>
      <c r="I1965" s="83" t="e">
        <f t="shared" ref="I1965:I2049" si="163">G1965/B1965</f>
        <v>#DIV/0!</v>
      </c>
      <c r="J1965" s="103" t="e">
        <f t="shared" ref="J1965:J2049" si="164">H1965/B1965</f>
        <v>#DIV/0!</v>
      </c>
    </row>
    <row r="1966" spans="1:10" ht="12.75" customHeight="1" x14ac:dyDescent="0.25">
      <c r="A1966" s="101"/>
      <c r="D1966" s="81"/>
      <c r="E1966" s="81">
        <f>(E1965*Invoice!I3887)+((E1965-(E1965*Invoice!I3887))*Invoice!J3887)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3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Invoice!B3888</f>
        <v>0</v>
      </c>
      <c r="C1971" s="88">
        <f>Invoice!E3888</f>
        <v>0</v>
      </c>
      <c r="D1971" s="89">
        <f>Invoice!H3888</f>
        <v>0</v>
      </c>
      <c r="E1971" s="81">
        <f t="shared" si="160"/>
        <v>0</v>
      </c>
      <c r="F1971" s="81"/>
      <c r="G1971" s="82">
        <f t="shared" si="161"/>
        <v>0</v>
      </c>
      <c r="H1971" s="83">
        <f t="shared" si="162"/>
        <v>0</v>
      </c>
      <c r="I1971" s="83" t="e">
        <f t="shared" si="163"/>
        <v>#DIV/0!</v>
      </c>
      <c r="J1971" s="103" t="e">
        <f t="shared" si="164"/>
        <v>#DIV/0!</v>
      </c>
    </row>
    <row r="1972" spans="1:10" ht="12.75" customHeight="1" x14ac:dyDescent="0.25">
      <c r="A1972" s="101"/>
      <c r="D1972" s="81"/>
      <c r="E1972" s="81">
        <f>(E1971*Invoice!I3888)+((E1971-(E1971*Invoice!I3888))*Invoice!J3888)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4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Invoice!B3889</f>
        <v>0</v>
      </c>
      <c r="C1977" s="88">
        <f>Invoice!E3889</f>
        <v>0</v>
      </c>
      <c r="D1977" s="89">
        <f>Invoice!H3889</f>
        <v>0</v>
      </c>
      <c r="E1977" s="81">
        <f t="shared" si="160"/>
        <v>0</v>
      </c>
      <c r="F1977" s="81"/>
      <c r="G1977" s="82">
        <f t="shared" si="161"/>
        <v>0</v>
      </c>
      <c r="H1977" s="83">
        <f t="shared" si="162"/>
        <v>0</v>
      </c>
      <c r="I1977" s="83" t="e">
        <f t="shared" si="163"/>
        <v>#DIV/0!</v>
      </c>
      <c r="J1977" s="103" t="e">
        <f t="shared" si="164"/>
        <v>#DIV/0!</v>
      </c>
    </row>
    <row r="1978" spans="1:10" ht="12.75" customHeight="1" x14ac:dyDescent="0.25">
      <c r="A1978" s="101"/>
      <c r="D1978" s="81"/>
      <c r="E1978" s="81">
        <f>(E1977*Invoice!I3889)+((E1977-(E1977*Invoice!I3889))*Invoice!J3889)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5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Invoice!B3890</f>
        <v>0</v>
      </c>
      <c r="C1983" s="88">
        <f>Invoice!E3890</f>
        <v>0</v>
      </c>
      <c r="D1983" s="89">
        <f>Invoice!H3890</f>
        <v>0</v>
      </c>
      <c r="E1983" s="81">
        <f t="shared" si="160"/>
        <v>0</v>
      </c>
      <c r="F1983" s="81"/>
      <c r="G1983" s="82">
        <f t="shared" si="161"/>
        <v>0</v>
      </c>
      <c r="H1983" s="83">
        <f t="shared" si="162"/>
        <v>0</v>
      </c>
      <c r="I1983" s="83" t="e">
        <f t="shared" si="163"/>
        <v>#DIV/0!</v>
      </c>
      <c r="J1983" s="103" t="e">
        <f t="shared" si="164"/>
        <v>#DIV/0!</v>
      </c>
    </row>
    <row r="1984" spans="1:10" ht="12.75" customHeight="1" x14ac:dyDescent="0.25">
      <c r="A1984" s="101"/>
      <c r="D1984" s="81"/>
      <c r="E1984" s="81">
        <f>(E1983*Invoice!I3890)+((E1983-(E1983*Invoice!I3890))*Invoice!J3890)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6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Invoice!B3891</f>
        <v>0</v>
      </c>
      <c r="C1989" s="88">
        <f>Invoice!E3891</f>
        <v>0</v>
      </c>
      <c r="D1989" s="89">
        <f>Invoice!H3891</f>
        <v>0</v>
      </c>
      <c r="E1989" s="81">
        <f t="shared" si="160"/>
        <v>0</v>
      </c>
      <c r="F1989" s="81"/>
      <c r="G1989" s="82">
        <f t="shared" si="161"/>
        <v>0</v>
      </c>
      <c r="H1989" s="83">
        <f t="shared" si="162"/>
        <v>0</v>
      </c>
      <c r="I1989" s="83" t="e">
        <f t="shared" si="163"/>
        <v>#DIV/0!</v>
      </c>
      <c r="J1989" s="103" t="e">
        <f t="shared" si="164"/>
        <v>#DIV/0!</v>
      </c>
    </row>
    <row r="1990" spans="1:10" ht="12.75" customHeight="1" x14ac:dyDescent="0.25">
      <c r="A1990" s="101"/>
      <c r="D1990" s="81"/>
      <c r="E1990" s="81">
        <f>(E1989*Invoice!I3891)+((E1989-(E1989*Invoice!I3891))*Invoice!J3891)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7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Invoice!B3892</f>
        <v>0</v>
      </c>
      <c r="C1995" s="88">
        <f>Invoice!E3892</f>
        <v>0</v>
      </c>
      <c r="D1995" s="89">
        <f>Invoice!H3892</f>
        <v>0</v>
      </c>
      <c r="E1995" s="81">
        <f t="shared" si="160"/>
        <v>0</v>
      </c>
      <c r="F1995" s="81"/>
      <c r="G1995" s="82">
        <f t="shared" si="161"/>
        <v>0</v>
      </c>
      <c r="H1995" s="83">
        <f t="shared" si="162"/>
        <v>0</v>
      </c>
      <c r="I1995" s="83" t="e">
        <f t="shared" si="163"/>
        <v>#DIV/0!</v>
      </c>
      <c r="J1995" s="103" t="e">
        <f t="shared" si="164"/>
        <v>#DIV/0!</v>
      </c>
    </row>
    <row r="1996" spans="1:10" ht="12.75" customHeight="1" x14ac:dyDescent="0.25">
      <c r="A1996" s="101"/>
      <c r="D1996" s="81"/>
      <c r="E1996" s="81">
        <f>(E1995*Invoice!I3892)+((E1995-(E1995*Invoice!I3892))*Invoice!J3892)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8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Invoice!B3893</f>
        <v>0</v>
      </c>
      <c r="C2001" s="88">
        <f>Invoice!E3893</f>
        <v>0</v>
      </c>
      <c r="D2001" s="89">
        <f>Invoice!H3893</f>
        <v>0</v>
      </c>
      <c r="E2001" s="81">
        <f t="shared" si="160"/>
        <v>0</v>
      </c>
      <c r="F2001" s="81"/>
      <c r="G2001" s="82">
        <f t="shared" si="161"/>
        <v>0</v>
      </c>
      <c r="H2001" s="83">
        <f t="shared" si="162"/>
        <v>0</v>
      </c>
      <c r="I2001" s="83" t="e">
        <f t="shared" si="163"/>
        <v>#DIV/0!</v>
      </c>
      <c r="J2001" s="103" t="e">
        <f t="shared" si="164"/>
        <v>#DIV/0!</v>
      </c>
    </row>
    <row r="2002" spans="1:10" ht="12.75" customHeight="1" x14ac:dyDescent="0.25">
      <c r="A2002" s="101"/>
      <c r="D2002" s="81"/>
      <c r="E2002" s="81">
        <f>(E2001*Invoice!I3893)+((E2001-(E2001*Invoice!I3893))*Invoice!J3893)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9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Invoice!B3894</f>
        <v>0</v>
      </c>
      <c r="C2007" s="88">
        <f>Invoice!E3894</f>
        <v>0</v>
      </c>
      <c r="D2007" s="89">
        <f>Invoice!H3894</f>
        <v>0</v>
      </c>
      <c r="E2007" s="81">
        <f t="shared" si="160"/>
        <v>0</v>
      </c>
      <c r="F2007" s="81"/>
      <c r="G2007" s="82">
        <f t="shared" si="161"/>
        <v>0</v>
      </c>
      <c r="H2007" s="83">
        <f t="shared" si="162"/>
        <v>0</v>
      </c>
      <c r="I2007" s="83" t="e">
        <f t="shared" si="163"/>
        <v>#DIV/0!</v>
      </c>
      <c r="J2007" s="103" t="e">
        <f t="shared" si="164"/>
        <v>#DIV/0!</v>
      </c>
    </row>
    <row r="2008" spans="1:10" ht="12.75" customHeight="1" x14ac:dyDescent="0.25">
      <c r="A2008" s="101"/>
      <c r="D2008" s="81"/>
      <c r="E2008" s="81">
        <f>(E2007*Invoice!I3894)+((E2007-(E2007*Invoice!I3894))*Invoice!J3894)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10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Invoice!B3895</f>
        <v>0</v>
      </c>
      <c r="C2013" s="88">
        <f>Invoice!E3895</f>
        <v>0</v>
      </c>
      <c r="D2013" s="89">
        <f>Invoice!H3895</f>
        <v>0</v>
      </c>
      <c r="E2013" s="81">
        <f t="shared" si="160"/>
        <v>0</v>
      </c>
      <c r="F2013" s="81"/>
      <c r="G2013" s="82">
        <f t="shared" si="161"/>
        <v>0</v>
      </c>
      <c r="H2013" s="83">
        <f t="shared" si="162"/>
        <v>0</v>
      </c>
      <c r="I2013" s="83" t="e">
        <f t="shared" si="163"/>
        <v>#DIV/0!</v>
      </c>
      <c r="J2013" s="103" t="e">
        <f t="shared" si="164"/>
        <v>#DIV/0!</v>
      </c>
    </row>
    <row r="2014" spans="1:10" ht="12.75" customHeight="1" x14ac:dyDescent="0.25">
      <c r="A2014" s="101"/>
      <c r="D2014" s="81"/>
      <c r="E2014" s="81">
        <f>(E2013*Invoice!I3895)+((E2013-(E2013*Invoice!I3895))*Invoice!J3895)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11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Invoice!B3896</f>
        <v>0</v>
      </c>
      <c r="C2019" s="88">
        <f>Invoice!E3896</f>
        <v>0</v>
      </c>
      <c r="D2019" s="89">
        <f>Invoice!H3896</f>
        <v>0</v>
      </c>
      <c r="E2019" s="81">
        <f t="shared" si="160"/>
        <v>0</v>
      </c>
      <c r="F2019" s="81"/>
      <c r="G2019" s="82">
        <f t="shared" si="161"/>
        <v>0</v>
      </c>
      <c r="H2019" s="83">
        <f t="shared" si="162"/>
        <v>0</v>
      </c>
      <c r="I2019" s="83" t="e">
        <f t="shared" si="163"/>
        <v>#DIV/0!</v>
      </c>
      <c r="J2019" s="103" t="e">
        <f t="shared" si="164"/>
        <v>#DIV/0!</v>
      </c>
    </row>
    <row r="2020" spans="1:10" ht="12.75" customHeight="1" x14ac:dyDescent="0.25">
      <c r="A2020" s="101"/>
      <c r="D2020" s="81"/>
      <c r="E2020" s="81">
        <f>(E2019*Invoice!I3896)+((E2019-(E2019*Invoice!I3896))*Invoice!J3896)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12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Invoice!B3897</f>
        <v>0</v>
      </c>
      <c r="C2025" s="88">
        <f>Invoice!E3897</f>
        <v>0</v>
      </c>
      <c r="D2025" s="89">
        <f>Invoice!H3897</f>
        <v>0</v>
      </c>
      <c r="E2025" s="81">
        <f t="shared" si="160"/>
        <v>0</v>
      </c>
      <c r="F2025" s="81"/>
      <c r="G2025" s="82">
        <f t="shared" si="161"/>
        <v>0</v>
      </c>
      <c r="H2025" s="83">
        <f t="shared" si="162"/>
        <v>0</v>
      </c>
      <c r="I2025" s="83" t="e">
        <f t="shared" si="163"/>
        <v>#DIV/0!</v>
      </c>
      <c r="J2025" s="103" t="e">
        <f t="shared" si="164"/>
        <v>#DIV/0!</v>
      </c>
    </row>
    <row r="2026" spans="1:10" ht="12.75" customHeight="1" x14ac:dyDescent="0.25">
      <c r="A2026" s="101"/>
      <c r="D2026" s="81"/>
      <c r="E2026" s="81">
        <f>(E2025*Invoice!I3897)+((E2025-(E2025*Invoice!I3897))*Invoice!J3897)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13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Invoice!B3898</f>
        <v>0</v>
      </c>
      <c r="C2031" s="88">
        <f>Invoice!E3898</f>
        <v>0</v>
      </c>
      <c r="D2031" s="89">
        <f>Invoice!H3898</f>
        <v>0</v>
      </c>
      <c r="E2031" s="81">
        <f t="shared" si="160"/>
        <v>0</v>
      </c>
      <c r="F2031" s="81"/>
      <c r="G2031" s="82">
        <f t="shared" si="161"/>
        <v>0</v>
      </c>
      <c r="H2031" s="83">
        <f t="shared" si="162"/>
        <v>0</v>
      </c>
      <c r="I2031" s="83" t="e">
        <f t="shared" si="163"/>
        <v>#DIV/0!</v>
      </c>
      <c r="J2031" s="103" t="e">
        <f t="shared" si="164"/>
        <v>#DIV/0!</v>
      </c>
    </row>
    <row r="2032" spans="1:10" ht="12.75" customHeight="1" x14ac:dyDescent="0.25">
      <c r="A2032" s="101"/>
      <c r="D2032" s="81"/>
      <c r="E2032" s="81">
        <f>(E2031*Invoice!I3898)+((E2031-(E2031*Invoice!I3898))*Invoice!J3898)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14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Invoice!B3899</f>
        <v>0</v>
      </c>
      <c r="C2037" s="88">
        <f>Invoice!E3899</f>
        <v>0</v>
      </c>
      <c r="D2037" s="89">
        <f>Invoice!H3899</f>
        <v>0</v>
      </c>
      <c r="E2037" s="81">
        <f t="shared" si="160"/>
        <v>0</v>
      </c>
      <c r="F2037" s="81"/>
      <c r="G2037" s="82">
        <f t="shared" si="161"/>
        <v>0</v>
      </c>
      <c r="H2037" s="83">
        <f t="shared" si="162"/>
        <v>0</v>
      </c>
      <c r="I2037" s="83" t="e">
        <f t="shared" si="163"/>
        <v>#DIV/0!</v>
      </c>
      <c r="J2037" s="103" t="e">
        <f t="shared" si="164"/>
        <v>#DIV/0!</v>
      </c>
    </row>
    <row r="2038" spans="1:10" ht="12.75" customHeight="1" x14ac:dyDescent="0.25">
      <c r="A2038" s="101"/>
      <c r="D2038" s="81"/>
      <c r="E2038" s="81">
        <f>(E2037*Invoice!I3899)+((E2037-(E2037*Invoice!I3899))*Invoice!J3899)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15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Invoice!B3900</f>
        <v>0</v>
      </c>
      <c r="C2043" s="88">
        <f>Invoice!E3900</f>
        <v>0</v>
      </c>
      <c r="D2043" s="89">
        <f>Invoice!H3900</f>
        <v>0</v>
      </c>
      <c r="E2043" s="81">
        <f t="shared" si="160"/>
        <v>0</v>
      </c>
      <c r="F2043" s="81"/>
      <c r="G2043" s="82">
        <f t="shared" si="161"/>
        <v>0</v>
      </c>
      <c r="H2043" s="83">
        <f t="shared" si="162"/>
        <v>0</v>
      </c>
      <c r="I2043" s="83" t="e">
        <f t="shared" si="163"/>
        <v>#DIV/0!</v>
      </c>
      <c r="J2043" s="103" t="e">
        <f t="shared" si="164"/>
        <v>#DIV/0!</v>
      </c>
    </row>
    <row r="2044" spans="1:10" ht="12.75" customHeight="1" x14ac:dyDescent="0.25">
      <c r="A2044" s="101"/>
      <c r="D2044" s="81"/>
      <c r="E2044" s="81">
        <f>(E2043*Invoice!I3900)+((E2043-(E2043*Invoice!I3900))*Invoice!J3900)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16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Invoice!B3901</f>
        <v>0</v>
      </c>
      <c r="C2049" s="88">
        <f>Invoice!E3901</f>
        <v>0</v>
      </c>
      <c r="D2049" s="89">
        <f>Invoice!H3901</f>
        <v>0</v>
      </c>
      <c r="E2049" s="81">
        <f t="shared" si="160"/>
        <v>0</v>
      </c>
      <c r="F2049" s="81"/>
      <c r="G2049" s="82">
        <f t="shared" si="161"/>
        <v>0</v>
      </c>
      <c r="H2049" s="83">
        <f t="shared" si="162"/>
        <v>0</v>
      </c>
      <c r="I2049" s="83" t="e">
        <f t="shared" si="163"/>
        <v>#DIV/0!</v>
      </c>
      <c r="J2049" s="103" t="e">
        <f t="shared" si="164"/>
        <v>#DIV/0!</v>
      </c>
    </row>
    <row r="2050" spans="1:10" ht="12.75" customHeight="1" x14ac:dyDescent="0.25">
      <c r="A2050" s="101"/>
      <c r="D2050" s="81"/>
      <c r="E2050" s="81">
        <f>(E2049*Invoice!I3901)+((E2049-(E2049*Invoice!I3901))*Invoice!J3901)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C2053" s="88"/>
      <c r="D2053" s="89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6"/>
      <c r="B2054" s="107"/>
      <c r="C2054" s="107"/>
      <c r="D2054" s="107"/>
      <c r="E2054" s="107"/>
      <c r="F2054" s="107"/>
      <c r="G2054" s="108">
        <f>G1961+G1967+G1973+G1979+G1985+G1991+G1997+G2003+G2009+G2015+G2021+G2027+G2033+G2039+G2045+G2051</f>
        <v>0</v>
      </c>
      <c r="H2054" s="108">
        <f>H1961+H1967+H1973+H1979+H1985+H1991+H1997+H2003+H2009+H2015+H2021+H2027+H2033+H2039+H2045+H2051</f>
        <v>0</v>
      </c>
      <c r="I2054" s="107"/>
      <c r="J2054" s="109">
        <f>H1962+H1968+H1974+H1980+H1986+H1992+H1998+H2004+H2010+H2016+H2022+H2028+H2034+H2040+H2046+H2052</f>
        <v>0</v>
      </c>
    </row>
    <row r="2056" spans="1:10" ht="12.75" customHeight="1" x14ac:dyDescent="0.25">
      <c r="A2056" s="94" t="s">
        <v>1</v>
      </c>
      <c r="B2056" s="95">
        <f>Invoice!E3992</f>
        <v>24020036</v>
      </c>
      <c r="C2056" s="96"/>
      <c r="D2056" s="97"/>
      <c r="E2056" s="97"/>
      <c r="F2056" s="97"/>
      <c r="G2056" s="98"/>
      <c r="H2056" s="99"/>
      <c r="I2056" s="99"/>
      <c r="J2056" s="100"/>
    </row>
    <row r="2057" spans="1:10" ht="12.75" customHeight="1" x14ac:dyDescent="0.25">
      <c r="A2057" s="101">
        <v>1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Invoice!B4000</f>
        <v>0</v>
      </c>
      <c r="C2058" s="88">
        <f>Invoice!E4000</f>
        <v>0</v>
      </c>
      <c r="D2058" s="89">
        <f>Invoice!H4000</f>
        <v>0</v>
      </c>
      <c r="E2058" s="81">
        <f>D2058*B2058</f>
        <v>0</v>
      </c>
      <c r="F2058" s="81"/>
      <c r="G2058" s="82">
        <f>E2058/1.11</f>
        <v>0</v>
      </c>
      <c r="H2058" s="83">
        <f>G2058*11%</f>
        <v>0</v>
      </c>
      <c r="I2058" s="83" t="e">
        <f>G2058/B2058</f>
        <v>#DIV/0!</v>
      </c>
      <c r="J2058" s="103" t="e">
        <f>H2058/B2058</f>
        <v>#DIV/0!</v>
      </c>
    </row>
    <row r="2059" spans="1:10" ht="12.75" customHeight="1" x14ac:dyDescent="0.25">
      <c r="A2059" s="101"/>
      <c r="D2059" s="81"/>
      <c r="E2059" s="81">
        <f>(E2058*Invoice!I4000)+((E2058-(E2058*Invoice!I4000))*Invoice!J4000)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2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Invoice!B4001</f>
        <v>0</v>
      </c>
      <c r="C2064" s="88">
        <f>Invoice!E4001</f>
        <v>0</v>
      </c>
      <c r="D2064" s="89">
        <f>Invoice!H4001</f>
        <v>0</v>
      </c>
      <c r="E2064" s="81">
        <f t="shared" ref="E2064:E2148" si="165">D2064*B2064</f>
        <v>0</v>
      </c>
      <c r="F2064" s="81"/>
      <c r="G2064" s="82">
        <f t="shared" ref="G2064:G2148" si="166">E2064/1.11</f>
        <v>0</v>
      </c>
      <c r="H2064" s="83">
        <f t="shared" ref="H2064:H2148" si="167">G2064*11%</f>
        <v>0</v>
      </c>
      <c r="I2064" s="83" t="e">
        <f t="shared" ref="I2064:I2148" si="168">G2064/B2064</f>
        <v>#DIV/0!</v>
      </c>
      <c r="J2064" s="103" t="e">
        <f t="shared" ref="J2064:J2148" si="169">H2064/B2064</f>
        <v>#DIV/0!</v>
      </c>
    </row>
    <row r="2065" spans="1:10" ht="12.75" customHeight="1" x14ac:dyDescent="0.25">
      <c r="A2065" s="101"/>
      <c r="D2065" s="81"/>
      <c r="E2065" s="81">
        <f>(E2064*Invoice!I4001)+((E2064-(E2064*Invoice!I4001))*Invoice!J4001)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3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Invoice!B4002</f>
        <v>0</v>
      </c>
      <c r="C2070" s="88">
        <f>Invoice!E4002</f>
        <v>0</v>
      </c>
      <c r="D2070" s="89">
        <f>Invoice!H4002</f>
        <v>0</v>
      </c>
      <c r="E2070" s="81">
        <f t="shared" si="165"/>
        <v>0</v>
      </c>
      <c r="F2070" s="81"/>
      <c r="G2070" s="82">
        <f t="shared" si="166"/>
        <v>0</v>
      </c>
      <c r="H2070" s="83">
        <f t="shared" si="167"/>
        <v>0</v>
      </c>
      <c r="I2070" s="83" t="e">
        <f t="shared" si="168"/>
        <v>#DIV/0!</v>
      </c>
      <c r="J2070" s="103" t="e">
        <f t="shared" si="169"/>
        <v>#DIV/0!</v>
      </c>
    </row>
    <row r="2071" spans="1:10" ht="12.75" customHeight="1" x14ac:dyDescent="0.25">
      <c r="A2071" s="101"/>
      <c r="D2071" s="81"/>
      <c r="E2071" s="81">
        <f>(E2070*Invoice!I4002)+((E2070-(E2070*Invoice!I4002))*Invoice!J4002)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4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Invoice!B4003</f>
        <v>0</v>
      </c>
      <c r="C2076" s="88">
        <f>Invoice!E4003</f>
        <v>0</v>
      </c>
      <c r="D2076" s="89">
        <f>Invoice!H4003</f>
        <v>0</v>
      </c>
      <c r="E2076" s="81">
        <f t="shared" si="165"/>
        <v>0</v>
      </c>
      <c r="F2076" s="81"/>
      <c r="G2076" s="82">
        <f t="shared" si="166"/>
        <v>0</v>
      </c>
      <c r="H2076" s="83">
        <f t="shared" si="167"/>
        <v>0</v>
      </c>
      <c r="I2076" s="83" t="e">
        <f t="shared" si="168"/>
        <v>#DIV/0!</v>
      </c>
      <c r="J2076" s="103" t="e">
        <f t="shared" si="169"/>
        <v>#DIV/0!</v>
      </c>
    </row>
    <row r="2077" spans="1:10" ht="12.75" customHeight="1" x14ac:dyDescent="0.25">
      <c r="A2077" s="101"/>
      <c r="D2077" s="81"/>
      <c r="E2077" s="81">
        <f>(E2076*Invoice!I4003)+((E2076-(E2076*Invoice!I4003))*Invoice!J4003)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5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Invoice!B4004</f>
        <v>0</v>
      </c>
      <c r="C2082" s="88">
        <f>Invoice!E4004</f>
        <v>0</v>
      </c>
      <c r="D2082" s="89">
        <f>Invoice!H4004</f>
        <v>0</v>
      </c>
      <c r="E2082" s="81">
        <f t="shared" si="165"/>
        <v>0</v>
      </c>
      <c r="F2082" s="81"/>
      <c r="G2082" s="82">
        <f t="shared" si="166"/>
        <v>0</v>
      </c>
      <c r="H2082" s="83">
        <f t="shared" si="167"/>
        <v>0</v>
      </c>
      <c r="I2082" s="83" t="e">
        <f t="shared" si="168"/>
        <v>#DIV/0!</v>
      </c>
      <c r="J2082" s="103" t="e">
        <f t="shared" si="169"/>
        <v>#DIV/0!</v>
      </c>
    </row>
    <row r="2083" spans="1:10" ht="12.75" customHeight="1" x14ac:dyDescent="0.25">
      <c r="A2083" s="101"/>
      <c r="D2083" s="81"/>
      <c r="E2083" s="81">
        <f>(E2082*Invoice!I4004)+((E2082-(E2082*Invoice!I4004))*Invoice!J4004)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6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Invoice!B4005</f>
        <v>0</v>
      </c>
      <c r="C2088" s="88">
        <f>Invoice!E4005</f>
        <v>0</v>
      </c>
      <c r="D2088" s="89">
        <f>Invoice!H4005</f>
        <v>0</v>
      </c>
      <c r="E2088" s="81">
        <f t="shared" si="165"/>
        <v>0</v>
      </c>
      <c r="F2088" s="81"/>
      <c r="G2088" s="82">
        <f t="shared" si="166"/>
        <v>0</v>
      </c>
      <c r="H2088" s="83">
        <f t="shared" si="167"/>
        <v>0</v>
      </c>
      <c r="I2088" s="83" t="e">
        <f t="shared" si="168"/>
        <v>#DIV/0!</v>
      </c>
      <c r="J2088" s="103" t="e">
        <f t="shared" si="169"/>
        <v>#DIV/0!</v>
      </c>
    </row>
    <row r="2089" spans="1:10" ht="12.75" customHeight="1" x14ac:dyDescent="0.25">
      <c r="A2089" s="101"/>
      <c r="D2089" s="81"/>
      <c r="E2089" s="81">
        <f>(E2088*Invoice!I4005)+((E2088-(E2088*Invoice!I4005))*Invoice!J4005)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7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Invoice!B4006</f>
        <v>0</v>
      </c>
      <c r="C2094" s="88">
        <f>Invoice!E4006</f>
        <v>0</v>
      </c>
      <c r="D2094" s="89">
        <f>Invoice!H4006</f>
        <v>0</v>
      </c>
      <c r="E2094" s="81">
        <f t="shared" si="165"/>
        <v>0</v>
      </c>
      <c r="F2094" s="81"/>
      <c r="G2094" s="82">
        <f t="shared" si="166"/>
        <v>0</v>
      </c>
      <c r="H2094" s="83">
        <f t="shared" si="167"/>
        <v>0</v>
      </c>
      <c r="I2094" s="83" t="e">
        <f t="shared" si="168"/>
        <v>#DIV/0!</v>
      </c>
      <c r="J2094" s="103" t="e">
        <f t="shared" si="169"/>
        <v>#DIV/0!</v>
      </c>
    </row>
    <row r="2095" spans="1:10" ht="12.75" customHeight="1" x14ac:dyDescent="0.25">
      <c r="A2095" s="101"/>
      <c r="D2095" s="81"/>
      <c r="E2095" s="81">
        <f>(E2094*Invoice!I4006)+((E2094-(E2094*Invoice!I4006))*Invoice!J4006)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8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Invoice!B4007</f>
        <v>0</v>
      </c>
      <c r="C2100" s="88">
        <f>Invoice!E4007</f>
        <v>0</v>
      </c>
      <c r="D2100" s="89">
        <f>Invoice!H4007</f>
        <v>0</v>
      </c>
      <c r="E2100" s="81">
        <f t="shared" si="165"/>
        <v>0</v>
      </c>
      <c r="F2100" s="81"/>
      <c r="G2100" s="82">
        <f t="shared" si="166"/>
        <v>0</v>
      </c>
      <c r="H2100" s="83">
        <f t="shared" si="167"/>
        <v>0</v>
      </c>
      <c r="I2100" s="83" t="e">
        <f t="shared" si="168"/>
        <v>#DIV/0!</v>
      </c>
      <c r="J2100" s="103" t="e">
        <f t="shared" si="169"/>
        <v>#DIV/0!</v>
      </c>
    </row>
    <row r="2101" spans="1:10" ht="12.75" customHeight="1" x14ac:dyDescent="0.25">
      <c r="A2101" s="101"/>
      <c r="D2101" s="81"/>
      <c r="E2101" s="81">
        <f>(E2100*Invoice!I4007)+((E2100-(E2100*Invoice!I4007))*Invoice!J4007)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9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Invoice!B4008</f>
        <v>0</v>
      </c>
      <c r="C2106" s="88">
        <f>Invoice!E4008</f>
        <v>0</v>
      </c>
      <c r="D2106" s="89">
        <f>Invoice!H4008</f>
        <v>0</v>
      </c>
      <c r="E2106" s="81">
        <f t="shared" si="165"/>
        <v>0</v>
      </c>
      <c r="F2106" s="81"/>
      <c r="G2106" s="82">
        <f t="shared" si="166"/>
        <v>0</v>
      </c>
      <c r="H2106" s="83">
        <f t="shared" si="167"/>
        <v>0</v>
      </c>
      <c r="I2106" s="83" t="e">
        <f t="shared" si="168"/>
        <v>#DIV/0!</v>
      </c>
      <c r="J2106" s="103" t="e">
        <f t="shared" si="169"/>
        <v>#DIV/0!</v>
      </c>
    </row>
    <row r="2107" spans="1:10" ht="12.75" customHeight="1" x14ac:dyDescent="0.25">
      <c r="A2107" s="101"/>
      <c r="D2107" s="81"/>
      <c r="E2107" s="81">
        <f>(E2106*Invoice!I4008)+((E2106-(E2106*Invoice!I4008))*Invoice!J4008)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10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Invoice!B4009</f>
        <v>0</v>
      </c>
      <c r="C2112" s="88">
        <f>Invoice!E4009</f>
        <v>0</v>
      </c>
      <c r="D2112" s="89">
        <f>Invoice!H4009</f>
        <v>0</v>
      </c>
      <c r="E2112" s="81">
        <f t="shared" si="165"/>
        <v>0</v>
      </c>
      <c r="F2112" s="81"/>
      <c r="G2112" s="82">
        <f t="shared" si="166"/>
        <v>0</v>
      </c>
      <c r="H2112" s="83">
        <f t="shared" si="167"/>
        <v>0</v>
      </c>
      <c r="I2112" s="83" t="e">
        <f t="shared" si="168"/>
        <v>#DIV/0!</v>
      </c>
      <c r="J2112" s="103" t="e">
        <f t="shared" si="169"/>
        <v>#DIV/0!</v>
      </c>
    </row>
    <row r="2113" spans="1:10" ht="12.75" customHeight="1" x14ac:dyDescent="0.25">
      <c r="A2113" s="101"/>
      <c r="D2113" s="81"/>
      <c r="E2113" s="81">
        <f>(E2112*Invoice!I4009)+((E2112-(E2112*Invoice!I4009))*Invoice!J4009)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11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Invoice!B4010</f>
        <v>0</v>
      </c>
      <c r="C2118" s="88">
        <f>Invoice!E4010</f>
        <v>0</v>
      </c>
      <c r="D2118" s="89">
        <f>Invoice!H4010</f>
        <v>0</v>
      </c>
      <c r="E2118" s="81">
        <f t="shared" si="165"/>
        <v>0</v>
      </c>
      <c r="F2118" s="81"/>
      <c r="G2118" s="82">
        <f t="shared" si="166"/>
        <v>0</v>
      </c>
      <c r="H2118" s="83">
        <f t="shared" si="167"/>
        <v>0</v>
      </c>
      <c r="I2118" s="83" t="e">
        <f t="shared" si="168"/>
        <v>#DIV/0!</v>
      </c>
      <c r="J2118" s="103" t="e">
        <f t="shared" si="169"/>
        <v>#DIV/0!</v>
      </c>
    </row>
    <row r="2119" spans="1:10" ht="12.75" customHeight="1" x14ac:dyDescent="0.25">
      <c r="A2119" s="101"/>
      <c r="D2119" s="81"/>
      <c r="E2119" s="81">
        <f>(E2118*Invoice!I4010)+((E2118-(E2118*Invoice!I4010))*Invoice!J4010)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12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Invoice!B4011</f>
        <v>0</v>
      </c>
      <c r="C2124" s="88">
        <f>Invoice!E4011</f>
        <v>0</v>
      </c>
      <c r="D2124" s="89">
        <f>Invoice!H4011</f>
        <v>0</v>
      </c>
      <c r="E2124" s="81">
        <f t="shared" si="165"/>
        <v>0</v>
      </c>
      <c r="F2124" s="81"/>
      <c r="G2124" s="82">
        <f t="shared" si="166"/>
        <v>0</v>
      </c>
      <c r="H2124" s="83">
        <f t="shared" si="167"/>
        <v>0</v>
      </c>
      <c r="I2124" s="83" t="e">
        <f t="shared" si="168"/>
        <v>#DIV/0!</v>
      </c>
      <c r="J2124" s="103" t="e">
        <f t="shared" si="169"/>
        <v>#DIV/0!</v>
      </c>
    </row>
    <row r="2125" spans="1:10" ht="12.75" customHeight="1" x14ac:dyDescent="0.25">
      <c r="A2125" s="101"/>
      <c r="D2125" s="81"/>
      <c r="E2125" s="81">
        <f>(E2124*Invoice!I4011)+((E2124-(E2124*Invoice!I4011))*Invoice!J4011)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13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Invoice!B4012</f>
        <v>0</v>
      </c>
      <c r="C2130" s="88">
        <f>Invoice!E4012</f>
        <v>0</v>
      </c>
      <c r="D2130" s="89">
        <f>Invoice!H4012</f>
        <v>0</v>
      </c>
      <c r="E2130" s="81">
        <f t="shared" si="165"/>
        <v>0</v>
      </c>
      <c r="F2130" s="81"/>
      <c r="G2130" s="82">
        <f t="shared" si="166"/>
        <v>0</v>
      </c>
      <c r="H2130" s="83">
        <f t="shared" si="167"/>
        <v>0</v>
      </c>
      <c r="I2130" s="83" t="e">
        <f t="shared" si="168"/>
        <v>#DIV/0!</v>
      </c>
      <c r="J2130" s="103" t="e">
        <f t="shared" si="169"/>
        <v>#DIV/0!</v>
      </c>
    </row>
    <row r="2131" spans="1:10" ht="12.75" customHeight="1" x14ac:dyDescent="0.25">
      <c r="A2131" s="101"/>
      <c r="D2131" s="81"/>
      <c r="E2131" s="81">
        <f>(E2130*Invoice!I4012)+((E2130-(E2130*Invoice!I4012))*Invoice!J4012)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14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Invoice!B4013</f>
        <v>0</v>
      </c>
      <c r="C2136" s="88">
        <f>Invoice!E4013</f>
        <v>0</v>
      </c>
      <c r="D2136" s="89">
        <f>Invoice!H4013</f>
        <v>0</v>
      </c>
      <c r="E2136" s="81">
        <f t="shared" si="165"/>
        <v>0</v>
      </c>
      <c r="F2136" s="81"/>
      <c r="G2136" s="82">
        <f t="shared" si="166"/>
        <v>0</v>
      </c>
      <c r="H2136" s="83">
        <f t="shared" si="167"/>
        <v>0</v>
      </c>
      <c r="I2136" s="83" t="e">
        <f t="shared" si="168"/>
        <v>#DIV/0!</v>
      </c>
      <c r="J2136" s="103" t="e">
        <f t="shared" si="169"/>
        <v>#DIV/0!</v>
      </c>
    </row>
    <row r="2137" spans="1:10" ht="12.75" customHeight="1" x14ac:dyDescent="0.25">
      <c r="A2137" s="101"/>
      <c r="D2137" s="81"/>
      <c r="E2137" s="81">
        <f>(E2136*Invoice!I4013)+((E2136-(E2136*Invoice!I4013))*Invoice!J4013)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15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Invoice!B4014</f>
        <v>0</v>
      </c>
      <c r="C2142" s="88">
        <f>Invoice!E4014</f>
        <v>0</v>
      </c>
      <c r="D2142" s="89">
        <f>Invoice!H4014</f>
        <v>0</v>
      </c>
      <c r="E2142" s="81">
        <f t="shared" si="165"/>
        <v>0</v>
      </c>
      <c r="F2142" s="81"/>
      <c r="G2142" s="82">
        <f t="shared" si="166"/>
        <v>0</v>
      </c>
      <c r="H2142" s="83">
        <f t="shared" si="167"/>
        <v>0</v>
      </c>
      <c r="I2142" s="83" t="e">
        <f t="shared" si="168"/>
        <v>#DIV/0!</v>
      </c>
      <c r="J2142" s="103" t="e">
        <f t="shared" si="169"/>
        <v>#DIV/0!</v>
      </c>
    </row>
    <row r="2143" spans="1:10" ht="12.75" customHeight="1" x14ac:dyDescent="0.25">
      <c r="A2143" s="101"/>
      <c r="D2143" s="81"/>
      <c r="E2143" s="81">
        <f>(E2142*Invoice!I4014)+((E2142-(E2142*Invoice!I4014))*Invoice!J4014)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16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Invoice!B4015</f>
        <v>0</v>
      </c>
      <c r="C2148" s="88">
        <f>Invoice!E4015</f>
        <v>0</v>
      </c>
      <c r="D2148" s="89">
        <f>Invoice!H4015</f>
        <v>0</v>
      </c>
      <c r="E2148" s="81">
        <f t="shared" si="165"/>
        <v>0</v>
      </c>
      <c r="F2148" s="81"/>
      <c r="G2148" s="82">
        <f t="shared" si="166"/>
        <v>0</v>
      </c>
      <c r="H2148" s="83">
        <f t="shared" si="167"/>
        <v>0</v>
      </c>
      <c r="I2148" s="83" t="e">
        <f t="shared" si="168"/>
        <v>#DIV/0!</v>
      </c>
      <c r="J2148" s="103" t="e">
        <f t="shared" si="169"/>
        <v>#DIV/0!</v>
      </c>
    </row>
    <row r="2149" spans="1:10" ht="12.75" customHeight="1" x14ac:dyDescent="0.25">
      <c r="A2149" s="101"/>
      <c r="D2149" s="81"/>
      <c r="E2149" s="81">
        <f>(E2148*Invoice!I4015)+((E2148-(E2148*Invoice!I4015))*Invoice!J4015)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C2152" s="88"/>
      <c r="D2152" s="89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6"/>
      <c r="B2153" s="107"/>
      <c r="C2153" s="107"/>
      <c r="D2153" s="107"/>
      <c r="E2153" s="107"/>
      <c r="F2153" s="107"/>
      <c r="G2153" s="108">
        <f>G2060+G2066+G2072+G2078+G2084+G2090+G2096+G2102+G2108+G2114+G2120+G2126+G2132+G2138+G2144+G2150</f>
        <v>0</v>
      </c>
      <c r="H2153" s="108">
        <f>H2060+H2066+H2072+H2078+H2084+H2090+H2096+H2102+H2108+H2114+H2120+H2126+H2132+H2138+H2144+H2150</f>
        <v>0</v>
      </c>
      <c r="I2153" s="107"/>
      <c r="J2153" s="109">
        <f>H2061+H2067+H2073+H2079+H2085+H2091+H2097+H2103+H2109+H2115+H2121+H2127+H2133+H2139+H2145+H2151</f>
        <v>0</v>
      </c>
    </row>
    <row r="2155" spans="1:10" ht="12.75" customHeight="1" x14ac:dyDescent="0.25">
      <c r="A2155" s="94" t="s">
        <v>1</v>
      </c>
      <c r="B2155" s="95">
        <f>Invoice!E4106</f>
        <v>24020037</v>
      </c>
      <c r="C2155" s="96"/>
      <c r="D2155" s="97"/>
      <c r="E2155" s="97"/>
      <c r="F2155" s="97"/>
      <c r="G2155" s="98"/>
      <c r="H2155" s="99"/>
      <c r="I2155" s="99"/>
      <c r="J2155" s="100"/>
    </row>
    <row r="2156" spans="1:10" ht="12.75" customHeight="1" x14ac:dyDescent="0.25">
      <c r="A2156" s="101">
        <v>1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Invoice!B4114</f>
        <v>0</v>
      </c>
      <c r="C2157" s="88">
        <f>Invoice!E4114</f>
        <v>0</v>
      </c>
      <c r="D2157" s="89">
        <f>Invoice!H4114</f>
        <v>0</v>
      </c>
      <c r="E2157" s="81">
        <f>D2157*B2157</f>
        <v>0</v>
      </c>
      <c r="F2157" s="81"/>
      <c r="G2157" s="82">
        <f>E2157/1.11</f>
        <v>0</v>
      </c>
      <c r="H2157" s="83">
        <f>G2157*11%</f>
        <v>0</v>
      </c>
      <c r="I2157" s="83" t="e">
        <f>G2157/B2157</f>
        <v>#DIV/0!</v>
      </c>
      <c r="J2157" s="103" t="e">
        <f>H2157/B2157</f>
        <v>#DIV/0!</v>
      </c>
    </row>
    <row r="2158" spans="1:10" ht="12.75" customHeight="1" x14ac:dyDescent="0.25">
      <c r="A2158" s="101"/>
      <c r="D2158" s="81"/>
      <c r="E2158" s="81">
        <f>(E2157*Invoice!I4114)+((E2157-(E2157*Invoice!I4114))*Invoice!J4114)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2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Invoice!B4115</f>
        <v>0</v>
      </c>
      <c r="C2163" s="88">
        <f>Invoice!E4115</f>
        <v>0</v>
      </c>
      <c r="D2163" s="89">
        <f>Invoice!H4115</f>
        <v>0</v>
      </c>
      <c r="E2163" s="81">
        <f t="shared" ref="E2163:E2247" si="170">D2163*B2163</f>
        <v>0</v>
      </c>
      <c r="F2163" s="81"/>
      <c r="G2163" s="82">
        <f t="shared" ref="G2163:G2247" si="171">E2163/1.11</f>
        <v>0</v>
      </c>
      <c r="H2163" s="83">
        <f t="shared" ref="H2163:H2247" si="172">G2163*11%</f>
        <v>0</v>
      </c>
      <c r="I2163" s="83" t="e">
        <f t="shared" ref="I2163:I2247" si="173">G2163/B2163</f>
        <v>#DIV/0!</v>
      </c>
      <c r="J2163" s="103" t="e">
        <f t="shared" ref="J2163:J2247" si="174">H2163/B2163</f>
        <v>#DIV/0!</v>
      </c>
    </row>
    <row r="2164" spans="1:10" ht="12.75" customHeight="1" x14ac:dyDescent="0.25">
      <c r="A2164" s="101"/>
      <c r="D2164" s="81"/>
      <c r="E2164" s="81">
        <f>(E2163*Invoice!I4115)+((E2163-(E2163*Invoice!I4115))*Invoice!J4115)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3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Invoice!B4116</f>
        <v>0</v>
      </c>
      <c r="C2169" s="88">
        <f>Invoice!E4116</f>
        <v>0</v>
      </c>
      <c r="D2169" s="89">
        <f>Invoice!H4116</f>
        <v>0</v>
      </c>
      <c r="E2169" s="81">
        <f t="shared" si="170"/>
        <v>0</v>
      </c>
      <c r="F2169" s="81"/>
      <c r="G2169" s="82">
        <f t="shared" si="171"/>
        <v>0</v>
      </c>
      <c r="H2169" s="83">
        <f t="shared" si="172"/>
        <v>0</v>
      </c>
      <c r="I2169" s="83" t="e">
        <f t="shared" si="173"/>
        <v>#DIV/0!</v>
      </c>
      <c r="J2169" s="103" t="e">
        <f t="shared" si="174"/>
        <v>#DIV/0!</v>
      </c>
    </row>
    <row r="2170" spans="1:10" ht="12.75" customHeight="1" x14ac:dyDescent="0.25">
      <c r="A2170" s="101"/>
      <c r="D2170" s="81"/>
      <c r="E2170" s="81">
        <f>(E2169*Invoice!I4116)+((E2169-(E2169*Invoice!I4116))*Invoice!J4116)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4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Invoice!B4117</f>
        <v>0</v>
      </c>
      <c r="C2175" s="88">
        <f>Invoice!E4117</f>
        <v>0</v>
      </c>
      <c r="D2175" s="89">
        <f>Invoice!H4117</f>
        <v>0</v>
      </c>
      <c r="E2175" s="81">
        <f t="shared" si="170"/>
        <v>0</v>
      </c>
      <c r="F2175" s="81"/>
      <c r="G2175" s="82">
        <f t="shared" si="171"/>
        <v>0</v>
      </c>
      <c r="H2175" s="83">
        <f t="shared" si="172"/>
        <v>0</v>
      </c>
      <c r="I2175" s="83" t="e">
        <f t="shared" si="173"/>
        <v>#DIV/0!</v>
      </c>
      <c r="J2175" s="103" t="e">
        <f t="shared" si="174"/>
        <v>#DIV/0!</v>
      </c>
    </row>
    <row r="2176" spans="1:10" ht="12.75" customHeight="1" x14ac:dyDescent="0.25">
      <c r="A2176" s="101"/>
      <c r="D2176" s="81"/>
      <c r="E2176" s="81">
        <f>(E2175*Invoice!I4117)+((E2175-(E2175*Invoice!I4117))*Invoice!J4117)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5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Invoice!B4118</f>
        <v>0</v>
      </c>
      <c r="C2181" s="88">
        <f>Invoice!E4118</f>
        <v>0</v>
      </c>
      <c r="D2181" s="89">
        <f>Invoice!H4118</f>
        <v>0</v>
      </c>
      <c r="E2181" s="81">
        <f t="shared" si="170"/>
        <v>0</v>
      </c>
      <c r="F2181" s="81"/>
      <c r="G2181" s="82">
        <f t="shared" si="171"/>
        <v>0</v>
      </c>
      <c r="H2181" s="83">
        <f t="shared" si="172"/>
        <v>0</v>
      </c>
      <c r="I2181" s="83" t="e">
        <f t="shared" si="173"/>
        <v>#DIV/0!</v>
      </c>
      <c r="J2181" s="103" t="e">
        <f t="shared" si="174"/>
        <v>#DIV/0!</v>
      </c>
    </row>
    <row r="2182" spans="1:10" ht="12.75" customHeight="1" x14ac:dyDescent="0.25">
      <c r="A2182" s="101"/>
      <c r="D2182" s="81"/>
      <c r="E2182" s="81">
        <f>(E2181*Invoice!I4118)+((E2181-(E2181*Invoice!I4118))*Invoice!J4118)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6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Invoice!B4119</f>
        <v>0</v>
      </c>
      <c r="C2187" s="88">
        <f>Invoice!E4119</f>
        <v>0</v>
      </c>
      <c r="D2187" s="89">
        <f>Invoice!H4119</f>
        <v>0</v>
      </c>
      <c r="E2187" s="81">
        <f t="shared" si="170"/>
        <v>0</v>
      </c>
      <c r="F2187" s="81"/>
      <c r="G2187" s="82">
        <f t="shared" si="171"/>
        <v>0</v>
      </c>
      <c r="H2187" s="83">
        <f t="shared" si="172"/>
        <v>0</v>
      </c>
      <c r="I2187" s="83" t="e">
        <f t="shared" si="173"/>
        <v>#DIV/0!</v>
      </c>
      <c r="J2187" s="103" t="e">
        <f t="shared" si="174"/>
        <v>#DIV/0!</v>
      </c>
    </row>
    <row r="2188" spans="1:10" ht="12.75" customHeight="1" x14ac:dyDescent="0.25">
      <c r="A2188" s="101"/>
      <c r="D2188" s="81"/>
      <c r="E2188" s="81">
        <f>(E2187*Invoice!I4119)+((E2187-(E2187*Invoice!I4119))*Invoice!J4119)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7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Invoice!B4120</f>
        <v>0</v>
      </c>
      <c r="C2193" s="88">
        <f>Invoice!E4120</f>
        <v>0</v>
      </c>
      <c r="D2193" s="89">
        <f>Invoice!H4120</f>
        <v>0</v>
      </c>
      <c r="E2193" s="81">
        <f t="shared" si="170"/>
        <v>0</v>
      </c>
      <c r="F2193" s="81"/>
      <c r="G2193" s="82">
        <f t="shared" si="171"/>
        <v>0</v>
      </c>
      <c r="H2193" s="83">
        <f t="shared" si="172"/>
        <v>0</v>
      </c>
      <c r="I2193" s="83" t="e">
        <f t="shared" si="173"/>
        <v>#DIV/0!</v>
      </c>
      <c r="J2193" s="103" t="e">
        <f t="shared" si="174"/>
        <v>#DIV/0!</v>
      </c>
    </row>
    <row r="2194" spans="1:10" ht="12.75" customHeight="1" x14ac:dyDescent="0.25">
      <c r="A2194" s="101"/>
      <c r="D2194" s="81"/>
      <c r="E2194" s="81">
        <f>(E2193*Invoice!I4120)+((E2193-(E2193*Invoice!I4120))*Invoice!J4120)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8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Invoice!B4121</f>
        <v>0</v>
      </c>
      <c r="C2199" s="88">
        <f>Invoice!E4121</f>
        <v>0</v>
      </c>
      <c r="D2199" s="89">
        <f>Invoice!H4121</f>
        <v>0</v>
      </c>
      <c r="E2199" s="81">
        <f t="shared" si="170"/>
        <v>0</v>
      </c>
      <c r="F2199" s="81"/>
      <c r="G2199" s="82">
        <f t="shared" si="171"/>
        <v>0</v>
      </c>
      <c r="H2199" s="83">
        <f t="shared" si="172"/>
        <v>0</v>
      </c>
      <c r="I2199" s="83" t="e">
        <f t="shared" si="173"/>
        <v>#DIV/0!</v>
      </c>
      <c r="J2199" s="103" t="e">
        <f t="shared" si="174"/>
        <v>#DIV/0!</v>
      </c>
    </row>
    <row r="2200" spans="1:10" ht="12.75" customHeight="1" x14ac:dyDescent="0.25">
      <c r="A2200" s="101"/>
      <c r="D2200" s="81"/>
      <c r="E2200" s="81">
        <f>(E2199*Invoice!I4121)+((E2199-(E2199*Invoice!I4121))*Invoice!J4121)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9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Invoice!B4122</f>
        <v>0</v>
      </c>
      <c r="C2205" s="88">
        <f>Invoice!E4122</f>
        <v>0</v>
      </c>
      <c r="D2205" s="89">
        <f>Invoice!H4122</f>
        <v>0</v>
      </c>
      <c r="E2205" s="81">
        <f t="shared" si="170"/>
        <v>0</v>
      </c>
      <c r="F2205" s="81"/>
      <c r="G2205" s="82">
        <f t="shared" si="171"/>
        <v>0</v>
      </c>
      <c r="H2205" s="83">
        <f t="shared" si="172"/>
        <v>0</v>
      </c>
      <c r="I2205" s="83" t="e">
        <f t="shared" si="173"/>
        <v>#DIV/0!</v>
      </c>
      <c r="J2205" s="103" t="e">
        <f t="shared" si="174"/>
        <v>#DIV/0!</v>
      </c>
    </row>
    <row r="2206" spans="1:10" ht="12.75" customHeight="1" x14ac:dyDescent="0.25">
      <c r="A2206" s="101"/>
      <c r="D2206" s="81"/>
      <c r="E2206" s="81">
        <f>(E2205*Invoice!I4122)+((E2205-(E2205*Invoice!I4122))*Invoice!J4122)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10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Invoice!B4123</f>
        <v>0</v>
      </c>
      <c r="C2211" s="88">
        <f>Invoice!E4123</f>
        <v>0</v>
      </c>
      <c r="D2211" s="89">
        <f>Invoice!H4123</f>
        <v>0</v>
      </c>
      <c r="E2211" s="81">
        <f t="shared" si="170"/>
        <v>0</v>
      </c>
      <c r="F2211" s="81"/>
      <c r="G2211" s="82">
        <f t="shared" si="171"/>
        <v>0</v>
      </c>
      <c r="H2211" s="83">
        <f t="shared" si="172"/>
        <v>0</v>
      </c>
      <c r="I2211" s="83" t="e">
        <f t="shared" si="173"/>
        <v>#DIV/0!</v>
      </c>
      <c r="J2211" s="103" t="e">
        <f t="shared" si="174"/>
        <v>#DIV/0!</v>
      </c>
    </row>
    <row r="2212" spans="1:10" ht="12.75" customHeight="1" x14ac:dyDescent="0.25">
      <c r="A2212" s="101"/>
      <c r="D2212" s="81"/>
      <c r="E2212" s="81">
        <f>(E2211*Invoice!I4123)+((E2211-(E2211*Invoice!I4123))*Invoice!J4123)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11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Invoice!B4124</f>
        <v>0</v>
      </c>
      <c r="C2217" s="88">
        <f>Invoice!E4124</f>
        <v>0</v>
      </c>
      <c r="D2217" s="89">
        <f>Invoice!H4124</f>
        <v>0</v>
      </c>
      <c r="E2217" s="81">
        <f t="shared" si="170"/>
        <v>0</v>
      </c>
      <c r="F2217" s="81"/>
      <c r="G2217" s="82">
        <f t="shared" si="171"/>
        <v>0</v>
      </c>
      <c r="H2217" s="83">
        <f t="shared" si="172"/>
        <v>0</v>
      </c>
      <c r="I2217" s="83" t="e">
        <f t="shared" si="173"/>
        <v>#DIV/0!</v>
      </c>
      <c r="J2217" s="103" t="e">
        <f t="shared" si="174"/>
        <v>#DIV/0!</v>
      </c>
    </row>
    <row r="2218" spans="1:10" ht="12.75" customHeight="1" x14ac:dyDescent="0.25">
      <c r="A2218" s="101"/>
      <c r="D2218" s="81"/>
      <c r="E2218" s="81">
        <f>(E2217*Invoice!I4124)+((E2217-(E2217*Invoice!I4124))*Invoice!J4124)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12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Invoice!B4125</f>
        <v>0</v>
      </c>
      <c r="C2223" s="88">
        <f>Invoice!E4125</f>
        <v>0</v>
      </c>
      <c r="D2223" s="89">
        <f>Invoice!H4125</f>
        <v>0</v>
      </c>
      <c r="E2223" s="81">
        <f t="shared" si="170"/>
        <v>0</v>
      </c>
      <c r="F2223" s="81"/>
      <c r="G2223" s="82">
        <f t="shared" si="171"/>
        <v>0</v>
      </c>
      <c r="H2223" s="83">
        <f t="shared" si="172"/>
        <v>0</v>
      </c>
      <c r="I2223" s="83" t="e">
        <f t="shared" si="173"/>
        <v>#DIV/0!</v>
      </c>
      <c r="J2223" s="103" t="e">
        <f t="shared" si="174"/>
        <v>#DIV/0!</v>
      </c>
    </row>
    <row r="2224" spans="1:10" ht="12.75" customHeight="1" x14ac:dyDescent="0.25">
      <c r="A2224" s="101"/>
      <c r="D2224" s="81"/>
      <c r="E2224" s="81">
        <f>(E2223*Invoice!I4125)+((E2223-(E2223*Invoice!I4125))*Invoice!J4125)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13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Invoice!B4126</f>
        <v>0</v>
      </c>
      <c r="C2229" s="88">
        <f>Invoice!E4126</f>
        <v>0</v>
      </c>
      <c r="D2229" s="89">
        <f>Invoice!H4126</f>
        <v>0</v>
      </c>
      <c r="E2229" s="81">
        <f t="shared" si="170"/>
        <v>0</v>
      </c>
      <c r="F2229" s="81"/>
      <c r="G2229" s="82">
        <f t="shared" si="171"/>
        <v>0</v>
      </c>
      <c r="H2229" s="83">
        <f t="shared" si="172"/>
        <v>0</v>
      </c>
      <c r="I2229" s="83" t="e">
        <f t="shared" si="173"/>
        <v>#DIV/0!</v>
      </c>
      <c r="J2229" s="103" t="e">
        <f t="shared" si="174"/>
        <v>#DIV/0!</v>
      </c>
    </row>
    <row r="2230" spans="1:10" ht="12.75" customHeight="1" x14ac:dyDescent="0.25">
      <c r="A2230" s="101"/>
      <c r="D2230" s="81"/>
      <c r="E2230" s="81">
        <f>(E2229*Invoice!I4126)+((E2229-(E2229*Invoice!I4126))*Invoice!J4126)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14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Invoice!B4127</f>
        <v>0</v>
      </c>
      <c r="C2235" s="88">
        <f>Invoice!E4127</f>
        <v>0</v>
      </c>
      <c r="D2235" s="89">
        <f>Invoice!H4127</f>
        <v>0</v>
      </c>
      <c r="E2235" s="81">
        <f t="shared" si="170"/>
        <v>0</v>
      </c>
      <c r="F2235" s="81"/>
      <c r="G2235" s="82">
        <f t="shared" si="171"/>
        <v>0</v>
      </c>
      <c r="H2235" s="83">
        <f t="shared" si="172"/>
        <v>0</v>
      </c>
      <c r="I2235" s="83" t="e">
        <f t="shared" si="173"/>
        <v>#DIV/0!</v>
      </c>
      <c r="J2235" s="103" t="e">
        <f t="shared" si="174"/>
        <v>#DIV/0!</v>
      </c>
    </row>
    <row r="2236" spans="1:10" ht="12.75" customHeight="1" x14ac:dyDescent="0.25">
      <c r="A2236" s="101"/>
      <c r="D2236" s="81"/>
      <c r="E2236" s="81">
        <f>(E2235*Invoice!I4127)+((E2235-(E2235*Invoice!I4127))*Invoice!J4127)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15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Invoice!B4128</f>
        <v>0</v>
      </c>
      <c r="C2241" s="88">
        <f>Invoice!E4128</f>
        <v>0</v>
      </c>
      <c r="D2241" s="89">
        <f>Invoice!H4128</f>
        <v>0</v>
      </c>
      <c r="E2241" s="81">
        <f t="shared" si="170"/>
        <v>0</v>
      </c>
      <c r="F2241" s="81"/>
      <c r="G2241" s="82">
        <f t="shared" si="171"/>
        <v>0</v>
      </c>
      <c r="H2241" s="83">
        <f t="shared" si="172"/>
        <v>0</v>
      </c>
      <c r="I2241" s="83" t="e">
        <f t="shared" si="173"/>
        <v>#DIV/0!</v>
      </c>
      <c r="J2241" s="103" t="e">
        <f t="shared" si="174"/>
        <v>#DIV/0!</v>
      </c>
    </row>
    <row r="2242" spans="1:10" ht="12.75" customHeight="1" x14ac:dyDescent="0.25">
      <c r="A2242" s="101"/>
      <c r="D2242" s="81"/>
      <c r="E2242" s="81">
        <f>(E2241*Invoice!I4128)+((E2241-(E2241*Invoice!I4128))*Invoice!J4128)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16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Invoice!B4129</f>
        <v>0</v>
      </c>
      <c r="C2247" s="88">
        <f>Invoice!E4129</f>
        <v>0</v>
      </c>
      <c r="D2247" s="89">
        <f>Invoice!H4129</f>
        <v>0</v>
      </c>
      <c r="E2247" s="81">
        <f t="shared" si="170"/>
        <v>0</v>
      </c>
      <c r="F2247" s="81"/>
      <c r="G2247" s="82">
        <f t="shared" si="171"/>
        <v>0</v>
      </c>
      <c r="H2247" s="83">
        <f t="shared" si="172"/>
        <v>0</v>
      </c>
      <c r="I2247" s="83" t="e">
        <f t="shared" si="173"/>
        <v>#DIV/0!</v>
      </c>
      <c r="J2247" s="103" t="e">
        <f t="shared" si="174"/>
        <v>#DIV/0!</v>
      </c>
    </row>
    <row r="2248" spans="1:10" ht="12.75" customHeight="1" x14ac:dyDescent="0.25">
      <c r="A2248" s="101"/>
      <c r="D2248" s="81"/>
      <c r="E2248" s="81">
        <f>(E2247*Invoice!I4129)+((E2247-(E2247*Invoice!I4129))*Invoice!J4129)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C2251" s="88"/>
      <c r="D2251" s="89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6"/>
      <c r="B2252" s="107"/>
      <c r="C2252" s="107"/>
      <c r="D2252" s="107"/>
      <c r="E2252" s="107"/>
      <c r="F2252" s="107"/>
      <c r="G2252" s="108">
        <f>G2159+G2165+G2171+G2177+G2183+G2189+G2195+G2201+G2207+G2213+G2219+G2225+G2231+G2237+G2243+G2249</f>
        <v>0</v>
      </c>
      <c r="H2252" s="108">
        <f>H2159+H2165+H2171+H2177+H2183+H2189+H2195+H2201+H2207+H2213+H2219+H2225+H2231+H2237+H2243+H2249</f>
        <v>0</v>
      </c>
      <c r="I2252" s="107"/>
      <c r="J2252" s="109">
        <f>H2160+H2166+H2172+H2178+H2184+H2190+H2196+H2202+H2208+H2214+H2220+H2226+H2232+H2238+H2244+H2250</f>
        <v>0</v>
      </c>
    </row>
    <row r="2254" spans="1:10" ht="12.75" customHeight="1" x14ac:dyDescent="0.25">
      <c r="A2254" s="94" t="s">
        <v>1</v>
      </c>
      <c r="B2254" s="95">
        <f>Invoice!E4220</f>
        <v>24020038</v>
      </c>
      <c r="C2254" s="96"/>
      <c r="D2254" s="97"/>
      <c r="E2254" s="97"/>
      <c r="F2254" s="97"/>
      <c r="G2254" s="98"/>
      <c r="H2254" s="99"/>
      <c r="I2254" s="99"/>
      <c r="J2254" s="100"/>
    </row>
    <row r="2255" spans="1:10" ht="12.75" customHeight="1" x14ac:dyDescent="0.25">
      <c r="A2255" s="101">
        <v>1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Invoice!B4228</f>
        <v>0</v>
      </c>
      <c r="C2256" s="88">
        <f>Invoice!E4228</f>
        <v>0</v>
      </c>
      <c r="D2256" s="89">
        <f>Invoice!H4228</f>
        <v>0</v>
      </c>
      <c r="E2256" s="81">
        <f>D2256*B2256</f>
        <v>0</v>
      </c>
      <c r="F2256" s="81"/>
      <c r="G2256" s="82">
        <f>E2256/1.11</f>
        <v>0</v>
      </c>
      <c r="H2256" s="83">
        <f>G2256*11%</f>
        <v>0</v>
      </c>
      <c r="I2256" s="83" t="e">
        <f>G2256/B2256</f>
        <v>#DIV/0!</v>
      </c>
      <c r="J2256" s="103" t="e">
        <f>H2256/B2256</f>
        <v>#DIV/0!</v>
      </c>
    </row>
    <row r="2257" spans="1:10" ht="12.75" customHeight="1" x14ac:dyDescent="0.25">
      <c r="A2257" s="101"/>
      <c r="D2257" s="81"/>
      <c r="E2257" s="81">
        <f>(E2256*Invoice!I4228)+((E2256-(E2256*Invoice!I4228))*Invoice!J4228)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2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Invoice!B4229</f>
        <v>0</v>
      </c>
      <c r="C2262" s="88">
        <f>Invoice!E4229</f>
        <v>0</v>
      </c>
      <c r="D2262" s="89">
        <f>Invoice!H4229</f>
        <v>0</v>
      </c>
      <c r="E2262" s="81">
        <f t="shared" ref="E2262:E2346" si="175">D2262*B2262</f>
        <v>0</v>
      </c>
      <c r="F2262" s="81"/>
      <c r="G2262" s="82">
        <f t="shared" ref="G2262:G2346" si="176">E2262/1.11</f>
        <v>0</v>
      </c>
      <c r="H2262" s="83">
        <f t="shared" ref="H2262:H2346" si="177">G2262*11%</f>
        <v>0</v>
      </c>
      <c r="I2262" s="83" t="e">
        <f t="shared" ref="I2262:I2346" si="178">G2262/B2262</f>
        <v>#DIV/0!</v>
      </c>
      <c r="J2262" s="103" t="e">
        <f t="shared" ref="J2262:J2346" si="179">H2262/B2262</f>
        <v>#DIV/0!</v>
      </c>
    </row>
    <row r="2263" spans="1:10" ht="12.75" customHeight="1" x14ac:dyDescent="0.25">
      <c r="A2263" s="101"/>
      <c r="D2263" s="81"/>
      <c r="E2263" s="81">
        <f>(E2262*Invoice!I4229)+((E2262-(E2262*Invoice!I4229))*Invoice!J4229)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3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Invoice!B4230</f>
        <v>0</v>
      </c>
      <c r="C2268" s="88">
        <f>Invoice!E4230</f>
        <v>0</v>
      </c>
      <c r="D2268" s="89">
        <f>Invoice!H4230</f>
        <v>0</v>
      </c>
      <c r="E2268" s="81">
        <f t="shared" si="175"/>
        <v>0</v>
      </c>
      <c r="F2268" s="81"/>
      <c r="G2268" s="82">
        <f t="shared" si="176"/>
        <v>0</v>
      </c>
      <c r="H2268" s="83">
        <f t="shared" si="177"/>
        <v>0</v>
      </c>
      <c r="I2268" s="83" t="e">
        <f t="shared" si="178"/>
        <v>#DIV/0!</v>
      </c>
      <c r="J2268" s="103" t="e">
        <f t="shared" si="179"/>
        <v>#DIV/0!</v>
      </c>
    </row>
    <row r="2269" spans="1:10" ht="12.75" customHeight="1" x14ac:dyDescent="0.25">
      <c r="A2269" s="101"/>
      <c r="D2269" s="81"/>
      <c r="E2269" s="81">
        <f>(E2268*Invoice!I4230)+((E2268-(E2268*Invoice!I4230))*Invoice!J4230)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4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Invoice!B4231</f>
        <v>0</v>
      </c>
      <c r="C2274" s="88">
        <f>Invoice!E4231</f>
        <v>0</v>
      </c>
      <c r="D2274" s="89">
        <f>Invoice!H4231</f>
        <v>0</v>
      </c>
      <c r="E2274" s="81">
        <f t="shared" si="175"/>
        <v>0</v>
      </c>
      <c r="F2274" s="81"/>
      <c r="G2274" s="82">
        <f t="shared" si="176"/>
        <v>0</v>
      </c>
      <c r="H2274" s="83">
        <f t="shared" si="177"/>
        <v>0</v>
      </c>
      <c r="I2274" s="83" t="e">
        <f t="shared" si="178"/>
        <v>#DIV/0!</v>
      </c>
      <c r="J2274" s="103" t="e">
        <f t="shared" si="179"/>
        <v>#DIV/0!</v>
      </c>
    </row>
    <row r="2275" spans="1:10" ht="12.75" customHeight="1" x14ac:dyDescent="0.25">
      <c r="A2275" s="101"/>
      <c r="D2275" s="81"/>
      <c r="E2275" s="81">
        <f>(E2274*Invoice!I4231)+((E2274-(E2274*Invoice!I4231))*Invoice!J4231)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5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Invoice!B4232</f>
        <v>0</v>
      </c>
      <c r="C2280" s="88">
        <f>Invoice!E4232</f>
        <v>0</v>
      </c>
      <c r="D2280" s="89">
        <f>Invoice!H4232</f>
        <v>0</v>
      </c>
      <c r="E2280" s="81">
        <f t="shared" si="175"/>
        <v>0</v>
      </c>
      <c r="F2280" s="81"/>
      <c r="G2280" s="82">
        <f t="shared" si="176"/>
        <v>0</v>
      </c>
      <c r="H2280" s="83">
        <f t="shared" si="177"/>
        <v>0</v>
      </c>
      <c r="I2280" s="83" t="e">
        <f t="shared" si="178"/>
        <v>#DIV/0!</v>
      </c>
      <c r="J2280" s="103" t="e">
        <f t="shared" si="179"/>
        <v>#DIV/0!</v>
      </c>
    </row>
    <row r="2281" spans="1:10" ht="12.75" customHeight="1" x14ac:dyDescent="0.25">
      <c r="A2281" s="101"/>
      <c r="D2281" s="81"/>
      <c r="E2281" s="81">
        <f>(E2280*Invoice!I4232)+((E2280-(E2280*Invoice!I4232))*Invoice!J4232)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6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Invoice!B4233</f>
        <v>0</v>
      </c>
      <c r="C2286" s="88">
        <f>Invoice!E4233</f>
        <v>0</v>
      </c>
      <c r="D2286" s="89">
        <f>Invoice!H4233</f>
        <v>0</v>
      </c>
      <c r="E2286" s="81">
        <f t="shared" si="175"/>
        <v>0</v>
      </c>
      <c r="F2286" s="81"/>
      <c r="G2286" s="82">
        <f t="shared" si="176"/>
        <v>0</v>
      </c>
      <c r="H2286" s="83">
        <f t="shared" si="177"/>
        <v>0</v>
      </c>
      <c r="I2286" s="83" t="e">
        <f t="shared" si="178"/>
        <v>#DIV/0!</v>
      </c>
      <c r="J2286" s="103" t="e">
        <f t="shared" si="179"/>
        <v>#DIV/0!</v>
      </c>
    </row>
    <row r="2287" spans="1:10" ht="12.75" customHeight="1" x14ac:dyDescent="0.25">
      <c r="A2287" s="101"/>
      <c r="D2287" s="81"/>
      <c r="E2287" s="81">
        <f>(E2286*Invoice!I4233)+((E2286-(E2286*Invoice!I4233))*Invoice!J4233)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7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Invoice!B4234</f>
        <v>0</v>
      </c>
      <c r="C2292" s="88">
        <f>Invoice!E4234</f>
        <v>0</v>
      </c>
      <c r="D2292" s="89">
        <f>Invoice!H4234</f>
        <v>0</v>
      </c>
      <c r="E2292" s="81">
        <f t="shared" si="175"/>
        <v>0</v>
      </c>
      <c r="F2292" s="81"/>
      <c r="G2292" s="82">
        <f t="shared" si="176"/>
        <v>0</v>
      </c>
      <c r="H2292" s="83">
        <f t="shared" si="177"/>
        <v>0</v>
      </c>
      <c r="I2292" s="83" t="e">
        <f t="shared" si="178"/>
        <v>#DIV/0!</v>
      </c>
      <c r="J2292" s="103" t="e">
        <f t="shared" si="179"/>
        <v>#DIV/0!</v>
      </c>
    </row>
    <row r="2293" spans="1:10" ht="12.75" customHeight="1" x14ac:dyDescent="0.25">
      <c r="A2293" s="101"/>
      <c r="D2293" s="81"/>
      <c r="E2293" s="81">
        <f>(E2292*Invoice!I4234)+((E2292-(E2292*Invoice!I4234))*Invoice!J4234)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8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Invoice!B4235</f>
        <v>0</v>
      </c>
      <c r="C2298" s="88">
        <f>Invoice!E4235</f>
        <v>0</v>
      </c>
      <c r="D2298" s="89">
        <f>Invoice!H4235</f>
        <v>0</v>
      </c>
      <c r="E2298" s="81">
        <f t="shared" si="175"/>
        <v>0</v>
      </c>
      <c r="F2298" s="81"/>
      <c r="G2298" s="82">
        <f t="shared" si="176"/>
        <v>0</v>
      </c>
      <c r="H2298" s="83">
        <f t="shared" si="177"/>
        <v>0</v>
      </c>
      <c r="I2298" s="83" t="e">
        <f t="shared" si="178"/>
        <v>#DIV/0!</v>
      </c>
      <c r="J2298" s="103" t="e">
        <f t="shared" si="179"/>
        <v>#DIV/0!</v>
      </c>
    </row>
    <row r="2299" spans="1:10" ht="12.75" customHeight="1" x14ac:dyDescent="0.25">
      <c r="A2299" s="101"/>
      <c r="D2299" s="81"/>
      <c r="E2299" s="81">
        <f>(E2298*Invoice!I4235)+((E2298-(E2298*Invoice!I4235))*Invoice!J4235)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9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Invoice!B4236</f>
        <v>0</v>
      </c>
      <c r="C2304" s="88">
        <f>Invoice!E4236</f>
        <v>0</v>
      </c>
      <c r="D2304" s="89">
        <f>Invoice!H4236</f>
        <v>0</v>
      </c>
      <c r="E2304" s="81">
        <f t="shared" si="175"/>
        <v>0</v>
      </c>
      <c r="F2304" s="81"/>
      <c r="G2304" s="82">
        <f t="shared" si="176"/>
        <v>0</v>
      </c>
      <c r="H2304" s="83">
        <f t="shared" si="177"/>
        <v>0</v>
      </c>
      <c r="I2304" s="83" t="e">
        <f t="shared" si="178"/>
        <v>#DIV/0!</v>
      </c>
      <c r="J2304" s="103" t="e">
        <f t="shared" si="179"/>
        <v>#DIV/0!</v>
      </c>
    </row>
    <row r="2305" spans="1:10" ht="12.75" customHeight="1" x14ac:dyDescent="0.25">
      <c r="A2305" s="101"/>
      <c r="D2305" s="81"/>
      <c r="E2305" s="81">
        <f>(E2304*Invoice!I4236)+((E2304-(E2304*Invoice!I4236))*Invoice!J4236)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10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Invoice!B4237</f>
        <v>0</v>
      </c>
      <c r="C2310" s="88">
        <f>Invoice!E4237</f>
        <v>0</v>
      </c>
      <c r="D2310" s="89">
        <f>Invoice!H4237</f>
        <v>0</v>
      </c>
      <c r="E2310" s="81">
        <f t="shared" si="175"/>
        <v>0</v>
      </c>
      <c r="F2310" s="81"/>
      <c r="G2310" s="82">
        <f t="shared" si="176"/>
        <v>0</v>
      </c>
      <c r="H2310" s="83">
        <f t="shared" si="177"/>
        <v>0</v>
      </c>
      <c r="I2310" s="83" t="e">
        <f t="shared" si="178"/>
        <v>#DIV/0!</v>
      </c>
      <c r="J2310" s="103" t="e">
        <f t="shared" si="179"/>
        <v>#DIV/0!</v>
      </c>
    </row>
    <row r="2311" spans="1:10" ht="12.75" customHeight="1" x14ac:dyDescent="0.25">
      <c r="A2311" s="101"/>
      <c r="D2311" s="81"/>
      <c r="E2311" s="81">
        <f>(E2310*Invoice!I4237)+((E2310-(E2310*Invoice!I4237))*Invoice!J4237)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11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Invoice!B4238</f>
        <v>0</v>
      </c>
      <c r="C2316" s="88">
        <f>Invoice!E4238</f>
        <v>0</v>
      </c>
      <c r="D2316" s="89">
        <f>Invoice!H4238</f>
        <v>0</v>
      </c>
      <c r="E2316" s="81">
        <f t="shared" si="175"/>
        <v>0</v>
      </c>
      <c r="F2316" s="81"/>
      <c r="G2316" s="82">
        <f t="shared" si="176"/>
        <v>0</v>
      </c>
      <c r="H2316" s="83">
        <f t="shared" si="177"/>
        <v>0</v>
      </c>
      <c r="I2316" s="83" t="e">
        <f t="shared" si="178"/>
        <v>#DIV/0!</v>
      </c>
      <c r="J2316" s="103" t="e">
        <f t="shared" si="179"/>
        <v>#DIV/0!</v>
      </c>
    </row>
    <row r="2317" spans="1:10" ht="12.75" customHeight="1" x14ac:dyDescent="0.25">
      <c r="A2317" s="101"/>
      <c r="D2317" s="81"/>
      <c r="E2317" s="81">
        <f>(E2316*Invoice!I4238)+((E2316-(E2316*Invoice!I4238))*Invoice!J4238)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12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Invoice!B4239</f>
        <v>0</v>
      </c>
      <c r="C2322" s="88">
        <f>Invoice!E4239</f>
        <v>0</v>
      </c>
      <c r="D2322" s="89">
        <f>Invoice!H4239</f>
        <v>0</v>
      </c>
      <c r="E2322" s="81">
        <f t="shared" si="175"/>
        <v>0</v>
      </c>
      <c r="F2322" s="81"/>
      <c r="G2322" s="82">
        <f t="shared" si="176"/>
        <v>0</v>
      </c>
      <c r="H2322" s="83">
        <f t="shared" si="177"/>
        <v>0</v>
      </c>
      <c r="I2322" s="83" t="e">
        <f t="shared" si="178"/>
        <v>#DIV/0!</v>
      </c>
      <c r="J2322" s="103" t="e">
        <f t="shared" si="179"/>
        <v>#DIV/0!</v>
      </c>
    </row>
    <row r="2323" spans="1:10" ht="12.75" customHeight="1" x14ac:dyDescent="0.25">
      <c r="A2323" s="101"/>
      <c r="D2323" s="81"/>
      <c r="E2323" s="81">
        <f>(E2322*Invoice!I4239)+((E2322-(E2322*Invoice!I4239))*Invoice!J4239)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13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Invoice!B4240</f>
        <v>0</v>
      </c>
      <c r="C2328" s="88">
        <f>Invoice!E4240</f>
        <v>0</v>
      </c>
      <c r="D2328" s="89">
        <f>Invoice!H4240</f>
        <v>0</v>
      </c>
      <c r="E2328" s="81">
        <f t="shared" si="175"/>
        <v>0</v>
      </c>
      <c r="F2328" s="81"/>
      <c r="G2328" s="82">
        <f t="shared" si="176"/>
        <v>0</v>
      </c>
      <c r="H2328" s="83">
        <f t="shared" si="177"/>
        <v>0</v>
      </c>
      <c r="I2328" s="83" t="e">
        <f t="shared" si="178"/>
        <v>#DIV/0!</v>
      </c>
      <c r="J2328" s="103" t="e">
        <f t="shared" si="179"/>
        <v>#DIV/0!</v>
      </c>
    </row>
    <row r="2329" spans="1:10" ht="12.75" customHeight="1" x14ac:dyDescent="0.25">
      <c r="A2329" s="101"/>
      <c r="D2329" s="81"/>
      <c r="E2329" s="81">
        <f>(E2328*Invoice!I4240)+((E2328-(E2328*Invoice!I4240))*Invoice!J4240)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14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Invoice!B4241</f>
        <v>0</v>
      </c>
      <c r="C2334" s="88">
        <f>Invoice!E4241</f>
        <v>0</v>
      </c>
      <c r="D2334" s="89">
        <f>Invoice!H4241</f>
        <v>0</v>
      </c>
      <c r="E2334" s="81">
        <f t="shared" si="175"/>
        <v>0</v>
      </c>
      <c r="F2334" s="81"/>
      <c r="G2334" s="82">
        <f t="shared" si="176"/>
        <v>0</v>
      </c>
      <c r="H2334" s="83">
        <f t="shared" si="177"/>
        <v>0</v>
      </c>
      <c r="I2334" s="83" t="e">
        <f t="shared" si="178"/>
        <v>#DIV/0!</v>
      </c>
      <c r="J2334" s="103" t="e">
        <f t="shared" si="179"/>
        <v>#DIV/0!</v>
      </c>
    </row>
    <row r="2335" spans="1:10" ht="12.75" customHeight="1" x14ac:dyDescent="0.25">
      <c r="A2335" s="101"/>
      <c r="D2335" s="81"/>
      <c r="E2335" s="81">
        <f>(E2334*Invoice!I4241)+((E2334-(E2334*Invoice!I4241))*Invoice!J4241)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15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Invoice!B4242</f>
        <v>0</v>
      </c>
      <c r="C2340" s="88">
        <f>Invoice!E4242</f>
        <v>0</v>
      </c>
      <c r="D2340" s="89">
        <f>Invoice!H4242</f>
        <v>0</v>
      </c>
      <c r="E2340" s="81">
        <f t="shared" si="175"/>
        <v>0</v>
      </c>
      <c r="F2340" s="81"/>
      <c r="G2340" s="82">
        <f t="shared" si="176"/>
        <v>0</v>
      </c>
      <c r="H2340" s="83">
        <f t="shared" si="177"/>
        <v>0</v>
      </c>
      <c r="I2340" s="83" t="e">
        <f t="shared" si="178"/>
        <v>#DIV/0!</v>
      </c>
      <c r="J2340" s="103" t="e">
        <f t="shared" si="179"/>
        <v>#DIV/0!</v>
      </c>
    </row>
    <row r="2341" spans="1:10" ht="12.75" customHeight="1" x14ac:dyDescent="0.25">
      <c r="A2341" s="101"/>
      <c r="D2341" s="81"/>
      <c r="E2341" s="81">
        <f>(E2340*Invoice!I4242)+((E2340-(E2340*Invoice!I4242))*Invoice!J4242)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16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Invoice!B4243</f>
        <v>0</v>
      </c>
      <c r="C2346" s="88">
        <f>Invoice!E4243</f>
        <v>0</v>
      </c>
      <c r="D2346" s="89">
        <f>Invoice!H4243</f>
        <v>0</v>
      </c>
      <c r="E2346" s="81">
        <f t="shared" si="175"/>
        <v>0</v>
      </c>
      <c r="F2346" s="81"/>
      <c r="G2346" s="82">
        <f t="shared" si="176"/>
        <v>0</v>
      </c>
      <c r="H2346" s="83">
        <f t="shared" si="177"/>
        <v>0</v>
      </c>
      <c r="I2346" s="83" t="e">
        <f t="shared" si="178"/>
        <v>#DIV/0!</v>
      </c>
      <c r="J2346" s="103" t="e">
        <f t="shared" si="179"/>
        <v>#DIV/0!</v>
      </c>
    </row>
    <row r="2347" spans="1:10" ht="12.75" customHeight="1" x14ac:dyDescent="0.25">
      <c r="A2347" s="101"/>
      <c r="D2347" s="81"/>
      <c r="E2347" s="81">
        <f>(E2346*Invoice!I4243)+((E2346-(E2346*Invoice!I4243))*Invoice!J4243)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C2350" s="88"/>
      <c r="D2350" s="89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6"/>
      <c r="B2351" s="107"/>
      <c r="C2351" s="107"/>
      <c r="D2351" s="107"/>
      <c r="E2351" s="107"/>
      <c r="F2351" s="107"/>
      <c r="G2351" s="108">
        <f>G2258+G2264+G2270+G2276+G2282+G2288+G2294+G2300+G2306+G2312+G2318+G2324+G2330+G2336+G2342+G2348</f>
        <v>0</v>
      </c>
      <c r="H2351" s="108">
        <f>H2258+H2264+H2270+H2276+H2282+H2288+H2294+H2300+H2306+H2312+H2318+H2324+H2330+H2336+H2342+H2348</f>
        <v>0</v>
      </c>
      <c r="I2351" s="107"/>
      <c r="J2351" s="109">
        <f>H2259+H2265+H2271+H2277+H2283+H2289+H2295+H2301+H2307+H2313+H2319+H2325+H2331+H2337+H2343+H2349</f>
        <v>0</v>
      </c>
    </row>
    <row r="2353" spans="1:10" ht="12.75" customHeight="1" x14ac:dyDescent="0.25">
      <c r="A2353" s="94" t="s">
        <v>1</v>
      </c>
      <c r="B2353" s="95">
        <f>Invoice!E4334</f>
        <v>24020039</v>
      </c>
      <c r="C2353" s="96"/>
      <c r="D2353" s="97"/>
      <c r="E2353" s="97"/>
      <c r="F2353" s="97"/>
      <c r="G2353" s="98"/>
      <c r="H2353" s="99"/>
      <c r="I2353" s="99"/>
      <c r="J2353" s="100"/>
    </row>
    <row r="2354" spans="1:10" ht="12.75" customHeight="1" x14ac:dyDescent="0.25">
      <c r="A2354" s="101">
        <v>1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Invoice!B4342</f>
        <v>0</v>
      </c>
      <c r="C2355" s="88">
        <f>Invoice!E4342</f>
        <v>0</v>
      </c>
      <c r="D2355" s="89">
        <f>Invoice!H4342</f>
        <v>0</v>
      </c>
      <c r="E2355" s="81">
        <f>D2355*B2355</f>
        <v>0</v>
      </c>
      <c r="F2355" s="81"/>
      <c r="G2355" s="82">
        <f>E2355/1.11</f>
        <v>0</v>
      </c>
      <c r="H2355" s="83">
        <f>G2355*11%</f>
        <v>0</v>
      </c>
      <c r="I2355" s="83" t="e">
        <f>G2355/B2355</f>
        <v>#DIV/0!</v>
      </c>
      <c r="J2355" s="103" t="e">
        <f>H2355/B2355</f>
        <v>#DIV/0!</v>
      </c>
    </row>
    <row r="2356" spans="1:10" ht="12.75" customHeight="1" x14ac:dyDescent="0.25">
      <c r="A2356" s="101"/>
      <c r="D2356" s="81"/>
      <c r="E2356" s="81">
        <f>(E2355*Invoice!I4342)+((E2355-(E2355*Invoice!I4342))*Invoice!J4342)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2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Invoice!B4343</f>
        <v>0</v>
      </c>
      <c r="C2361" s="88">
        <f>Invoice!E4343</f>
        <v>0</v>
      </c>
      <c r="D2361" s="89">
        <f>Invoice!H4343</f>
        <v>0</v>
      </c>
      <c r="E2361" s="81">
        <f t="shared" ref="E2361:E2445" si="180">D2361*B2361</f>
        <v>0</v>
      </c>
      <c r="F2361" s="81"/>
      <c r="G2361" s="82">
        <f t="shared" ref="G2361:G2445" si="181">E2361/1.11</f>
        <v>0</v>
      </c>
      <c r="H2361" s="83">
        <f t="shared" ref="H2361:H2445" si="182">G2361*11%</f>
        <v>0</v>
      </c>
      <c r="I2361" s="83" t="e">
        <f t="shared" ref="I2361:I2445" si="183">G2361/B2361</f>
        <v>#DIV/0!</v>
      </c>
      <c r="J2361" s="103" t="e">
        <f t="shared" ref="J2361:J2445" si="184">H2361/B2361</f>
        <v>#DIV/0!</v>
      </c>
    </row>
    <row r="2362" spans="1:10" ht="12.75" customHeight="1" x14ac:dyDescent="0.25">
      <c r="A2362" s="101"/>
      <c r="D2362" s="81"/>
      <c r="E2362" s="81">
        <f>(E2361*Invoice!I4343)+((E2361-(E2361*Invoice!I4343))*Invoice!J4343)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3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Invoice!B4344</f>
        <v>0</v>
      </c>
      <c r="C2367" s="88">
        <f>Invoice!E4344</f>
        <v>0</v>
      </c>
      <c r="D2367" s="89">
        <f>Invoice!H4344</f>
        <v>0</v>
      </c>
      <c r="E2367" s="81">
        <f t="shared" si="180"/>
        <v>0</v>
      </c>
      <c r="F2367" s="81"/>
      <c r="G2367" s="82">
        <f t="shared" si="181"/>
        <v>0</v>
      </c>
      <c r="H2367" s="83">
        <f t="shared" si="182"/>
        <v>0</v>
      </c>
      <c r="I2367" s="83" t="e">
        <f t="shared" si="183"/>
        <v>#DIV/0!</v>
      </c>
      <c r="J2367" s="103" t="e">
        <f t="shared" si="184"/>
        <v>#DIV/0!</v>
      </c>
    </row>
    <row r="2368" spans="1:10" ht="12.75" customHeight="1" x14ac:dyDescent="0.25">
      <c r="A2368" s="101"/>
      <c r="D2368" s="81"/>
      <c r="E2368" s="81">
        <f>(E2367*Invoice!I4344)+((E2367-(E2367*Invoice!I4344))*Invoice!J4344)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4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Invoice!B4345</f>
        <v>0</v>
      </c>
      <c r="C2373" s="88">
        <f>Invoice!E4345</f>
        <v>0</v>
      </c>
      <c r="D2373" s="89">
        <f>Invoice!H4345</f>
        <v>0</v>
      </c>
      <c r="E2373" s="81">
        <f t="shared" si="180"/>
        <v>0</v>
      </c>
      <c r="F2373" s="81"/>
      <c r="G2373" s="82">
        <f t="shared" si="181"/>
        <v>0</v>
      </c>
      <c r="H2373" s="83">
        <f t="shared" si="182"/>
        <v>0</v>
      </c>
      <c r="I2373" s="83" t="e">
        <f t="shared" si="183"/>
        <v>#DIV/0!</v>
      </c>
      <c r="J2373" s="103" t="e">
        <f t="shared" si="184"/>
        <v>#DIV/0!</v>
      </c>
    </row>
    <row r="2374" spans="1:10" ht="12.75" customHeight="1" x14ac:dyDescent="0.25">
      <c r="A2374" s="101"/>
      <c r="D2374" s="81"/>
      <c r="E2374" s="81">
        <f>(E2373*Invoice!I4345)+((E2373-(E2373*Invoice!I4345))*Invoice!J4345)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5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Invoice!B4346</f>
        <v>0</v>
      </c>
      <c r="C2379" s="88">
        <f>Invoice!E4346</f>
        <v>0</v>
      </c>
      <c r="D2379" s="89">
        <f>Invoice!H4346</f>
        <v>0</v>
      </c>
      <c r="E2379" s="81">
        <f t="shared" si="180"/>
        <v>0</v>
      </c>
      <c r="F2379" s="81"/>
      <c r="G2379" s="82">
        <f t="shared" si="181"/>
        <v>0</v>
      </c>
      <c r="H2379" s="83">
        <f t="shared" si="182"/>
        <v>0</v>
      </c>
      <c r="I2379" s="83" t="e">
        <f t="shared" si="183"/>
        <v>#DIV/0!</v>
      </c>
      <c r="J2379" s="103" t="e">
        <f t="shared" si="184"/>
        <v>#DIV/0!</v>
      </c>
    </row>
    <row r="2380" spans="1:10" ht="12.75" customHeight="1" x14ac:dyDescent="0.25">
      <c r="A2380" s="101"/>
      <c r="D2380" s="81"/>
      <c r="E2380" s="81">
        <f>(E2379*Invoice!I4346)+((E2379-(E2379*Invoice!I4346))*Invoice!J4346)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6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Invoice!B4347</f>
        <v>0</v>
      </c>
      <c r="C2385" s="88">
        <f>Invoice!E4347</f>
        <v>0</v>
      </c>
      <c r="D2385" s="89">
        <f>Invoice!H4347</f>
        <v>0</v>
      </c>
      <c r="E2385" s="81">
        <f t="shared" si="180"/>
        <v>0</v>
      </c>
      <c r="F2385" s="81"/>
      <c r="G2385" s="82">
        <f t="shared" si="181"/>
        <v>0</v>
      </c>
      <c r="H2385" s="83">
        <f t="shared" si="182"/>
        <v>0</v>
      </c>
      <c r="I2385" s="83" t="e">
        <f t="shared" si="183"/>
        <v>#DIV/0!</v>
      </c>
      <c r="J2385" s="103" t="e">
        <f t="shared" si="184"/>
        <v>#DIV/0!</v>
      </c>
    </row>
    <row r="2386" spans="1:10" ht="12.75" customHeight="1" x14ac:dyDescent="0.25">
      <c r="A2386" s="101"/>
      <c r="D2386" s="81"/>
      <c r="E2386" s="81">
        <f>(E2385*Invoice!I4347)+((E2385-(E2385*Invoice!I4347))*Invoice!J4347)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7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Invoice!B4348</f>
        <v>0</v>
      </c>
      <c r="C2391" s="88">
        <f>Invoice!E4348</f>
        <v>0</v>
      </c>
      <c r="D2391" s="89">
        <f>Invoice!H4348</f>
        <v>0</v>
      </c>
      <c r="E2391" s="81">
        <f t="shared" si="180"/>
        <v>0</v>
      </c>
      <c r="F2391" s="81"/>
      <c r="G2391" s="82">
        <f t="shared" si="181"/>
        <v>0</v>
      </c>
      <c r="H2391" s="83">
        <f t="shared" si="182"/>
        <v>0</v>
      </c>
      <c r="I2391" s="83" t="e">
        <f t="shared" si="183"/>
        <v>#DIV/0!</v>
      </c>
      <c r="J2391" s="103" t="e">
        <f t="shared" si="184"/>
        <v>#DIV/0!</v>
      </c>
    </row>
    <row r="2392" spans="1:10" ht="12.75" customHeight="1" x14ac:dyDescent="0.25">
      <c r="A2392" s="101"/>
      <c r="D2392" s="81"/>
      <c r="E2392" s="81">
        <f>(E2391*Invoice!I4348)+((E2391-(E2391*Invoice!I4348))*Invoice!J4348)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8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Invoice!B4349</f>
        <v>0</v>
      </c>
      <c r="C2397" s="88">
        <f>Invoice!E4349</f>
        <v>0</v>
      </c>
      <c r="D2397" s="89">
        <f>Invoice!H4349</f>
        <v>0</v>
      </c>
      <c r="E2397" s="81">
        <f t="shared" si="180"/>
        <v>0</v>
      </c>
      <c r="F2397" s="81"/>
      <c r="G2397" s="82">
        <f t="shared" si="181"/>
        <v>0</v>
      </c>
      <c r="H2397" s="83">
        <f t="shared" si="182"/>
        <v>0</v>
      </c>
      <c r="I2397" s="83" t="e">
        <f t="shared" si="183"/>
        <v>#DIV/0!</v>
      </c>
      <c r="J2397" s="103" t="e">
        <f t="shared" si="184"/>
        <v>#DIV/0!</v>
      </c>
    </row>
    <row r="2398" spans="1:10" ht="12.75" customHeight="1" x14ac:dyDescent="0.25">
      <c r="A2398" s="101"/>
      <c r="D2398" s="81"/>
      <c r="E2398" s="81">
        <f>(E2397*Invoice!I4349)+((E2397-(E2397*Invoice!I4349))*Invoice!J4349)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9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Invoice!B4350</f>
        <v>0</v>
      </c>
      <c r="C2403" s="88">
        <f>Invoice!E4350</f>
        <v>0</v>
      </c>
      <c r="D2403" s="89">
        <f>Invoice!H4350</f>
        <v>0</v>
      </c>
      <c r="E2403" s="81">
        <f t="shared" si="180"/>
        <v>0</v>
      </c>
      <c r="F2403" s="81"/>
      <c r="G2403" s="82">
        <f t="shared" si="181"/>
        <v>0</v>
      </c>
      <c r="H2403" s="83">
        <f t="shared" si="182"/>
        <v>0</v>
      </c>
      <c r="I2403" s="83" t="e">
        <f t="shared" si="183"/>
        <v>#DIV/0!</v>
      </c>
      <c r="J2403" s="103" t="e">
        <f t="shared" si="184"/>
        <v>#DIV/0!</v>
      </c>
    </row>
    <row r="2404" spans="1:10" ht="12.75" customHeight="1" x14ac:dyDescent="0.25">
      <c r="A2404" s="101"/>
      <c r="D2404" s="81"/>
      <c r="E2404" s="81">
        <f>(E2403*Invoice!I4350)+((E2403-(E2403*Invoice!I4350))*Invoice!J4350)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10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Invoice!B4351</f>
        <v>0</v>
      </c>
      <c r="C2409" s="88">
        <f>Invoice!E4351</f>
        <v>0</v>
      </c>
      <c r="D2409" s="89">
        <f>Invoice!H4351</f>
        <v>0</v>
      </c>
      <c r="E2409" s="81">
        <f t="shared" si="180"/>
        <v>0</v>
      </c>
      <c r="F2409" s="81"/>
      <c r="G2409" s="82">
        <f t="shared" si="181"/>
        <v>0</v>
      </c>
      <c r="H2409" s="83">
        <f t="shared" si="182"/>
        <v>0</v>
      </c>
      <c r="I2409" s="83" t="e">
        <f t="shared" si="183"/>
        <v>#DIV/0!</v>
      </c>
      <c r="J2409" s="103" t="e">
        <f t="shared" si="184"/>
        <v>#DIV/0!</v>
      </c>
    </row>
    <row r="2410" spans="1:10" ht="12.75" customHeight="1" x14ac:dyDescent="0.25">
      <c r="A2410" s="101"/>
      <c r="D2410" s="81"/>
      <c r="E2410" s="81">
        <f>(E2409*Invoice!I4351)+((E2409-(E2409*Invoice!I4351))*Invoice!J4351)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11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Invoice!B4352</f>
        <v>0</v>
      </c>
      <c r="C2415" s="88">
        <f>Invoice!E4352</f>
        <v>0</v>
      </c>
      <c r="D2415" s="89">
        <f>Invoice!H4352</f>
        <v>0</v>
      </c>
      <c r="E2415" s="81">
        <f t="shared" si="180"/>
        <v>0</v>
      </c>
      <c r="F2415" s="81"/>
      <c r="G2415" s="82">
        <f t="shared" si="181"/>
        <v>0</v>
      </c>
      <c r="H2415" s="83">
        <f t="shared" si="182"/>
        <v>0</v>
      </c>
      <c r="I2415" s="83" t="e">
        <f t="shared" si="183"/>
        <v>#DIV/0!</v>
      </c>
      <c r="J2415" s="103" t="e">
        <f t="shared" si="184"/>
        <v>#DIV/0!</v>
      </c>
    </row>
    <row r="2416" spans="1:10" ht="12.75" customHeight="1" x14ac:dyDescent="0.25">
      <c r="A2416" s="101"/>
      <c r="D2416" s="81"/>
      <c r="E2416" s="81">
        <f>(E2415*Invoice!I4352)+((E2415-(E2415*Invoice!I4352))*Invoice!J4352)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12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Invoice!B4353</f>
        <v>0</v>
      </c>
      <c r="C2421" s="88">
        <f>Invoice!E4353</f>
        <v>0</v>
      </c>
      <c r="D2421" s="89">
        <f>Invoice!H4353</f>
        <v>0</v>
      </c>
      <c r="E2421" s="81">
        <f t="shared" si="180"/>
        <v>0</v>
      </c>
      <c r="F2421" s="81"/>
      <c r="G2421" s="82">
        <f t="shared" si="181"/>
        <v>0</v>
      </c>
      <c r="H2421" s="83">
        <f t="shared" si="182"/>
        <v>0</v>
      </c>
      <c r="I2421" s="83" t="e">
        <f t="shared" si="183"/>
        <v>#DIV/0!</v>
      </c>
      <c r="J2421" s="103" t="e">
        <f t="shared" si="184"/>
        <v>#DIV/0!</v>
      </c>
    </row>
    <row r="2422" spans="1:10" ht="12.75" customHeight="1" x14ac:dyDescent="0.25">
      <c r="A2422" s="101"/>
      <c r="D2422" s="81"/>
      <c r="E2422" s="81">
        <f>(E2421*Invoice!I4353)+((E2421-(E2421*Invoice!I4353))*Invoice!J4353)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13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Invoice!B4354</f>
        <v>0</v>
      </c>
      <c r="C2427" s="88">
        <f>Invoice!E4354</f>
        <v>0</v>
      </c>
      <c r="D2427" s="89">
        <f>Invoice!H4354</f>
        <v>0</v>
      </c>
      <c r="E2427" s="81">
        <f t="shared" si="180"/>
        <v>0</v>
      </c>
      <c r="F2427" s="81"/>
      <c r="G2427" s="82">
        <f t="shared" si="181"/>
        <v>0</v>
      </c>
      <c r="H2427" s="83">
        <f t="shared" si="182"/>
        <v>0</v>
      </c>
      <c r="I2427" s="83" t="e">
        <f t="shared" si="183"/>
        <v>#DIV/0!</v>
      </c>
      <c r="J2427" s="103" t="e">
        <f t="shared" si="184"/>
        <v>#DIV/0!</v>
      </c>
    </row>
    <row r="2428" spans="1:10" ht="12.75" customHeight="1" x14ac:dyDescent="0.25">
      <c r="A2428" s="101"/>
      <c r="D2428" s="81"/>
      <c r="E2428" s="81">
        <f>(E2427*Invoice!I4354)+((E2427-(E2427*Invoice!I4354))*Invoice!J4354)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14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Invoice!B4355</f>
        <v>0</v>
      </c>
      <c r="C2433" s="88">
        <f>Invoice!E4355</f>
        <v>0</v>
      </c>
      <c r="D2433" s="89">
        <f>Invoice!H4355</f>
        <v>0</v>
      </c>
      <c r="E2433" s="81">
        <f t="shared" si="180"/>
        <v>0</v>
      </c>
      <c r="F2433" s="81"/>
      <c r="G2433" s="82">
        <f t="shared" si="181"/>
        <v>0</v>
      </c>
      <c r="H2433" s="83">
        <f t="shared" si="182"/>
        <v>0</v>
      </c>
      <c r="I2433" s="83" t="e">
        <f t="shared" si="183"/>
        <v>#DIV/0!</v>
      </c>
      <c r="J2433" s="103" t="e">
        <f t="shared" si="184"/>
        <v>#DIV/0!</v>
      </c>
    </row>
    <row r="2434" spans="1:10" ht="12.75" customHeight="1" x14ac:dyDescent="0.25">
      <c r="A2434" s="101"/>
      <c r="D2434" s="81"/>
      <c r="E2434" s="81">
        <f>(E2433*Invoice!I4355)+((E2433-(E2433*Invoice!I4355))*Invoice!J4355)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15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Invoice!B4356</f>
        <v>0</v>
      </c>
      <c r="C2439" s="88">
        <f>Invoice!E4356</f>
        <v>0</v>
      </c>
      <c r="D2439" s="89">
        <f>Invoice!H4356</f>
        <v>0</v>
      </c>
      <c r="E2439" s="81">
        <f t="shared" si="180"/>
        <v>0</v>
      </c>
      <c r="F2439" s="81"/>
      <c r="G2439" s="82">
        <f t="shared" si="181"/>
        <v>0</v>
      </c>
      <c r="H2439" s="83">
        <f t="shared" si="182"/>
        <v>0</v>
      </c>
      <c r="I2439" s="83" t="e">
        <f t="shared" si="183"/>
        <v>#DIV/0!</v>
      </c>
      <c r="J2439" s="103" t="e">
        <f t="shared" si="184"/>
        <v>#DIV/0!</v>
      </c>
    </row>
    <row r="2440" spans="1:10" ht="12.75" customHeight="1" x14ac:dyDescent="0.25">
      <c r="A2440" s="101"/>
      <c r="D2440" s="81"/>
      <c r="E2440" s="81">
        <f>(E2439*Invoice!I4356)+((E2439-(E2439*Invoice!I4356))*Invoice!J4356)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16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Invoice!B4357</f>
        <v>0</v>
      </c>
      <c r="C2445" s="88">
        <f>Invoice!E4357</f>
        <v>0</v>
      </c>
      <c r="D2445" s="89">
        <f>Invoice!H4357</f>
        <v>0</v>
      </c>
      <c r="E2445" s="81">
        <f t="shared" si="180"/>
        <v>0</v>
      </c>
      <c r="F2445" s="81"/>
      <c r="G2445" s="82">
        <f t="shared" si="181"/>
        <v>0</v>
      </c>
      <c r="H2445" s="83">
        <f t="shared" si="182"/>
        <v>0</v>
      </c>
      <c r="I2445" s="83" t="e">
        <f t="shared" si="183"/>
        <v>#DIV/0!</v>
      </c>
      <c r="J2445" s="103" t="e">
        <f t="shared" si="184"/>
        <v>#DIV/0!</v>
      </c>
    </row>
    <row r="2446" spans="1:10" ht="12.75" customHeight="1" x14ac:dyDescent="0.25">
      <c r="A2446" s="101"/>
      <c r="D2446" s="81"/>
      <c r="E2446" s="81">
        <f>(E2445*Invoice!I4357)+((E2445-(E2445*Invoice!I4357))*Invoice!J4357)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C2449" s="88"/>
      <c r="D2449" s="89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6"/>
      <c r="B2450" s="107"/>
      <c r="C2450" s="107"/>
      <c r="D2450" s="107"/>
      <c r="E2450" s="107"/>
      <c r="F2450" s="107"/>
      <c r="G2450" s="108">
        <f>G2357+G2363+G2369+G2375+G2381+G2387+G2393+G2399+G2405+G2411+G2417+G2423+G2429+G2435+G2441+G2447</f>
        <v>0</v>
      </c>
      <c r="H2450" s="108">
        <f>H2357+H2363+H2369+H2375+H2381+H2387+H2393+H2399+H2405+H2411+H2417+H2423+H2429+H2435+H2441+H2447</f>
        <v>0</v>
      </c>
      <c r="I2450" s="107"/>
      <c r="J2450" s="109">
        <f>H2358+H2364+H2370+H2376+H2382+H2388+H2394+H2400+H2406+H2412+H2418+H2424+H2430+H2436+H2442+H2448</f>
        <v>0</v>
      </c>
    </row>
    <row r="2452" spans="1:10" ht="12.75" customHeight="1" x14ac:dyDescent="0.25">
      <c r="A2452" s="94" t="s">
        <v>1</v>
      </c>
      <c r="B2452" s="95">
        <f>Invoice!E4448</f>
        <v>24020040</v>
      </c>
      <c r="C2452" s="96"/>
      <c r="D2452" s="97"/>
      <c r="E2452" s="97"/>
      <c r="F2452" s="97"/>
      <c r="G2452" s="98"/>
      <c r="H2452" s="99"/>
      <c r="I2452" s="99"/>
      <c r="J2452" s="100"/>
    </row>
    <row r="2453" spans="1:10" ht="12.75" customHeight="1" x14ac:dyDescent="0.25">
      <c r="A2453" s="101">
        <v>1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Invoice!B4456</f>
        <v>0</v>
      </c>
      <c r="C2454" s="88">
        <f>Invoice!E4456</f>
        <v>0</v>
      </c>
      <c r="D2454" s="89">
        <f>Invoice!H4456</f>
        <v>0</v>
      </c>
      <c r="E2454" s="81">
        <f>D2454*B2454</f>
        <v>0</v>
      </c>
      <c r="F2454" s="81"/>
      <c r="G2454" s="82">
        <f>E2454/1.11</f>
        <v>0</v>
      </c>
      <c r="H2454" s="83">
        <f>G2454*11%</f>
        <v>0</v>
      </c>
      <c r="I2454" s="83" t="e">
        <f>G2454/B2454</f>
        <v>#DIV/0!</v>
      </c>
      <c r="J2454" s="103" t="e">
        <f>H2454/B2454</f>
        <v>#DIV/0!</v>
      </c>
    </row>
    <row r="2455" spans="1:10" ht="12.75" customHeight="1" x14ac:dyDescent="0.25">
      <c r="A2455" s="101"/>
      <c r="D2455" s="81"/>
      <c r="E2455" s="81">
        <f>(E2454*Invoice!I4456)+((E2454-(E2454*Invoice!I4456))*Invoice!J4456)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2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Invoice!B4457</f>
        <v>0</v>
      </c>
      <c r="C2460" s="88">
        <f>Invoice!E4457</f>
        <v>0</v>
      </c>
      <c r="D2460" s="89">
        <f>Invoice!H4457</f>
        <v>0</v>
      </c>
      <c r="E2460" s="81">
        <f t="shared" ref="E2460:E2544" si="185">D2460*B2460</f>
        <v>0</v>
      </c>
      <c r="F2460" s="81"/>
      <c r="G2460" s="82">
        <f t="shared" ref="G2460:G2544" si="186">E2460/1.11</f>
        <v>0</v>
      </c>
      <c r="H2460" s="83">
        <f t="shared" ref="H2460:H2544" si="187">G2460*11%</f>
        <v>0</v>
      </c>
      <c r="I2460" s="83" t="e">
        <f t="shared" ref="I2460:I2544" si="188">G2460/B2460</f>
        <v>#DIV/0!</v>
      </c>
      <c r="J2460" s="103" t="e">
        <f t="shared" ref="J2460:J2544" si="189">H2460/B2460</f>
        <v>#DIV/0!</v>
      </c>
    </row>
    <row r="2461" spans="1:10" ht="12.75" customHeight="1" x14ac:dyDescent="0.25">
      <c r="A2461" s="101"/>
      <c r="D2461" s="81"/>
      <c r="E2461" s="81">
        <f>(E2460*Invoice!I4457)+((E2460-(E2460*Invoice!I4457))*Invoice!J4457)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3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Invoice!B4458</f>
        <v>0</v>
      </c>
      <c r="C2466" s="88">
        <f>Invoice!E4458</f>
        <v>0</v>
      </c>
      <c r="D2466" s="89">
        <f>Invoice!H4458</f>
        <v>0</v>
      </c>
      <c r="E2466" s="81">
        <f t="shared" si="185"/>
        <v>0</v>
      </c>
      <c r="F2466" s="81"/>
      <c r="G2466" s="82">
        <f t="shared" si="186"/>
        <v>0</v>
      </c>
      <c r="H2466" s="83">
        <f t="shared" si="187"/>
        <v>0</v>
      </c>
      <c r="I2466" s="83" t="e">
        <f t="shared" si="188"/>
        <v>#DIV/0!</v>
      </c>
      <c r="J2466" s="103" t="e">
        <f t="shared" si="189"/>
        <v>#DIV/0!</v>
      </c>
    </row>
    <row r="2467" spans="1:10" ht="12.75" customHeight="1" x14ac:dyDescent="0.25">
      <c r="A2467" s="101"/>
      <c r="D2467" s="81"/>
      <c r="E2467" s="81">
        <f>(E2466*Invoice!I4458)+((E2466-(E2466*Invoice!I4458))*Invoice!J4458)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4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Invoice!B4459</f>
        <v>0</v>
      </c>
      <c r="C2472" s="88">
        <f>Invoice!E4459</f>
        <v>0</v>
      </c>
      <c r="D2472" s="89">
        <f>Invoice!H4459</f>
        <v>0</v>
      </c>
      <c r="E2472" s="81">
        <f t="shared" si="185"/>
        <v>0</v>
      </c>
      <c r="F2472" s="81"/>
      <c r="G2472" s="82">
        <f t="shared" si="186"/>
        <v>0</v>
      </c>
      <c r="H2472" s="83">
        <f t="shared" si="187"/>
        <v>0</v>
      </c>
      <c r="I2472" s="83" t="e">
        <f t="shared" si="188"/>
        <v>#DIV/0!</v>
      </c>
      <c r="J2472" s="103" t="e">
        <f t="shared" si="189"/>
        <v>#DIV/0!</v>
      </c>
    </row>
    <row r="2473" spans="1:10" ht="12.75" customHeight="1" x14ac:dyDescent="0.25">
      <c r="A2473" s="101"/>
      <c r="D2473" s="81"/>
      <c r="E2473" s="81">
        <f>(E2472*Invoice!I4459)+((E2472-(E2472*Invoice!I4459))*Invoice!J4459)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5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Invoice!B4460</f>
        <v>0</v>
      </c>
      <c r="C2478" s="88">
        <f>Invoice!E4460</f>
        <v>0</v>
      </c>
      <c r="D2478" s="89">
        <f>Invoice!H4460</f>
        <v>0</v>
      </c>
      <c r="E2478" s="81">
        <f t="shared" si="185"/>
        <v>0</v>
      </c>
      <c r="F2478" s="81"/>
      <c r="G2478" s="82">
        <f t="shared" si="186"/>
        <v>0</v>
      </c>
      <c r="H2478" s="83">
        <f t="shared" si="187"/>
        <v>0</v>
      </c>
      <c r="I2478" s="83" t="e">
        <f t="shared" si="188"/>
        <v>#DIV/0!</v>
      </c>
      <c r="J2478" s="103" t="e">
        <f t="shared" si="189"/>
        <v>#DIV/0!</v>
      </c>
    </row>
    <row r="2479" spans="1:10" ht="12.75" customHeight="1" x14ac:dyDescent="0.25">
      <c r="A2479" s="101"/>
      <c r="D2479" s="81"/>
      <c r="E2479" s="81">
        <f>(E2478*Invoice!I4460)+((E2478-(E2478*Invoice!I4460))*Invoice!J4460)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6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Invoice!B4461</f>
        <v>0</v>
      </c>
      <c r="C2484" s="88">
        <f>Invoice!E4461</f>
        <v>0</v>
      </c>
      <c r="D2484" s="89">
        <f>Invoice!H4461</f>
        <v>0</v>
      </c>
      <c r="E2484" s="81">
        <f t="shared" si="185"/>
        <v>0</v>
      </c>
      <c r="F2484" s="81"/>
      <c r="G2484" s="82">
        <f t="shared" si="186"/>
        <v>0</v>
      </c>
      <c r="H2484" s="83">
        <f t="shared" si="187"/>
        <v>0</v>
      </c>
      <c r="I2484" s="83" t="e">
        <f t="shared" si="188"/>
        <v>#DIV/0!</v>
      </c>
      <c r="J2484" s="103" t="e">
        <f t="shared" si="189"/>
        <v>#DIV/0!</v>
      </c>
    </row>
    <row r="2485" spans="1:10" ht="12.75" customHeight="1" x14ac:dyDescent="0.25">
      <c r="A2485" s="101"/>
      <c r="D2485" s="81"/>
      <c r="E2485" s="81">
        <f>(E2484*Invoice!I4461)+((E2484-(E2484*Invoice!I4461))*Invoice!J4461)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7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Invoice!B4462</f>
        <v>0</v>
      </c>
      <c r="C2490" s="88">
        <f>Invoice!E4462</f>
        <v>0</v>
      </c>
      <c r="D2490" s="89">
        <f>Invoice!H4462</f>
        <v>0</v>
      </c>
      <c r="E2490" s="81">
        <f t="shared" si="185"/>
        <v>0</v>
      </c>
      <c r="F2490" s="81"/>
      <c r="G2490" s="82">
        <f t="shared" si="186"/>
        <v>0</v>
      </c>
      <c r="H2490" s="83">
        <f t="shared" si="187"/>
        <v>0</v>
      </c>
      <c r="I2490" s="83" t="e">
        <f t="shared" si="188"/>
        <v>#DIV/0!</v>
      </c>
      <c r="J2490" s="103" t="e">
        <f t="shared" si="189"/>
        <v>#DIV/0!</v>
      </c>
    </row>
    <row r="2491" spans="1:10" ht="12.75" customHeight="1" x14ac:dyDescent="0.25">
      <c r="A2491" s="101"/>
      <c r="D2491" s="81"/>
      <c r="E2491" s="81">
        <f>(E2490*Invoice!I4462)+((E2490-(E2490*Invoice!I4462))*Invoice!J4462)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8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Invoice!B4463</f>
        <v>0</v>
      </c>
      <c r="C2496" s="88">
        <f>Invoice!E4463</f>
        <v>0</v>
      </c>
      <c r="D2496" s="89">
        <f>Invoice!H4463</f>
        <v>0</v>
      </c>
      <c r="E2496" s="81">
        <f t="shared" si="185"/>
        <v>0</v>
      </c>
      <c r="F2496" s="81"/>
      <c r="G2496" s="82">
        <f t="shared" si="186"/>
        <v>0</v>
      </c>
      <c r="H2496" s="83">
        <f t="shared" si="187"/>
        <v>0</v>
      </c>
      <c r="I2496" s="83" t="e">
        <f t="shared" si="188"/>
        <v>#DIV/0!</v>
      </c>
      <c r="J2496" s="103" t="e">
        <f t="shared" si="189"/>
        <v>#DIV/0!</v>
      </c>
    </row>
    <row r="2497" spans="1:10" ht="12.75" customHeight="1" x14ac:dyDescent="0.25">
      <c r="A2497" s="101"/>
      <c r="D2497" s="81"/>
      <c r="E2497" s="81">
        <f>(E2496*Invoice!I4463)+((E2496-(E2496*Invoice!I4463))*Invoice!J4463)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9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Invoice!B4464</f>
        <v>0</v>
      </c>
      <c r="C2502" s="88">
        <f>Invoice!E4464</f>
        <v>0</v>
      </c>
      <c r="D2502" s="89">
        <f>Invoice!H4464</f>
        <v>0</v>
      </c>
      <c r="E2502" s="81">
        <f t="shared" si="185"/>
        <v>0</v>
      </c>
      <c r="F2502" s="81"/>
      <c r="G2502" s="82">
        <f t="shared" si="186"/>
        <v>0</v>
      </c>
      <c r="H2502" s="83">
        <f t="shared" si="187"/>
        <v>0</v>
      </c>
      <c r="I2502" s="83" t="e">
        <f t="shared" si="188"/>
        <v>#DIV/0!</v>
      </c>
      <c r="J2502" s="103" t="e">
        <f t="shared" si="189"/>
        <v>#DIV/0!</v>
      </c>
    </row>
    <row r="2503" spans="1:10" ht="12.75" customHeight="1" x14ac:dyDescent="0.25">
      <c r="A2503" s="101"/>
      <c r="D2503" s="81"/>
      <c r="E2503" s="81">
        <f>(E2502*Invoice!I4464)+((E2502-(E2502*Invoice!I4464))*Invoice!J4464)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10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Invoice!B4465</f>
        <v>0</v>
      </c>
      <c r="C2508" s="88">
        <f>Invoice!E4465</f>
        <v>0</v>
      </c>
      <c r="D2508" s="89">
        <f>Invoice!H4465</f>
        <v>0</v>
      </c>
      <c r="E2508" s="81">
        <f t="shared" si="185"/>
        <v>0</v>
      </c>
      <c r="F2508" s="81"/>
      <c r="G2508" s="82">
        <f t="shared" si="186"/>
        <v>0</v>
      </c>
      <c r="H2508" s="83">
        <f t="shared" si="187"/>
        <v>0</v>
      </c>
      <c r="I2508" s="83" t="e">
        <f t="shared" si="188"/>
        <v>#DIV/0!</v>
      </c>
      <c r="J2508" s="103" t="e">
        <f t="shared" si="189"/>
        <v>#DIV/0!</v>
      </c>
    </row>
    <row r="2509" spans="1:10" ht="12.75" customHeight="1" x14ac:dyDescent="0.25">
      <c r="A2509" s="101"/>
      <c r="D2509" s="81"/>
      <c r="E2509" s="81">
        <f>(E2508*Invoice!I4465)+((E2508-(E2508*Invoice!I4465))*Invoice!J4465)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11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Invoice!B4466</f>
        <v>0</v>
      </c>
      <c r="C2514" s="88">
        <f>Invoice!E4466</f>
        <v>0</v>
      </c>
      <c r="D2514" s="89">
        <f>Invoice!H4466</f>
        <v>0</v>
      </c>
      <c r="E2514" s="81">
        <f t="shared" si="185"/>
        <v>0</v>
      </c>
      <c r="F2514" s="81"/>
      <c r="G2514" s="82">
        <f t="shared" si="186"/>
        <v>0</v>
      </c>
      <c r="H2514" s="83">
        <f t="shared" si="187"/>
        <v>0</v>
      </c>
      <c r="I2514" s="83" t="e">
        <f t="shared" si="188"/>
        <v>#DIV/0!</v>
      </c>
      <c r="J2514" s="103" t="e">
        <f t="shared" si="189"/>
        <v>#DIV/0!</v>
      </c>
    </row>
    <row r="2515" spans="1:10" ht="12.75" customHeight="1" x14ac:dyDescent="0.25">
      <c r="A2515" s="101"/>
      <c r="D2515" s="81"/>
      <c r="E2515" s="81">
        <f>(E2514*Invoice!I4466)+((E2514-(E2514*Invoice!I4466))*Invoice!J4466)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12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Invoice!B4467</f>
        <v>0</v>
      </c>
      <c r="C2520" s="88">
        <f>Invoice!E4467</f>
        <v>0</v>
      </c>
      <c r="D2520" s="89">
        <f>Invoice!H4467</f>
        <v>0</v>
      </c>
      <c r="E2520" s="81">
        <f t="shared" si="185"/>
        <v>0</v>
      </c>
      <c r="F2520" s="81"/>
      <c r="G2520" s="82">
        <f t="shared" si="186"/>
        <v>0</v>
      </c>
      <c r="H2520" s="83">
        <f t="shared" si="187"/>
        <v>0</v>
      </c>
      <c r="I2520" s="83" t="e">
        <f t="shared" si="188"/>
        <v>#DIV/0!</v>
      </c>
      <c r="J2520" s="103" t="e">
        <f t="shared" si="189"/>
        <v>#DIV/0!</v>
      </c>
    </row>
    <row r="2521" spans="1:10" ht="12.75" customHeight="1" x14ac:dyDescent="0.25">
      <c r="A2521" s="101"/>
      <c r="D2521" s="81"/>
      <c r="E2521" s="81">
        <f>(E2520*Invoice!I4467)+((E2520-(E2520*Invoice!I4467))*Invoice!J4467)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13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Invoice!B4468</f>
        <v>0</v>
      </c>
      <c r="C2526" s="88">
        <f>Invoice!E4468</f>
        <v>0</v>
      </c>
      <c r="D2526" s="89">
        <f>Invoice!H4468</f>
        <v>0</v>
      </c>
      <c r="E2526" s="81">
        <f t="shared" si="185"/>
        <v>0</v>
      </c>
      <c r="F2526" s="81"/>
      <c r="G2526" s="82">
        <f t="shared" si="186"/>
        <v>0</v>
      </c>
      <c r="H2526" s="83">
        <f t="shared" si="187"/>
        <v>0</v>
      </c>
      <c r="I2526" s="83" t="e">
        <f t="shared" si="188"/>
        <v>#DIV/0!</v>
      </c>
      <c r="J2526" s="103" t="e">
        <f t="shared" si="189"/>
        <v>#DIV/0!</v>
      </c>
    </row>
    <row r="2527" spans="1:10" ht="12.75" customHeight="1" x14ac:dyDescent="0.25">
      <c r="A2527" s="101"/>
      <c r="D2527" s="81"/>
      <c r="E2527" s="81">
        <f>(E2526*Invoice!I4468)+((E2526-(E2526*Invoice!I4468))*Invoice!J4468)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14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Invoice!B4469</f>
        <v>0</v>
      </c>
      <c r="C2532" s="88">
        <f>Invoice!E4469</f>
        <v>0</v>
      </c>
      <c r="D2532" s="89">
        <f>Invoice!H4469</f>
        <v>0</v>
      </c>
      <c r="E2532" s="81">
        <f t="shared" si="185"/>
        <v>0</v>
      </c>
      <c r="F2532" s="81"/>
      <c r="G2532" s="82">
        <f t="shared" si="186"/>
        <v>0</v>
      </c>
      <c r="H2532" s="83">
        <f t="shared" si="187"/>
        <v>0</v>
      </c>
      <c r="I2532" s="83" t="e">
        <f t="shared" si="188"/>
        <v>#DIV/0!</v>
      </c>
      <c r="J2532" s="103" t="e">
        <f t="shared" si="189"/>
        <v>#DIV/0!</v>
      </c>
    </row>
    <row r="2533" spans="1:10" ht="12.75" customHeight="1" x14ac:dyDescent="0.25">
      <c r="A2533" s="101"/>
      <c r="D2533" s="81"/>
      <c r="E2533" s="81">
        <f>(E2532*Invoice!I4469)+((E2532-(E2532*Invoice!I4469))*Invoice!J4469)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15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Invoice!B4470</f>
        <v>0</v>
      </c>
      <c r="C2538" s="88">
        <f>Invoice!E4470</f>
        <v>0</v>
      </c>
      <c r="D2538" s="89">
        <f>Invoice!H4470</f>
        <v>0</v>
      </c>
      <c r="E2538" s="81">
        <f t="shared" si="185"/>
        <v>0</v>
      </c>
      <c r="F2538" s="81"/>
      <c r="G2538" s="82">
        <f t="shared" si="186"/>
        <v>0</v>
      </c>
      <c r="H2538" s="83">
        <f t="shared" si="187"/>
        <v>0</v>
      </c>
      <c r="I2538" s="83" t="e">
        <f t="shared" si="188"/>
        <v>#DIV/0!</v>
      </c>
      <c r="J2538" s="103" t="e">
        <f t="shared" si="189"/>
        <v>#DIV/0!</v>
      </c>
    </row>
    <row r="2539" spans="1:10" ht="12.75" customHeight="1" x14ac:dyDescent="0.25">
      <c r="A2539" s="101"/>
      <c r="D2539" s="81"/>
      <c r="E2539" s="81">
        <f>(E2538*Invoice!I4470)+((E2538-(E2538*Invoice!I4470))*Invoice!J4470)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16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Invoice!B4471</f>
        <v>0</v>
      </c>
      <c r="C2544" s="88">
        <f>Invoice!E4471</f>
        <v>0</v>
      </c>
      <c r="D2544" s="89">
        <f>Invoice!H4471</f>
        <v>0</v>
      </c>
      <c r="E2544" s="81">
        <f t="shared" si="185"/>
        <v>0</v>
      </c>
      <c r="F2544" s="81"/>
      <c r="G2544" s="82">
        <f t="shared" si="186"/>
        <v>0</v>
      </c>
      <c r="H2544" s="83">
        <f t="shared" si="187"/>
        <v>0</v>
      </c>
      <c r="I2544" s="83" t="e">
        <f t="shared" si="188"/>
        <v>#DIV/0!</v>
      </c>
      <c r="J2544" s="103" t="e">
        <f t="shared" si="189"/>
        <v>#DIV/0!</v>
      </c>
    </row>
    <row r="2545" spans="1:10" ht="12.75" customHeight="1" x14ac:dyDescent="0.25">
      <c r="A2545" s="101"/>
      <c r="D2545" s="81"/>
      <c r="E2545" s="81">
        <f>(E2544*Invoice!I4471)+((E2544-(E2544*Invoice!I4471))*Invoice!J4471)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C2548" s="88"/>
      <c r="D2548" s="89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6"/>
      <c r="B2549" s="107"/>
      <c r="C2549" s="107"/>
      <c r="D2549" s="107"/>
      <c r="E2549" s="107"/>
      <c r="F2549" s="107"/>
      <c r="G2549" s="108">
        <f>G2456+G2462+G2468+G2474+G2480+G2486+G2492+G2498+G2504+G2510+G2516+G2522+G2528+G2534+G2540+G2546</f>
        <v>0</v>
      </c>
      <c r="H2549" s="108">
        <f>H2456+H2462+H2468+H2474+H2480+H2486+H2492+H2498+H2504+H2510+H2516+H2522+H2528+H2534+H2540+H2546</f>
        <v>0</v>
      </c>
      <c r="I2549" s="107"/>
      <c r="J2549" s="109">
        <f>H2457+H2463+H2469+H2475+H2481+H2487+H2493+H2499+H2505+H2511+H2517+H2523+H2529+H2535+H2541+H2547</f>
        <v>0</v>
      </c>
    </row>
    <row r="2551" spans="1:10" ht="12.75" customHeight="1" x14ac:dyDescent="0.25">
      <c r="A2551" s="94" t="s">
        <v>1</v>
      </c>
      <c r="B2551" s="95">
        <f>Invoice!E4562</f>
        <v>24020041</v>
      </c>
      <c r="C2551" s="96"/>
      <c r="D2551" s="97"/>
      <c r="E2551" s="97"/>
      <c r="F2551" s="97"/>
      <c r="G2551" s="98"/>
      <c r="H2551" s="99"/>
      <c r="I2551" s="99"/>
      <c r="J2551" s="100"/>
    </row>
    <row r="2552" spans="1:10" ht="12.75" customHeight="1" x14ac:dyDescent="0.25">
      <c r="A2552" s="101">
        <v>1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Invoice!B4570</f>
        <v>0</v>
      </c>
      <c r="C2553" s="88">
        <f>Invoice!E4570</f>
        <v>0</v>
      </c>
      <c r="D2553" s="89">
        <f>Invoice!H4570</f>
        <v>0</v>
      </c>
      <c r="E2553" s="81">
        <f>D2553*B2553</f>
        <v>0</v>
      </c>
      <c r="F2553" s="81"/>
      <c r="G2553" s="82">
        <f>E2553/1.11</f>
        <v>0</v>
      </c>
      <c r="H2553" s="83">
        <f>G2553*11%</f>
        <v>0</v>
      </c>
      <c r="I2553" s="83" t="e">
        <f>G2553/B2553</f>
        <v>#DIV/0!</v>
      </c>
      <c r="J2553" s="103" t="e">
        <f>H2553/B2553</f>
        <v>#DIV/0!</v>
      </c>
    </row>
    <row r="2554" spans="1:10" ht="12.75" customHeight="1" x14ac:dyDescent="0.25">
      <c r="A2554" s="101"/>
      <c r="D2554" s="81"/>
      <c r="E2554" s="81">
        <f>(E2553*Invoice!I4570)+((E2553-(E2553*Invoice!I4570))*Invoice!J4570)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2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Invoice!B4571</f>
        <v>0</v>
      </c>
      <c r="C2559" s="88">
        <f>Invoice!E4571</f>
        <v>0</v>
      </c>
      <c r="D2559" s="89">
        <f>Invoice!H4571</f>
        <v>0</v>
      </c>
      <c r="E2559" s="81">
        <f t="shared" ref="E2559:E2643" si="190">D2559*B2559</f>
        <v>0</v>
      </c>
      <c r="F2559" s="81"/>
      <c r="G2559" s="82">
        <f t="shared" ref="G2559:G2643" si="191">E2559/1.11</f>
        <v>0</v>
      </c>
      <c r="H2559" s="83">
        <f t="shared" ref="H2559:H2643" si="192">G2559*11%</f>
        <v>0</v>
      </c>
      <c r="I2559" s="83" t="e">
        <f t="shared" ref="I2559:I2643" si="193">G2559/B2559</f>
        <v>#DIV/0!</v>
      </c>
      <c r="J2559" s="103" t="e">
        <f t="shared" ref="J2559:J2643" si="194">H2559/B2559</f>
        <v>#DIV/0!</v>
      </c>
    </row>
    <row r="2560" spans="1:10" ht="12.75" customHeight="1" x14ac:dyDescent="0.25">
      <c r="A2560" s="101"/>
      <c r="D2560" s="81"/>
      <c r="E2560" s="81">
        <f>(E2559*Invoice!I4571)+((E2559-(E2559*Invoice!I4571))*Invoice!J4571)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3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Invoice!B4572</f>
        <v>0</v>
      </c>
      <c r="C2565" s="88">
        <f>Invoice!E4572</f>
        <v>0</v>
      </c>
      <c r="D2565" s="89">
        <f>Invoice!H4572</f>
        <v>0</v>
      </c>
      <c r="E2565" s="81">
        <f t="shared" si="190"/>
        <v>0</v>
      </c>
      <c r="F2565" s="81"/>
      <c r="G2565" s="82">
        <f t="shared" si="191"/>
        <v>0</v>
      </c>
      <c r="H2565" s="83">
        <f t="shared" si="192"/>
        <v>0</v>
      </c>
      <c r="I2565" s="83" t="e">
        <f t="shared" si="193"/>
        <v>#DIV/0!</v>
      </c>
      <c r="J2565" s="103" t="e">
        <f t="shared" si="194"/>
        <v>#DIV/0!</v>
      </c>
    </row>
    <row r="2566" spans="1:10" ht="12.75" customHeight="1" x14ac:dyDescent="0.25">
      <c r="A2566" s="101"/>
      <c r="D2566" s="81"/>
      <c r="E2566" s="81">
        <f>(E2565*Invoice!I4572)+((E2565-(E2565*Invoice!I4572))*Invoice!J4572)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4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Invoice!B4573</f>
        <v>0</v>
      </c>
      <c r="C2571" s="88">
        <f>Invoice!E4573</f>
        <v>0</v>
      </c>
      <c r="D2571" s="89">
        <f>Invoice!H4573</f>
        <v>0</v>
      </c>
      <c r="E2571" s="81">
        <f t="shared" si="190"/>
        <v>0</v>
      </c>
      <c r="F2571" s="81"/>
      <c r="G2571" s="82">
        <f t="shared" si="191"/>
        <v>0</v>
      </c>
      <c r="H2571" s="83">
        <f t="shared" si="192"/>
        <v>0</v>
      </c>
      <c r="I2571" s="83" t="e">
        <f t="shared" si="193"/>
        <v>#DIV/0!</v>
      </c>
      <c r="J2571" s="103" t="e">
        <f t="shared" si="194"/>
        <v>#DIV/0!</v>
      </c>
    </row>
    <row r="2572" spans="1:10" ht="12.75" customHeight="1" x14ac:dyDescent="0.25">
      <c r="A2572" s="101"/>
      <c r="D2572" s="81"/>
      <c r="E2572" s="81">
        <f>(E2571*Invoice!I4573)+((E2571-(E2571*Invoice!I4573))*Invoice!J4573)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5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Invoice!B4574</f>
        <v>0</v>
      </c>
      <c r="C2577" s="88">
        <f>Invoice!E4574</f>
        <v>0</v>
      </c>
      <c r="D2577" s="89">
        <f>Invoice!H4574</f>
        <v>0</v>
      </c>
      <c r="E2577" s="81">
        <f t="shared" si="190"/>
        <v>0</v>
      </c>
      <c r="F2577" s="81"/>
      <c r="G2577" s="82">
        <f t="shared" si="191"/>
        <v>0</v>
      </c>
      <c r="H2577" s="83">
        <f t="shared" si="192"/>
        <v>0</v>
      </c>
      <c r="I2577" s="83" t="e">
        <f t="shared" si="193"/>
        <v>#DIV/0!</v>
      </c>
      <c r="J2577" s="103" t="e">
        <f t="shared" si="194"/>
        <v>#DIV/0!</v>
      </c>
    </row>
    <row r="2578" spans="1:10" ht="12.75" customHeight="1" x14ac:dyDescent="0.25">
      <c r="A2578" s="101"/>
      <c r="D2578" s="81"/>
      <c r="E2578" s="81">
        <f>(E2577*Invoice!I4574)+((E2577-(E2577*Invoice!I4574))*Invoice!J4574)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6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Invoice!B4575</f>
        <v>0</v>
      </c>
      <c r="C2583" s="88">
        <f>Invoice!E4575</f>
        <v>0</v>
      </c>
      <c r="D2583" s="89">
        <f>Invoice!H4575</f>
        <v>0</v>
      </c>
      <c r="E2583" s="81">
        <f t="shared" si="190"/>
        <v>0</v>
      </c>
      <c r="F2583" s="81"/>
      <c r="G2583" s="82">
        <f t="shared" si="191"/>
        <v>0</v>
      </c>
      <c r="H2583" s="83">
        <f t="shared" si="192"/>
        <v>0</v>
      </c>
      <c r="I2583" s="83" t="e">
        <f t="shared" si="193"/>
        <v>#DIV/0!</v>
      </c>
      <c r="J2583" s="103" t="e">
        <f t="shared" si="194"/>
        <v>#DIV/0!</v>
      </c>
    </row>
    <row r="2584" spans="1:10" ht="12.75" customHeight="1" x14ac:dyDescent="0.25">
      <c r="A2584" s="101"/>
      <c r="D2584" s="81"/>
      <c r="E2584" s="81">
        <f>(E2583*Invoice!I4575)+((E2583-(E2583*Invoice!I4575))*Invoice!J4575)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7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Invoice!B4576</f>
        <v>0</v>
      </c>
      <c r="C2589" s="88">
        <f>Invoice!E4576</f>
        <v>0</v>
      </c>
      <c r="D2589" s="89">
        <f>Invoice!H4576</f>
        <v>0</v>
      </c>
      <c r="E2589" s="81">
        <f t="shared" si="190"/>
        <v>0</v>
      </c>
      <c r="F2589" s="81"/>
      <c r="G2589" s="82">
        <f t="shared" si="191"/>
        <v>0</v>
      </c>
      <c r="H2589" s="83">
        <f t="shared" si="192"/>
        <v>0</v>
      </c>
      <c r="I2589" s="83" t="e">
        <f t="shared" si="193"/>
        <v>#DIV/0!</v>
      </c>
      <c r="J2589" s="103" t="e">
        <f t="shared" si="194"/>
        <v>#DIV/0!</v>
      </c>
    </row>
    <row r="2590" spans="1:10" ht="12.75" customHeight="1" x14ac:dyDescent="0.25">
      <c r="A2590" s="101"/>
      <c r="D2590" s="81"/>
      <c r="E2590" s="81">
        <f>(E2589*Invoice!I4576)+((E2589-(E2589*Invoice!I4576))*Invoice!J4576)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8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Invoice!B4577</f>
        <v>0</v>
      </c>
      <c r="C2595" s="88">
        <f>Invoice!E4577</f>
        <v>0</v>
      </c>
      <c r="D2595" s="89">
        <f>Invoice!H4577</f>
        <v>0</v>
      </c>
      <c r="E2595" s="81">
        <f t="shared" si="190"/>
        <v>0</v>
      </c>
      <c r="F2595" s="81"/>
      <c r="G2595" s="82">
        <f t="shared" si="191"/>
        <v>0</v>
      </c>
      <c r="H2595" s="83">
        <f t="shared" si="192"/>
        <v>0</v>
      </c>
      <c r="I2595" s="83" t="e">
        <f t="shared" si="193"/>
        <v>#DIV/0!</v>
      </c>
      <c r="J2595" s="103" t="e">
        <f t="shared" si="194"/>
        <v>#DIV/0!</v>
      </c>
    </row>
    <row r="2596" spans="1:10" ht="12.75" customHeight="1" x14ac:dyDescent="0.25">
      <c r="A2596" s="101"/>
      <c r="D2596" s="81"/>
      <c r="E2596" s="81">
        <f>(E2595*Invoice!I4577)+((E2595-(E2595*Invoice!I4577))*Invoice!J4577)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9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Invoice!B4578</f>
        <v>0</v>
      </c>
      <c r="C2601" s="88">
        <f>Invoice!E4578</f>
        <v>0</v>
      </c>
      <c r="D2601" s="89">
        <f>Invoice!H4578</f>
        <v>0</v>
      </c>
      <c r="E2601" s="81">
        <f t="shared" si="190"/>
        <v>0</v>
      </c>
      <c r="F2601" s="81"/>
      <c r="G2601" s="82">
        <f t="shared" si="191"/>
        <v>0</v>
      </c>
      <c r="H2601" s="83">
        <f t="shared" si="192"/>
        <v>0</v>
      </c>
      <c r="I2601" s="83" t="e">
        <f t="shared" si="193"/>
        <v>#DIV/0!</v>
      </c>
      <c r="J2601" s="103" t="e">
        <f t="shared" si="194"/>
        <v>#DIV/0!</v>
      </c>
    </row>
    <row r="2602" spans="1:10" ht="12.75" customHeight="1" x14ac:dyDescent="0.25">
      <c r="A2602" s="101"/>
      <c r="D2602" s="81"/>
      <c r="E2602" s="81">
        <f>(E2601*Invoice!I4578)+((E2601-(E2601*Invoice!I4578))*Invoice!J4578)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10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Invoice!B4579</f>
        <v>0</v>
      </c>
      <c r="C2607" s="88">
        <f>Invoice!E4579</f>
        <v>0</v>
      </c>
      <c r="D2607" s="89">
        <f>Invoice!H4579</f>
        <v>0</v>
      </c>
      <c r="E2607" s="81">
        <f t="shared" si="190"/>
        <v>0</v>
      </c>
      <c r="F2607" s="81"/>
      <c r="G2607" s="82">
        <f t="shared" si="191"/>
        <v>0</v>
      </c>
      <c r="H2607" s="83">
        <f t="shared" si="192"/>
        <v>0</v>
      </c>
      <c r="I2607" s="83" t="e">
        <f t="shared" si="193"/>
        <v>#DIV/0!</v>
      </c>
      <c r="J2607" s="103" t="e">
        <f t="shared" si="194"/>
        <v>#DIV/0!</v>
      </c>
    </row>
    <row r="2608" spans="1:10" ht="12.75" customHeight="1" x14ac:dyDescent="0.25">
      <c r="A2608" s="101"/>
      <c r="D2608" s="81"/>
      <c r="E2608" s="81">
        <f>(E2607*Invoice!I4579)+((E2607-(E2607*Invoice!I4579))*Invoice!J4579)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11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Invoice!B4580</f>
        <v>0</v>
      </c>
      <c r="C2613" s="88">
        <f>Invoice!E4580</f>
        <v>0</v>
      </c>
      <c r="D2613" s="89">
        <f>Invoice!H4580</f>
        <v>0</v>
      </c>
      <c r="E2613" s="81">
        <f t="shared" si="190"/>
        <v>0</v>
      </c>
      <c r="F2613" s="81"/>
      <c r="G2613" s="82">
        <f t="shared" si="191"/>
        <v>0</v>
      </c>
      <c r="H2613" s="83">
        <f t="shared" si="192"/>
        <v>0</v>
      </c>
      <c r="I2613" s="83" t="e">
        <f t="shared" si="193"/>
        <v>#DIV/0!</v>
      </c>
      <c r="J2613" s="103" t="e">
        <f t="shared" si="194"/>
        <v>#DIV/0!</v>
      </c>
    </row>
    <row r="2614" spans="1:10" ht="12.75" customHeight="1" x14ac:dyDescent="0.25">
      <c r="A2614" s="101"/>
      <c r="D2614" s="81"/>
      <c r="E2614" s="81">
        <f>(E2613*Invoice!I4580)+((E2613-(E2613*Invoice!I4580))*Invoice!J4580)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12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Invoice!B4581</f>
        <v>0</v>
      </c>
      <c r="C2619" s="88">
        <f>Invoice!E4581</f>
        <v>0</v>
      </c>
      <c r="D2619" s="89">
        <f>Invoice!H4581</f>
        <v>0</v>
      </c>
      <c r="E2619" s="81">
        <f t="shared" si="190"/>
        <v>0</v>
      </c>
      <c r="F2619" s="81"/>
      <c r="G2619" s="82">
        <f t="shared" si="191"/>
        <v>0</v>
      </c>
      <c r="H2619" s="83">
        <f t="shared" si="192"/>
        <v>0</v>
      </c>
      <c r="I2619" s="83" t="e">
        <f t="shared" si="193"/>
        <v>#DIV/0!</v>
      </c>
      <c r="J2619" s="103" t="e">
        <f t="shared" si="194"/>
        <v>#DIV/0!</v>
      </c>
    </row>
    <row r="2620" spans="1:10" ht="12.75" customHeight="1" x14ac:dyDescent="0.25">
      <c r="A2620" s="101"/>
      <c r="D2620" s="81"/>
      <c r="E2620" s="81">
        <f>(E2619*Invoice!I4581)+((E2619-(E2619*Invoice!I4581))*Invoice!J4581)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13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Invoice!B4582</f>
        <v>0</v>
      </c>
      <c r="C2625" s="88">
        <f>Invoice!E4582</f>
        <v>0</v>
      </c>
      <c r="D2625" s="89">
        <f>Invoice!H4582</f>
        <v>0</v>
      </c>
      <c r="E2625" s="81">
        <f t="shared" si="190"/>
        <v>0</v>
      </c>
      <c r="F2625" s="81"/>
      <c r="G2625" s="82">
        <f t="shared" si="191"/>
        <v>0</v>
      </c>
      <c r="H2625" s="83">
        <f t="shared" si="192"/>
        <v>0</v>
      </c>
      <c r="I2625" s="83" t="e">
        <f t="shared" si="193"/>
        <v>#DIV/0!</v>
      </c>
      <c r="J2625" s="103" t="e">
        <f t="shared" si="194"/>
        <v>#DIV/0!</v>
      </c>
    </row>
    <row r="2626" spans="1:10" ht="12.75" customHeight="1" x14ac:dyDescent="0.25">
      <c r="A2626" s="101"/>
      <c r="D2626" s="81"/>
      <c r="E2626" s="81">
        <f>(E2625*Invoice!I4582)+((E2625-(E2625*Invoice!I4582))*Invoice!J4582)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14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Invoice!B4583</f>
        <v>0</v>
      </c>
      <c r="C2631" s="88">
        <f>Invoice!E4583</f>
        <v>0</v>
      </c>
      <c r="D2631" s="89">
        <f>Invoice!H4583</f>
        <v>0</v>
      </c>
      <c r="E2631" s="81">
        <f t="shared" si="190"/>
        <v>0</v>
      </c>
      <c r="F2631" s="81"/>
      <c r="G2631" s="82">
        <f t="shared" si="191"/>
        <v>0</v>
      </c>
      <c r="H2631" s="83">
        <f t="shared" si="192"/>
        <v>0</v>
      </c>
      <c r="I2631" s="83" t="e">
        <f t="shared" si="193"/>
        <v>#DIV/0!</v>
      </c>
      <c r="J2631" s="103" t="e">
        <f t="shared" si="194"/>
        <v>#DIV/0!</v>
      </c>
    </row>
    <row r="2632" spans="1:10" ht="12.75" customHeight="1" x14ac:dyDescent="0.25">
      <c r="A2632" s="101"/>
      <c r="D2632" s="81"/>
      <c r="E2632" s="81">
        <f>(E2631*Invoice!I4583)+((E2631-(E2631*Invoice!I4583))*Invoice!J4583)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15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Invoice!B4584</f>
        <v>0</v>
      </c>
      <c r="C2637" s="88">
        <f>Invoice!E4584</f>
        <v>0</v>
      </c>
      <c r="D2637" s="89">
        <f>Invoice!H4584</f>
        <v>0</v>
      </c>
      <c r="E2637" s="81">
        <f t="shared" si="190"/>
        <v>0</v>
      </c>
      <c r="F2637" s="81"/>
      <c r="G2637" s="82">
        <f t="shared" si="191"/>
        <v>0</v>
      </c>
      <c r="H2637" s="83">
        <f t="shared" si="192"/>
        <v>0</v>
      </c>
      <c r="I2637" s="83" t="e">
        <f t="shared" si="193"/>
        <v>#DIV/0!</v>
      </c>
      <c r="J2637" s="103" t="e">
        <f t="shared" si="194"/>
        <v>#DIV/0!</v>
      </c>
    </row>
    <row r="2638" spans="1:10" ht="12.75" customHeight="1" x14ac:dyDescent="0.25">
      <c r="A2638" s="101"/>
      <c r="D2638" s="81"/>
      <c r="E2638" s="81">
        <f>(E2637*Invoice!I4584)+((E2637-(E2637*Invoice!I4584))*Invoice!J4584)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16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Invoice!B4585</f>
        <v>0</v>
      </c>
      <c r="C2643" s="88">
        <f>Invoice!E4585</f>
        <v>0</v>
      </c>
      <c r="D2643" s="89">
        <f>Invoice!H4585</f>
        <v>0</v>
      </c>
      <c r="E2643" s="81">
        <f t="shared" si="190"/>
        <v>0</v>
      </c>
      <c r="F2643" s="81"/>
      <c r="G2643" s="82">
        <f t="shared" si="191"/>
        <v>0</v>
      </c>
      <c r="H2643" s="83">
        <f t="shared" si="192"/>
        <v>0</v>
      </c>
      <c r="I2643" s="83" t="e">
        <f t="shared" si="193"/>
        <v>#DIV/0!</v>
      </c>
      <c r="J2643" s="103" t="e">
        <f t="shared" si="194"/>
        <v>#DIV/0!</v>
      </c>
    </row>
    <row r="2644" spans="1:10" ht="12.75" customHeight="1" x14ac:dyDescent="0.25">
      <c r="A2644" s="101"/>
      <c r="D2644" s="81"/>
      <c r="E2644" s="81">
        <f>(E2643*Invoice!I4585)+((E2643-(E2643*Invoice!I4585))*Invoice!J4585)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C2647" s="88"/>
      <c r="D2647" s="89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6"/>
      <c r="B2648" s="107"/>
      <c r="C2648" s="107"/>
      <c r="D2648" s="107"/>
      <c r="E2648" s="107"/>
      <c r="F2648" s="107"/>
      <c r="G2648" s="108">
        <f>G2555+G2561+G2567+G2573+G2579+G2585+G2591+G2597+G2603+G2609+G2615+G2621+G2627+G2633+G2639+G2645</f>
        <v>0</v>
      </c>
      <c r="H2648" s="108">
        <f>H2555+H2561+H2567+H2573+H2579+H2585+H2591+H2597+H2603+H2609+H2615+H2621+H2627+H2633+H2639+H2645</f>
        <v>0</v>
      </c>
      <c r="I2648" s="107"/>
      <c r="J2648" s="109">
        <f>H2556+H2562+H2568+H2574+H2580+H2586+H2592+H2598+H2604+H2610+H2616+H2622+H2628+H2634+H2640+H2646</f>
        <v>0</v>
      </c>
    </row>
    <row r="2650" spans="1:10" ht="12.75" customHeight="1" x14ac:dyDescent="0.25">
      <c r="A2650" s="94" t="s">
        <v>1</v>
      </c>
      <c r="B2650" s="95">
        <f>Invoice!E4676</f>
        <v>24020042</v>
      </c>
      <c r="C2650" s="96"/>
      <c r="D2650" s="97"/>
      <c r="E2650" s="97"/>
      <c r="F2650" s="97"/>
      <c r="G2650" s="98"/>
      <c r="H2650" s="99"/>
      <c r="I2650" s="99"/>
      <c r="J2650" s="100"/>
    </row>
    <row r="2651" spans="1:10" ht="12.75" customHeight="1" x14ac:dyDescent="0.25">
      <c r="A2651" s="101">
        <v>1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Invoice!B4684</f>
        <v>0</v>
      </c>
      <c r="C2652" s="88">
        <f>Invoice!E4684</f>
        <v>0</v>
      </c>
      <c r="D2652" s="89">
        <f>Invoice!H4684</f>
        <v>0</v>
      </c>
      <c r="E2652" s="81">
        <f>D2652*B2652</f>
        <v>0</v>
      </c>
      <c r="F2652" s="81"/>
      <c r="G2652" s="82">
        <f>E2652/1.11</f>
        <v>0</v>
      </c>
      <c r="H2652" s="83">
        <f>G2652*11%</f>
        <v>0</v>
      </c>
      <c r="I2652" s="83" t="e">
        <f>G2652/B2652</f>
        <v>#DIV/0!</v>
      </c>
      <c r="J2652" s="103" t="e">
        <f>H2652/B2652</f>
        <v>#DIV/0!</v>
      </c>
    </row>
    <row r="2653" spans="1:10" ht="12.75" customHeight="1" x14ac:dyDescent="0.25">
      <c r="A2653" s="101"/>
      <c r="D2653" s="81"/>
      <c r="E2653" s="81">
        <f>(E2652*Invoice!I4684)+((E2652-(E2652*Invoice!I4684))*Invoice!J4684)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2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Invoice!B4685</f>
        <v>0</v>
      </c>
      <c r="C2658" s="88">
        <f>Invoice!E4685</f>
        <v>0</v>
      </c>
      <c r="D2658" s="89">
        <f>Invoice!H4685</f>
        <v>0</v>
      </c>
      <c r="E2658" s="81">
        <f t="shared" ref="E2658:E2742" si="195">D2658*B2658</f>
        <v>0</v>
      </c>
      <c r="F2658" s="81"/>
      <c r="G2658" s="82">
        <f t="shared" ref="G2658:G2742" si="196">E2658/1.11</f>
        <v>0</v>
      </c>
      <c r="H2658" s="83">
        <f t="shared" ref="H2658:H2742" si="197">G2658*11%</f>
        <v>0</v>
      </c>
      <c r="I2658" s="83" t="e">
        <f t="shared" ref="I2658:I2742" si="198">G2658/B2658</f>
        <v>#DIV/0!</v>
      </c>
      <c r="J2658" s="103" t="e">
        <f t="shared" ref="J2658:J2742" si="199">H2658/B2658</f>
        <v>#DIV/0!</v>
      </c>
    </row>
    <row r="2659" spans="1:10" ht="12.75" customHeight="1" x14ac:dyDescent="0.25">
      <c r="A2659" s="101"/>
      <c r="D2659" s="81"/>
      <c r="E2659" s="81">
        <f>(E2658*Invoice!I4685)+((E2658-(E2658*Invoice!I4685))*Invoice!J4685)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3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Invoice!B4686</f>
        <v>0</v>
      </c>
      <c r="C2664" s="88">
        <f>Invoice!E4686</f>
        <v>0</v>
      </c>
      <c r="D2664" s="89">
        <f>Invoice!H4686</f>
        <v>0</v>
      </c>
      <c r="E2664" s="81">
        <f t="shared" si="195"/>
        <v>0</v>
      </c>
      <c r="F2664" s="81"/>
      <c r="G2664" s="82">
        <f t="shared" si="196"/>
        <v>0</v>
      </c>
      <c r="H2664" s="83">
        <f t="shared" si="197"/>
        <v>0</v>
      </c>
      <c r="I2664" s="83" t="e">
        <f t="shared" si="198"/>
        <v>#DIV/0!</v>
      </c>
      <c r="J2664" s="103" t="e">
        <f t="shared" si="199"/>
        <v>#DIV/0!</v>
      </c>
    </row>
    <row r="2665" spans="1:10" ht="12.75" customHeight="1" x14ac:dyDescent="0.25">
      <c r="A2665" s="101"/>
      <c r="D2665" s="81"/>
      <c r="E2665" s="81">
        <f>(E2664*Invoice!I4686)+((E2664-(E2664*Invoice!I4686))*Invoice!J4686)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4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Invoice!B4687</f>
        <v>0</v>
      </c>
      <c r="C2670" s="88">
        <f>Invoice!E4687</f>
        <v>0</v>
      </c>
      <c r="D2670" s="89">
        <f>Invoice!H4687</f>
        <v>0</v>
      </c>
      <c r="E2670" s="81">
        <f t="shared" si="195"/>
        <v>0</v>
      </c>
      <c r="F2670" s="81"/>
      <c r="G2670" s="82">
        <f t="shared" si="196"/>
        <v>0</v>
      </c>
      <c r="H2670" s="83">
        <f t="shared" si="197"/>
        <v>0</v>
      </c>
      <c r="I2670" s="83" t="e">
        <f t="shared" si="198"/>
        <v>#DIV/0!</v>
      </c>
      <c r="J2670" s="103" t="e">
        <f t="shared" si="199"/>
        <v>#DIV/0!</v>
      </c>
    </row>
    <row r="2671" spans="1:10" ht="12.75" customHeight="1" x14ac:dyDescent="0.25">
      <c r="A2671" s="101"/>
      <c r="D2671" s="81"/>
      <c r="E2671" s="81">
        <f>(E2670*Invoice!I4687)+((E2670-(E2670*Invoice!I4687))*Invoice!J4687)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5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Invoice!B4688</f>
        <v>0</v>
      </c>
      <c r="C2676" s="88">
        <f>Invoice!E4688</f>
        <v>0</v>
      </c>
      <c r="D2676" s="89">
        <f>Invoice!H4688</f>
        <v>0</v>
      </c>
      <c r="E2676" s="81">
        <f t="shared" si="195"/>
        <v>0</v>
      </c>
      <c r="F2676" s="81"/>
      <c r="G2676" s="82">
        <f t="shared" si="196"/>
        <v>0</v>
      </c>
      <c r="H2676" s="83">
        <f t="shared" si="197"/>
        <v>0</v>
      </c>
      <c r="I2676" s="83" t="e">
        <f t="shared" si="198"/>
        <v>#DIV/0!</v>
      </c>
      <c r="J2676" s="103" t="e">
        <f t="shared" si="199"/>
        <v>#DIV/0!</v>
      </c>
    </row>
    <row r="2677" spans="1:10" ht="12.75" customHeight="1" x14ac:dyDescent="0.25">
      <c r="A2677" s="101"/>
      <c r="D2677" s="81"/>
      <c r="E2677" s="81">
        <f>(E2676*Invoice!I4688)+((E2676-(E2676*Invoice!I4688))*Invoice!J4688)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6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Invoice!B4689</f>
        <v>0</v>
      </c>
      <c r="C2682" s="88">
        <f>Invoice!E4689</f>
        <v>0</v>
      </c>
      <c r="D2682" s="89">
        <f>Invoice!H4689</f>
        <v>0</v>
      </c>
      <c r="E2682" s="81">
        <f t="shared" si="195"/>
        <v>0</v>
      </c>
      <c r="F2682" s="81"/>
      <c r="G2682" s="82">
        <f t="shared" si="196"/>
        <v>0</v>
      </c>
      <c r="H2682" s="83">
        <f t="shared" si="197"/>
        <v>0</v>
      </c>
      <c r="I2682" s="83" t="e">
        <f t="shared" si="198"/>
        <v>#DIV/0!</v>
      </c>
      <c r="J2682" s="103" t="e">
        <f t="shared" si="199"/>
        <v>#DIV/0!</v>
      </c>
    </row>
    <row r="2683" spans="1:10" ht="12.75" customHeight="1" x14ac:dyDescent="0.25">
      <c r="A2683" s="101"/>
      <c r="D2683" s="81"/>
      <c r="E2683" s="81">
        <f>(E2682*Invoice!I4689)+((E2682-(E2682*Invoice!I4689))*Invoice!J4689)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7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Invoice!B4690</f>
        <v>0</v>
      </c>
      <c r="C2688" s="88">
        <f>Invoice!E4690</f>
        <v>0</v>
      </c>
      <c r="D2688" s="89">
        <f>Invoice!H4690</f>
        <v>0</v>
      </c>
      <c r="E2688" s="81">
        <f t="shared" si="195"/>
        <v>0</v>
      </c>
      <c r="F2688" s="81"/>
      <c r="G2688" s="82">
        <f t="shared" si="196"/>
        <v>0</v>
      </c>
      <c r="H2688" s="83">
        <f t="shared" si="197"/>
        <v>0</v>
      </c>
      <c r="I2688" s="83" t="e">
        <f t="shared" si="198"/>
        <v>#DIV/0!</v>
      </c>
      <c r="J2688" s="103" t="e">
        <f t="shared" si="199"/>
        <v>#DIV/0!</v>
      </c>
    </row>
    <row r="2689" spans="1:10" ht="12.75" customHeight="1" x14ac:dyDescent="0.25">
      <c r="A2689" s="101"/>
      <c r="D2689" s="81"/>
      <c r="E2689" s="81">
        <f>(E2688*Invoice!I4690)+((E2688-(E2688*Invoice!I4690))*Invoice!J4690)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8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Invoice!B4691</f>
        <v>0</v>
      </c>
      <c r="C2694" s="88">
        <f>Invoice!E4691</f>
        <v>0</v>
      </c>
      <c r="D2694" s="89">
        <f>Invoice!H4691</f>
        <v>0</v>
      </c>
      <c r="E2694" s="81">
        <f t="shared" si="195"/>
        <v>0</v>
      </c>
      <c r="F2694" s="81"/>
      <c r="G2694" s="82">
        <f t="shared" si="196"/>
        <v>0</v>
      </c>
      <c r="H2694" s="83">
        <f t="shared" si="197"/>
        <v>0</v>
      </c>
      <c r="I2694" s="83" t="e">
        <f t="shared" si="198"/>
        <v>#DIV/0!</v>
      </c>
      <c r="J2694" s="103" t="e">
        <f t="shared" si="199"/>
        <v>#DIV/0!</v>
      </c>
    </row>
    <row r="2695" spans="1:10" ht="12.75" customHeight="1" x14ac:dyDescent="0.25">
      <c r="A2695" s="101"/>
      <c r="D2695" s="81"/>
      <c r="E2695" s="81">
        <f>(E2694*Invoice!I4691)+((E2694-(E2694*Invoice!I4691))*Invoice!J4691)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9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Invoice!B4692</f>
        <v>0</v>
      </c>
      <c r="C2700" s="88">
        <f>Invoice!E4692</f>
        <v>0</v>
      </c>
      <c r="D2700" s="89">
        <f>Invoice!H4692</f>
        <v>0</v>
      </c>
      <c r="E2700" s="81">
        <f t="shared" si="195"/>
        <v>0</v>
      </c>
      <c r="F2700" s="81"/>
      <c r="G2700" s="82">
        <f t="shared" si="196"/>
        <v>0</v>
      </c>
      <c r="H2700" s="83">
        <f t="shared" si="197"/>
        <v>0</v>
      </c>
      <c r="I2700" s="83" t="e">
        <f t="shared" si="198"/>
        <v>#DIV/0!</v>
      </c>
      <c r="J2700" s="103" t="e">
        <f t="shared" si="199"/>
        <v>#DIV/0!</v>
      </c>
    </row>
    <row r="2701" spans="1:10" ht="12.75" customHeight="1" x14ac:dyDescent="0.25">
      <c r="A2701" s="101"/>
      <c r="D2701" s="81"/>
      <c r="E2701" s="81">
        <f>(E2700*Invoice!I4692)+((E2700-(E2700*Invoice!I4692))*Invoice!J4692)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10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Invoice!B4693</f>
        <v>0</v>
      </c>
      <c r="C2706" s="88">
        <f>Invoice!E4693</f>
        <v>0</v>
      </c>
      <c r="D2706" s="89">
        <f>Invoice!H4693</f>
        <v>0</v>
      </c>
      <c r="E2706" s="81">
        <f t="shared" si="195"/>
        <v>0</v>
      </c>
      <c r="F2706" s="81"/>
      <c r="G2706" s="82">
        <f t="shared" si="196"/>
        <v>0</v>
      </c>
      <c r="H2706" s="83">
        <f t="shared" si="197"/>
        <v>0</v>
      </c>
      <c r="I2706" s="83" t="e">
        <f t="shared" si="198"/>
        <v>#DIV/0!</v>
      </c>
      <c r="J2706" s="103" t="e">
        <f t="shared" si="199"/>
        <v>#DIV/0!</v>
      </c>
    </row>
    <row r="2707" spans="1:10" ht="12.75" customHeight="1" x14ac:dyDescent="0.25">
      <c r="A2707" s="101"/>
      <c r="D2707" s="81"/>
      <c r="E2707" s="81">
        <f>(E2706*Invoice!I4693)+((E2706-(E2706*Invoice!I4693))*Invoice!J4693)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11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Invoice!B4694</f>
        <v>0</v>
      </c>
      <c r="C2712" s="88">
        <f>Invoice!E4694</f>
        <v>0</v>
      </c>
      <c r="D2712" s="89">
        <f>Invoice!H4694</f>
        <v>0</v>
      </c>
      <c r="E2712" s="81">
        <f t="shared" si="195"/>
        <v>0</v>
      </c>
      <c r="F2712" s="81"/>
      <c r="G2712" s="82">
        <f t="shared" si="196"/>
        <v>0</v>
      </c>
      <c r="H2712" s="83">
        <f t="shared" si="197"/>
        <v>0</v>
      </c>
      <c r="I2712" s="83" t="e">
        <f t="shared" si="198"/>
        <v>#DIV/0!</v>
      </c>
      <c r="J2712" s="103" t="e">
        <f t="shared" si="199"/>
        <v>#DIV/0!</v>
      </c>
    </row>
    <row r="2713" spans="1:10" ht="12.75" customHeight="1" x14ac:dyDescent="0.25">
      <c r="A2713" s="101"/>
      <c r="D2713" s="81"/>
      <c r="E2713" s="81">
        <f>(E2712*Invoice!I4694)+((E2712-(E2712*Invoice!I4694))*Invoice!J4694)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12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Invoice!B4695</f>
        <v>0</v>
      </c>
      <c r="C2718" s="88">
        <f>Invoice!E4695</f>
        <v>0</v>
      </c>
      <c r="D2718" s="89">
        <f>Invoice!H4695</f>
        <v>0</v>
      </c>
      <c r="E2718" s="81">
        <f t="shared" si="195"/>
        <v>0</v>
      </c>
      <c r="F2718" s="81"/>
      <c r="G2718" s="82">
        <f t="shared" si="196"/>
        <v>0</v>
      </c>
      <c r="H2718" s="83">
        <f t="shared" si="197"/>
        <v>0</v>
      </c>
      <c r="I2718" s="83" t="e">
        <f t="shared" si="198"/>
        <v>#DIV/0!</v>
      </c>
      <c r="J2718" s="103" t="e">
        <f t="shared" si="199"/>
        <v>#DIV/0!</v>
      </c>
    </row>
    <row r="2719" spans="1:10" ht="12.75" customHeight="1" x14ac:dyDescent="0.25">
      <c r="A2719" s="101"/>
      <c r="D2719" s="81"/>
      <c r="E2719" s="81">
        <f>(E2718*Invoice!I4695)+((E2718-(E2718*Invoice!I4695))*Invoice!J4695)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13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Invoice!B4696</f>
        <v>0</v>
      </c>
      <c r="C2724" s="88">
        <f>Invoice!E4696</f>
        <v>0</v>
      </c>
      <c r="D2724" s="89">
        <f>Invoice!H4696</f>
        <v>0</v>
      </c>
      <c r="E2724" s="81">
        <f t="shared" si="195"/>
        <v>0</v>
      </c>
      <c r="F2724" s="81"/>
      <c r="G2724" s="82">
        <f t="shared" si="196"/>
        <v>0</v>
      </c>
      <c r="H2724" s="83">
        <f t="shared" si="197"/>
        <v>0</v>
      </c>
      <c r="I2724" s="83" t="e">
        <f t="shared" si="198"/>
        <v>#DIV/0!</v>
      </c>
      <c r="J2724" s="103" t="e">
        <f t="shared" si="199"/>
        <v>#DIV/0!</v>
      </c>
    </row>
    <row r="2725" spans="1:10" ht="12.75" customHeight="1" x14ac:dyDescent="0.25">
      <c r="A2725" s="101"/>
      <c r="D2725" s="81"/>
      <c r="E2725" s="81">
        <f>(E2724*Invoice!I4696)+((E2724-(E2724*Invoice!I4696))*Invoice!J4696)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14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Invoice!B4697</f>
        <v>0</v>
      </c>
      <c r="C2730" s="88">
        <f>Invoice!E4697</f>
        <v>0</v>
      </c>
      <c r="D2730" s="89">
        <f>Invoice!H4697</f>
        <v>0</v>
      </c>
      <c r="E2730" s="81">
        <f t="shared" si="195"/>
        <v>0</v>
      </c>
      <c r="F2730" s="81"/>
      <c r="G2730" s="82">
        <f t="shared" si="196"/>
        <v>0</v>
      </c>
      <c r="H2730" s="83">
        <f t="shared" si="197"/>
        <v>0</v>
      </c>
      <c r="I2730" s="83" t="e">
        <f t="shared" si="198"/>
        <v>#DIV/0!</v>
      </c>
      <c r="J2730" s="103" t="e">
        <f t="shared" si="199"/>
        <v>#DIV/0!</v>
      </c>
    </row>
    <row r="2731" spans="1:10" ht="12.75" customHeight="1" x14ac:dyDescent="0.25">
      <c r="A2731" s="101"/>
      <c r="D2731" s="81"/>
      <c r="E2731" s="81">
        <f>(E2730*Invoice!I4697)+((E2730-(E2730*Invoice!I4697))*Invoice!J4697)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15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Invoice!B4698</f>
        <v>0</v>
      </c>
      <c r="C2736" s="88">
        <f>Invoice!E4698</f>
        <v>0</v>
      </c>
      <c r="D2736" s="89">
        <f>Invoice!H4698</f>
        <v>0</v>
      </c>
      <c r="E2736" s="81">
        <f t="shared" si="195"/>
        <v>0</v>
      </c>
      <c r="F2736" s="81"/>
      <c r="G2736" s="82">
        <f t="shared" si="196"/>
        <v>0</v>
      </c>
      <c r="H2736" s="83">
        <f t="shared" si="197"/>
        <v>0</v>
      </c>
      <c r="I2736" s="83" t="e">
        <f t="shared" si="198"/>
        <v>#DIV/0!</v>
      </c>
      <c r="J2736" s="103" t="e">
        <f t="shared" si="199"/>
        <v>#DIV/0!</v>
      </c>
    </row>
    <row r="2737" spans="1:10" ht="12.75" customHeight="1" x14ac:dyDescent="0.25">
      <c r="A2737" s="101"/>
      <c r="D2737" s="81"/>
      <c r="E2737" s="81">
        <f>(E2736*Invoice!I4698)+((E2736-(E2736*Invoice!I4698))*Invoice!J4698)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16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Invoice!B4699</f>
        <v>0</v>
      </c>
      <c r="C2742" s="88">
        <f>Invoice!E4699</f>
        <v>0</v>
      </c>
      <c r="D2742" s="89">
        <f>Invoice!H4699</f>
        <v>0</v>
      </c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3" t="e">
        <f t="shared" si="199"/>
        <v>#DIV/0!</v>
      </c>
    </row>
    <row r="2743" spans="1:10" ht="12.75" customHeight="1" x14ac:dyDescent="0.25">
      <c r="A2743" s="101"/>
      <c r="D2743" s="81"/>
      <c r="E2743" s="81">
        <f>(E2742*Invoice!I4699)+((E2742-(E2742*Invoice!I4699))*Invoice!J4699)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C2746" s="88"/>
      <c r="D2746" s="89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6"/>
      <c r="B2747" s="107"/>
      <c r="C2747" s="107"/>
      <c r="D2747" s="107"/>
      <c r="E2747" s="107"/>
      <c r="F2747" s="107"/>
      <c r="G2747" s="108">
        <f>G2654+G2660+G2666+G2672+G2678+G2684+G2690+G2696+G2702+G2708+G2714+G2720+G2726+G2732+G2738+G2744</f>
        <v>0</v>
      </c>
      <c r="H2747" s="108">
        <f>H2654+H2660+H2666+H2672+H2678+H2684+H2690+H2696+H2702+H2708+H2714+H2720+H2726+H2732+H2738+H2744</f>
        <v>0</v>
      </c>
      <c r="I2747" s="107"/>
      <c r="J2747" s="109">
        <f>H2655+H2661+H2667+H2673+H2679+H2685+H2691+H2697+H2703+H2709+H2715+H2721+H2727+H2733+H2739+H2745</f>
        <v>0</v>
      </c>
    </row>
    <row r="2749" spans="1:10" ht="12.75" customHeight="1" x14ac:dyDescent="0.25">
      <c r="A2749" s="94" t="s">
        <v>1</v>
      </c>
      <c r="B2749" s="95">
        <f>Invoice!E4790</f>
        <v>24020043</v>
      </c>
      <c r="C2749" s="96"/>
      <c r="D2749" s="97"/>
      <c r="E2749" s="97"/>
      <c r="F2749" s="97"/>
      <c r="G2749" s="98"/>
      <c r="H2749" s="99"/>
      <c r="I2749" s="99"/>
      <c r="J2749" s="100"/>
    </row>
    <row r="2750" spans="1:10" ht="12.75" customHeight="1" x14ac:dyDescent="0.25">
      <c r="A2750" s="101">
        <v>1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Invoice!B4798</f>
        <v>0</v>
      </c>
      <c r="C2751" s="88">
        <f>Invoice!E4798</f>
        <v>0</v>
      </c>
      <c r="D2751" s="89">
        <f>Invoice!H4798</f>
        <v>0</v>
      </c>
      <c r="E2751" s="81">
        <f>D2751*B2751</f>
        <v>0</v>
      </c>
      <c r="F2751" s="81"/>
      <c r="G2751" s="82">
        <f>E2751/1.11</f>
        <v>0</v>
      </c>
      <c r="H2751" s="83">
        <f>G2751*11%</f>
        <v>0</v>
      </c>
      <c r="I2751" s="83" t="e">
        <f>G2751/B2751</f>
        <v>#DIV/0!</v>
      </c>
      <c r="J2751" s="103" t="e">
        <f>H2751/B2751</f>
        <v>#DIV/0!</v>
      </c>
    </row>
    <row r="2752" spans="1:10" ht="12.75" customHeight="1" x14ac:dyDescent="0.25">
      <c r="A2752" s="101"/>
      <c r="D2752" s="81"/>
      <c r="E2752" s="81">
        <f>(E2751*Invoice!I4798)+((E2751-(E2751*Invoice!I4798))*Invoice!J4798)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2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Invoice!B4799</f>
        <v>0</v>
      </c>
      <c r="C2757" s="88">
        <f>Invoice!E4799</f>
        <v>0</v>
      </c>
      <c r="D2757" s="89">
        <f>Invoice!H4799</f>
        <v>0</v>
      </c>
      <c r="E2757" s="81">
        <f t="shared" ref="E2757:E2841" si="200">D2757*B2757</f>
        <v>0</v>
      </c>
      <c r="F2757" s="81"/>
      <c r="G2757" s="82">
        <f t="shared" ref="G2757:G2841" si="201">E2757/1.11</f>
        <v>0</v>
      </c>
      <c r="H2757" s="83">
        <f t="shared" ref="H2757:H2841" si="202">G2757*11%</f>
        <v>0</v>
      </c>
      <c r="I2757" s="83" t="e">
        <f t="shared" ref="I2757:I2841" si="203">G2757/B2757</f>
        <v>#DIV/0!</v>
      </c>
      <c r="J2757" s="103" t="e">
        <f t="shared" ref="J2757:J2841" si="204">H2757/B2757</f>
        <v>#DIV/0!</v>
      </c>
    </row>
    <row r="2758" spans="1:10" ht="12.75" customHeight="1" x14ac:dyDescent="0.25">
      <c r="A2758" s="101"/>
      <c r="D2758" s="81"/>
      <c r="E2758" s="81">
        <f>(E2757*Invoice!I4799)+((E2757-(E2757*Invoice!I4799))*Invoice!J4799)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3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Invoice!B4800</f>
        <v>0</v>
      </c>
      <c r="C2763" s="88">
        <f>Invoice!E4800</f>
        <v>0</v>
      </c>
      <c r="D2763" s="89">
        <f>Invoice!H4800</f>
        <v>0</v>
      </c>
      <c r="E2763" s="81">
        <f t="shared" si="200"/>
        <v>0</v>
      </c>
      <c r="F2763" s="81"/>
      <c r="G2763" s="82">
        <f t="shared" si="201"/>
        <v>0</v>
      </c>
      <c r="H2763" s="83">
        <f t="shared" si="202"/>
        <v>0</v>
      </c>
      <c r="I2763" s="83" t="e">
        <f t="shared" si="203"/>
        <v>#DIV/0!</v>
      </c>
      <c r="J2763" s="103" t="e">
        <f t="shared" si="204"/>
        <v>#DIV/0!</v>
      </c>
    </row>
    <row r="2764" spans="1:10" ht="12.75" customHeight="1" x14ac:dyDescent="0.25">
      <c r="A2764" s="101"/>
      <c r="D2764" s="81"/>
      <c r="E2764" s="81">
        <f>(E2763*Invoice!I4800)+((E2763-(E2763*Invoice!I4800))*Invoice!J4800)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4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Invoice!B4801</f>
        <v>0</v>
      </c>
      <c r="C2769" s="88">
        <f>Invoice!E4801</f>
        <v>0</v>
      </c>
      <c r="D2769" s="89">
        <f>Invoice!H4801</f>
        <v>0</v>
      </c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3" t="e">
        <f t="shared" si="204"/>
        <v>#DIV/0!</v>
      </c>
    </row>
    <row r="2770" spans="1:10" ht="12.75" customHeight="1" x14ac:dyDescent="0.25">
      <c r="A2770" s="101"/>
      <c r="D2770" s="81"/>
      <c r="E2770" s="81">
        <f>(E2769*Invoice!I4801)+((E2769-(E2769*Invoice!I4801))*Invoice!J4801)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5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Invoice!B4802</f>
        <v>0</v>
      </c>
      <c r="C2775" s="88">
        <f>Invoice!E4802</f>
        <v>0</v>
      </c>
      <c r="D2775" s="89">
        <f>Invoice!H4802</f>
        <v>0</v>
      </c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3" t="e">
        <f t="shared" si="204"/>
        <v>#DIV/0!</v>
      </c>
    </row>
    <row r="2776" spans="1:10" ht="12.75" customHeight="1" x14ac:dyDescent="0.25">
      <c r="A2776" s="101"/>
      <c r="D2776" s="81"/>
      <c r="E2776" s="81">
        <f>(E2775*Invoice!I4802)+((E2775-(E2775*Invoice!I4802))*Invoice!J4802)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6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Invoice!B4803</f>
        <v>0</v>
      </c>
      <c r="C2781" s="88">
        <f>Invoice!E4803</f>
        <v>0</v>
      </c>
      <c r="D2781" s="89">
        <f>Invoice!H4803</f>
        <v>0</v>
      </c>
      <c r="E2781" s="81">
        <f t="shared" si="200"/>
        <v>0</v>
      </c>
      <c r="F2781" s="81"/>
      <c r="G2781" s="82">
        <f t="shared" si="201"/>
        <v>0</v>
      </c>
      <c r="H2781" s="83">
        <f t="shared" si="202"/>
        <v>0</v>
      </c>
      <c r="I2781" s="83" t="e">
        <f t="shared" si="203"/>
        <v>#DIV/0!</v>
      </c>
      <c r="J2781" s="103" t="e">
        <f t="shared" si="204"/>
        <v>#DIV/0!</v>
      </c>
    </row>
    <row r="2782" spans="1:10" ht="12.75" customHeight="1" x14ac:dyDescent="0.25">
      <c r="A2782" s="101"/>
      <c r="D2782" s="81"/>
      <c r="E2782" s="81">
        <f>(E2781*Invoice!I4803)+((E2781-(E2781*Invoice!I4803))*Invoice!J4803)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7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Invoice!B4804</f>
        <v>0</v>
      </c>
      <c r="C2787" s="88">
        <f>Invoice!E4804</f>
        <v>0</v>
      </c>
      <c r="D2787" s="89">
        <f>Invoice!H4804</f>
        <v>0</v>
      </c>
      <c r="E2787" s="81">
        <f t="shared" si="200"/>
        <v>0</v>
      </c>
      <c r="F2787" s="81"/>
      <c r="G2787" s="82">
        <f t="shared" si="201"/>
        <v>0</v>
      </c>
      <c r="H2787" s="83">
        <f t="shared" si="202"/>
        <v>0</v>
      </c>
      <c r="I2787" s="83" t="e">
        <f t="shared" si="203"/>
        <v>#DIV/0!</v>
      </c>
      <c r="J2787" s="103" t="e">
        <f t="shared" si="204"/>
        <v>#DIV/0!</v>
      </c>
    </row>
    <row r="2788" spans="1:10" ht="12.75" customHeight="1" x14ac:dyDescent="0.25">
      <c r="A2788" s="101"/>
      <c r="D2788" s="81"/>
      <c r="E2788" s="81">
        <f>(E2787*Invoice!I4804)+((E2787-(E2787*Invoice!I4804))*Invoice!J4804)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8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Invoice!B4805</f>
        <v>0</v>
      </c>
      <c r="C2793" s="88">
        <f>Invoice!E4805</f>
        <v>0</v>
      </c>
      <c r="D2793" s="89">
        <f>Invoice!H4805</f>
        <v>0</v>
      </c>
      <c r="E2793" s="81">
        <f t="shared" si="200"/>
        <v>0</v>
      </c>
      <c r="F2793" s="81"/>
      <c r="G2793" s="82">
        <f t="shared" si="201"/>
        <v>0</v>
      </c>
      <c r="H2793" s="83">
        <f t="shared" si="202"/>
        <v>0</v>
      </c>
      <c r="I2793" s="83" t="e">
        <f t="shared" si="203"/>
        <v>#DIV/0!</v>
      </c>
      <c r="J2793" s="103" t="e">
        <f t="shared" si="204"/>
        <v>#DIV/0!</v>
      </c>
    </row>
    <row r="2794" spans="1:10" ht="12.75" customHeight="1" x14ac:dyDescent="0.25">
      <c r="A2794" s="101"/>
      <c r="D2794" s="81"/>
      <c r="E2794" s="81">
        <f>(E2793*Invoice!I4805)+((E2793-(E2793*Invoice!I4805))*Invoice!J4805)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9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Invoice!B4806</f>
        <v>0</v>
      </c>
      <c r="C2799" s="88">
        <f>Invoice!E4806</f>
        <v>0</v>
      </c>
      <c r="D2799" s="89">
        <f>Invoice!H4806</f>
        <v>0</v>
      </c>
      <c r="E2799" s="81">
        <f t="shared" si="200"/>
        <v>0</v>
      </c>
      <c r="F2799" s="81"/>
      <c r="G2799" s="82">
        <f t="shared" si="201"/>
        <v>0</v>
      </c>
      <c r="H2799" s="83">
        <f t="shared" si="202"/>
        <v>0</v>
      </c>
      <c r="I2799" s="83" t="e">
        <f t="shared" si="203"/>
        <v>#DIV/0!</v>
      </c>
      <c r="J2799" s="103" t="e">
        <f t="shared" si="204"/>
        <v>#DIV/0!</v>
      </c>
    </row>
    <row r="2800" spans="1:10" ht="12.75" customHeight="1" x14ac:dyDescent="0.25">
      <c r="A2800" s="101"/>
      <c r="D2800" s="81"/>
      <c r="E2800" s="81">
        <f>(E2799*Invoice!I4806)+((E2799-(E2799*Invoice!I4806))*Invoice!J4806)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10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Invoice!B4807</f>
        <v>0</v>
      </c>
      <c r="C2805" s="88">
        <f>Invoice!E4807</f>
        <v>0</v>
      </c>
      <c r="D2805" s="89">
        <f>Invoice!H4807</f>
        <v>0</v>
      </c>
      <c r="E2805" s="81">
        <f t="shared" si="200"/>
        <v>0</v>
      </c>
      <c r="F2805" s="81"/>
      <c r="G2805" s="82">
        <f t="shared" si="201"/>
        <v>0</v>
      </c>
      <c r="H2805" s="83">
        <f t="shared" si="202"/>
        <v>0</v>
      </c>
      <c r="I2805" s="83" t="e">
        <f t="shared" si="203"/>
        <v>#DIV/0!</v>
      </c>
      <c r="J2805" s="103" t="e">
        <f t="shared" si="204"/>
        <v>#DIV/0!</v>
      </c>
    </row>
    <row r="2806" spans="1:10" ht="12.75" customHeight="1" x14ac:dyDescent="0.25">
      <c r="A2806" s="101"/>
      <c r="D2806" s="81"/>
      <c r="E2806" s="81">
        <f>(E2805*Invoice!I4807)+((E2805-(E2805*Invoice!I4807))*Invoice!J4807)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11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Invoice!B4808</f>
        <v>0</v>
      </c>
      <c r="C2811" s="88">
        <f>Invoice!E4808</f>
        <v>0</v>
      </c>
      <c r="D2811" s="89">
        <f>Invoice!H4808</f>
        <v>0</v>
      </c>
      <c r="E2811" s="81">
        <f t="shared" si="200"/>
        <v>0</v>
      </c>
      <c r="F2811" s="81"/>
      <c r="G2811" s="82">
        <f t="shared" si="201"/>
        <v>0</v>
      </c>
      <c r="H2811" s="83">
        <f t="shared" si="202"/>
        <v>0</v>
      </c>
      <c r="I2811" s="83" t="e">
        <f t="shared" si="203"/>
        <v>#DIV/0!</v>
      </c>
      <c r="J2811" s="103" t="e">
        <f t="shared" si="204"/>
        <v>#DIV/0!</v>
      </c>
    </row>
    <row r="2812" spans="1:10" ht="12.75" customHeight="1" x14ac:dyDescent="0.25">
      <c r="A2812" s="101"/>
      <c r="D2812" s="81"/>
      <c r="E2812" s="81">
        <f>(E2811*Invoice!I4808)+((E2811-(E2811*Invoice!I4808))*Invoice!J4808)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12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Invoice!B4809</f>
        <v>0</v>
      </c>
      <c r="C2817" s="88">
        <f>Invoice!E4809</f>
        <v>0</v>
      </c>
      <c r="D2817" s="89">
        <f>Invoice!H4809</f>
        <v>0</v>
      </c>
      <c r="E2817" s="81">
        <f t="shared" si="200"/>
        <v>0</v>
      </c>
      <c r="F2817" s="81"/>
      <c r="G2817" s="82">
        <f t="shared" si="201"/>
        <v>0</v>
      </c>
      <c r="H2817" s="83">
        <f t="shared" si="202"/>
        <v>0</v>
      </c>
      <c r="I2817" s="83" t="e">
        <f t="shared" si="203"/>
        <v>#DIV/0!</v>
      </c>
      <c r="J2817" s="103" t="e">
        <f t="shared" si="204"/>
        <v>#DIV/0!</v>
      </c>
    </row>
    <row r="2818" spans="1:10" ht="12.75" customHeight="1" x14ac:dyDescent="0.25">
      <c r="A2818" s="101"/>
      <c r="D2818" s="81"/>
      <c r="E2818" s="81">
        <f>(E2817*Invoice!I4809)+((E2817-(E2817*Invoice!I4809))*Invoice!J4809)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13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Invoice!B4810</f>
        <v>0</v>
      </c>
      <c r="C2823" s="88">
        <f>Invoice!E4810</f>
        <v>0</v>
      </c>
      <c r="D2823" s="89">
        <f>Invoice!H4810</f>
        <v>0</v>
      </c>
      <c r="E2823" s="81">
        <f t="shared" si="200"/>
        <v>0</v>
      </c>
      <c r="F2823" s="81"/>
      <c r="G2823" s="82">
        <f t="shared" si="201"/>
        <v>0</v>
      </c>
      <c r="H2823" s="83">
        <f t="shared" si="202"/>
        <v>0</v>
      </c>
      <c r="I2823" s="83" t="e">
        <f t="shared" si="203"/>
        <v>#DIV/0!</v>
      </c>
      <c r="J2823" s="103" t="e">
        <f t="shared" si="204"/>
        <v>#DIV/0!</v>
      </c>
    </row>
    <row r="2824" spans="1:10" ht="12.75" customHeight="1" x14ac:dyDescent="0.25">
      <c r="A2824" s="101"/>
      <c r="D2824" s="81"/>
      <c r="E2824" s="81">
        <f>(E2823*Invoice!I4810)+((E2823-(E2823*Invoice!I4810))*Invoice!J4810)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14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Invoice!B4811</f>
        <v>0</v>
      </c>
      <c r="C2829" s="88">
        <f>Invoice!E4811</f>
        <v>0</v>
      </c>
      <c r="D2829" s="89">
        <f>Invoice!H4811</f>
        <v>0</v>
      </c>
      <c r="E2829" s="81">
        <f t="shared" si="200"/>
        <v>0</v>
      </c>
      <c r="F2829" s="81"/>
      <c r="G2829" s="82">
        <f t="shared" si="201"/>
        <v>0</v>
      </c>
      <c r="H2829" s="83">
        <f t="shared" si="202"/>
        <v>0</v>
      </c>
      <c r="I2829" s="83" t="e">
        <f t="shared" si="203"/>
        <v>#DIV/0!</v>
      </c>
      <c r="J2829" s="103" t="e">
        <f t="shared" si="204"/>
        <v>#DIV/0!</v>
      </c>
    </row>
    <row r="2830" spans="1:10" ht="12.75" customHeight="1" x14ac:dyDescent="0.25">
      <c r="A2830" s="101"/>
      <c r="D2830" s="81"/>
      <c r="E2830" s="81">
        <f>(E2829*Invoice!I4811)+((E2829-(E2829*Invoice!I4811))*Invoice!J4811)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15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Invoice!B4812</f>
        <v>0</v>
      </c>
      <c r="C2835" s="88">
        <f>Invoice!E4812</f>
        <v>0</v>
      </c>
      <c r="D2835" s="89">
        <f>Invoice!H4812</f>
        <v>0</v>
      </c>
      <c r="E2835" s="81">
        <f t="shared" si="200"/>
        <v>0</v>
      </c>
      <c r="F2835" s="81"/>
      <c r="G2835" s="82">
        <f t="shared" si="201"/>
        <v>0</v>
      </c>
      <c r="H2835" s="83">
        <f t="shared" si="202"/>
        <v>0</v>
      </c>
      <c r="I2835" s="83" t="e">
        <f t="shared" si="203"/>
        <v>#DIV/0!</v>
      </c>
      <c r="J2835" s="103" t="e">
        <f t="shared" si="204"/>
        <v>#DIV/0!</v>
      </c>
    </row>
    <row r="2836" spans="1:10" ht="12.75" customHeight="1" x14ac:dyDescent="0.25">
      <c r="A2836" s="101"/>
      <c r="D2836" s="81"/>
      <c r="E2836" s="81">
        <f>(E2835*Invoice!I4812)+((E2835-(E2835*Invoice!I4812))*Invoice!J4812)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16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Invoice!B4813</f>
        <v>0</v>
      </c>
      <c r="C2841" s="88">
        <f>Invoice!E4813</f>
        <v>0</v>
      </c>
      <c r="D2841" s="89">
        <f>Invoice!H4813</f>
        <v>0</v>
      </c>
      <c r="E2841" s="81">
        <f t="shared" si="200"/>
        <v>0</v>
      </c>
      <c r="F2841" s="81"/>
      <c r="G2841" s="82">
        <f t="shared" si="201"/>
        <v>0</v>
      </c>
      <c r="H2841" s="83">
        <f t="shared" si="202"/>
        <v>0</v>
      </c>
      <c r="I2841" s="83" t="e">
        <f t="shared" si="203"/>
        <v>#DIV/0!</v>
      </c>
      <c r="J2841" s="103" t="e">
        <f t="shared" si="204"/>
        <v>#DIV/0!</v>
      </c>
    </row>
    <row r="2842" spans="1:10" ht="12.75" customHeight="1" x14ac:dyDescent="0.25">
      <c r="A2842" s="101"/>
      <c r="D2842" s="81"/>
      <c r="E2842" s="81">
        <f>(E2841*Invoice!I4813)+((E2841-(E2841*Invoice!I4813))*Invoice!J4813)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C2845" s="88"/>
      <c r="D2845" s="89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6"/>
      <c r="B2846" s="107"/>
      <c r="C2846" s="107"/>
      <c r="D2846" s="107"/>
      <c r="E2846" s="107"/>
      <c r="F2846" s="107"/>
      <c r="G2846" s="108">
        <f>G2753+G2759+G2765+G2771+G2777+G2783+G2789+G2795+G2801+G2807+G2813+G2819+G2825+G2831+G2837+G2843</f>
        <v>0</v>
      </c>
      <c r="H2846" s="108">
        <f>H2753+H2759+H2765+H2771+H2777+H2783+H2789+H2795+H2801+H2807+H2813+H2819+H2825+H2831+H2837+H2843</f>
        <v>0</v>
      </c>
      <c r="I2846" s="107"/>
      <c r="J2846" s="109">
        <f>H2754+H2760+H2766+H2772+H2778+H2784+H2790+H2796+H2802+H2808+H2814+H2820+H2826+H2832+H2838+H2844</f>
        <v>0</v>
      </c>
    </row>
    <row r="2848" spans="1:10" ht="12.75" customHeight="1" x14ac:dyDescent="0.25">
      <c r="A2848" s="94" t="s">
        <v>1</v>
      </c>
      <c r="B2848" s="95">
        <f>Invoice!E4904</f>
        <v>24020044</v>
      </c>
      <c r="C2848" s="96"/>
      <c r="D2848" s="97"/>
      <c r="E2848" s="97"/>
      <c r="F2848" s="97"/>
      <c r="G2848" s="98"/>
      <c r="H2848" s="99"/>
      <c r="I2848" s="99"/>
      <c r="J2848" s="100"/>
    </row>
    <row r="2849" spans="1:10" ht="12.75" customHeight="1" x14ac:dyDescent="0.25">
      <c r="A2849" s="101">
        <v>1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Invoice!B4912</f>
        <v>0</v>
      </c>
      <c r="C2850" s="88">
        <f>Invoice!E4912</f>
        <v>0</v>
      </c>
      <c r="D2850" s="89">
        <f>Invoice!H4912</f>
        <v>0</v>
      </c>
      <c r="E2850" s="81">
        <f>D2850*B2850</f>
        <v>0</v>
      </c>
      <c r="F2850" s="81"/>
      <c r="G2850" s="82">
        <f>E2850/1.11</f>
        <v>0</v>
      </c>
      <c r="H2850" s="83">
        <f>G2850*11%</f>
        <v>0</v>
      </c>
      <c r="I2850" s="83" t="e">
        <f>G2850/B2850</f>
        <v>#DIV/0!</v>
      </c>
      <c r="J2850" s="103" t="e">
        <f>H2850/B2850</f>
        <v>#DIV/0!</v>
      </c>
    </row>
    <row r="2851" spans="1:10" ht="12.75" customHeight="1" x14ac:dyDescent="0.25">
      <c r="A2851" s="101"/>
      <c r="D2851" s="81"/>
      <c r="E2851" s="81">
        <f>(E2850*Invoice!I4912)+((E2850-(E2850*Invoice!I4912))*Invoice!J4912)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2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Invoice!B4913</f>
        <v>0</v>
      </c>
      <c r="C2856" s="88">
        <f>Invoice!E4913</f>
        <v>0</v>
      </c>
      <c r="D2856" s="89">
        <f>Invoice!H4913</f>
        <v>0</v>
      </c>
      <c r="E2856" s="81">
        <f t="shared" ref="E2856:E2940" si="205">D2856*B2856</f>
        <v>0</v>
      </c>
      <c r="F2856" s="81"/>
      <c r="G2856" s="82">
        <f t="shared" ref="G2856:G2940" si="206">E2856/1.11</f>
        <v>0</v>
      </c>
      <c r="H2856" s="83">
        <f t="shared" ref="H2856:H2940" si="207">G2856*11%</f>
        <v>0</v>
      </c>
      <c r="I2856" s="83" t="e">
        <f t="shared" ref="I2856:I2940" si="208">G2856/B2856</f>
        <v>#DIV/0!</v>
      </c>
      <c r="J2856" s="103" t="e">
        <f t="shared" ref="J2856:J2940" si="209">H2856/B2856</f>
        <v>#DIV/0!</v>
      </c>
    </row>
    <row r="2857" spans="1:10" ht="12.75" customHeight="1" x14ac:dyDescent="0.25">
      <c r="A2857" s="101"/>
      <c r="D2857" s="81"/>
      <c r="E2857" s="81">
        <f>(E2856*Invoice!I4913)+((E2856-(E2856*Invoice!I4913))*Invoice!J4913)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3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Invoice!B4914</f>
        <v>0</v>
      </c>
      <c r="C2862" s="88">
        <f>Invoice!E4914</f>
        <v>0</v>
      </c>
      <c r="D2862" s="89">
        <f>Invoice!H4914</f>
        <v>0</v>
      </c>
      <c r="E2862" s="81">
        <f t="shared" si="205"/>
        <v>0</v>
      </c>
      <c r="F2862" s="81"/>
      <c r="G2862" s="82">
        <f t="shared" si="206"/>
        <v>0</v>
      </c>
      <c r="H2862" s="83">
        <f t="shared" si="207"/>
        <v>0</v>
      </c>
      <c r="I2862" s="83" t="e">
        <f t="shared" si="208"/>
        <v>#DIV/0!</v>
      </c>
      <c r="J2862" s="103" t="e">
        <f t="shared" si="209"/>
        <v>#DIV/0!</v>
      </c>
    </row>
    <row r="2863" spans="1:10" ht="12.75" customHeight="1" x14ac:dyDescent="0.25">
      <c r="A2863" s="101"/>
      <c r="D2863" s="81"/>
      <c r="E2863" s="81">
        <f>(E2862*Invoice!I4914)+((E2862-(E2862*Invoice!I4914))*Invoice!J4914)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4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Invoice!B4915</f>
        <v>0</v>
      </c>
      <c r="C2868" s="88">
        <f>Invoice!E4915</f>
        <v>0</v>
      </c>
      <c r="D2868" s="89">
        <f>Invoice!H4915</f>
        <v>0</v>
      </c>
      <c r="E2868" s="81">
        <f t="shared" si="205"/>
        <v>0</v>
      </c>
      <c r="F2868" s="81"/>
      <c r="G2868" s="82">
        <f t="shared" si="206"/>
        <v>0</v>
      </c>
      <c r="H2868" s="83">
        <f t="shared" si="207"/>
        <v>0</v>
      </c>
      <c r="I2868" s="83" t="e">
        <f t="shared" si="208"/>
        <v>#DIV/0!</v>
      </c>
      <c r="J2868" s="103" t="e">
        <f t="shared" si="209"/>
        <v>#DIV/0!</v>
      </c>
    </row>
    <row r="2869" spans="1:10" ht="12.75" customHeight="1" x14ac:dyDescent="0.25">
      <c r="A2869" s="101"/>
      <c r="D2869" s="81"/>
      <c r="E2869" s="81">
        <f>(E2868*Invoice!I4915)+((E2868-(E2868*Invoice!I4915))*Invoice!J4915)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5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Invoice!B4916</f>
        <v>0</v>
      </c>
      <c r="C2874" s="88">
        <f>Invoice!E4916</f>
        <v>0</v>
      </c>
      <c r="D2874" s="89">
        <f>Invoice!H4916</f>
        <v>0</v>
      </c>
      <c r="E2874" s="81">
        <f t="shared" si="205"/>
        <v>0</v>
      </c>
      <c r="F2874" s="81"/>
      <c r="G2874" s="82">
        <f t="shared" si="206"/>
        <v>0</v>
      </c>
      <c r="H2874" s="83">
        <f t="shared" si="207"/>
        <v>0</v>
      </c>
      <c r="I2874" s="83" t="e">
        <f t="shared" si="208"/>
        <v>#DIV/0!</v>
      </c>
      <c r="J2874" s="103" t="e">
        <f t="shared" si="209"/>
        <v>#DIV/0!</v>
      </c>
    </row>
    <row r="2875" spans="1:10" ht="12.75" customHeight="1" x14ac:dyDescent="0.25">
      <c r="A2875" s="101"/>
      <c r="D2875" s="81"/>
      <c r="E2875" s="81">
        <f>(E2874*Invoice!I4916)+((E2874-(E2874*Invoice!I4916))*Invoice!J4916)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6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Invoice!B4917</f>
        <v>0</v>
      </c>
      <c r="C2880" s="88">
        <f>Invoice!E4917</f>
        <v>0</v>
      </c>
      <c r="D2880" s="89">
        <f>Invoice!H4917</f>
        <v>0</v>
      </c>
      <c r="E2880" s="81">
        <f t="shared" si="205"/>
        <v>0</v>
      </c>
      <c r="F2880" s="81"/>
      <c r="G2880" s="82">
        <f t="shared" si="206"/>
        <v>0</v>
      </c>
      <c r="H2880" s="83">
        <f t="shared" si="207"/>
        <v>0</v>
      </c>
      <c r="I2880" s="83" t="e">
        <f t="shared" si="208"/>
        <v>#DIV/0!</v>
      </c>
      <c r="J2880" s="103" t="e">
        <f t="shared" si="209"/>
        <v>#DIV/0!</v>
      </c>
    </row>
    <row r="2881" spans="1:10" ht="12.75" customHeight="1" x14ac:dyDescent="0.25">
      <c r="A2881" s="101"/>
      <c r="D2881" s="81"/>
      <c r="E2881" s="81">
        <f>(E2880*Invoice!I4917)+((E2880-(E2880*Invoice!I4917))*Invoice!J4917)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7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Invoice!B4918</f>
        <v>0</v>
      </c>
      <c r="C2886" s="88">
        <f>Invoice!E4918</f>
        <v>0</v>
      </c>
      <c r="D2886" s="89">
        <f>Invoice!H4918</f>
        <v>0</v>
      </c>
      <c r="E2886" s="81">
        <f t="shared" si="205"/>
        <v>0</v>
      </c>
      <c r="F2886" s="81"/>
      <c r="G2886" s="82">
        <f t="shared" si="206"/>
        <v>0</v>
      </c>
      <c r="H2886" s="83">
        <f t="shared" si="207"/>
        <v>0</v>
      </c>
      <c r="I2886" s="83" t="e">
        <f t="shared" si="208"/>
        <v>#DIV/0!</v>
      </c>
      <c r="J2886" s="103" t="e">
        <f t="shared" si="209"/>
        <v>#DIV/0!</v>
      </c>
    </row>
    <row r="2887" spans="1:10" ht="12.75" customHeight="1" x14ac:dyDescent="0.25">
      <c r="A2887" s="101"/>
      <c r="D2887" s="81"/>
      <c r="E2887" s="81">
        <f>(E2886*Invoice!I4918)+((E2886-(E2886*Invoice!I4918))*Invoice!J4918)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8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Invoice!B4919</f>
        <v>0</v>
      </c>
      <c r="C2892" s="88">
        <f>Invoice!E4919</f>
        <v>0</v>
      </c>
      <c r="D2892" s="89">
        <f>Invoice!H4919</f>
        <v>0</v>
      </c>
      <c r="E2892" s="81">
        <f t="shared" si="205"/>
        <v>0</v>
      </c>
      <c r="F2892" s="81"/>
      <c r="G2892" s="82">
        <f t="shared" si="206"/>
        <v>0</v>
      </c>
      <c r="H2892" s="83">
        <f t="shared" si="207"/>
        <v>0</v>
      </c>
      <c r="I2892" s="83" t="e">
        <f t="shared" si="208"/>
        <v>#DIV/0!</v>
      </c>
      <c r="J2892" s="103" t="e">
        <f t="shared" si="209"/>
        <v>#DIV/0!</v>
      </c>
    </row>
    <row r="2893" spans="1:10" ht="12.75" customHeight="1" x14ac:dyDescent="0.25">
      <c r="A2893" s="101"/>
      <c r="D2893" s="81"/>
      <c r="E2893" s="81">
        <f>(E2892*Invoice!I4919)+((E2892-(E2892*Invoice!I4919))*Invoice!J4919)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9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Invoice!B4920</f>
        <v>0</v>
      </c>
      <c r="C2898" s="88">
        <f>Invoice!E4920</f>
        <v>0</v>
      </c>
      <c r="D2898" s="89">
        <f>Invoice!H4920</f>
        <v>0</v>
      </c>
      <c r="E2898" s="81">
        <f t="shared" si="205"/>
        <v>0</v>
      </c>
      <c r="F2898" s="81"/>
      <c r="G2898" s="82">
        <f t="shared" si="206"/>
        <v>0</v>
      </c>
      <c r="H2898" s="83">
        <f t="shared" si="207"/>
        <v>0</v>
      </c>
      <c r="I2898" s="83" t="e">
        <f t="shared" si="208"/>
        <v>#DIV/0!</v>
      </c>
      <c r="J2898" s="103" t="e">
        <f t="shared" si="209"/>
        <v>#DIV/0!</v>
      </c>
    </row>
    <row r="2899" spans="1:10" ht="12.75" customHeight="1" x14ac:dyDescent="0.25">
      <c r="A2899" s="101"/>
      <c r="D2899" s="81"/>
      <c r="E2899" s="81">
        <f>(E2898*Invoice!I4920)+((E2898-(E2898*Invoice!I4920))*Invoice!J4920)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10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Invoice!B4921</f>
        <v>0</v>
      </c>
      <c r="C2904" s="88">
        <f>Invoice!E4921</f>
        <v>0</v>
      </c>
      <c r="D2904" s="89">
        <f>Invoice!H4921</f>
        <v>0</v>
      </c>
      <c r="E2904" s="81">
        <f t="shared" si="205"/>
        <v>0</v>
      </c>
      <c r="F2904" s="81"/>
      <c r="G2904" s="82">
        <f t="shared" si="206"/>
        <v>0</v>
      </c>
      <c r="H2904" s="83">
        <f t="shared" si="207"/>
        <v>0</v>
      </c>
      <c r="I2904" s="83" t="e">
        <f t="shared" si="208"/>
        <v>#DIV/0!</v>
      </c>
      <c r="J2904" s="103" t="e">
        <f t="shared" si="209"/>
        <v>#DIV/0!</v>
      </c>
    </row>
    <row r="2905" spans="1:10" ht="12.75" customHeight="1" x14ac:dyDescent="0.25">
      <c r="A2905" s="101"/>
      <c r="D2905" s="81"/>
      <c r="E2905" s="81">
        <f>(E2904*Invoice!I4921)+((E2904-(E2904*Invoice!I4921))*Invoice!J4921)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11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Invoice!B4922</f>
        <v>0</v>
      </c>
      <c r="C2910" s="88">
        <f>Invoice!E4922</f>
        <v>0</v>
      </c>
      <c r="D2910" s="89">
        <f>Invoice!H4922</f>
        <v>0</v>
      </c>
      <c r="E2910" s="81">
        <f t="shared" si="205"/>
        <v>0</v>
      </c>
      <c r="F2910" s="81"/>
      <c r="G2910" s="82">
        <f t="shared" si="206"/>
        <v>0</v>
      </c>
      <c r="H2910" s="83">
        <f t="shared" si="207"/>
        <v>0</v>
      </c>
      <c r="I2910" s="83" t="e">
        <f t="shared" si="208"/>
        <v>#DIV/0!</v>
      </c>
      <c r="J2910" s="103" t="e">
        <f t="shared" si="209"/>
        <v>#DIV/0!</v>
      </c>
    </row>
    <row r="2911" spans="1:10" ht="12.75" customHeight="1" x14ac:dyDescent="0.25">
      <c r="A2911" s="101"/>
      <c r="D2911" s="81"/>
      <c r="E2911" s="81">
        <f>(E2910*Invoice!I4922)+((E2910-(E2910*Invoice!I4922))*Invoice!J4922)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12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Invoice!B4923</f>
        <v>0</v>
      </c>
      <c r="C2916" s="88">
        <f>Invoice!E4923</f>
        <v>0</v>
      </c>
      <c r="D2916" s="89">
        <f>Invoice!H4923</f>
        <v>0</v>
      </c>
      <c r="E2916" s="81">
        <f t="shared" si="205"/>
        <v>0</v>
      </c>
      <c r="F2916" s="81"/>
      <c r="G2916" s="82">
        <f t="shared" si="206"/>
        <v>0</v>
      </c>
      <c r="H2916" s="83">
        <f t="shared" si="207"/>
        <v>0</v>
      </c>
      <c r="I2916" s="83" t="e">
        <f t="shared" si="208"/>
        <v>#DIV/0!</v>
      </c>
      <c r="J2916" s="103" t="e">
        <f t="shared" si="209"/>
        <v>#DIV/0!</v>
      </c>
    </row>
    <row r="2917" spans="1:10" ht="12.75" customHeight="1" x14ac:dyDescent="0.25">
      <c r="A2917" s="101"/>
      <c r="D2917" s="81"/>
      <c r="E2917" s="81">
        <f>(E2916*Invoice!I4923)+((E2916-(E2916*Invoice!I4923))*Invoice!J4923)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13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Invoice!B4924</f>
        <v>0</v>
      </c>
      <c r="C2922" s="88">
        <f>Invoice!E4924</f>
        <v>0</v>
      </c>
      <c r="D2922" s="89">
        <f>Invoice!H4924</f>
        <v>0</v>
      </c>
      <c r="E2922" s="81">
        <f t="shared" si="205"/>
        <v>0</v>
      </c>
      <c r="F2922" s="81"/>
      <c r="G2922" s="82">
        <f t="shared" si="206"/>
        <v>0</v>
      </c>
      <c r="H2922" s="83">
        <f t="shared" si="207"/>
        <v>0</v>
      </c>
      <c r="I2922" s="83" t="e">
        <f t="shared" si="208"/>
        <v>#DIV/0!</v>
      </c>
      <c r="J2922" s="103" t="e">
        <f t="shared" si="209"/>
        <v>#DIV/0!</v>
      </c>
    </row>
    <row r="2923" spans="1:10" ht="12.75" customHeight="1" x14ac:dyDescent="0.25">
      <c r="A2923" s="101"/>
      <c r="D2923" s="81"/>
      <c r="E2923" s="81">
        <f>(E2922*Invoice!I4924)+((E2922-(E2922*Invoice!I4924))*Invoice!J4924)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14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Invoice!B4925</f>
        <v>0</v>
      </c>
      <c r="C2928" s="88">
        <f>Invoice!E4925</f>
        <v>0</v>
      </c>
      <c r="D2928" s="89">
        <f>Invoice!H4925</f>
        <v>0</v>
      </c>
      <c r="E2928" s="81">
        <f t="shared" si="205"/>
        <v>0</v>
      </c>
      <c r="F2928" s="81"/>
      <c r="G2928" s="82">
        <f t="shared" si="206"/>
        <v>0</v>
      </c>
      <c r="H2928" s="83">
        <f t="shared" si="207"/>
        <v>0</v>
      </c>
      <c r="I2928" s="83" t="e">
        <f t="shared" si="208"/>
        <v>#DIV/0!</v>
      </c>
      <c r="J2928" s="103" t="e">
        <f t="shared" si="209"/>
        <v>#DIV/0!</v>
      </c>
    </row>
    <row r="2929" spans="1:10" ht="12.75" customHeight="1" x14ac:dyDescent="0.25">
      <c r="A2929" s="101"/>
      <c r="D2929" s="81"/>
      <c r="E2929" s="81">
        <f>(E2928*Invoice!I4925)+((E2928-(E2928*Invoice!I4925))*Invoice!J4925)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15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Invoice!B4926</f>
        <v>0</v>
      </c>
      <c r="C2934" s="88">
        <f>Invoice!E4926</f>
        <v>0</v>
      </c>
      <c r="D2934" s="89">
        <f>Invoice!H4926</f>
        <v>0</v>
      </c>
      <c r="E2934" s="81">
        <f t="shared" si="205"/>
        <v>0</v>
      </c>
      <c r="F2934" s="81"/>
      <c r="G2934" s="82">
        <f t="shared" si="206"/>
        <v>0</v>
      </c>
      <c r="H2934" s="83">
        <f t="shared" si="207"/>
        <v>0</v>
      </c>
      <c r="I2934" s="83" t="e">
        <f t="shared" si="208"/>
        <v>#DIV/0!</v>
      </c>
      <c r="J2934" s="103" t="e">
        <f t="shared" si="209"/>
        <v>#DIV/0!</v>
      </c>
    </row>
    <row r="2935" spans="1:10" ht="12.75" customHeight="1" x14ac:dyDescent="0.25">
      <c r="A2935" s="101"/>
      <c r="D2935" s="81"/>
      <c r="E2935" s="81">
        <f>(E2934*Invoice!I4926)+((E2934-(E2934*Invoice!I4926))*Invoice!J4926)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16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Invoice!B4927</f>
        <v>0</v>
      </c>
      <c r="C2940" s="88">
        <f>Invoice!E4927</f>
        <v>0</v>
      </c>
      <c r="D2940" s="89">
        <f>Invoice!H4927</f>
        <v>0</v>
      </c>
      <c r="E2940" s="81">
        <f t="shared" si="205"/>
        <v>0</v>
      </c>
      <c r="F2940" s="81"/>
      <c r="G2940" s="82">
        <f t="shared" si="206"/>
        <v>0</v>
      </c>
      <c r="H2940" s="83">
        <f t="shared" si="207"/>
        <v>0</v>
      </c>
      <c r="I2940" s="83" t="e">
        <f t="shared" si="208"/>
        <v>#DIV/0!</v>
      </c>
      <c r="J2940" s="103" t="e">
        <f t="shared" si="209"/>
        <v>#DIV/0!</v>
      </c>
    </row>
    <row r="2941" spans="1:10" ht="12.75" customHeight="1" x14ac:dyDescent="0.25">
      <c r="A2941" s="101"/>
      <c r="D2941" s="81"/>
      <c r="E2941" s="81">
        <f>(E2940*Invoice!I4927)+((E2940-(E2940*Invoice!I4927))*Invoice!J4927)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C2944" s="88"/>
      <c r="D2944" s="89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6"/>
      <c r="B2945" s="107"/>
      <c r="C2945" s="107"/>
      <c r="D2945" s="107"/>
      <c r="E2945" s="107"/>
      <c r="F2945" s="107"/>
      <c r="G2945" s="108">
        <f>G2852+G2858+G2864+G2870+G2876+G2882+G2888+G2894+G2900+G2906+G2912+G2918+G2924+G2930+G2936+G2942</f>
        <v>0</v>
      </c>
      <c r="H2945" s="108">
        <f>H2852+H2858+H2864+H2870+H2876+H2882+H2888+H2894+H2900+H2906+H2912+H2918+H2924+H2930+H2936+H2942</f>
        <v>0</v>
      </c>
      <c r="I2945" s="107"/>
      <c r="J2945" s="109">
        <f>H2853+H2859+H2865+H2871+H2877+H2883+H2889+H2895+H2901+H2907+H2913+H2919+H2925+H2931+H2937+H2943</f>
        <v>0</v>
      </c>
    </row>
    <row r="2947" spans="1:10" ht="12.75" customHeight="1" x14ac:dyDescent="0.25">
      <c r="A2947" s="94" t="s">
        <v>1</v>
      </c>
      <c r="B2947" s="95">
        <f>Invoice!E5018</f>
        <v>24020045</v>
      </c>
      <c r="C2947" s="96"/>
      <c r="D2947" s="97"/>
      <c r="E2947" s="97"/>
      <c r="F2947" s="97"/>
      <c r="G2947" s="98"/>
      <c r="H2947" s="99"/>
      <c r="I2947" s="99"/>
      <c r="J2947" s="100"/>
    </row>
    <row r="2948" spans="1:10" ht="12.75" customHeight="1" x14ac:dyDescent="0.25">
      <c r="A2948" s="101">
        <v>1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Invoice!B5026</f>
        <v>0</v>
      </c>
      <c r="C2949" s="88">
        <f>Invoice!E5026</f>
        <v>0</v>
      </c>
      <c r="D2949" s="89">
        <f>Invoice!H5026</f>
        <v>0</v>
      </c>
      <c r="E2949" s="81">
        <f>D2949*B2949</f>
        <v>0</v>
      </c>
      <c r="F2949" s="81"/>
      <c r="G2949" s="82">
        <f>E2949/1.11</f>
        <v>0</v>
      </c>
      <c r="H2949" s="83">
        <f>G2949*11%</f>
        <v>0</v>
      </c>
      <c r="I2949" s="83" t="e">
        <f>G2949/B2949</f>
        <v>#DIV/0!</v>
      </c>
      <c r="J2949" s="103" t="e">
        <f>H2949/B2949</f>
        <v>#DIV/0!</v>
      </c>
    </row>
    <row r="2950" spans="1:10" ht="12.75" customHeight="1" x14ac:dyDescent="0.25">
      <c r="A2950" s="101"/>
      <c r="D2950" s="81"/>
      <c r="E2950" s="81">
        <f>(E2949*Invoice!I5026)+((E2949-(E2949*Invoice!I5026))*Invoice!J5026)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2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Invoice!B5027</f>
        <v>0</v>
      </c>
      <c r="C2955" s="88">
        <f>Invoice!E5027</f>
        <v>0</v>
      </c>
      <c r="D2955" s="89">
        <f>Invoice!H5027</f>
        <v>0</v>
      </c>
      <c r="E2955" s="81">
        <f t="shared" ref="E2955:E3039" si="210">D2955*B2955</f>
        <v>0</v>
      </c>
      <c r="F2955" s="81"/>
      <c r="G2955" s="82">
        <f t="shared" ref="G2955:G3039" si="211">E2955/1.11</f>
        <v>0</v>
      </c>
      <c r="H2955" s="83">
        <f t="shared" ref="H2955:H3039" si="212">G2955*11%</f>
        <v>0</v>
      </c>
      <c r="I2955" s="83" t="e">
        <f t="shared" ref="I2955:I3039" si="213">G2955/B2955</f>
        <v>#DIV/0!</v>
      </c>
      <c r="J2955" s="103" t="e">
        <f t="shared" ref="J2955:J3039" si="214">H2955/B2955</f>
        <v>#DIV/0!</v>
      </c>
    </row>
    <row r="2956" spans="1:10" ht="12.75" customHeight="1" x14ac:dyDescent="0.25">
      <c r="A2956" s="101"/>
      <c r="D2956" s="81"/>
      <c r="E2956" s="81">
        <f>(E2955*Invoice!I5027)+((E2955-(E2955*Invoice!I5027))*Invoice!J5027)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3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Invoice!B5028</f>
        <v>0</v>
      </c>
      <c r="C2961" s="88">
        <f>Invoice!E5028</f>
        <v>0</v>
      </c>
      <c r="D2961" s="89">
        <f>Invoice!H5028</f>
        <v>0</v>
      </c>
      <c r="E2961" s="81">
        <f t="shared" si="210"/>
        <v>0</v>
      </c>
      <c r="F2961" s="81"/>
      <c r="G2961" s="82">
        <f t="shared" si="211"/>
        <v>0</v>
      </c>
      <c r="H2961" s="83">
        <f t="shared" si="212"/>
        <v>0</v>
      </c>
      <c r="I2961" s="83" t="e">
        <f t="shared" si="213"/>
        <v>#DIV/0!</v>
      </c>
      <c r="J2961" s="103" t="e">
        <f t="shared" si="214"/>
        <v>#DIV/0!</v>
      </c>
    </row>
    <row r="2962" spans="1:10" ht="12.75" customHeight="1" x14ac:dyDescent="0.25">
      <c r="A2962" s="101"/>
      <c r="D2962" s="81"/>
      <c r="E2962" s="81">
        <f>(E2961*Invoice!I5028)+((E2961-(E2961*Invoice!I5028))*Invoice!J5028)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4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Invoice!B5029</f>
        <v>0</v>
      </c>
      <c r="C2967" s="88">
        <f>Invoice!E5029</f>
        <v>0</v>
      </c>
      <c r="D2967" s="89">
        <f>Invoice!H5029</f>
        <v>0</v>
      </c>
      <c r="E2967" s="81">
        <f t="shared" si="210"/>
        <v>0</v>
      </c>
      <c r="F2967" s="81"/>
      <c r="G2967" s="82">
        <f t="shared" si="211"/>
        <v>0</v>
      </c>
      <c r="H2967" s="83">
        <f t="shared" si="212"/>
        <v>0</v>
      </c>
      <c r="I2967" s="83" t="e">
        <f t="shared" si="213"/>
        <v>#DIV/0!</v>
      </c>
      <c r="J2967" s="103" t="e">
        <f t="shared" si="214"/>
        <v>#DIV/0!</v>
      </c>
    </row>
    <row r="2968" spans="1:10" ht="12.75" customHeight="1" x14ac:dyDescent="0.25">
      <c r="A2968" s="101"/>
      <c r="D2968" s="81"/>
      <c r="E2968" s="81">
        <f>(E2967*Invoice!I5029)+((E2967-(E2967*Invoice!I5029))*Invoice!J5029)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B2971" s="79"/>
      <c r="D2971" s="81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1">
        <v>5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Invoice!B5030</f>
        <v>0</v>
      </c>
      <c r="C2973" s="88">
        <f>Invoice!E5030</f>
        <v>0</v>
      </c>
      <c r="D2973" s="89">
        <f>Invoice!H5030</f>
        <v>0</v>
      </c>
      <c r="E2973" s="81">
        <f t="shared" si="210"/>
        <v>0</v>
      </c>
      <c r="F2973" s="81"/>
      <c r="G2973" s="82">
        <f t="shared" si="211"/>
        <v>0</v>
      </c>
      <c r="H2973" s="83">
        <f t="shared" si="212"/>
        <v>0</v>
      </c>
      <c r="I2973" s="83" t="e">
        <f t="shared" si="213"/>
        <v>#DIV/0!</v>
      </c>
      <c r="J2973" s="103" t="e">
        <f t="shared" si="214"/>
        <v>#DIV/0!</v>
      </c>
    </row>
    <row r="2974" spans="1:10" ht="12.75" customHeight="1" x14ac:dyDescent="0.25">
      <c r="A2974" s="101"/>
      <c r="D2974" s="81"/>
      <c r="E2974" s="81">
        <f>(E2973*Invoice!I5030)+((E2973-(E2973*Invoice!I5030))*Invoice!J5030)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6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Invoice!B5031</f>
        <v>0</v>
      </c>
      <c r="C2979" s="88">
        <f>Invoice!E5031</f>
        <v>0</v>
      </c>
      <c r="D2979" s="89">
        <f>Invoice!H5031</f>
        <v>0</v>
      </c>
      <c r="E2979" s="81">
        <f t="shared" si="210"/>
        <v>0</v>
      </c>
      <c r="F2979" s="81"/>
      <c r="G2979" s="82">
        <f t="shared" si="211"/>
        <v>0</v>
      </c>
      <c r="H2979" s="83">
        <f t="shared" si="212"/>
        <v>0</v>
      </c>
      <c r="I2979" s="83" t="e">
        <f t="shared" si="213"/>
        <v>#DIV/0!</v>
      </c>
      <c r="J2979" s="103" t="e">
        <f t="shared" si="214"/>
        <v>#DIV/0!</v>
      </c>
    </row>
    <row r="2980" spans="1:10" ht="12.75" customHeight="1" x14ac:dyDescent="0.25">
      <c r="A2980" s="101"/>
      <c r="D2980" s="81"/>
      <c r="E2980" s="81">
        <f>(E2979*Invoice!I5031)+((E2979-(E2979*Invoice!I5031))*Invoice!J5031)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7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Invoice!B5032</f>
        <v>0</v>
      </c>
      <c r="C2985" s="88">
        <f>Invoice!E5032</f>
        <v>0</v>
      </c>
      <c r="D2985" s="89">
        <f>Invoice!H5032</f>
        <v>0</v>
      </c>
      <c r="E2985" s="81">
        <f t="shared" si="210"/>
        <v>0</v>
      </c>
      <c r="F2985" s="81"/>
      <c r="G2985" s="82">
        <f t="shared" si="211"/>
        <v>0</v>
      </c>
      <c r="H2985" s="83">
        <f t="shared" si="212"/>
        <v>0</v>
      </c>
      <c r="I2985" s="83" t="e">
        <f t="shared" si="213"/>
        <v>#DIV/0!</v>
      </c>
      <c r="J2985" s="103" t="e">
        <f t="shared" si="214"/>
        <v>#DIV/0!</v>
      </c>
    </row>
    <row r="2986" spans="1:10" ht="12.75" customHeight="1" x14ac:dyDescent="0.25">
      <c r="A2986" s="101"/>
      <c r="D2986" s="81"/>
      <c r="E2986" s="81">
        <f>(E2985*Invoice!I5032)+((E2985-(E2985*Invoice!I5032))*Invoice!J5032)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8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Invoice!B5033</f>
        <v>0</v>
      </c>
      <c r="C2991" s="88">
        <f>Invoice!E5033</f>
        <v>0</v>
      </c>
      <c r="D2991" s="89">
        <f>Invoice!H5033</f>
        <v>0</v>
      </c>
      <c r="E2991" s="81">
        <f t="shared" si="210"/>
        <v>0</v>
      </c>
      <c r="F2991" s="81"/>
      <c r="G2991" s="82">
        <f t="shared" si="211"/>
        <v>0</v>
      </c>
      <c r="H2991" s="83">
        <f t="shared" si="212"/>
        <v>0</v>
      </c>
      <c r="I2991" s="83" t="e">
        <f t="shared" si="213"/>
        <v>#DIV/0!</v>
      </c>
      <c r="J2991" s="103" t="e">
        <f t="shared" si="214"/>
        <v>#DIV/0!</v>
      </c>
    </row>
    <row r="2992" spans="1:10" ht="12.75" customHeight="1" x14ac:dyDescent="0.25">
      <c r="A2992" s="101"/>
      <c r="D2992" s="81"/>
      <c r="E2992" s="81">
        <f>(E2991*Invoice!I5033)+((E2991-(E2991*Invoice!I5033))*Invoice!J5033)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9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Invoice!B5034</f>
        <v>0</v>
      </c>
      <c r="C2997" s="88">
        <f>Invoice!E5034</f>
        <v>0</v>
      </c>
      <c r="D2997" s="89">
        <f>Invoice!H5034</f>
        <v>0</v>
      </c>
      <c r="E2997" s="81">
        <f t="shared" si="210"/>
        <v>0</v>
      </c>
      <c r="F2997" s="81"/>
      <c r="G2997" s="82">
        <f t="shared" si="211"/>
        <v>0</v>
      </c>
      <c r="H2997" s="83">
        <f t="shared" si="212"/>
        <v>0</v>
      </c>
      <c r="I2997" s="83" t="e">
        <f t="shared" si="213"/>
        <v>#DIV/0!</v>
      </c>
      <c r="J2997" s="103" t="e">
        <f t="shared" si="214"/>
        <v>#DIV/0!</v>
      </c>
    </row>
    <row r="2998" spans="1:10" ht="12.75" customHeight="1" x14ac:dyDescent="0.25">
      <c r="A2998" s="101"/>
      <c r="D2998" s="81"/>
      <c r="E2998" s="81">
        <f>(E2997*Invoice!I5034)+((E2997-(E2997*Invoice!I5034))*Invoice!J5034)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10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Invoice!B5035</f>
        <v>0</v>
      </c>
      <c r="C3003" s="88">
        <f>Invoice!E5035</f>
        <v>0</v>
      </c>
      <c r="D3003" s="89">
        <f>Invoice!H5035</f>
        <v>0</v>
      </c>
      <c r="E3003" s="81">
        <f t="shared" si="210"/>
        <v>0</v>
      </c>
      <c r="F3003" s="81"/>
      <c r="G3003" s="82">
        <f t="shared" si="211"/>
        <v>0</v>
      </c>
      <c r="H3003" s="83">
        <f t="shared" si="212"/>
        <v>0</v>
      </c>
      <c r="I3003" s="83" t="e">
        <f t="shared" si="213"/>
        <v>#DIV/0!</v>
      </c>
      <c r="J3003" s="103" t="e">
        <f t="shared" si="214"/>
        <v>#DIV/0!</v>
      </c>
    </row>
    <row r="3004" spans="1:10" ht="12.75" customHeight="1" x14ac:dyDescent="0.25">
      <c r="A3004" s="101"/>
      <c r="D3004" s="81"/>
      <c r="E3004" s="81">
        <f>(E3003*Invoice!I5035)+((E3003-(E3003*Invoice!I5035))*Invoice!J5035)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11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Invoice!B5036</f>
        <v>0</v>
      </c>
      <c r="C3009" s="88">
        <f>Invoice!E5036</f>
        <v>0</v>
      </c>
      <c r="D3009" s="89">
        <f>Invoice!H5036</f>
        <v>0</v>
      </c>
      <c r="E3009" s="81">
        <f t="shared" si="210"/>
        <v>0</v>
      </c>
      <c r="F3009" s="81"/>
      <c r="G3009" s="82">
        <f t="shared" si="211"/>
        <v>0</v>
      </c>
      <c r="H3009" s="83">
        <f t="shared" si="212"/>
        <v>0</v>
      </c>
      <c r="I3009" s="83" t="e">
        <f t="shared" si="213"/>
        <v>#DIV/0!</v>
      </c>
      <c r="J3009" s="103" t="e">
        <f t="shared" si="214"/>
        <v>#DIV/0!</v>
      </c>
    </row>
    <row r="3010" spans="1:10" ht="12.75" customHeight="1" x14ac:dyDescent="0.25">
      <c r="A3010" s="101"/>
      <c r="D3010" s="81"/>
      <c r="E3010" s="81">
        <f>(E3009*Invoice!I5036)+((E3009-(E3009*Invoice!I5036))*Invoice!J5036)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12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Invoice!B5037</f>
        <v>0</v>
      </c>
      <c r="C3015" s="88">
        <f>Invoice!E5037</f>
        <v>0</v>
      </c>
      <c r="D3015" s="89">
        <f>Invoice!H5037</f>
        <v>0</v>
      </c>
      <c r="E3015" s="81">
        <f t="shared" si="210"/>
        <v>0</v>
      </c>
      <c r="F3015" s="81"/>
      <c r="G3015" s="82">
        <f t="shared" si="211"/>
        <v>0</v>
      </c>
      <c r="H3015" s="83">
        <f t="shared" si="212"/>
        <v>0</v>
      </c>
      <c r="I3015" s="83" t="e">
        <f t="shared" si="213"/>
        <v>#DIV/0!</v>
      </c>
      <c r="J3015" s="103" t="e">
        <f t="shared" si="214"/>
        <v>#DIV/0!</v>
      </c>
    </row>
    <row r="3016" spans="1:10" ht="12.75" customHeight="1" x14ac:dyDescent="0.25">
      <c r="A3016" s="101"/>
      <c r="D3016" s="81"/>
      <c r="E3016" s="81">
        <f>(E3015*Invoice!I5037)+((E3015-(E3015*Invoice!I5037))*Invoice!J5037)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13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Invoice!B5038</f>
        <v>0</v>
      </c>
      <c r="C3021" s="88">
        <f>Invoice!E5038</f>
        <v>0</v>
      </c>
      <c r="D3021" s="89">
        <f>Invoice!H5038</f>
        <v>0</v>
      </c>
      <c r="E3021" s="81">
        <f t="shared" si="210"/>
        <v>0</v>
      </c>
      <c r="F3021" s="81"/>
      <c r="G3021" s="82">
        <f t="shared" si="211"/>
        <v>0</v>
      </c>
      <c r="H3021" s="83">
        <f t="shared" si="212"/>
        <v>0</v>
      </c>
      <c r="I3021" s="83" t="e">
        <f t="shared" si="213"/>
        <v>#DIV/0!</v>
      </c>
      <c r="J3021" s="103" t="e">
        <f t="shared" si="214"/>
        <v>#DIV/0!</v>
      </c>
    </row>
    <row r="3022" spans="1:10" ht="12.75" customHeight="1" x14ac:dyDescent="0.25">
      <c r="A3022" s="101"/>
      <c r="D3022" s="81"/>
      <c r="E3022" s="81">
        <f>(E3021*Invoice!I5038)+((E3021-(E3021*Invoice!I5038))*Invoice!J5038)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14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Invoice!B5039</f>
        <v>0</v>
      </c>
      <c r="C3027" s="88">
        <f>Invoice!E5039</f>
        <v>0</v>
      </c>
      <c r="D3027" s="89">
        <f>Invoice!H5039</f>
        <v>0</v>
      </c>
      <c r="E3027" s="81">
        <f t="shared" si="210"/>
        <v>0</v>
      </c>
      <c r="F3027" s="81"/>
      <c r="G3027" s="82">
        <f t="shared" si="211"/>
        <v>0</v>
      </c>
      <c r="H3027" s="83">
        <f t="shared" si="212"/>
        <v>0</v>
      </c>
      <c r="I3027" s="83" t="e">
        <f t="shared" si="213"/>
        <v>#DIV/0!</v>
      </c>
      <c r="J3027" s="103" t="e">
        <f t="shared" si="214"/>
        <v>#DIV/0!</v>
      </c>
    </row>
    <row r="3028" spans="1:10" ht="12.75" customHeight="1" x14ac:dyDescent="0.25">
      <c r="A3028" s="101"/>
      <c r="D3028" s="81"/>
      <c r="E3028" s="81">
        <f>(E3027*Invoice!I5039)+((E3027-(E3027*Invoice!I5039))*Invoice!J5039)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15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Invoice!B5040</f>
        <v>0</v>
      </c>
      <c r="C3033" s="88">
        <f>Invoice!E5040</f>
        <v>0</v>
      </c>
      <c r="D3033" s="89">
        <f>Invoice!H5040</f>
        <v>0</v>
      </c>
      <c r="E3033" s="81">
        <f t="shared" si="210"/>
        <v>0</v>
      </c>
      <c r="F3033" s="81"/>
      <c r="G3033" s="82">
        <f t="shared" si="211"/>
        <v>0</v>
      </c>
      <c r="H3033" s="83">
        <f t="shared" si="212"/>
        <v>0</v>
      </c>
      <c r="I3033" s="83" t="e">
        <f t="shared" si="213"/>
        <v>#DIV/0!</v>
      </c>
      <c r="J3033" s="103" t="e">
        <f t="shared" si="214"/>
        <v>#DIV/0!</v>
      </c>
    </row>
    <row r="3034" spans="1:10" ht="12.75" customHeight="1" x14ac:dyDescent="0.25">
      <c r="A3034" s="101"/>
      <c r="D3034" s="81"/>
      <c r="E3034" s="81">
        <f>(E3033*Invoice!I5040)+((E3033-(E3033*Invoice!I5040))*Invoice!J5040)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16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Invoice!B5041</f>
        <v>0</v>
      </c>
      <c r="C3039" s="88">
        <f>Invoice!E5041</f>
        <v>0</v>
      </c>
      <c r="D3039" s="89">
        <f>Invoice!H5041</f>
        <v>0</v>
      </c>
      <c r="E3039" s="81">
        <f t="shared" si="210"/>
        <v>0</v>
      </c>
      <c r="F3039" s="81"/>
      <c r="G3039" s="82">
        <f t="shared" si="211"/>
        <v>0</v>
      </c>
      <c r="H3039" s="83">
        <f t="shared" si="212"/>
        <v>0</v>
      </c>
      <c r="I3039" s="83" t="e">
        <f t="shared" si="213"/>
        <v>#DIV/0!</v>
      </c>
      <c r="J3039" s="103" t="e">
        <f t="shared" si="214"/>
        <v>#DIV/0!</v>
      </c>
    </row>
    <row r="3040" spans="1:10" ht="12.75" customHeight="1" x14ac:dyDescent="0.25">
      <c r="A3040" s="101"/>
      <c r="D3040" s="81"/>
      <c r="E3040" s="81">
        <f>(E3039*Invoice!I5041)+((E3039-(E3039*Invoice!I5041))*Invoice!J5041)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C3043" s="88"/>
      <c r="D3043" s="89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6"/>
      <c r="B3044" s="107"/>
      <c r="C3044" s="107"/>
      <c r="D3044" s="107"/>
      <c r="E3044" s="107"/>
      <c r="F3044" s="107"/>
      <c r="G3044" s="108">
        <f>G2951+G2957+G2963+G2969+G2975+G2981+G2987+G2993+G2999+G3005+G3011+G3017+G3023+G3029+G3035+G3041</f>
        <v>0</v>
      </c>
      <c r="H3044" s="108">
        <f>H2951+H2957+H2963+H2969+H2975+H2981+H2987+H2993+H2999+H3005+H3011+H3017+H3023+H3029+H3035+H3041</f>
        <v>0</v>
      </c>
      <c r="I3044" s="107"/>
      <c r="J3044" s="109">
        <f>H2952+H2958+H2964+H2970+H2976+H2982+H2988+H2994+H3000+H3006+H3012+H3018+H3024+H3030+H3036+H3042</f>
        <v>0</v>
      </c>
    </row>
    <row r="3046" spans="1:10" ht="12.75" customHeight="1" x14ac:dyDescent="0.25">
      <c r="A3046" s="94" t="s">
        <v>1</v>
      </c>
      <c r="B3046" s="95">
        <f>Invoice!E5132</f>
        <v>24020046</v>
      </c>
      <c r="C3046" s="96"/>
      <c r="D3046" s="97"/>
      <c r="E3046" s="97"/>
      <c r="F3046" s="97"/>
      <c r="G3046" s="98"/>
      <c r="H3046" s="99"/>
      <c r="I3046" s="99"/>
      <c r="J3046" s="100"/>
    </row>
    <row r="3047" spans="1:10" ht="12.75" customHeight="1" x14ac:dyDescent="0.25">
      <c r="A3047" s="101">
        <v>1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Invoice!B5140</f>
        <v>0</v>
      </c>
      <c r="C3048" s="88">
        <f>Invoice!E5140</f>
        <v>0</v>
      </c>
      <c r="D3048" s="89">
        <f>Invoice!H5140</f>
        <v>0</v>
      </c>
      <c r="E3048" s="81">
        <f>D3048*B3048</f>
        <v>0</v>
      </c>
      <c r="F3048" s="81"/>
      <c r="G3048" s="82">
        <f>E3048/1.11</f>
        <v>0</v>
      </c>
      <c r="H3048" s="83">
        <f>G3048*11%</f>
        <v>0</v>
      </c>
      <c r="I3048" s="83" t="e">
        <f>G3048/B3048</f>
        <v>#DIV/0!</v>
      </c>
      <c r="J3048" s="103" t="e">
        <f>H3048/B3048</f>
        <v>#DIV/0!</v>
      </c>
    </row>
    <row r="3049" spans="1:10" ht="12.75" customHeight="1" x14ac:dyDescent="0.25">
      <c r="A3049" s="101"/>
      <c r="D3049" s="81"/>
      <c r="E3049" s="81">
        <f>(E3048*Invoice!I5140)+((E3048-(E3048*Invoice!I5140))*Invoice!J5140)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2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Invoice!B5141</f>
        <v>0</v>
      </c>
      <c r="C3054" s="88">
        <f>Invoice!E5141</f>
        <v>0</v>
      </c>
      <c r="D3054" s="89">
        <f>Invoice!H5141</f>
        <v>0</v>
      </c>
      <c r="E3054" s="81">
        <f t="shared" ref="E3054:E3138" si="215">D3054*B3054</f>
        <v>0</v>
      </c>
      <c r="F3054" s="81"/>
      <c r="G3054" s="82">
        <f t="shared" ref="G3054:G3138" si="216">E3054/1.11</f>
        <v>0</v>
      </c>
      <c r="H3054" s="83">
        <f t="shared" ref="H3054:H3138" si="217">G3054*11%</f>
        <v>0</v>
      </c>
      <c r="I3054" s="83" t="e">
        <f t="shared" ref="I3054:I3138" si="218">G3054/B3054</f>
        <v>#DIV/0!</v>
      </c>
      <c r="J3054" s="103" t="e">
        <f t="shared" ref="J3054:J3138" si="219">H3054/B3054</f>
        <v>#DIV/0!</v>
      </c>
    </row>
    <row r="3055" spans="1:10" ht="12.75" customHeight="1" x14ac:dyDescent="0.25">
      <c r="A3055" s="101"/>
      <c r="D3055" s="81"/>
      <c r="E3055" s="81">
        <f>(E3054*Invoice!I5141)+((E3054-(E3054*Invoice!I5141))*Invoice!J5141)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3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Invoice!B5142</f>
        <v>0</v>
      </c>
      <c r="C3060" s="88">
        <f>Invoice!E5142</f>
        <v>0</v>
      </c>
      <c r="D3060" s="89">
        <f>Invoice!H5142</f>
        <v>0</v>
      </c>
      <c r="E3060" s="81">
        <f t="shared" si="215"/>
        <v>0</v>
      </c>
      <c r="F3060" s="81"/>
      <c r="G3060" s="82">
        <f t="shared" si="216"/>
        <v>0</v>
      </c>
      <c r="H3060" s="83">
        <f t="shared" si="217"/>
        <v>0</v>
      </c>
      <c r="I3060" s="83" t="e">
        <f t="shared" si="218"/>
        <v>#DIV/0!</v>
      </c>
      <c r="J3060" s="103" t="e">
        <f t="shared" si="219"/>
        <v>#DIV/0!</v>
      </c>
    </row>
    <row r="3061" spans="1:10" ht="12.75" customHeight="1" x14ac:dyDescent="0.25">
      <c r="A3061" s="101"/>
      <c r="D3061" s="81"/>
      <c r="E3061" s="81">
        <f>(E3060*Invoice!I5142)+((E3060-(E3060*Invoice!I5142))*Invoice!J5142)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4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Invoice!B5143</f>
        <v>0</v>
      </c>
      <c r="C3066" s="88">
        <f>Invoice!E5143</f>
        <v>0</v>
      </c>
      <c r="D3066" s="89">
        <f>Invoice!H5143</f>
        <v>0</v>
      </c>
      <c r="E3066" s="81">
        <f t="shared" si="215"/>
        <v>0</v>
      </c>
      <c r="F3066" s="81"/>
      <c r="G3066" s="82">
        <f t="shared" si="216"/>
        <v>0</v>
      </c>
      <c r="H3066" s="83">
        <f t="shared" si="217"/>
        <v>0</v>
      </c>
      <c r="I3066" s="83" t="e">
        <f t="shared" si="218"/>
        <v>#DIV/0!</v>
      </c>
      <c r="J3066" s="103" t="e">
        <f t="shared" si="219"/>
        <v>#DIV/0!</v>
      </c>
    </row>
    <row r="3067" spans="1:10" ht="12.75" customHeight="1" x14ac:dyDescent="0.25">
      <c r="A3067" s="101"/>
      <c r="D3067" s="81"/>
      <c r="E3067" s="81">
        <f>(E3066*Invoice!I5143)+((E3066-(E3066*Invoice!I5143))*Invoice!J5143)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B3070" s="79"/>
      <c r="D3070" s="81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1">
        <v>5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Invoice!B5144</f>
        <v>0</v>
      </c>
      <c r="C3072" s="88">
        <f>Invoice!E5144</f>
        <v>0</v>
      </c>
      <c r="D3072" s="89">
        <f>Invoice!H5144</f>
        <v>0</v>
      </c>
      <c r="E3072" s="81">
        <f t="shared" si="215"/>
        <v>0</v>
      </c>
      <c r="F3072" s="81"/>
      <c r="G3072" s="82">
        <f t="shared" si="216"/>
        <v>0</v>
      </c>
      <c r="H3072" s="83">
        <f t="shared" si="217"/>
        <v>0</v>
      </c>
      <c r="I3072" s="83" t="e">
        <f t="shared" si="218"/>
        <v>#DIV/0!</v>
      </c>
      <c r="J3072" s="103" t="e">
        <f t="shared" si="219"/>
        <v>#DIV/0!</v>
      </c>
    </row>
    <row r="3073" spans="1:10" ht="12.75" customHeight="1" x14ac:dyDescent="0.25">
      <c r="A3073" s="101"/>
      <c r="D3073" s="81"/>
      <c r="E3073" s="81">
        <f>(E3072*Invoice!I5144)+((E3072-(E3072*Invoice!I5144))*Invoice!J5144)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6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Invoice!B5145</f>
        <v>0</v>
      </c>
      <c r="C3078" s="88">
        <f>Invoice!E5145</f>
        <v>0</v>
      </c>
      <c r="D3078" s="89">
        <f>Invoice!H5145</f>
        <v>0</v>
      </c>
      <c r="E3078" s="81">
        <f t="shared" si="215"/>
        <v>0</v>
      </c>
      <c r="F3078" s="81"/>
      <c r="G3078" s="82">
        <f t="shared" si="216"/>
        <v>0</v>
      </c>
      <c r="H3078" s="83">
        <f t="shared" si="217"/>
        <v>0</v>
      </c>
      <c r="I3078" s="83" t="e">
        <f t="shared" si="218"/>
        <v>#DIV/0!</v>
      </c>
      <c r="J3078" s="103" t="e">
        <f t="shared" si="219"/>
        <v>#DIV/0!</v>
      </c>
    </row>
    <row r="3079" spans="1:10" ht="12.75" customHeight="1" x14ac:dyDescent="0.25">
      <c r="A3079" s="101"/>
      <c r="D3079" s="81"/>
      <c r="E3079" s="81">
        <f>(E3078*Invoice!I5145)+((E3078-(E3078*Invoice!I5145))*Invoice!J5145)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7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Invoice!B5146</f>
        <v>0</v>
      </c>
      <c r="C3084" s="88">
        <f>Invoice!E5146</f>
        <v>0</v>
      </c>
      <c r="D3084" s="89">
        <f>Invoice!H5146</f>
        <v>0</v>
      </c>
      <c r="E3084" s="81">
        <f t="shared" si="215"/>
        <v>0</v>
      </c>
      <c r="F3084" s="81"/>
      <c r="G3084" s="82">
        <f t="shared" si="216"/>
        <v>0</v>
      </c>
      <c r="H3084" s="83">
        <f t="shared" si="217"/>
        <v>0</v>
      </c>
      <c r="I3084" s="83" t="e">
        <f t="shared" si="218"/>
        <v>#DIV/0!</v>
      </c>
      <c r="J3084" s="103" t="e">
        <f t="shared" si="219"/>
        <v>#DIV/0!</v>
      </c>
    </row>
    <row r="3085" spans="1:10" ht="12.75" customHeight="1" x14ac:dyDescent="0.25">
      <c r="A3085" s="101"/>
      <c r="D3085" s="81"/>
      <c r="E3085" s="81">
        <f>(E3084*Invoice!I5146)+((E3084-(E3084*Invoice!I5146))*Invoice!J5146)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8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Invoice!B5147</f>
        <v>0</v>
      </c>
      <c r="C3090" s="88">
        <f>Invoice!E5147</f>
        <v>0</v>
      </c>
      <c r="D3090" s="89">
        <f>Invoice!H5147</f>
        <v>0</v>
      </c>
      <c r="E3090" s="81">
        <f t="shared" si="215"/>
        <v>0</v>
      </c>
      <c r="F3090" s="81"/>
      <c r="G3090" s="82">
        <f t="shared" si="216"/>
        <v>0</v>
      </c>
      <c r="H3090" s="83">
        <f t="shared" si="217"/>
        <v>0</v>
      </c>
      <c r="I3090" s="83" t="e">
        <f t="shared" si="218"/>
        <v>#DIV/0!</v>
      </c>
      <c r="J3090" s="103" t="e">
        <f t="shared" si="219"/>
        <v>#DIV/0!</v>
      </c>
    </row>
    <row r="3091" spans="1:10" ht="12.75" customHeight="1" x14ac:dyDescent="0.25">
      <c r="A3091" s="101"/>
      <c r="D3091" s="81"/>
      <c r="E3091" s="81">
        <f>(E3090*Invoice!I5147)+((E3090-(E3090*Invoice!I5147))*Invoice!J5147)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9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Invoice!B5148</f>
        <v>0</v>
      </c>
      <c r="C3096" s="88">
        <f>Invoice!E5148</f>
        <v>0</v>
      </c>
      <c r="D3096" s="89">
        <f>Invoice!H5148</f>
        <v>0</v>
      </c>
      <c r="E3096" s="81">
        <f t="shared" si="215"/>
        <v>0</v>
      </c>
      <c r="F3096" s="81"/>
      <c r="G3096" s="82">
        <f t="shared" si="216"/>
        <v>0</v>
      </c>
      <c r="H3096" s="83">
        <f t="shared" si="217"/>
        <v>0</v>
      </c>
      <c r="I3096" s="83" t="e">
        <f t="shared" si="218"/>
        <v>#DIV/0!</v>
      </c>
      <c r="J3096" s="103" t="e">
        <f t="shared" si="219"/>
        <v>#DIV/0!</v>
      </c>
    </row>
    <row r="3097" spans="1:10" ht="12.75" customHeight="1" x14ac:dyDescent="0.25">
      <c r="A3097" s="101"/>
      <c r="D3097" s="81"/>
      <c r="E3097" s="81">
        <f>(E3096*Invoice!I5148)+((E3096-(E3096*Invoice!I5148))*Invoice!J5148)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10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Invoice!B5149</f>
        <v>0</v>
      </c>
      <c r="C3102" s="88">
        <f>Invoice!E5149</f>
        <v>0</v>
      </c>
      <c r="D3102" s="89">
        <f>Invoice!H5149</f>
        <v>0</v>
      </c>
      <c r="E3102" s="81">
        <f t="shared" si="215"/>
        <v>0</v>
      </c>
      <c r="F3102" s="81"/>
      <c r="G3102" s="82">
        <f t="shared" si="216"/>
        <v>0</v>
      </c>
      <c r="H3102" s="83">
        <f t="shared" si="217"/>
        <v>0</v>
      </c>
      <c r="I3102" s="83" t="e">
        <f t="shared" si="218"/>
        <v>#DIV/0!</v>
      </c>
      <c r="J3102" s="103" t="e">
        <f t="shared" si="219"/>
        <v>#DIV/0!</v>
      </c>
    </row>
    <row r="3103" spans="1:10" ht="12.75" customHeight="1" x14ac:dyDescent="0.25">
      <c r="A3103" s="101"/>
      <c r="D3103" s="81"/>
      <c r="E3103" s="81">
        <f>(E3102*Invoice!I5149)+((E3102-(E3102*Invoice!I5149))*Invoice!J5149)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11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Invoice!B5150</f>
        <v>0</v>
      </c>
      <c r="C3108" s="88">
        <f>Invoice!E5150</f>
        <v>0</v>
      </c>
      <c r="D3108" s="89">
        <f>Invoice!H5150</f>
        <v>0</v>
      </c>
      <c r="E3108" s="81">
        <f t="shared" si="215"/>
        <v>0</v>
      </c>
      <c r="F3108" s="81"/>
      <c r="G3108" s="82">
        <f t="shared" si="216"/>
        <v>0</v>
      </c>
      <c r="H3108" s="83">
        <f t="shared" si="217"/>
        <v>0</v>
      </c>
      <c r="I3108" s="83" t="e">
        <f t="shared" si="218"/>
        <v>#DIV/0!</v>
      </c>
      <c r="J3108" s="103" t="e">
        <f t="shared" si="219"/>
        <v>#DIV/0!</v>
      </c>
    </row>
    <row r="3109" spans="1:10" ht="12.75" customHeight="1" x14ac:dyDescent="0.25">
      <c r="A3109" s="101"/>
      <c r="D3109" s="81"/>
      <c r="E3109" s="81">
        <f>(E3108*Invoice!I5150)+((E3108-(E3108*Invoice!I5150))*Invoice!J5150)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12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Invoice!B5151</f>
        <v>0</v>
      </c>
      <c r="C3114" s="88">
        <f>Invoice!E5151</f>
        <v>0</v>
      </c>
      <c r="D3114" s="89">
        <f>Invoice!H5151</f>
        <v>0</v>
      </c>
      <c r="E3114" s="81">
        <f t="shared" si="215"/>
        <v>0</v>
      </c>
      <c r="F3114" s="81"/>
      <c r="G3114" s="82">
        <f t="shared" si="216"/>
        <v>0</v>
      </c>
      <c r="H3114" s="83">
        <f t="shared" si="217"/>
        <v>0</v>
      </c>
      <c r="I3114" s="83" t="e">
        <f t="shared" si="218"/>
        <v>#DIV/0!</v>
      </c>
      <c r="J3114" s="103" t="e">
        <f t="shared" si="219"/>
        <v>#DIV/0!</v>
      </c>
    </row>
    <row r="3115" spans="1:10" ht="12.75" customHeight="1" x14ac:dyDescent="0.25">
      <c r="A3115" s="101"/>
      <c r="D3115" s="81"/>
      <c r="E3115" s="81">
        <f>(E3114*Invoice!I5151)+((E3114-(E3114*Invoice!I5151))*Invoice!J5151)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13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Invoice!B5152</f>
        <v>0</v>
      </c>
      <c r="C3120" s="88">
        <f>Invoice!E5152</f>
        <v>0</v>
      </c>
      <c r="D3120" s="89">
        <f>Invoice!H5152</f>
        <v>0</v>
      </c>
      <c r="E3120" s="81">
        <f t="shared" si="215"/>
        <v>0</v>
      </c>
      <c r="F3120" s="81"/>
      <c r="G3120" s="82">
        <f t="shared" si="216"/>
        <v>0</v>
      </c>
      <c r="H3120" s="83">
        <f t="shared" si="217"/>
        <v>0</v>
      </c>
      <c r="I3120" s="83" t="e">
        <f t="shared" si="218"/>
        <v>#DIV/0!</v>
      </c>
      <c r="J3120" s="103" t="e">
        <f t="shared" si="219"/>
        <v>#DIV/0!</v>
      </c>
    </row>
    <row r="3121" spans="1:10" ht="12.75" customHeight="1" x14ac:dyDescent="0.25">
      <c r="A3121" s="101"/>
      <c r="D3121" s="81"/>
      <c r="E3121" s="81">
        <f>(E3120*Invoice!I5152)+((E3120-(E3120*Invoice!I5152))*Invoice!J5152)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14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Invoice!B5153</f>
        <v>0</v>
      </c>
      <c r="C3126" s="88">
        <f>Invoice!E5153</f>
        <v>0</v>
      </c>
      <c r="D3126" s="89">
        <f>Invoice!H5153</f>
        <v>0</v>
      </c>
      <c r="E3126" s="81">
        <f t="shared" si="215"/>
        <v>0</v>
      </c>
      <c r="F3126" s="81"/>
      <c r="G3126" s="82">
        <f t="shared" si="216"/>
        <v>0</v>
      </c>
      <c r="H3126" s="83">
        <f t="shared" si="217"/>
        <v>0</v>
      </c>
      <c r="I3126" s="83" t="e">
        <f t="shared" si="218"/>
        <v>#DIV/0!</v>
      </c>
      <c r="J3126" s="103" t="e">
        <f t="shared" si="219"/>
        <v>#DIV/0!</v>
      </c>
    </row>
    <row r="3127" spans="1:10" ht="12.75" customHeight="1" x14ac:dyDescent="0.25">
      <c r="A3127" s="101"/>
      <c r="D3127" s="81"/>
      <c r="E3127" s="81">
        <f>(E3126*Invoice!I5153)+((E3126-(E3126*Invoice!I5153))*Invoice!J5153)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15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Invoice!B5154</f>
        <v>0</v>
      </c>
      <c r="C3132" s="88">
        <f>Invoice!E5154</f>
        <v>0</v>
      </c>
      <c r="D3132" s="89">
        <f>Invoice!H5154</f>
        <v>0</v>
      </c>
      <c r="E3132" s="81">
        <f t="shared" si="215"/>
        <v>0</v>
      </c>
      <c r="F3132" s="81"/>
      <c r="G3132" s="82">
        <f t="shared" si="216"/>
        <v>0</v>
      </c>
      <c r="H3132" s="83">
        <f t="shared" si="217"/>
        <v>0</v>
      </c>
      <c r="I3132" s="83" t="e">
        <f t="shared" si="218"/>
        <v>#DIV/0!</v>
      </c>
      <c r="J3132" s="103" t="e">
        <f t="shared" si="219"/>
        <v>#DIV/0!</v>
      </c>
    </row>
    <row r="3133" spans="1:10" ht="12.75" customHeight="1" x14ac:dyDescent="0.25">
      <c r="A3133" s="101"/>
      <c r="D3133" s="81"/>
      <c r="E3133" s="81">
        <f>(E3132*Invoice!I5154)+((E3132-(E3132*Invoice!I5154))*Invoice!J5154)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16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Invoice!B5155</f>
        <v>0</v>
      </c>
      <c r="C3138" s="88">
        <f>Invoice!E5155</f>
        <v>0</v>
      </c>
      <c r="D3138" s="89">
        <f>Invoice!H5155</f>
        <v>0</v>
      </c>
      <c r="E3138" s="81">
        <f t="shared" si="215"/>
        <v>0</v>
      </c>
      <c r="F3138" s="81"/>
      <c r="G3138" s="82">
        <f t="shared" si="216"/>
        <v>0</v>
      </c>
      <c r="H3138" s="83">
        <f t="shared" si="217"/>
        <v>0</v>
      </c>
      <c r="I3138" s="83" t="e">
        <f t="shared" si="218"/>
        <v>#DIV/0!</v>
      </c>
      <c r="J3138" s="103" t="e">
        <f t="shared" si="219"/>
        <v>#DIV/0!</v>
      </c>
    </row>
    <row r="3139" spans="1:10" ht="12.75" customHeight="1" x14ac:dyDescent="0.25">
      <c r="A3139" s="101"/>
      <c r="D3139" s="81"/>
      <c r="E3139" s="81">
        <f>(E3138*Invoice!I5155)+((E3138-(E3138*Invoice!I5155))*Invoice!J5155)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C3142" s="88"/>
      <c r="D3142" s="89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6"/>
      <c r="B3143" s="107"/>
      <c r="C3143" s="107"/>
      <c r="D3143" s="107"/>
      <c r="E3143" s="107"/>
      <c r="F3143" s="107"/>
      <c r="G3143" s="108">
        <f>G3050+G3056+G3062+G3068+G3074+G3080+G3086+G3092+G3098+G3104+G3110+G3116+G3122+G3128+G3134+G3140</f>
        <v>0</v>
      </c>
      <c r="H3143" s="108">
        <f>H3050+H3056+H3062+H3068+H3074+H3080+H3086+H3092+H3098+H3104+H3110+H3116+H3122+H3128+H3134+H3140</f>
        <v>0</v>
      </c>
      <c r="I3143" s="107"/>
      <c r="J3143" s="109">
        <f>H3051+H3057+H3063+H3069+H3075+H3081+H3087+H3093+H3099+H3105+H3111+H3117+H3123+H3129+H3135+H3141</f>
        <v>0</v>
      </c>
    </row>
    <row r="3145" spans="1:10" ht="12.75" customHeight="1" x14ac:dyDescent="0.25">
      <c r="A3145" s="94" t="s">
        <v>1</v>
      </c>
      <c r="B3145" s="95">
        <f>Invoice!E5246</f>
        <v>24020047</v>
      </c>
      <c r="C3145" s="96"/>
      <c r="D3145" s="97"/>
      <c r="E3145" s="97"/>
      <c r="F3145" s="97"/>
      <c r="G3145" s="98"/>
      <c r="H3145" s="99"/>
      <c r="I3145" s="99"/>
      <c r="J3145" s="100"/>
    </row>
    <row r="3146" spans="1:10" ht="12.75" customHeight="1" x14ac:dyDescent="0.25">
      <c r="A3146" s="101">
        <v>1</v>
      </c>
      <c r="B3146" s="84" t="s">
        <v>20</v>
      </c>
      <c r="C3146" s="84" t="s">
        <v>21</v>
      </c>
      <c r="D3146" s="85" t="s">
        <v>22</v>
      </c>
      <c r="E3146" s="85" t="s">
        <v>23</v>
      </c>
      <c r="F3146" s="85"/>
      <c r="G3146" s="86" t="s">
        <v>24</v>
      </c>
      <c r="H3146" s="87" t="s">
        <v>25</v>
      </c>
      <c r="I3146" s="87" t="s">
        <v>26</v>
      </c>
      <c r="J3146" s="102"/>
    </row>
    <row r="3147" spans="1:10" ht="12.75" customHeight="1" x14ac:dyDescent="0.25">
      <c r="A3147" s="101"/>
      <c r="B3147" s="80">
        <f>Invoice!B5254</f>
        <v>0</v>
      </c>
      <c r="C3147" s="88">
        <f>Invoice!E5254</f>
        <v>0</v>
      </c>
      <c r="D3147" s="89">
        <f>Invoice!H5254</f>
        <v>0</v>
      </c>
      <c r="E3147" s="81">
        <f>D3147*B3147</f>
        <v>0</v>
      </c>
      <c r="F3147" s="81"/>
      <c r="G3147" s="82">
        <f>E3147/1.11</f>
        <v>0</v>
      </c>
      <c r="H3147" s="83">
        <f>G3147*11%</f>
        <v>0</v>
      </c>
      <c r="I3147" s="83" t="e">
        <f>G3147/B3147</f>
        <v>#DIV/0!</v>
      </c>
      <c r="J3147" s="103" t="e">
        <f>H3147/B3147</f>
        <v>#DIV/0!</v>
      </c>
    </row>
    <row r="3148" spans="1:10" ht="12.75" customHeight="1" x14ac:dyDescent="0.25">
      <c r="A3148" s="101"/>
      <c r="D3148" s="81"/>
      <c r="E3148" s="81">
        <f>(E3147*Invoice!I5254)+((E3147-(E3147*Invoice!I5254))*Invoice!J5254)</f>
        <v>0</v>
      </c>
      <c r="F3148" s="81"/>
      <c r="G3148" s="90">
        <f>E3148/1.11</f>
        <v>0</v>
      </c>
      <c r="H3148" s="91">
        <f>G3148*11%</f>
        <v>0</v>
      </c>
      <c r="I3148" s="91" t="e">
        <f>G3148/B3147</f>
        <v>#DIV/0!</v>
      </c>
      <c r="J3148" s="104" t="e">
        <f>H3148/B3147</f>
        <v>#DIV/0!</v>
      </c>
    </row>
    <row r="3149" spans="1:10" ht="12.75" customHeight="1" x14ac:dyDescent="0.25">
      <c r="A3149" s="101"/>
      <c r="D3149" s="81" t="s">
        <v>23</v>
      </c>
      <c r="E3149" s="81">
        <f>E3147-E3148</f>
        <v>0</v>
      </c>
      <c r="F3149" s="81"/>
      <c r="G3149" s="82">
        <f>G3147-G3148</f>
        <v>0</v>
      </c>
      <c r="H3149" s="82">
        <f>H3147-H3148</f>
        <v>0</v>
      </c>
      <c r="I3149" s="82" t="e">
        <f>I3147-I3148</f>
        <v>#DIV/0!</v>
      </c>
      <c r="J3149" s="105" t="e">
        <f>J3147-J3148</f>
        <v>#DIV/0!</v>
      </c>
    </row>
    <row r="3150" spans="1:10" ht="12.75" customHeight="1" x14ac:dyDescent="0.25">
      <c r="A3150" s="101"/>
      <c r="D3150" s="81"/>
      <c r="E3150" s="81"/>
      <c r="F3150" s="81"/>
      <c r="G3150" s="82"/>
      <c r="H3150" s="83">
        <f>G3149+H3149</f>
        <v>0</v>
      </c>
      <c r="I3150" s="83"/>
      <c r="J3150" s="103"/>
    </row>
    <row r="3151" spans="1:10" ht="12.75" customHeight="1" x14ac:dyDescent="0.25">
      <c r="A3151" s="101"/>
      <c r="B3151" s="79"/>
      <c r="D3151" s="81"/>
      <c r="E3151" s="81"/>
      <c r="F3151" s="81"/>
      <c r="G3151" s="82"/>
      <c r="H3151" s="83"/>
      <c r="I3151" s="83"/>
      <c r="J3151" s="103"/>
    </row>
    <row r="3152" spans="1:10" ht="12.75" customHeight="1" x14ac:dyDescent="0.25">
      <c r="A3152" s="101">
        <v>2</v>
      </c>
      <c r="B3152" s="84" t="s">
        <v>20</v>
      </c>
      <c r="C3152" s="84" t="s">
        <v>21</v>
      </c>
      <c r="D3152" s="85" t="s">
        <v>22</v>
      </c>
      <c r="E3152" s="85" t="s">
        <v>23</v>
      </c>
      <c r="F3152" s="85"/>
      <c r="G3152" s="86" t="s">
        <v>24</v>
      </c>
      <c r="H3152" s="87" t="s">
        <v>25</v>
      </c>
      <c r="I3152" s="87" t="s">
        <v>26</v>
      </c>
      <c r="J3152" s="102"/>
    </row>
    <row r="3153" spans="1:10" ht="12.75" customHeight="1" x14ac:dyDescent="0.25">
      <c r="A3153" s="101"/>
      <c r="B3153" s="80">
        <f>Invoice!B5255</f>
        <v>0</v>
      </c>
      <c r="C3153" s="88">
        <f>Invoice!E5255</f>
        <v>0</v>
      </c>
      <c r="D3153" s="89">
        <f>Invoice!H5255</f>
        <v>0</v>
      </c>
      <c r="E3153" s="81">
        <f t="shared" ref="E3153:E3237" si="220">D3153*B3153</f>
        <v>0</v>
      </c>
      <c r="F3153" s="81"/>
      <c r="G3153" s="82">
        <f t="shared" ref="G3153:G3237" si="221">E3153/1.11</f>
        <v>0</v>
      </c>
      <c r="H3153" s="83">
        <f t="shared" ref="H3153:H3237" si="222">G3153*11%</f>
        <v>0</v>
      </c>
      <c r="I3153" s="83" t="e">
        <f t="shared" ref="I3153:I3237" si="223">G3153/B3153</f>
        <v>#DIV/0!</v>
      </c>
      <c r="J3153" s="103" t="e">
        <f t="shared" ref="J3153:J3237" si="224">H3153/B3153</f>
        <v>#DIV/0!</v>
      </c>
    </row>
    <row r="3154" spans="1:10" ht="12.75" customHeight="1" x14ac:dyDescent="0.25">
      <c r="A3154" s="101"/>
      <c r="D3154" s="81"/>
      <c r="E3154" s="81">
        <f>(E3153*Invoice!I5255)+((E3153-(E3153*Invoice!I5255))*Invoice!J5255)</f>
        <v>0</v>
      </c>
      <c r="F3154" s="81"/>
      <c r="G3154" s="90">
        <f>E3154/1.11</f>
        <v>0</v>
      </c>
      <c r="H3154" s="91">
        <f>G3154*11%</f>
        <v>0</v>
      </c>
      <c r="I3154" s="91" t="e">
        <f>G3154/B3153</f>
        <v>#DIV/0!</v>
      </c>
      <c r="J3154" s="104" t="e">
        <f>H3154/B3153</f>
        <v>#DIV/0!</v>
      </c>
    </row>
    <row r="3155" spans="1:10" ht="12.75" customHeight="1" x14ac:dyDescent="0.25">
      <c r="A3155" s="101"/>
      <c r="D3155" s="81" t="s">
        <v>23</v>
      </c>
      <c r="E3155" s="81">
        <f>E3153-E3154</f>
        <v>0</v>
      </c>
      <c r="F3155" s="81"/>
      <c r="G3155" s="82">
        <f>G3153-G3154</f>
        <v>0</v>
      </c>
      <c r="H3155" s="82">
        <f>H3153-H3154</f>
        <v>0</v>
      </c>
      <c r="I3155" s="82" t="e">
        <f>I3153-I3154</f>
        <v>#DIV/0!</v>
      </c>
      <c r="J3155" s="105" t="e">
        <f>J3153-J3154</f>
        <v>#DIV/0!</v>
      </c>
    </row>
    <row r="3156" spans="1:10" ht="12.75" customHeight="1" x14ac:dyDescent="0.25">
      <c r="A3156" s="101"/>
      <c r="D3156" s="81"/>
      <c r="E3156" s="81"/>
      <c r="F3156" s="81"/>
      <c r="G3156" s="82"/>
      <c r="H3156" s="83">
        <f>G3155+H3155</f>
        <v>0</v>
      </c>
      <c r="I3156" s="83"/>
      <c r="J3156" s="103"/>
    </row>
    <row r="3157" spans="1:10" ht="12.75" customHeight="1" x14ac:dyDescent="0.25">
      <c r="A3157" s="101"/>
      <c r="B3157" s="79"/>
      <c r="D3157" s="81"/>
      <c r="E3157" s="81"/>
      <c r="F3157" s="81"/>
      <c r="G3157" s="82"/>
      <c r="H3157" s="83"/>
      <c r="I3157" s="83"/>
      <c r="J3157" s="103"/>
    </row>
    <row r="3158" spans="1:10" ht="12.75" customHeight="1" x14ac:dyDescent="0.25">
      <c r="A3158" s="101">
        <v>3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Invoice!B5256</f>
        <v>0</v>
      </c>
      <c r="C3159" s="88">
        <f>Invoice!E5256</f>
        <v>0</v>
      </c>
      <c r="D3159" s="89">
        <f>Invoice!H5256</f>
        <v>0</v>
      </c>
      <c r="E3159" s="81">
        <f t="shared" si="220"/>
        <v>0</v>
      </c>
      <c r="F3159" s="81"/>
      <c r="G3159" s="82">
        <f t="shared" si="221"/>
        <v>0</v>
      </c>
      <c r="H3159" s="83">
        <f t="shared" si="222"/>
        <v>0</v>
      </c>
      <c r="I3159" s="83" t="e">
        <f t="shared" si="223"/>
        <v>#DIV/0!</v>
      </c>
      <c r="J3159" s="103" t="e">
        <f t="shared" si="224"/>
        <v>#DIV/0!</v>
      </c>
    </row>
    <row r="3160" spans="1:10" ht="12.75" customHeight="1" x14ac:dyDescent="0.25">
      <c r="A3160" s="101"/>
      <c r="D3160" s="81"/>
      <c r="E3160" s="81">
        <f>(E3159*Invoice!I5256)+((E3159-(E3159*Invoice!I5256))*Invoice!J5256)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4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Invoice!B5257</f>
        <v>0</v>
      </c>
      <c r="C3165" s="88">
        <f>Invoice!E5257</f>
        <v>0</v>
      </c>
      <c r="D3165" s="89">
        <f>Invoice!H5257</f>
        <v>0</v>
      </c>
      <c r="E3165" s="81">
        <f t="shared" si="220"/>
        <v>0</v>
      </c>
      <c r="F3165" s="81"/>
      <c r="G3165" s="82">
        <f t="shared" si="221"/>
        <v>0</v>
      </c>
      <c r="H3165" s="83">
        <f t="shared" si="222"/>
        <v>0</v>
      </c>
      <c r="I3165" s="83" t="e">
        <f t="shared" si="223"/>
        <v>#DIV/0!</v>
      </c>
      <c r="J3165" s="103" t="e">
        <f t="shared" si="224"/>
        <v>#DIV/0!</v>
      </c>
    </row>
    <row r="3166" spans="1:10" ht="12.75" customHeight="1" x14ac:dyDescent="0.25">
      <c r="A3166" s="101"/>
      <c r="D3166" s="81"/>
      <c r="E3166" s="81">
        <f>(E3165*Invoice!I5257)+((E3165-(E3165*Invoice!I5257))*Invoice!J5257)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B3169" s="79"/>
      <c r="D3169" s="81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1">
        <v>5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Invoice!B5258</f>
        <v>0</v>
      </c>
      <c r="C3171" s="88">
        <f>Invoice!E5258</f>
        <v>0</v>
      </c>
      <c r="D3171" s="89">
        <f>Invoice!H5258</f>
        <v>0</v>
      </c>
      <c r="E3171" s="81">
        <f t="shared" si="220"/>
        <v>0</v>
      </c>
      <c r="F3171" s="81"/>
      <c r="G3171" s="82">
        <f t="shared" si="221"/>
        <v>0</v>
      </c>
      <c r="H3171" s="83">
        <f t="shared" si="222"/>
        <v>0</v>
      </c>
      <c r="I3171" s="83" t="e">
        <f t="shared" si="223"/>
        <v>#DIV/0!</v>
      </c>
      <c r="J3171" s="103" t="e">
        <f t="shared" si="224"/>
        <v>#DIV/0!</v>
      </c>
    </row>
    <row r="3172" spans="1:10" ht="12.75" customHeight="1" x14ac:dyDescent="0.25">
      <c r="A3172" s="101"/>
      <c r="D3172" s="81"/>
      <c r="E3172" s="81">
        <f>(E3171*Invoice!I5258)+((E3171-(E3171*Invoice!I5258))*Invoice!J5258)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6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Invoice!B5259</f>
        <v>0</v>
      </c>
      <c r="C3177" s="88">
        <f>Invoice!E5259</f>
        <v>0</v>
      </c>
      <c r="D3177" s="89">
        <f>Invoice!H5259</f>
        <v>0</v>
      </c>
      <c r="E3177" s="81">
        <f t="shared" si="220"/>
        <v>0</v>
      </c>
      <c r="F3177" s="81"/>
      <c r="G3177" s="82">
        <f t="shared" si="221"/>
        <v>0</v>
      </c>
      <c r="H3177" s="83">
        <f t="shared" si="222"/>
        <v>0</v>
      </c>
      <c r="I3177" s="83" t="e">
        <f t="shared" si="223"/>
        <v>#DIV/0!</v>
      </c>
      <c r="J3177" s="103" t="e">
        <f t="shared" si="224"/>
        <v>#DIV/0!</v>
      </c>
    </row>
    <row r="3178" spans="1:10" ht="12.75" customHeight="1" x14ac:dyDescent="0.25">
      <c r="A3178" s="101"/>
      <c r="D3178" s="81"/>
      <c r="E3178" s="81">
        <f>(E3177*Invoice!I5259)+((E3177-(E3177*Invoice!I5259))*Invoice!J5259)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7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Invoice!B5260</f>
        <v>0</v>
      </c>
      <c r="C3183" s="88">
        <f>Invoice!E5260</f>
        <v>0</v>
      </c>
      <c r="D3183" s="89">
        <f>Invoice!H5260</f>
        <v>0</v>
      </c>
      <c r="E3183" s="81">
        <f t="shared" si="220"/>
        <v>0</v>
      </c>
      <c r="F3183" s="81"/>
      <c r="G3183" s="82">
        <f t="shared" si="221"/>
        <v>0</v>
      </c>
      <c r="H3183" s="83">
        <f t="shared" si="222"/>
        <v>0</v>
      </c>
      <c r="I3183" s="83" t="e">
        <f t="shared" si="223"/>
        <v>#DIV/0!</v>
      </c>
      <c r="J3183" s="103" t="e">
        <f t="shared" si="224"/>
        <v>#DIV/0!</v>
      </c>
    </row>
    <row r="3184" spans="1:10" ht="12.75" customHeight="1" x14ac:dyDescent="0.25">
      <c r="A3184" s="101"/>
      <c r="D3184" s="81"/>
      <c r="E3184" s="81">
        <f>(E3183*Invoice!I5260)+((E3183-(E3183*Invoice!I5260))*Invoice!J5260)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8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Invoice!B5261</f>
        <v>0</v>
      </c>
      <c r="C3189" s="88">
        <f>Invoice!E5261</f>
        <v>0</v>
      </c>
      <c r="D3189" s="89">
        <f>Invoice!H5261</f>
        <v>0</v>
      </c>
      <c r="E3189" s="81">
        <f t="shared" si="220"/>
        <v>0</v>
      </c>
      <c r="F3189" s="81"/>
      <c r="G3189" s="82">
        <f t="shared" si="221"/>
        <v>0</v>
      </c>
      <c r="H3189" s="83">
        <f t="shared" si="222"/>
        <v>0</v>
      </c>
      <c r="I3189" s="83" t="e">
        <f t="shared" si="223"/>
        <v>#DIV/0!</v>
      </c>
      <c r="J3189" s="103" t="e">
        <f t="shared" si="224"/>
        <v>#DIV/0!</v>
      </c>
    </row>
    <row r="3190" spans="1:10" ht="12.75" customHeight="1" x14ac:dyDescent="0.25">
      <c r="A3190" s="101"/>
      <c r="D3190" s="81"/>
      <c r="E3190" s="81">
        <f>(E3189*Invoice!I5261)+((E3189-(E3189*Invoice!I5261))*Invoice!J5261)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9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Invoice!B5262</f>
        <v>0</v>
      </c>
      <c r="C3195" s="88">
        <f>Invoice!E5262</f>
        <v>0</v>
      </c>
      <c r="D3195" s="89">
        <f>Invoice!H5262</f>
        <v>0</v>
      </c>
      <c r="E3195" s="81">
        <f t="shared" si="220"/>
        <v>0</v>
      </c>
      <c r="F3195" s="81"/>
      <c r="G3195" s="82">
        <f t="shared" si="221"/>
        <v>0</v>
      </c>
      <c r="H3195" s="83">
        <f t="shared" si="222"/>
        <v>0</v>
      </c>
      <c r="I3195" s="83" t="e">
        <f t="shared" si="223"/>
        <v>#DIV/0!</v>
      </c>
      <c r="J3195" s="103" t="e">
        <f t="shared" si="224"/>
        <v>#DIV/0!</v>
      </c>
    </row>
    <row r="3196" spans="1:10" ht="12.75" customHeight="1" x14ac:dyDescent="0.25">
      <c r="A3196" s="101"/>
      <c r="D3196" s="81"/>
      <c r="E3196" s="81">
        <f>(E3195*Invoice!I5262)+((E3195-(E3195*Invoice!I5262))*Invoice!J5262)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10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Invoice!B5263</f>
        <v>0</v>
      </c>
      <c r="C3201" s="88">
        <f>Invoice!E5263</f>
        <v>0</v>
      </c>
      <c r="D3201" s="89">
        <f>Invoice!H5263</f>
        <v>0</v>
      </c>
      <c r="E3201" s="81">
        <f t="shared" si="220"/>
        <v>0</v>
      </c>
      <c r="F3201" s="81"/>
      <c r="G3201" s="82">
        <f t="shared" si="221"/>
        <v>0</v>
      </c>
      <c r="H3201" s="83">
        <f t="shared" si="222"/>
        <v>0</v>
      </c>
      <c r="I3201" s="83" t="e">
        <f t="shared" si="223"/>
        <v>#DIV/0!</v>
      </c>
      <c r="J3201" s="103" t="e">
        <f t="shared" si="224"/>
        <v>#DIV/0!</v>
      </c>
    </row>
    <row r="3202" spans="1:10" ht="12.75" customHeight="1" x14ac:dyDescent="0.25">
      <c r="A3202" s="101"/>
      <c r="D3202" s="81"/>
      <c r="E3202" s="81">
        <f>(E3201*Invoice!I5263)+((E3201-(E3201*Invoice!I5263))*Invoice!J5263)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11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Invoice!B5264</f>
        <v>0</v>
      </c>
      <c r="C3207" s="88">
        <f>Invoice!E5264</f>
        <v>0</v>
      </c>
      <c r="D3207" s="89">
        <f>Invoice!H5264</f>
        <v>0</v>
      </c>
      <c r="E3207" s="81">
        <f t="shared" si="220"/>
        <v>0</v>
      </c>
      <c r="F3207" s="81"/>
      <c r="G3207" s="82">
        <f t="shared" si="221"/>
        <v>0</v>
      </c>
      <c r="H3207" s="83">
        <f t="shared" si="222"/>
        <v>0</v>
      </c>
      <c r="I3207" s="83" t="e">
        <f t="shared" si="223"/>
        <v>#DIV/0!</v>
      </c>
      <c r="J3207" s="103" t="e">
        <f t="shared" si="224"/>
        <v>#DIV/0!</v>
      </c>
    </row>
    <row r="3208" spans="1:10" ht="12.75" customHeight="1" x14ac:dyDescent="0.25">
      <c r="A3208" s="101"/>
      <c r="D3208" s="81"/>
      <c r="E3208" s="81">
        <f>(E3207*Invoice!I5264)+((E3207-(E3207*Invoice!I5264))*Invoice!J5264)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12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Invoice!B5265</f>
        <v>0</v>
      </c>
      <c r="C3213" s="88">
        <f>Invoice!E5265</f>
        <v>0</v>
      </c>
      <c r="D3213" s="89">
        <f>Invoice!H5265</f>
        <v>0</v>
      </c>
      <c r="E3213" s="81">
        <f t="shared" si="220"/>
        <v>0</v>
      </c>
      <c r="F3213" s="81"/>
      <c r="G3213" s="82">
        <f t="shared" si="221"/>
        <v>0</v>
      </c>
      <c r="H3213" s="83">
        <f t="shared" si="222"/>
        <v>0</v>
      </c>
      <c r="I3213" s="83" t="e">
        <f t="shared" si="223"/>
        <v>#DIV/0!</v>
      </c>
      <c r="J3213" s="103" t="e">
        <f t="shared" si="224"/>
        <v>#DIV/0!</v>
      </c>
    </row>
    <row r="3214" spans="1:10" ht="12.75" customHeight="1" x14ac:dyDescent="0.25">
      <c r="A3214" s="101"/>
      <c r="D3214" s="81"/>
      <c r="E3214" s="81">
        <f>(E3213*Invoice!I5265)+((E3213-(E3213*Invoice!I5265))*Invoice!J5265)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13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Invoice!B5266</f>
        <v>0</v>
      </c>
      <c r="C3219" s="88">
        <f>Invoice!E5266</f>
        <v>0</v>
      </c>
      <c r="D3219" s="89">
        <f>Invoice!H5266</f>
        <v>0</v>
      </c>
      <c r="E3219" s="81">
        <f t="shared" si="220"/>
        <v>0</v>
      </c>
      <c r="F3219" s="81"/>
      <c r="G3219" s="82">
        <f t="shared" si="221"/>
        <v>0</v>
      </c>
      <c r="H3219" s="83">
        <f t="shared" si="222"/>
        <v>0</v>
      </c>
      <c r="I3219" s="83" t="e">
        <f t="shared" si="223"/>
        <v>#DIV/0!</v>
      </c>
      <c r="J3219" s="103" t="e">
        <f t="shared" si="224"/>
        <v>#DIV/0!</v>
      </c>
    </row>
    <row r="3220" spans="1:10" ht="12.75" customHeight="1" x14ac:dyDescent="0.25">
      <c r="A3220" s="101"/>
      <c r="D3220" s="81"/>
      <c r="E3220" s="81">
        <f>(E3219*Invoice!I5266)+((E3219-(E3219*Invoice!I5266))*Invoice!J5266)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14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Invoice!B5267</f>
        <v>0</v>
      </c>
      <c r="C3225" s="88">
        <f>Invoice!E5267</f>
        <v>0</v>
      </c>
      <c r="D3225" s="89">
        <f>Invoice!H5267</f>
        <v>0</v>
      </c>
      <c r="E3225" s="81">
        <f t="shared" si="220"/>
        <v>0</v>
      </c>
      <c r="F3225" s="81"/>
      <c r="G3225" s="82">
        <f t="shared" si="221"/>
        <v>0</v>
      </c>
      <c r="H3225" s="83">
        <f t="shared" si="222"/>
        <v>0</v>
      </c>
      <c r="I3225" s="83" t="e">
        <f t="shared" si="223"/>
        <v>#DIV/0!</v>
      </c>
      <c r="J3225" s="103" t="e">
        <f t="shared" si="224"/>
        <v>#DIV/0!</v>
      </c>
    </row>
    <row r="3226" spans="1:10" ht="12.75" customHeight="1" x14ac:dyDescent="0.25">
      <c r="A3226" s="101"/>
      <c r="D3226" s="81"/>
      <c r="E3226" s="81">
        <f>(E3225*Invoice!I5267)+((E3225-(E3225*Invoice!I5267))*Invoice!J5267)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15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Invoice!B5268</f>
        <v>0</v>
      </c>
      <c r="C3231" s="88">
        <f>Invoice!E5268</f>
        <v>0</v>
      </c>
      <c r="D3231" s="89">
        <f>Invoice!H5268</f>
        <v>0</v>
      </c>
      <c r="E3231" s="81">
        <f t="shared" si="220"/>
        <v>0</v>
      </c>
      <c r="F3231" s="81"/>
      <c r="G3231" s="82">
        <f t="shared" si="221"/>
        <v>0</v>
      </c>
      <c r="H3231" s="83">
        <f t="shared" si="222"/>
        <v>0</v>
      </c>
      <c r="I3231" s="83" t="e">
        <f t="shared" si="223"/>
        <v>#DIV/0!</v>
      </c>
      <c r="J3231" s="103" t="e">
        <f t="shared" si="224"/>
        <v>#DIV/0!</v>
      </c>
    </row>
    <row r="3232" spans="1:10" ht="12.75" customHeight="1" x14ac:dyDescent="0.25">
      <c r="A3232" s="101"/>
      <c r="D3232" s="81"/>
      <c r="E3232" s="81">
        <f>(E3231*Invoice!I5268)+((E3231-(E3231*Invoice!I5268))*Invoice!J5268)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16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Invoice!B5269</f>
        <v>0</v>
      </c>
      <c r="C3237" s="88">
        <f>Invoice!E5269</f>
        <v>0</v>
      </c>
      <c r="D3237" s="89">
        <f>Invoice!H5269</f>
        <v>0</v>
      </c>
      <c r="E3237" s="81">
        <f t="shared" si="220"/>
        <v>0</v>
      </c>
      <c r="F3237" s="81"/>
      <c r="G3237" s="82">
        <f t="shared" si="221"/>
        <v>0</v>
      </c>
      <c r="H3237" s="83">
        <f t="shared" si="222"/>
        <v>0</v>
      </c>
      <c r="I3237" s="83" t="e">
        <f t="shared" si="223"/>
        <v>#DIV/0!</v>
      </c>
      <c r="J3237" s="103" t="e">
        <f t="shared" si="224"/>
        <v>#DIV/0!</v>
      </c>
    </row>
    <row r="3238" spans="1:10" ht="12.75" customHeight="1" x14ac:dyDescent="0.25">
      <c r="A3238" s="101"/>
      <c r="D3238" s="81"/>
      <c r="E3238" s="81">
        <f>(E3237*Invoice!I5269)+((E3237-(E3237*Invoice!I5269))*Invoice!J5269)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C3241" s="88"/>
      <c r="D3241" s="89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6"/>
      <c r="B3242" s="107"/>
      <c r="C3242" s="107"/>
      <c r="D3242" s="107"/>
      <c r="E3242" s="107"/>
      <c r="F3242" s="107"/>
      <c r="G3242" s="108">
        <f>G3149+G3155+G3161+G3167+G3173+G3179+G3185+G3191+G3197+G3203+G3209+G3215+G3221+G3227+G3233+G3239</f>
        <v>0</v>
      </c>
      <c r="H3242" s="108">
        <f>H3149+H3155+H3161+H3167+H3173+H3179+H3185+H3191+H3197+H3203+H3209+H3215+H3221+H3227+H3233+H3239</f>
        <v>0</v>
      </c>
      <c r="I3242" s="107"/>
      <c r="J3242" s="109">
        <f>H3150+H3156+H3162+H3168+H3174+H3180+H3186+H3192+H3198+H3204+H3210+H3216+H3222+H3228+H3234+H3240</f>
        <v>0</v>
      </c>
    </row>
    <row r="3244" spans="1:10" ht="12.75" customHeight="1" x14ac:dyDescent="0.25">
      <c r="A3244" s="94" t="s">
        <v>1</v>
      </c>
      <c r="B3244" s="95">
        <f>Invoice!E5360</f>
        <v>24020048</v>
      </c>
      <c r="C3244" s="96"/>
      <c r="D3244" s="97"/>
      <c r="E3244" s="97"/>
      <c r="F3244" s="97"/>
      <c r="G3244" s="98"/>
      <c r="H3244" s="99"/>
      <c r="I3244" s="99"/>
      <c r="J3244" s="100"/>
    </row>
    <row r="3245" spans="1:10" ht="12.75" customHeight="1" x14ac:dyDescent="0.25">
      <c r="A3245" s="101">
        <v>1</v>
      </c>
      <c r="B3245" s="84" t="s">
        <v>20</v>
      </c>
      <c r="C3245" s="84" t="s">
        <v>21</v>
      </c>
      <c r="D3245" s="85" t="s">
        <v>22</v>
      </c>
      <c r="E3245" s="85" t="s">
        <v>23</v>
      </c>
      <c r="F3245" s="85"/>
      <c r="G3245" s="86" t="s">
        <v>24</v>
      </c>
      <c r="H3245" s="87" t="s">
        <v>25</v>
      </c>
      <c r="I3245" s="87" t="s">
        <v>26</v>
      </c>
      <c r="J3245" s="102"/>
    </row>
    <row r="3246" spans="1:10" ht="12.75" customHeight="1" x14ac:dyDescent="0.25">
      <c r="A3246" s="101"/>
      <c r="B3246" s="80">
        <f>Invoice!B5368</f>
        <v>0</v>
      </c>
      <c r="C3246" s="88">
        <f>Invoice!E5368</f>
        <v>0</v>
      </c>
      <c r="D3246" s="89">
        <f>Invoice!H5368</f>
        <v>0</v>
      </c>
      <c r="E3246" s="81">
        <f>D3246*B3246</f>
        <v>0</v>
      </c>
      <c r="F3246" s="81"/>
      <c r="G3246" s="82">
        <f>E3246/1.11</f>
        <v>0</v>
      </c>
      <c r="H3246" s="83">
        <f>G3246*11%</f>
        <v>0</v>
      </c>
      <c r="I3246" s="83" t="e">
        <f>G3246/B3246</f>
        <v>#DIV/0!</v>
      </c>
      <c r="J3246" s="103" t="e">
        <f>H3246/B3246</f>
        <v>#DIV/0!</v>
      </c>
    </row>
    <row r="3247" spans="1:10" ht="12.75" customHeight="1" x14ac:dyDescent="0.25">
      <c r="A3247" s="101"/>
      <c r="D3247" s="81"/>
      <c r="E3247" s="81">
        <f>(E3246*Invoice!I5368)+((E3246-(E3246*Invoice!I5368))*Invoice!J5368)</f>
        <v>0</v>
      </c>
      <c r="F3247" s="81"/>
      <c r="G3247" s="90">
        <f>E3247/1.11</f>
        <v>0</v>
      </c>
      <c r="H3247" s="91">
        <f>G3247*11%</f>
        <v>0</v>
      </c>
      <c r="I3247" s="91" t="e">
        <f>G3247/B3246</f>
        <v>#DIV/0!</v>
      </c>
      <c r="J3247" s="104" t="e">
        <f>H3247/B3246</f>
        <v>#DIV/0!</v>
      </c>
    </row>
    <row r="3248" spans="1:10" ht="12.75" customHeight="1" x14ac:dyDescent="0.25">
      <c r="A3248" s="101"/>
      <c r="D3248" s="81" t="s">
        <v>23</v>
      </c>
      <c r="E3248" s="81">
        <f>E3246-E3247</f>
        <v>0</v>
      </c>
      <c r="F3248" s="81"/>
      <c r="G3248" s="82">
        <f>G3246-G3247</f>
        <v>0</v>
      </c>
      <c r="H3248" s="82">
        <f>H3246-H3247</f>
        <v>0</v>
      </c>
      <c r="I3248" s="82" t="e">
        <f>I3246-I3247</f>
        <v>#DIV/0!</v>
      </c>
      <c r="J3248" s="105" t="e">
        <f>J3246-J3247</f>
        <v>#DIV/0!</v>
      </c>
    </row>
    <row r="3249" spans="1:10" ht="12.75" customHeight="1" x14ac:dyDescent="0.25">
      <c r="A3249" s="101"/>
      <c r="D3249" s="81"/>
      <c r="E3249" s="81"/>
      <c r="F3249" s="81"/>
      <c r="G3249" s="82"/>
      <c r="H3249" s="83">
        <f>G3248+H3248</f>
        <v>0</v>
      </c>
      <c r="I3249" s="83"/>
      <c r="J3249" s="103"/>
    </row>
    <row r="3250" spans="1:10" ht="12.75" customHeight="1" x14ac:dyDescent="0.25">
      <c r="A3250" s="101"/>
      <c r="B3250" s="79"/>
      <c r="D3250" s="81"/>
      <c r="E3250" s="81"/>
      <c r="F3250" s="81"/>
      <c r="G3250" s="82"/>
      <c r="H3250" s="83"/>
      <c r="I3250" s="83"/>
      <c r="J3250" s="103"/>
    </row>
    <row r="3251" spans="1:10" ht="12.75" customHeight="1" x14ac:dyDescent="0.25">
      <c r="A3251" s="101">
        <v>2</v>
      </c>
      <c r="B3251" s="84" t="s">
        <v>20</v>
      </c>
      <c r="C3251" s="84" t="s">
        <v>21</v>
      </c>
      <c r="D3251" s="85" t="s">
        <v>22</v>
      </c>
      <c r="E3251" s="85" t="s">
        <v>23</v>
      </c>
      <c r="F3251" s="85"/>
      <c r="G3251" s="86" t="s">
        <v>24</v>
      </c>
      <c r="H3251" s="87" t="s">
        <v>25</v>
      </c>
      <c r="I3251" s="87" t="s">
        <v>26</v>
      </c>
      <c r="J3251" s="102"/>
    </row>
    <row r="3252" spans="1:10" ht="12.75" customHeight="1" x14ac:dyDescent="0.25">
      <c r="A3252" s="101"/>
      <c r="B3252" s="80">
        <f>Invoice!B5369</f>
        <v>0</v>
      </c>
      <c r="C3252" s="88">
        <f>Invoice!E5369</f>
        <v>0</v>
      </c>
      <c r="D3252" s="89">
        <f>Invoice!H5369</f>
        <v>0</v>
      </c>
      <c r="E3252" s="81">
        <f t="shared" ref="E3252:E3336" si="225">D3252*B3252</f>
        <v>0</v>
      </c>
      <c r="F3252" s="81"/>
      <c r="G3252" s="82">
        <f t="shared" ref="G3252:G3336" si="226">E3252/1.11</f>
        <v>0</v>
      </c>
      <c r="H3252" s="83">
        <f t="shared" ref="H3252:H3336" si="227">G3252*11%</f>
        <v>0</v>
      </c>
      <c r="I3252" s="83" t="e">
        <f t="shared" ref="I3252:I3336" si="228">G3252/B3252</f>
        <v>#DIV/0!</v>
      </c>
      <c r="J3252" s="103" t="e">
        <f t="shared" ref="J3252:J3336" si="229">H3252/B3252</f>
        <v>#DIV/0!</v>
      </c>
    </row>
    <row r="3253" spans="1:10" ht="12.75" customHeight="1" x14ac:dyDescent="0.25">
      <c r="A3253" s="101"/>
      <c r="D3253" s="81"/>
      <c r="E3253" s="81">
        <f>(E3252*Invoice!I5369)+((E3252-(E3252*Invoice!I5369))*Invoice!J5369)</f>
        <v>0</v>
      </c>
      <c r="F3253" s="81"/>
      <c r="G3253" s="90">
        <f>E3253/1.11</f>
        <v>0</v>
      </c>
      <c r="H3253" s="91">
        <f>G3253*11%</f>
        <v>0</v>
      </c>
      <c r="I3253" s="91" t="e">
        <f>G3253/B3252</f>
        <v>#DIV/0!</v>
      </c>
      <c r="J3253" s="104" t="e">
        <f>H3253/B3252</f>
        <v>#DIV/0!</v>
      </c>
    </row>
    <row r="3254" spans="1:10" ht="12.75" customHeight="1" x14ac:dyDescent="0.25">
      <c r="A3254" s="101"/>
      <c r="D3254" s="81" t="s">
        <v>23</v>
      </c>
      <c r="E3254" s="81">
        <f>E3252-E3253</f>
        <v>0</v>
      </c>
      <c r="F3254" s="81"/>
      <c r="G3254" s="82">
        <f>G3252-G3253</f>
        <v>0</v>
      </c>
      <c r="H3254" s="82">
        <f>H3252-H3253</f>
        <v>0</v>
      </c>
      <c r="I3254" s="82" t="e">
        <f>I3252-I3253</f>
        <v>#DIV/0!</v>
      </c>
      <c r="J3254" s="105" t="e">
        <f>J3252-J3253</f>
        <v>#DIV/0!</v>
      </c>
    </row>
    <row r="3255" spans="1:10" ht="12.75" customHeight="1" x14ac:dyDescent="0.25">
      <c r="A3255" s="101"/>
      <c r="D3255" s="81"/>
      <c r="E3255" s="81"/>
      <c r="F3255" s="81"/>
      <c r="G3255" s="82"/>
      <c r="H3255" s="83">
        <f>G3254+H3254</f>
        <v>0</v>
      </c>
      <c r="I3255" s="83"/>
      <c r="J3255" s="103"/>
    </row>
    <row r="3256" spans="1:10" ht="12.75" customHeight="1" x14ac:dyDescent="0.25">
      <c r="A3256" s="101"/>
      <c r="B3256" s="79"/>
      <c r="D3256" s="81"/>
      <c r="E3256" s="81"/>
      <c r="F3256" s="81"/>
      <c r="G3256" s="82"/>
      <c r="H3256" s="83"/>
      <c r="I3256" s="83"/>
      <c r="J3256" s="103"/>
    </row>
    <row r="3257" spans="1:10" ht="12.75" customHeight="1" x14ac:dyDescent="0.25">
      <c r="A3257" s="101">
        <v>3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Invoice!B5370</f>
        <v>0</v>
      </c>
      <c r="C3258" s="88">
        <f>Invoice!E5370</f>
        <v>0</v>
      </c>
      <c r="D3258" s="89">
        <f>Invoice!H5370</f>
        <v>0</v>
      </c>
      <c r="E3258" s="81">
        <f t="shared" si="225"/>
        <v>0</v>
      </c>
      <c r="F3258" s="81"/>
      <c r="G3258" s="82">
        <f t="shared" si="226"/>
        <v>0</v>
      </c>
      <c r="H3258" s="83">
        <f t="shared" si="227"/>
        <v>0</v>
      </c>
      <c r="I3258" s="83" t="e">
        <f t="shared" si="228"/>
        <v>#DIV/0!</v>
      </c>
      <c r="J3258" s="103" t="e">
        <f t="shared" si="229"/>
        <v>#DIV/0!</v>
      </c>
    </row>
    <row r="3259" spans="1:10" ht="12.75" customHeight="1" x14ac:dyDescent="0.25">
      <c r="A3259" s="101"/>
      <c r="D3259" s="81"/>
      <c r="E3259" s="81">
        <f>(E3258*Invoice!I5370)+((E3258-(E3258*Invoice!I5370))*Invoice!J5370)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4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Invoice!B5371</f>
        <v>0</v>
      </c>
      <c r="C3264" s="88">
        <f>Invoice!E5371</f>
        <v>0</v>
      </c>
      <c r="D3264" s="89">
        <f>Invoice!H5371</f>
        <v>0</v>
      </c>
      <c r="E3264" s="81">
        <f t="shared" si="225"/>
        <v>0</v>
      </c>
      <c r="F3264" s="81"/>
      <c r="G3264" s="82">
        <f t="shared" si="226"/>
        <v>0</v>
      </c>
      <c r="H3264" s="83">
        <f t="shared" si="227"/>
        <v>0</v>
      </c>
      <c r="I3264" s="83" t="e">
        <f t="shared" si="228"/>
        <v>#DIV/0!</v>
      </c>
      <c r="J3264" s="103" t="e">
        <f t="shared" si="229"/>
        <v>#DIV/0!</v>
      </c>
    </row>
    <row r="3265" spans="1:10" ht="12.75" customHeight="1" x14ac:dyDescent="0.25">
      <c r="A3265" s="101"/>
      <c r="D3265" s="81"/>
      <c r="E3265" s="81">
        <f>(E3264*Invoice!I5371)+((E3264-(E3264*Invoice!I5371))*Invoice!J5371)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B3268" s="79"/>
      <c r="D3268" s="81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1">
        <v>5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Invoice!B5372</f>
        <v>0</v>
      </c>
      <c r="C3270" s="88">
        <f>Invoice!E5372</f>
        <v>0</v>
      </c>
      <c r="D3270" s="89">
        <f>Invoice!H5372</f>
        <v>0</v>
      </c>
      <c r="E3270" s="81">
        <f t="shared" si="225"/>
        <v>0</v>
      </c>
      <c r="F3270" s="81"/>
      <c r="G3270" s="82">
        <f t="shared" si="226"/>
        <v>0</v>
      </c>
      <c r="H3270" s="83">
        <f t="shared" si="227"/>
        <v>0</v>
      </c>
      <c r="I3270" s="83" t="e">
        <f t="shared" si="228"/>
        <v>#DIV/0!</v>
      </c>
      <c r="J3270" s="103" t="e">
        <f t="shared" si="229"/>
        <v>#DIV/0!</v>
      </c>
    </row>
    <row r="3271" spans="1:10" ht="12.75" customHeight="1" x14ac:dyDescent="0.25">
      <c r="A3271" s="101"/>
      <c r="D3271" s="81"/>
      <c r="E3271" s="81">
        <f>(E3270*Invoice!I5372)+((E3270-(E3270*Invoice!I5372))*Invoice!J5372)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6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Invoice!B5373</f>
        <v>0</v>
      </c>
      <c r="C3276" s="88">
        <f>Invoice!E5373</f>
        <v>0</v>
      </c>
      <c r="D3276" s="89">
        <f>Invoice!H5373</f>
        <v>0</v>
      </c>
      <c r="E3276" s="81">
        <f t="shared" si="225"/>
        <v>0</v>
      </c>
      <c r="F3276" s="81"/>
      <c r="G3276" s="82">
        <f t="shared" si="226"/>
        <v>0</v>
      </c>
      <c r="H3276" s="83">
        <f t="shared" si="227"/>
        <v>0</v>
      </c>
      <c r="I3276" s="83" t="e">
        <f t="shared" si="228"/>
        <v>#DIV/0!</v>
      </c>
      <c r="J3276" s="103" t="e">
        <f t="shared" si="229"/>
        <v>#DIV/0!</v>
      </c>
    </row>
    <row r="3277" spans="1:10" ht="12.75" customHeight="1" x14ac:dyDescent="0.25">
      <c r="A3277" s="101"/>
      <c r="D3277" s="81"/>
      <c r="E3277" s="81">
        <f>(E3276*Invoice!I5373)+((E3276-(E3276*Invoice!I5373))*Invoice!J5373)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7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Invoice!B5374</f>
        <v>0</v>
      </c>
      <c r="C3282" s="88">
        <f>Invoice!E5374</f>
        <v>0</v>
      </c>
      <c r="D3282" s="89">
        <f>Invoice!H5374</f>
        <v>0</v>
      </c>
      <c r="E3282" s="81">
        <f t="shared" si="225"/>
        <v>0</v>
      </c>
      <c r="F3282" s="81"/>
      <c r="G3282" s="82">
        <f t="shared" si="226"/>
        <v>0</v>
      </c>
      <c r="H3282" s="83">
        <f t="shared" si="227"/>
        <v>0</v>
      </c>
      <c r="I3282" s="83" t="e">
        <f t="shared" si="228"/>
        <v>#DIV/0!</v>
      </c>
      <c r="J3282" s="103" t="e">
        <f t="shared" si="229"/>
        <v>#DIV/0!</v>
      </c>
    </row>
    <row r="3283" spans="1:10" ht="12.75" customHeight="1" x14ac:dyDescent="0.25">
      <c r="A3283" s="101"/>
      <c r="D3283" s="81"/>
      <c r="E3283" s="81">
        <f>(E3282*Invoice!I5374)+((E3282-(E3282*Invoice!I5374))*Invoice!J5374)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8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Invoice!B5375</f>
        <v>0</v>
      </c>
      <c r="C3288" s="88">
        <f>Invoice!E5375</f>
        <v>0</v>
      </c>
      <c r="D3288" s="89">
        <f>Invoice!H5375</f>
        <v>0</v>
      </c>
      <c r="E3288" s="81">
        <f t="shared" si="225"/>
        <v>0</v>
      </c>
      <c r="F3288" s="81"/>
      <c r="G3288" s="82">
        <f t="shared" si="226"/>
        <v>0</v>
      </c>
      <c r="H3288" s="83">
        <f t="shared" si="227"/>
        <v>0</v>
      </c>
      <c r="I3288" s="83" t="e">
        <f t="shared" si="228"/>
        <v>#DIV/0!</v>
      </c>
      <c r="J3288" s="103" t="e">
        <f t="shared" si="229"/>
        <v>#DIV/0!</v>
      </c>
    </row>
    <row r="3289" spans="1:10" ht="12.75" customHeight="1" x14ac:dyDescent="0.25">
      <c r="A3289" s="101"/>
      <c r="D3289" s="81"/>
      <c r="E3289" s="81">
        <f>(E3288*Invoice!I5375)+((E3288-(E3288*Invoice!I5375))*Invoice!J5375)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9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Invoice!B5376</f>
        <v>0</v>
      </c>
      <c r="C3294" s="88">
        <f>Invoice!E5376</f>
        <v>0</v>
      </c>
      <c r="D3294" s="89">
        <f>Invoice!H5376</f>
        <v>0</v>
      </c>
      <c r="E3294" s="81">
        <f t="shared" si="225"/>
        <v>0</v>
      </c>
      <c r="F3294" s="81"/>
      <c r="G3294" s="82">
        <f t="shared" si="226"/>
        <v>0</v>
      </c>
      <c r="H3294" s="83">
        <f t="shared" si="227"/>
        <v>0</v>
      </c>
      <c r="I3294" s="83" t="e">
        <f t="shared" si="228"/>
        <v>#DIV/0!</v>
      </c>
      <c r="J3294" s="103" t="e">
        <f t="shared" si="229"/>
        <v>#DIV/0!</v>
      </c>
    </row>
    <row r="3295" spans="1:10" ht="12.75" customHeight="1" x14ac:dyDescent="0.25">
      <c r="A3295" s="101"/>
      <c r="D3295" s="81"/>
      <c r="E3295" s="81">
        <f>(E3294*Invoice!I5376)+((E3294-(E3294*Invoice!I5376))*Invoice!J5376)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10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Invoice!B5377</f>
        <v>0</v>
      </c>
      <c r="C3300" s="88">
        <f>Invoice!E5377</f>
        <v>0</v>
      </c>
      <c r="D3300" s="89">
        <f>Invoice!H5377</f>
        <v>0</v>
      </c>
      <c r="E3300" s="81">
        <f t="shared" si="225"/>
        <v>0</v>
      </c>
      <c r="F3300" s="81"/>
      <c r="G3300" s="82">
        <f t="shared" si="226"/>
        <v>0</v>
      </c>
      <c r="H3300" s="83">
        <f t="shared" si="227"/>
        <v>0</v>
      </c>
      <c r="I3300" s="83" t="e">
        <f t="shared" si="228"/>
        <v>#DIV/0!</v>
      </c>
      <c r="J3300" s="103" t="e">
        <f t="shared" si="229"/>
        <v>#DIV/0!</v>
      </c>
    </row>
    <row r="3301" spans="1:10" ht="12.75" customHeight="1" x14ac:dyDescent="0.25">
      <c r="A3301" s="101"/>
      <c r="D3301" s="81"/>
      <c r="E3301" s="81">
        <f>(E3300*Invoice!I5377)+((E3300-(E3300*Invoice!I5377))*Invoice!J5377)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11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Invoice!B5378</f>
        <v>0</v>
      </c>
      <c r="C3306" s="88">
        <f>Invoice!E5378</f>
        <v>0</v>
      </c>
      <c r="D3306" s="89">
        <f>Invoice!H5378</f>
        <v>0</v>
      </c>
      <c r="E3306" s="81">
        <f t="shared" si="225"/>
        <v>0</v>
      </c>
      <c r="F3306" s="81"/>
      <c r="G3306" s="82">
        <f t="shared" si="226"/>
        <v>0</v>
      </c>
      <c r="H3306" s="83">
        <f t="shared" si="227"/>
        <v>0</v>
      </c>
      <c r="I3306" s="83" t="e">
        <f t="shared" si="228"/>
        <v>#DIV/0!</v>
      </c>
      <c r="J3306" s="103" t="e">
        <f t="shared" si="229"/>
        <v>#DIV/0!</v>
      </c>
    </row>
    <row r="3307" spans="1:10" ht="12.75" customHeight="1" x14ac:dyDescent="0.25">
      <c r="A3307" s="101"/>
      <c r="D3307" s="81"/>
      <c r="E3307" s="81">
        <f>(E3306*Invoice!I5378)+((E3306-(E3306*Invoice!I5378))*Invoice!J5378)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12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Invoice!B5379</f>
        <v>0</v>
      </c>
      <c r="C3312" s="88">
        <f>Invoice!E5379</f>
        <v>0</v>
      </c>
      <c r="D3312" s="89">
        <f>Invoice!H5379</f>
        <v>0</v>
      </c>
      <c r="E3312" s="81">
        <f t="shared" si="225"/>
        <v>0</v>
      </c>
      <c r="F3312" s="81"/>
      <c r="G3312" s="82">
        <f t="shared" si="226"/>
        <v>0</v>
      </c>
      <c r="H3312" s="83">
        <f t="shared" si="227"/>
        <v>0</v>
      </c>
      <c r="I3312" s="83" t="e">
        <f t="shared" si="228"/>
        <v>#DIV/0!</v>
      </c>
      <c r="J3312" s="103" t="e">
        <f t="shared" si="229"/>
        <v>#DIV/0!</v>
      </c>
    </row>
    <row r="3313" spans="1:10" ht="12.75" customHeight="1" x14ac:dyDescent="0.25">
      <c r="A3313" s="101"/>
      <c r="D3313" s="81"/>
      <c r="E3313" s="81">
        <f>(E3312*Invoice!I5379)+((E3312-(E3312*Invoice!I5379))*Invoice!J5379)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13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Invoice!B5380</f>
        <v>0</v>
      </c>
      <c r="C3318" s="88">
        <f>Invoice!E5380</f>
        <v>0</v>
      </c>
      <c r="D3318" s="89">
        <f>Invoice!H5380</f>
        <v>0</v>
      </c>
      <c r="E3318" s="81">
        <f t="shared" si="225"/>
        <v>0</v>
      </c>
      <c r="F3318" s="81"/>
      <c r="G3318" s="82">
        <f t="shared" si="226"/>
        <v>0</v>
      </c>
      <c r="H3318" s="83">
        <f t="shared" si="227"/>
        <v>0</v>
      </c>
      <c r="I3318" s="83" t="e">
        <f t="shared" si="228"/>
        <v>#DIV/0!</v>
      </c>
      <c r="J3318" s="103" t="e">
        <f t="shared" si="229"/>
        <v>#DIV/0!</v>
      </c>
    </row>
    <row r="3319" spans="1:10" ht="12.75" customHeight="1" x14ac:dyDescent="0.25">
      <c r="A3319" s="101"/>
      <c r="D3319" s="81"/>
      <c r="E3319" s="81">
        <f>(E3318*Invoice!I5380)+((E3318-(E3318*Invoice!I5380))*Invoice!J5380)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14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Invoice!B5381</f>
        <v>0</v>
      </c>
      <c r="C3324" s="88">
        <f>Invoice!E5381</f>
        <v>0</v>
      </c>
      <c r="D3324" s="89">
        <f>Invoice!H5381</f>
        <v>0</v>
      </c>
      <c r="E3324" s="81">
        <f t="shared" si="225"/>
        <v>0</v>
      </c>
      <c r="F3324" s="81"/>
      <c r="G3324" s="82">
        <f t="shared" si="226"/>
        <v>0</v>
      </c>
      <c r="H3324" s="83">
        <f t="shared" si="227"/>
        <v>0</v>
      </c>
      <c r="I3324" s="83" t="e">
        <f t="shared" si="228"/>
        <v>#DIV/0!</v>
      </c>
      <c r="J3324" s="103" t="e">
        <f t="shared" si="229"/>
        <v>#DIV/0!</v>
      </c>
    </row>
    <row r="3325" spans="1:10" ht="12.75" customHeight="1" x14ac:dyDescent="0.25">
      <c r="A3325" s="101"/>
      <c r="D3325" s="81"/>
      <c r="E3325" s="81">
        <f>(E3324*Invoice!I5381)+((E3324-(E3324*Invoice!I5381))*Invoice!J5381)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15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Invoice!B5382</f>
        <v>0</v>
      </c>
      <c r="C3330" s="88">
        <f>Invoice!E5382</f>
        <v>0</v>
      </c>
      <c r="D3330" s="89">
        <f>Invoice!H5382</f>
        <v>0</v>
      </c>
      <c r="E3330" s="81">
        <f t="shared" si="225"/>
        <v>0</v>
      </c>
      <c r="F3330" s="81"/>
      <c r="G3330" s="82">
        <f t="shared" si="226"/>
        <v>0</v>
      </c>
      <c r="H3330" s="83">
        <f t="shared" si="227"/>
        <v>0</v>
      </c>
      <c r="I3330" s="83" t="e">
        <f t="shared" si="228"/>
        <v>#DIV/0!</v>
      </c>
      <c r="J3330" s="103" t="e">
        <f t="shared" si="229"/>
        <v>#DIV/0!</v>
      </c>
    </row>
    <row r="3331" spans="1:10" ht="12.75" customHeight="1" x14ac:dyDescent="0.25">
      <c r="A3331" s="101"/>
      <c r="D3331" s="81"/>
      <c r="E3331" s="81">
        <f>(E3330*Invoice!I5382)+((E3330-(E3330*Invoice!I5382))*Invoice!J5382)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16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Invoice!B5383</f>
        <v>0</v>
      </c>
      <c r="C3336" s="88">
        <f>Invoice!E5383</f>
        <v>0</v>
      </c>
      <c r="D3336" s="89">
        <f>Invoice!H5383</f>
        <v>0</v>
      </c>
      <c r="E3336" s="81">
        <f t="shared" si="225"/>
        <v>0</v>
      </c>
      <c r="F3336" s="81"/>
      <c r="G3336" s="82">
        <f t="shared" si="226"/>
        <v>0</v>
      </c>
      <c r="H3336" s="83">
        <f t="shared" si="227"/>
        <v>0</v>
      </c>
      <c r="I3336" s="83" t="e">
        <f t="shared" si="228"/>
        <v>#DIV/0!</v>
      </c>
      <c r="J3336" s="103" t="e">
        <f t="shared" si="229"/>
        <v>#DIV/0!</v>
      </c>
    </row>
    <row r="3337" spans="1:10" ht="12.75" customHeight="1" x14ac:dyDescent="0.25">
      <c r="A3337" s="101"/>
      <c r="D3337" s="81"/>
      <c r="E3337" s="81">
        <f>(E3336*Invoice!I5383)+((E3336-(E3336*Invoice!I5383))*Invoice!J5383)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C3340" s="88"/>
      <c r="D3340" s="89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6"/>
      <c r="B3341" s="107"/>
      <c r="C3341" s="107"/>
      <c r="D3341" s="107"/>
      <c r="E3341" s="107"/>
      <c r="F3341" s="107"/>
      <c r="G3341" s="108">
        <f>G3248+G3254+G3260+G3266+G3272+G3278+G3284+G3290+G3296+G3302+G3308+G3314+G3320+G3326+G3332+G3338</f>
        <v>0</v>
      </c>
      <c r="H3341" s="108">
        <f>H3248+H3254+H3260+H3266+H3272+H3278+H3284+H3290+H3296+H3302+H3308+H3314+H3320+H3326+H3332+H3338</f>
        <v>0</v>
      </c>
      <c r="I3341" s="107"/>
      <c r="J3341" s="109">
        <f>H3249+H3255+H3261+H3267+H3273+H3279+H3285+H3291+H3297+H3303+H3309+H3315+H3321+H3327+H3333+H3339</f>
        <v>0</v>
      </c>
    </row>
    <row r="3343" spans="1:10" ht="12.75" customHeight="1" x14ac:dyDescent="0.25">
      <c r="A3343" s="94" t="s">
        <v>1</v>
      </c>
      <c r="B3343" s="95">
        <f>Invoice!E5474</f>
        <v>24020049</v>
      </c>
      <c r="C3343" s="96"/>
      <c r="D3343" s="97"/>
      <c r="E3343" s="97"/>
      <c r="F3343" s="97"/>
      <c r="G3343" s="98"/>
      <c r="H3343" s="99"/>
      <c r="I3343" s="99"/>
      <c r="J3343" s="100"/>
    </row>
    <row r="3344" spans="1:10" ht="12.75" customHeight="1" x14ac:dyDescent="0.25">
      <c r="A3344" s="101">
        <v>1</v>
      </c>
      <c r="B3344" s="84" t="s">
        <v>20</v>
      </c>
      <c r="C3344" s="84" t="s">
        <v>21</v>
      </c>
      <c r="D3344" s="85" t="s">
        <v>22</v>
      </c>
      <c r="E3344" s="85" t="s">
        <v>23</v>
      </c>
      <c r="F3344" s="85"/>
      <c r="G3344" s="86" t="s">
        <v>24</v>
      </c>
      <c r="H3344" s="87" t="s">
        <v>25</v>
      </c>
      <c r="I3344" s="87" t="s">
        <v>26</v>
      </c>
      <c r="J3344" s="102"/>
    </row>
    <row r="3345" spans="1:10" ht="12.75" customHeight="1" x14ac:dyDescent="0.25">
      <c r="A3345" s="101"/>
      <c r="B3345" s="80">
        <f>Invoice!B5482</f>
        <v>0</v>
      </c>
      <c r="C3345" s="88">
        <f>Invoice!E5482</f>
        <v>0</v>
      </c>
      <c r="D3345" s="89">
        <f>Invoice!H5482</f>
        <v>0</v>
      </c>
      <c r="E3345" s="81">
        <f>D3345*B3345</f>
        <v>0</v>
      </c>
      <c r="F3345" s="81"/>
      <c r="G3345" s="82">
        <f>E3345/1.11</f>
        <v>0</v>
      </c>
      <c r="H3345" s="83">
        <f>G3345*11%</f>
        <v>0</v>
      </c>
      <c r="I3345" s="83" t="e">
        <f>G3345/B3345</f>
        <v>#DIV/0!</v>
      </c>
      <c r="J3345" s="103" t="e">
        <f>H3345/B3345</f>
        <v>#DIV/0!</v>
      </c>
    </row>
    <row r="3346" spans="1:10" ht="12.75" customHeight="1" x14ac:dyDescent="0.25">
      <c r="A3346" s="101"/>
      <c r="D3346" s="81"/>
      <c r="E3346" s="81">
        <f>(E3345*Invoice!I5482)+((E3345-(E3345*Invoice!I5482))*Invoice!J5482)</f>
        <v>0</v>
      </c>
      <c r="F3346" s="81"/>
      <c r="G3346" s="90">
        <f>E3346/1.11</f>
        <v>0</v>
      </c>
      <c r="H3346" s="91">
        <f>G3346*11%</f>
        <v>0</v>
      </c>
      <c r="I3346" s="91" t="e">
        <f>G3346/B3345</f>
        <v>#DIV/0!</v>
      </c>
      <c r="J3346" s="104" t="e">
        <f>H3346/B3345</f>
        <v>#DIV/0!</v>
      </c>
    </row>
    <row r="3347" spans="1:10" ht="12.75" customHeight="1" x14ac:dyDescent="0.25">
      <c r="A3347" s="101"/>
      <c r="D3347" s="81" t="s">
        <v>23</v>
      </c>
      <c r="E3347" s="81">
        <f>E3345-E3346</f>
        <v>0</v>
      </c>
      <c r="F3347" s="81"/>
      <c r="G3347" s="82">
        <f>G3345-G3346</f>
        <v>0</v>
      </c>
      <c r="H3347" s="82">
        <f>H3345-H3346</f>
        <v>0</v>
      </c>
      <c r="I3347" s="82" t="e">
        <f>I3345-I3346</f>
        <v>#DIV/0!</v>
      </c>
      <c r="J3347" s="105" t="e">
        <f>J3345-J3346</f>
        <v>#DIV/0!</v>
      </c>
    </row>
    <row r="3348" spans="1:10" ht="12.75" customHeight="1" x14ac:dyDescent="0.25">
      <c r="A3348" s="101"/>
      <c r="D3348" s="81"/>
      <c r="E3348" s="81"/>
      <c r="F3348" s="81"/>
      <c r="G3348" s="82"/>
      <c r="H3348" s="83">
        <f>G3347+H3347</f>
        <v>0</v>
      </c>
      <c r="I3348" s="83"/>
      <c r="J3348" s="103"/>
    </row>
    <row r="3349" spans="1:10" ht="12.75" customHeight="1" x14ac:dyDescent="0.25">
      <c r="A3349" s="101"/>
      <c r="B3349" s="79"/>
      <c r="D3349" s="81"/>
      <c r="E3349" s="81"/>
      <c r="F3349" s="81"/>
      <c r="G3349" s="82"/>
      <c r="H3349" s="83"/>
      <c r="I3349" s="83"/>
      <c r="J3349" s="103"/>
    </row>
    <row r="3350" spans="1:10" ht="12.75" customHeight="1" x14ac:dyDescent="0.25">
      <c r="A3350" s="101">
        <v>2</v>
      </c>
      <c r="B3350" s="84" t="s">
        <v>20</v>
      </c>
      <c r="C3350" s="84" t="s">
        <v>21</v>
      </c>
      <c r="D3350" s="85" t="s">
        <v>22</v>
      </c>
      <c r="E3350" s="85" t="s">
        <v>23</v>
      </c>
      <c r="F3350" s="85"/>
      <c r="G3350" s="86" t="s">
        <v>24</v>
      </c>
      <c r="H3350" s="87" t="s">
        <v>25</v>
      </c>
      <c r="I3350" s="87" t="s">
        <v>26</v>
      </c>
      <c r="J3350" s="102"/>
    </row>
    <row r="3351" spans="1:10" ht="12.75" customHeight="1" x14ac:dyDescent="0.25">
      <c r="A3351" s="101"/>
      <c r="B3351" s="80">
        <f>Invoice!B5483</f>
        <v>0</v>
      </c>
      <c r="C3351" s="88">
        <f>Invoice!E5483</f>
        <v>0</v>
      </c>
      <c r="D3351" s="89">
        <f>Invoice!H5483</f>
        <v>0</v>
      </c>
      <c r="E3351" s="81">
        <f t="shared" ref="E3351:E3435" si="230">D3351*B3351</f>
        <v>0</v>
      </c>
      <c r="F3351" s="81"/>
      <c r="G3351" s="82">
        <f t="shared" ref="G3351:G3435" si="231">E3351/1.11</f>
        <v>0</v>
      </c>
      <c r="H3351" s="83">
        <f t="shared" ref="H3351:H3435" si="232">G3351*11%</f>
        <v>0</v>
      </c>
      <c r="I3351" s="83" t="e">
        <f t="shared" ref="I3351:I3435" si="233">G3351/B3351</f>
        <v>#DIV/0!</v>
      </c>
      <c r="J3351" s="103" t="e">
        <f t="shared" ref="J3351:J3435" si="234">H3351/B3351</f>
        <v>#DIV/0!</v>
      </c>
    </row>
    <row r="3352" spans="1:10" ht="12.75" customHeight="1" x14ac:dyDescent="0.25">
      <c r="A3352" s="101"/>
      <c r="D3352" s="81"/>
      <c r="E3352" s="81">
        <f>(E3351*Invoice!I5483)+((E3351-(E3351*Invoice!I5483))*Invoice!J5483)</f>
        <v>0</v>
      </c>
      <c r="F3352" s="81"/>
      <c r="G3352" s="90">
        <f>E3352/1.11</f>
        <v>0</v>
      </c>
      <c r="H3352" s="91">
        <f>G3352*11%</f>
        <v>0</v>
      </c>
      <c r="I3352" s="91" t="e">
        <f>G3352/B3351</f>
        <v>#DIV/0!</v>
      </c>
      <c r="J3352" s="104" t="e">
        <f>H3352/B3351</f>
        <v>#DIV/0!</v>
      </c>
    </row>
    <row r="3353" spans="1:10" ht="12.75" customHeight="1" x14ac:dyDescent="0.25">
      <c r="A3353" s="101"/>
      <c r="D3353" s="81" t="s">
        <v>23</v>
      </c>
      <c r="E3353" s="81">
        <f>E3351-E3352</f>
        <v>0</v>
      </c>
      <c r="F3353" s="81"/>
      <c r="G3353" s="82">
        <f>G3351-G3352</f>
        <v>0</v>
      </c>
      <c r="H3353" s="82">
        <f>H3351-H3352</f>
        <v>0</v>
      </c>
      <c r="I3353" s="82" t="e">
        <f>I3351-I3352</f>
        <v>#DIV/0!</v>
      </c>
      <c r="J3353" s="105" t="e">
        <f>J3351-J3352</f>
        <v>#DIV/0!</v>
      </c>
    </row>
    <row r="3354" spans="1:10" ht="12.75" customHeight="1" x14ac:dyDescent="0.25">
      <c r="A3354" s="101"/>
      <c r="D3354" s="81"/>
      <c r="E3354" s="81"/>
      <c r="F3354" s="81"/>
      <c r="G3354" s="82"/>
      <c r="H3354" s="83">
        <f>G3353+H3353</f>
        <v>0</v>
      </c>
      <c r="I3354" s="83"/>
      <c r="J3354" s="103"/>
    </row>
    <row r="3355" spans="1:10" ht="12.75" customHeight="1" x14ac:dyDescent="0.25">
      <c r="A3355" s="101"/>
      <c r="B3355" s="79"/>
      <c r="D3355" s="81"/>
      <c r="E3355" s="81"/>
      <c r="F3355" s="81"/>
      <c r="G3355" s="82"/>
      <c r="H3355" s="83"/>
      <c r="I3355" s="83"/>
      <c r="J3355" s="103"/>
    </row>
    <row r="3356" spans="1:10" ht="12.75" customHeight="1" x14ac:dyDescent="0.25">
      <c r="A3356" s="101">
        <v>3</v>
      </c>
      <c r="B3356" s="84" t="s">
        <v>20</v>
      </c>
      <c r="C3356" s="84" t="s">
        <v>21</v>
      </c>
      <c r="D3356" s="85" t="s">
        <v>22</v>
      </c>
      <c r="E3356" s="85" t="s">
        <v>23</v>
      </c>
      <c r="F3356" s="85"/>
      <c r="G3356" s="86" t="s">
        <v>24</v>
      </c>
      <c r="H3356" s="87" t="s">
        <v>25</v>
      </c>
      <c r="I3356" s="87" t="s">
        <v>26</v>
      </c>
      <c r="J3356" s="102"/>
    </row>
    <row r="3357" spans="1:10" ht="12.75" customHeight="1" x14ac:dyDescent="0.25">
      <c r="A3357" s="101"/>
      <c r="B3357" s="80">
        <f>Invoice!B5484</f>
        <v>0</v>
      </c>
      <c r="C3357" s="88">
        <f>Invoice!E5484</f>
        <v>0</v>
      </c>
      <c r="D3357" s="89">
        <f>Invoice!H5484</f>
        <v>0</v>
      </c>
      <c r="E3357" s="81">
        <f t="shared" si="230"/>
        <v>0</v>
      </c>
      <c r="F3357" s="81"/>
      <c r="G3357" s="82">
        <f t="shared" si="231"/>
        <v>0</v>
      </c>
      <c r="H3357" s="83">
        <f t="shared" si="232"/>
        <v>0</v>
      </c>
      <c r="I3357" s="83" t="e">
        <f t="shared" si="233"/>
        <v>#DIV/0!</v>
      </c>
      <c r="J3357" s="103" t="e">
        <f t="shared" si="234"/>
        <v>#DIV/0!</v>
      </c>
    </row>
    <row r="3358" spans="1:10" ht="12.75" customHeight="1" x14ac:dyDescent="0.25">
      <c r="A3358" s="101"/>
      <c r="D3358" s="81"/>
      <c r="E3358" s="81">
        <f>(E3357*Invoice!I5484)+((E3357-(E3357*Invoice!I5484))*Invoice!J5484)</f>
        <v>0</v>
      </c>
      <c r="F3358" s="81"/>
      <c r="G3358" s="90">
        <f>E3358/1.11</f>
        <v>0</v>
      </c>
      <c r="H3358" s="91">
        <f>G3358*11%</f>
        <v>0</v>
      </c>
      <c r="I3358" s="91" t="e">
        <f>G3358/B3357</f>
        <v>#DIV/0!</v>
      </c>
      <c r="J3358" s="104" t="e">
        <f>H3358/B3357</f>
        <v>#DIV/0!</v>
      </c>
    </row>
    <row r="3359" spans="1:10" ht="12.75" customHeight="1" x14ac:dyDescent="0.25">
      <c r="A3359" s="101"/>
      <c r="D3359" s="81" t="s">
        <v>23</v>
      </c>
      <c r="E3359" s="81">
        <f>E3357-E3358</f>
        <v>0</v>
      </c>
      <c r="F3359" s="81"/>
      <c r="G3359" s="82">
        <f>G3357-G3358</f>
        <v>0</v>
      </c>
      <c r="H3359" s="82">
        <f>H3357-H3358</f>
        <v>0</v>
      </c>
      <c r="I3359" s="82" t="e">
        <f>I3357-I3358</f>
        <v>#DIV/0!</v>
      </c>
      <c r="J3359" s="105" t="e">
        <f>J3357-J3358</f>
        <v>#DIV/0!</v>
      </c>
    </row>
    <row r="3360" spans="1:10" ht="12.75" customHeight="1" x14ac:dyDescent="0.25">
      <c r="A3360" s="101"/>
      <c r="D3360" s="81"/>
      <c r="E3360" s="81"/>
      <c r="F3360" s="81"/>
      <c r="G3360" s="82"/>
      <c r="H3360" s="83">
        <f>G3359+H3359</f>
        <v>0</v>
      </c>
      <c r="I3360" s="83"/>
      <c r="J3360" s="103"/>
    </row>
    <row r="3361" spans="1:10" ht="12.75" customHeight="1" x14ac:dyDescent="0.25">
      <c r="A3361" s="101"/>
      <c r="B3361" s="79"/>
      <c r="D3361" s="81"/>
      <c r="E3361" s="81"/>
      <c r="F3361" s="81"/>
      <c r="G3361" s="82"/>
      <c r="H3361" s="83"/>
      <c r="I3361" s="83"/>
      <c r="J3361" s="103"/>
    </row>
    <row r="3362" spans="1:10" ht="12.75" customHeight="1" x14ac:dyDescent="0.25">
      <c r="A3362" s="101">
        <v>4</v>
      </c>
      <c r="B3362" s="84" t="s">
        <v>20</v>
      </c>
      <c r="C3362" s="84" t="s">
        <v>21</v>
      </c>
      <c r="D3362" s="85" t="s">
        <v>22</v>
      </c>
      <c r="E3362" s="85" t="s">
        <v>23</v>
      </c>
      <c r="F3362" s="85"/>
      <c r="G3362" s="86" t="s">
        <v>24</v>
      </c>
      <c r="H3362" s="87" t="s">
        <v>25</v>
      </c>
      <c r="I3362" s="87" t="s">
        <v>26</v>
      </c>
      <c r="J3362" s="102"/>
    </row>
    <row r="3363" spans="1:10" ht="12.75" customHeight="1" x14ac:dyDescent="0.25">
      <c r="A3363" s="101"/>
      <c r="B3363" s="80">
        <f>Invoice!B5485</f>
        <v>0</v>
      </c>
      <c r="C3363" s="88">
        <f>Invoice!E5485</f>
        <v>0</v>
      </c>
      <c r="D3363" s="89">
        <f>Invoice!H5485</f>
        <v>0</v>
      </c>
      <c r="E3363" s="81">
        <f t="shared" si="230"/>
        <v>0</v>
      </c>
      <c r="F3363" s="81"/>
      <c r="G3363" s="82">
        <f t="shared" si="231"/>
        <v>0</v>
      </c>
      <c r="H3363" s="83">
        <f t="shared" si="232"/>
        <v>0</v>
      </c>
      <c r="I3363" s="83" t="e">
        <f t="shared" si="233"/>
        <v>#DIV/0!</v>
      </c>
      <c r="J3363" s="103" t="e">
        <f t="shared" si="234"/>
        <v>#DIV/0!</v>
      </c>
    </row>
    <row r="3364" spans="1:10" ht="12.75" customHeight="1" x14ac:dyDescent="0.25">
      <c r="A3364" s="101"/>
      <c r="D3364" s="81"/>
      <c r="E3364" s="81">
        <f>(E3363*Invoice!I5485)+((E3363-(E3363*Invoice!I5485))*Invoice!J5485)</f>
        <v>0</v>
      </c>
      <c r="F3364" s="81"/>
      <c r="G3364" s="90">
        <f>E3364/1.11</f>
        <v>0</v>
      </c>
      <c r="H3364" s="91">
        <f>G3364*11%</f>
        <v>0</v>
      </c>
      <c r="I3364" s="91" t="e">
        <f>G3364/B3363</f>
        <v>#DIV/0!</v>
      </c>
      <c r="J3364" s="104" t="e">
        <f>H3364/B3363</f>
        <v>#DIV/0!</v>
      </c>
    </row>
    <row r="3365" spans="1:10" ht="12.75" customHeight="1" x14ac:dyDescent="0.25">
      <c r="A3365" s="101"/>
      <c r="D3365" s="81" t="s">
        <v>23</v>
      </c>
      <c r="E3365" s="81">
        <f>E3363-E3364</f>
        <v>0</v>
      </c>
      <c r="F3365" s="81"/>
      <c r="G3365" s="82">
        <f>G3363-G3364</f>
        <v>0</v>
      </c>
      <c r="H3365" s="82">
        <f>H3363-H3364</f>
        <v>0</v>
      </c>
      <c r="I3365" s="82" t="e">
        <f>I3363-I3364</f>
        <v>#DIV/0!</v>
      </c>
      <c r="J3365" s="105" t="e">
        <f>J3363-J3364</f>
        <v>#DIV/0!</v>
      </c>
    </row>
    <row r="3366" spans="1:10" ht="12.75" customHeight="1" x14ac:dyDescent="0.25">
      <c r="A3366" s="101"/>
      <c r="D3366" s="81"/>
      <c r="E3366" s="81"/>
      <c r="F3366" s="81"/>
      <c r="G3366" s="82"/>
      <c r="H3366" s="83">
        <f>G3365+H3365</f>
        <v>0</v>
      </c>
      <c r="I3366" s="83"/>
      <c r="J3366" s="103"/>
    </row>
    <row r="3367" spans="1:10" ht="12.75" customHeight="1" x14ac:dyDescent="0.25">
      <c r="A3367" s="101"/>
      <c r="B3367" s="79"/>
      <c r="D3367" s="81"/>
      <c r="E3367" s="81"/>
      <c r="F3367" s="81"/>
      <c r="G3367" s="82"/>
      <c r="H3367" s="83"/>
      <c r="I3367" s="83"/>
      <c r="J3367" s="103"/>
    </row>
    <row r="3368" spans="1:10" ht="12.75" customHeight="1" x14ac:dyDescent="0.25">
      <c r="A3368" s="101">
        <v>5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Invoice!B5486</f>
        <v>0</v>
      </c>
      <c r="C3369" s="88">
        <f>Invoice!E5486</f>
        <v>0</v>
      </c>
      <c r="D3369" s="89">
        <f>Invoice!H5486</f>
        <v>0</v>
      </c>
      <c r="E3369" s="81">
        <f t="shared" si="230"/>
        <v>0</v>
      </c>
      <c r="F3369" s="81"/>
      <c r="G3369" s="82">
        <f t="shared" si="231"/>
        <v>0</v>
      </c>
      <c r="H3369" s="83">
        <f t="shared" si="232"/>
        <v>0</v>
      </c>
      <c r="I3369" s="83" t="e">
        <f t="shared" si="233"/>
        <v>#DIV/0!</v>
      </c>
      <c r="J3369" s="103" t="e">
        <f t="shared" si="234"/>
        <v>#DIV/0!</v>
      </c>
    </row>
    <row r="3370" spans="1:10" ht="12.75" customHeight="1" x14ac:dyDescent="0.25">
      <c r="A3370" s="101"/>
      <c r="D3370" s="81"/>
      <c r="E3370" s="81">
        <f>(E3369*Invoice!I5486)+((E3369-(E3369*Invoice!I5486))*Invoice!J5486)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6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Invoice!B5487</f>
        <v>0</v>
      </c>
      <c r="C3375" s="88">
        <f>Invoice!E5487</f>
        <v>0</v>
      </c>
      <c r="D3375" s="89">
        <f>Invoice!H5487</f>
        <v>0</v>
      </c>
      <c r="E3375" s="81">
        <f t="shared" si="230"/>
        <v>0</v>
      </c>
      <c r="F3375" s="81"/>
      <c r="G3375" s="82">
        <f t="shared" si="231"/>
        <v>0</v>
      </c>
      <c r="H3375" s="83">
        <f t="shared" si="232"/>
        <v>0</v>
      </c>
      <c r="I3375" s="83" t="e">
        <f t="shared" si="233"/>
        <v>#DIV/0!</v>
      </c>
      <c r="J3375" s="103" t="e">
        <f t="shared" si="234"/>
        <v>#DIV/0!</v>
      </c>
    </row>
    <row r="3376" spans="1:10" ht="12.75" customHeight="1" x14ac:dyDescent="0.25">
      <c r="A3376" s="101"/>
      <c r="D3376" s="81"/>
      <c r="E3376" s="81">
        <f>(E3375*Invoice!I5487)+((E3375-(E3375*Invoice!I5487))*Invoice!J5487)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7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Invoice!B5488</f>
        <v>0</v>
      </c>
      <c r="C3381" s="88">
        <f>Invoice!E5488</f>
        <v>0</v>
      </c>
      <c r="D3381" s="89">
        <f>Invoice!H5488</f>
        <v>0</v>
      </c>
      <c r="E3381" s="81">
        <f t="shared" si="230"/>
        <v>0</v>
      </c>
      <c r="F3381" s="81"/>
      <c r="G3381" s="82">
        <f t="shared" si="231"/>
        <v>0</v>
      </c>
      <c r="H3381" s="83">
        <f t="shared" si="232"/>
        <v>0</v>
      </c>
      <c r="I3381" s="83" t="e">
        <f t="shared" si="233"/>
        <v>#DIV/0!</v>
      </c>
      <c r="J3381" s="103" t="e">
        <f t="shared" si="234"/>
        <v>#DIV/0!</v>
      </c>
    </row>
    <row r="3382" spans="1:10" ht="12.75" customHeight="1" x14ac:dyDescent="0.25">
      <c r="A3382" s="101"/>
      <c r="D3382" s="81"/>
      <c r="E3382" s="81">
        <f>(E3381*Invoice!I5488)+((E3381-(E3381*Invoice!I5488))*Invoice!J5488)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8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Invoice!B5489</f>
        <v>0</v>
      </c>
      <c r="C3387" s="88">
        <f>Invoice!E5489</f>
        <v>0</v>
      </c>
      <c r="D3387" s="89">
        <f>Invoice!H5489</f>
        <v>0</v>
      </c>
      <c r="E3387" s="81">
        <f t="shared" si="230"/>
        <v>0</v>
      </c>
      <c r="F3387" s="81"/>
      <c r="G3387" s="82">
        <f t="shared" si="231"/>
        <v>0</v>
      </c>
      <c r="H3387" s="83">
        <f t="shared" si="232"/>
        <v>0</v>
      </c>
      <c r="I3387" s="83" t="e">
        <f t="shared" si="233"/>
        <v>#DIV/0!</v>
      </c>
      <c r="J3387" s="103" t="e">
        <f t="shared" si="234"/>
        <v>#DIV/0!</v>
      </c>
    </row>
    <row r="3388" spans="1:10" ht="12.75" customHeight="1" x14ac:dyDescent="0.25">
      <c r="A3388" s="101"/>
      <c r="D3388" s="81"/>
      <c r="E3388" s="81">
        <f>(E3387*Invoice!I5489)+((E3387-(E3387*Invoice!I5489))*Invoice!J5489)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9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Invoice!B5490</f>
        <v>0</v>
      </c>
      <c r="C3393" s="88">
        <f>Invoice!E5490</f>
        <v>0</v>
      </c>
      <c r="D3393" s="89">
        <f>Invoice!H5490</f>
        <v>0</v>
      </c>
      <c r="E3393" s="81">
        <f t="shared" si="230"/>
        <v>0</v>
      </c>
      <c r="F3393" s="81"/>
      <c r="G3393" s="82">
        <f t="shared" si="231"/>
        <v>0</v>
      </c>
      <c r="H3393" s="83">
        <f t="shared" si="232"/>
        <v>0</v>
      </c>
      <c r="I3393" s="83" t="e">
        <f t="shared" si="233"/>
        <v>#DIV/0!</v>
      </c>
      <c r="J3393" s="103" t="e">
        <f t="shared" si="234"/>
        <v>#DIV/0!</v>
      </c>
    </row>
    <row r="3394" spans="1:10" ht="12.75" customHeight="1" x14ac:dyDescent="0.25">
      <c r="A3394" s="101"/>
      <c r="D3394" s="81"/>
      <c r="E3394" s="81">
        <f>(E3393*Invoice!I5490)+((E3393-(E3393*Invoice!I5490))*Invoice!J5490)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10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Invoice!B5491</f>
        <v>0</v>
      </c>
      <c r="C3399" s="88">
        <f>Invoice!E5491</f>
        <v>0</v>
      </c>
      <c r="D3399" s="89">
        <f>Invoice!H5491</f>
        <v>0</v>
      </c>
      <c r="E3399" s="81">
        <f t="shared" si="230"/>
        <v>0</v>
      </c>
      <c r="F3399" s="81"/>
      <c r="G3399" s="82">
        <f t="shared" si="231"/>
        <v>0</v>
      </c>
      <c r="H3399" s="83">
        <f t="shared" si="232"/>
        <v>0</v>
      </c>
      <c r="I3399" s="83" t="e">
        <f t="shared" si="233"/>
        <v>#DIV/0!</v>
      </c>
      <c r="J3399" s="103" t="e">
        <f t="shared" si="234"/>
        <v>#DIV/0!</v>
      </c>
    </row>
    <row r="3400" spans="1:10" ht="12.75" customHeight="1" x14ac:dyDescent="0.25">
      <c r="A3400" s="101"/>
      <c r="D3400" s="81"/>
      <c r="E3400" s="81">
        <f>(E3399*Invoice!I5491)+((E3399-(E3399*Invoice!I5491))*Invoice!J5491)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11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Invoice!B5492</f>
        <v>0</v>
      </c>
      <c r="C3405" s="88">
        <f>Invoice!E5492</f>
        <v>0</v>
      </c>
      <c r="D3405" s="89">
        <f>Invoice!H5492</f>
        <v>0</v>
      </c>
      <c r="E3405" s="81">
        <f t="shared" si="230"/>
        <v>0</v>
      </c>
      <c r="F3405" s="81"/>
      <c r="G3405" s="82">
        <f t="shared" si="231"/>
        <v>0</v>
      </c>
      <c r="H3405" s="83">
        <f t="shared" si="232"/>
        <v>0</v>
      </c>
      <c r="I3405" s="83" t="e">
        <f t="shared" si="233"/>
        <v>#DIV/0!</v>
      </c>
      <c r="J3405" s="103" t="e">
        <f t="shared" si="234"/>
        <v>#DIV/0!</v>
      </c>
    </row>
    <row r="3406" spans="1:10" ht="12.75" customHeight="1" x14ac:dyDescent="0.25">
      <c r="A3406" s="101"/>
      <c r="D3406" s="81"/>
      <c r="E3406" s="81">
        <f>(E3405*Invoice!I5492)+((E3405-(E3405*Invoice!I5492))*Invoice!J5492)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12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Invoice!B5493</f>
        <v>0</v>
      </c>
      <c r="C3411" s="88">
        <f>Invoice!E5493</f>
        <v>0</v>
      </c>
      <c r="D3411" s="89">
        <f>Invoice!H5493</f>
        <v>0</v>
      </c>
      <c r="E3411" s="81">
        <f t="shared" si="230"/>
        <v>0</v>
      </c>
      <c r="F3411" s="81"/>
      <c r="G3411" s="82">
        <f t="shared" si="231"/>
        <v>0</v>
      </c>
      <c r="H3411" s="83">
        <f t="shared" si="232"/>
        <v>0</v>
      </c>
      <c r="I3411" s="83" t="e">
        <f t="shared" si="233"/>
        <v>#DIV/0!</v>
      </c>
      <c r="J3411" s="103" t="e">
        <f t="shared" si="234"/>
        <v>#DIV/0!</v>
      </c>
    </row>
    <row r="3412" spans="1:10" ht="12.75" customHeight="1" x14ac:dyDescent="0.25">
      <c r="A3412" s="101"/>
      <c r="D3412" s="81"/>
      <c r="E3412" s="81">
        <f>(E3411*Invoice!I5493)+((E3411-(E3411*Invoice!I5493))*Invoice!J5493)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13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Invoice!B5494</f>
        <v>0</v>
      </c>
      <c r="C3417" s="88">
        <f>Invoice!E5494</f>
        <v>0</v>
      </c>
      <c r="D3417" s="89">
        <f>Invoice!H5494</f>
        <v>0</v>
      </c>
      <c r="E3417" s="81">
        <f t="shared" si="230"/>
        <v>0</v>
      </c>
      <c r="F3417" s="81"/>
      <c r="G3417" s="82">
        <f t="shared" si="231"/>
        <v>0</v>
      </c>
      <c r="H3417" s="83">
        <f t="shared" si="232"/>
        <v>0</v>
      </c>
      <c r="I3417" s="83" t="e">
        <f t="shared" si="233"/>
        <v>#DIV/0!</v>
      </c>
      <c r="J3417" s="103" t="e">
        <f t="shared" si="234"/>
        <v>#DIV/0!</v>
      </c>
    </row>
    <row r="3418" spans="1:10" ht="12.75" customHeight="1" x14ac:dyDescent="0.25">
      <c r="A3418" s="101"/>
      <c r="D3418" s="81"/>
      <c r="E3418" s="81">
        <f>(E3417*Invoice!I5494)+((E3417-(E3417*Invoice!I5494))*Invoice!J5494)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14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Invoice!B5495</f>
        <v>0</v>
      </c>
      <c r="C3423" s="88">
        <f>Invoice!E5495</f>
        <v>0</v>
      </c>
      <c r="D3423" s="89">
        <f>Invoice!H5495</f>
        <v>0</v>
      </c>
      <c r="E3423" s="81">
        <f t="shared" si="230"/>
        <v>0</v>
      </c>
      <c r="F3423" s="81"/>
      <c r="G3423" s="82">
        <f t="shared" si="231"/>
        <v>0</v>
      </c>
      <c r="H3423" s="83">
        <f t="shared" si="232"/>
        <v>0</v>
      </c>
      <c r="I3423" s="83" t="e">
        <f t="shared" si="233"/>
        <v>#DIV/0!</v>
      </c>
      <c r="J3423" s="103" t="e">
        <f t="shared" si="234"/>
        <v>#DIV/0!</v>
      </c>
    </row>
    <row r="3424" spans="1:10" ht="12.75" customHeight="1" x14ac:dyDescent="0.25">
      <c r="A3424" s="101"/>
      <c r="D3424" s="81"/>
      <c r="E3424" s="81">
        <f>(E3423*Invoice!I5495)+((E3423-(E3423*Invoice!I5495))*Invoice!J5495)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15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Invoice!B5496</f>
        <v>0</v>
      </c>
      <c r="C3429" s="88">
        <f>Invoice!E5496</f>
        <v>0</v>
      </c>
      <c r="D3429" s="89">
        <f>Invoice!H5496</f>
        <v>0</v>
      </c>
      <c r="E3429" s="81">
        <f t="shared" si="230"/>
        <v>0</v>
      </c>
      <c r="F3429" s="81"/>
      <c r="G3429" s="82">
        <f t="shared" si="231"/>
        <v>0</v>
      </c>
      <c r="H3429" s="83">
        <f t="shared" si="232"/>
        <v>0</v>
      </c>
      <c r="I3429" s="83" t="e">
        <f t="shared" si="233"/>
        <v>#DIV/0!</v>
      </c>
      <c r="J3429" s="103" t="e">
        <f t="shared" si="234"/>
        <v>#DIV/0!</v>
      </c>
    </row>
    <row r="3430" spans="1:10" ht="12.75" customHeight="1" x14ac:dyDescent="0.25">
      <c r="A3430" s="101"/>
      <c r="D3430" s="81"/>
      <c r="E3430" s="81">
        <f>(E3429*Invoice!I5496)+((E3429-(E3429*Invoice!I5496))*Invoice!J5496)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16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Invoice!B5497</f>
        <v>0</v>
      </c>
      <c r="C3435" s="88">
        <f>Invoice!E5497</f>
        <v>0</v>
      </c>
      <c r="D3435" s="89">
        <f>Invoice!H5497</f>
        <v>0</v>
      </c>
      <c r="E3435" s="81">
        <f t="shared" si="230"/>
        <v>0</v>
      </c>
      <c r="F3435" s="81"/>
      <c r="G3435" s="82">
        <f t="shared" si="231"/>
        <v>0</v>
      </c>
      <c r="H3435" s="83">
        <f t="shared" si="232"/>
        <v>0</v>
      </c>
      <c r="I3435" s="83" t="e">
        <f t="shared" si="233"/>
        <v>#DIV/0!</v>
      </c>
      <c r="J3435" s="103" t="e">
        <f t="shared" si="234"/>
        <v>#DIV/0!</v>
      </c>
    </row>
    <row r="3436" spans="1:10" ht="12.75" customHeight="1" x14ac:dyDescent="0.25">
      <c r="A3436" s="101"/>
      <c r="D3436" s="81"/>
      <c r="E3436" s="81">
        <f>(E3435*Invoice!I5497)+((E3435-(E3435*Invoice!I5497))*Invoice!J5497)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C3439" s="88"/>
      <c r="D3439" s="89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6"/>
      <c r="B3440" s="107"/>
      <c r="C3440" s="107"/>
      <c r="D3440" s="107"/>
      <c r="E3440" s="107"/>
      <c r="F3440" s="107"/>
      <c r="G3440" s="108">
        <f>G3347+G3353+G3359+G3365+G3371+G3377+G3383+G3389+G3395+G3401+G3407+G3413+G3419+G3425+G3431+G3437</f>
        <v>0</v>
      </c>
      <c r="H3440" s="108">
        <f>H3347+H3353+H3359+H3365+H3371+H3377+H3383+H3389+H3395+H3401+H3407+H3413+H3419+H3425+H3431+H3437</f>
        <v>0</v>
      </c>
      <c r="I3440" s="107"/>
      <c r="J3440" s="109">
        <f>H3348+H3354+H3360+H3366+H3372+H3378+H3384+H3390+H3396+H3402+H3408+H3414+H3420+H3426+H3432+H3438</f>
        <v>0</v>
      </c>
    </row>
    <row r="3442" spans="1:10" ht="12.75" customHeight="1" x14ac:dyDescent="0.25">
      <c r="A3442" s="94" t="s">
        <v>1</v>
      </c>
      <c r="B3442" s="95">
        <f>Invoice!E5588</f>
        <v>24020050</v>
      </c>
      <c r="C3442" s="96"/>
      <c r="D3442" s="97"/>
      <c r="E3442" s="97"/>
      <c r="F3442" s="97"/>
      <c r="G3442" s="98"/>
      <c r="H3442" s="99"/>
      <c r="I3442" s="99"/>
      <c r="J3442" s="100"/>
    </row>
    <row r="3443" spans="1:10" ht="12.75" customHeight="1" x14ac:dyDescent="0.25">
      <c r="A3443" s="101">
        <v>1</v>
      </c>
      <c r="B3443" s="84" t="s">
        <v>20</v>
      </c>
      <c r="C3443" s="84" t="s">
        <v>21</v>
      </c>
      <c r="D3443" s="85" t="s">
        <v>22</v>
      </c>
      <c r="E3443" s="85" t="s">
        <v>23</v>
      </c>
      <c r="F3443" s="85"/>
      <c r="G3443" s="86" t="s">
        <v>24</v>
      </c>
      <c r="H3443" s="87" t="s">
        <v>25</v>
      </c>
      <c r="I3443" s="87" t="s">
        <v>26</v>
      </c>
      <c r="J3443" s="102"/>
    </row>
    <row r="3444" spans="1:10" ht="12.75" customHeight="1" x14ac:dyDescent="0.25">
      <c r="A3444" s="101"/>
      <c r="B3444" s="80">
        <f>Invoice!B5596</f>
        <v>0</v>
      </c>
      <c r="C3444" s="88">
        <f>Invoice!E5596</f>
        <v>0</v>
      </c>
      <c r="D3444" s="89">
        <f>Invoice!H5596</f>
        <v>0</v>
      </c>
      <c r="E3444" s="81">
        <f>D3444*B3444</f>
        <v>0</v>
      </c>
      <c r="F3444" s="81"/>
      <c r="G3444" s="82">
        <f>E3444/1.11</f>
        <v>0</v>
      </c>
      <c r="H3444" s="83">
        <f>G3444*11%</f>
        <v>0</v>
      </c>
      <c r="I3444" s="83" t="e">
        <f>G3444/B3444</f>
        <v>#DIV/0!</v>
      </c>
      <c r="J3444" s="103" t="e">
        <f>H3444/B3444</f>
        <v>#DIV/0!</v>
      </c>
    </row>
    <row r="3445" spans="1:10" ht="12.75" customHeight="1" x14ac:dyDescent="0.25">
      <c r="A3445" s="101"/>
      <c r="D3445" s="81"/>
      <c r="E3445" s="81">
        <f>(E3444*Invoice!I5596)+((E3444-(E3444*Invoice!I5596))*Invoice!J5596)</f>
        <v>0</v>
      </c>
      <c r="F3445" s="81"/>
      <c r="G3445" s="90">
        <f>E3445/1.11</f>
        <v>0</v>
      </c>
      <c r="H3445" s="91">
        <f>G3445*11%</f>
        <v>0</v>
      </c>
      <c r="I3445" s="91" t="e">
        <f>G3445/B3444</f>
        <v>#DIV/0!</v>
      </c>
      <c r="J3445" s="104" t="e">
        <f>H3445/B3444</f>
        <v>#DIV/0!</v>
      </c>
    </row>
    <row r="3446" spans="1:10" ht="12.75" customHeight="1" x14ac:dyDescent="0.25">
      <c r="A3446" s="101"/>
      <c r="D3446" s="81" t="s">
        <v>23</v>
      </c>
      <c r="E3446" s="81">
        <f>E3444-E3445</f>
        <v>0</v>
      </c>
      <c r="F3446" s="81"/>
      <c r="G3446" s="82">
        <f>G3444-G3445</f>
        <v>0</v>
      </c>
      <c r="H3446" s="82">
        <f>H3444-H3445</f>
        <v>0</v>
      </c>
      <c r="I3446" s="82" t="e">
        <f>I3444-I3445</f>
        <v>#DIV/0!</v>
      </c>
      <c r="J3446" s="105" t="e">
        <f>J3444-J3445</f>
        <v>#DIV/0!</v>
      </c>
    </row>
    <row r="3447" spans="1:10" ht="12.75" customHeight="1" x14ac:dyDescent="0.25">
      <c r="A3447" s="101"/>
      <c r="D3447" s="81"/>
      <c r="E3447" s="81"/>
      <c r="F3447" s="81"/>
      <c r="G3447" s="82"/>
      <c r="H3447" s="83">
        <f>G3446+H3446</f>
        <v>0</v>
      </c>
      <c r="I3447" s="83"/>
      <c r="J3447" s="103"/>
    </row>
    <row r="3448" spans="1:10" ht="12.75" customHeight="1" x14ac:dyDescent="0.25">
      <c r="A3448" s="101"/>
      <c r="B3448" s="79"/>
      <c r="D3448" s="81"/>
      <c r="E3448" s="81"/>
      <c r="F3448" s="81"/>
      <c r="G3448" s="82"/>
      <c r="H3448" s="83"/>
      <c r="I3448" s="83"/>
      <c r="J3448" s="103"/>
    </row>
    <row r="3449" spans="1:10" ht="12.75" customHeight="1" x14ac:dyDescent="0.25">
      <c r="A3449" s="101">
        <v>2</v>
      </c>
      <c r="B3449" s="84" t="s">
        <v>20</v>
      </c>
      <c r="C3449" s="84" t="s">
        <v>21</v>
      </c>
      <c r="D3449" s="85" t="s">
        <v>22</v>
      </c>
      <c r="E3449" s="85" t="s">
        <v>23</v>
      </c>
      <c r="F3449" s="85"/>
      <c r="G3449" s="86" t="s">
        <v>24</v>
      </c>
      <c r="H3449" s="87" t="s">
        <v>25</v>
      </c>
      <c r="I3449" s="87" t="s">
        <v>26</v>
      </c>
      <c r="J3449" s="102"/>
    </row>
    <row r="3450" spans="1:10" ht="12.75" customHeight="1" x14ac:dyDescent="0.25">
      <c r="A3450" s="101"/>
      <c r="B3450" s="80">
        <f>Invoice!B5597</f>
        <v>0</v>
      </c>
      <c r="C3450" s="88">
        <f>Invoice!E5597</f>
        <v>0</v>
      </c>
      <c r="D3450" s="89">
        <f>Invoice!H5597</f>
        <v>0</v>
      </c>
      <c r="E3450" s="81">
        <f t="shared" ref="E3450:E3534" si="235">D3450*B3450</f>
        <v>0</v>
      </c>
      <c r="F3450" s="81"/>
      <c r="G3450" s="82">
        <f t="shared" ref="G3450:G3534" si="236">E3450/1.11</f>
        <v>0</v>
      </c>
      <c r="H3450" s="83">
        <f t="shared" ref="H3450:H3534" si="237">G3450*11%</f>
        <v>0</v>
      </c>
      <c r="I3450" s="83" t="e">
        <f t="shared" ref="I3450:I3534" si="238">G3450/B3450</f>
        <v>#DIV/0!</v>
      </c>
      <c r="J3450" s="103" t="e">
        <f t="shared" ref="J3450:J3534" si="239">H3450/B3450</f>
        <v>#DIV/0!</v>
      </c>
    </row>
    <row r="3451" spans="1:10" ht="12.75" customHeight="1" x14ac:dyDescent="0.25">
      <c r="A3451" s="101"/>
      <c r="D3451" s="81"/>
      <c r="E3451" s="81">
        <f>(E3450*Invoice!I5597)+((E3450-(E3450*Invoice!I5597))*Invoice!J5597)</f>
        <v>0</v>
      </c>
      <c r="F3451" s="81"/>
      <c r="G3451" s="90">
        <f>E3451/1.11</f>
        <v>0</v>
      </c>
      <c r="H3451" s="91">
        <f>G3451*11%</f>
        <v>0</v>
      </c>
      <c r="I3451" s="91" t="e">
        <f>G3451/B3450</f>
        <v>#DIV/0!</v>
      </c>
      <c r="J3451" s="104" t="e">
        <f>H3451/B3450</f>
        <v>#DIV/0!</v>
      </c>
    </row>
    <row r="3452" spans="1:10" ht="12.75" customHeight="1" x14ac:dyDescent="0.25">
      <c r="A3452" s="101"/>
      <c r="D3452" s="81" t="s">
        <v>23</v>
      </c>
      <c r="E3452" s="81">
        <f>E3450-E3451</f>
        <v>0</v>
      </c>
      <c r="F3452" s="81"/>
      <c r="G3452" s="82">
        <f>G3450-G3451</f>
        <v>0</v>
      </c>
      <c r="H3452" s="82">
        <f>H3450-H3451</f>
        <v>0</v>
      </c>
      <c r="I3452" s="82" t="e">
        <f>I3450-I3451</f>
        <v>#DIV/0!</v>
      </c>
      <c r="J3452" s="105" t="e">
        <f>J3450-J3451</f>
        <v>#DIV/0!</v>
      </c>
    </row>
    <row r="3453" spans="1:10" ht="12.75" customHeight="1" x14ac:dyDescent="0.25">
      <c r="A3453" s="101"/>
      <c r="D3453" s="81"/>
      <c r="E3453" s="81"/>
      <c r="F3453" s="81"/>
      <c r="G3453" s="82"/>
      <c r="H3453" s="83">
        <f>G3452+H3452</f>
        <v>0</v>
      </c>
      <c r="I3453" s="83"/>
      <c r="J3453" s="103"/>
    </row>
    <row r="3454" spans="1:10" ht="12.75" customHeight="1" x14ac:dyDescent="0.25">
      <c r="A3454" s="101"/>
      <c r="B3454" s="79"/>
      <c r="D3454" s="81"/>
      <c r="E3454" s="81"/>
      <c r="F3454" s="81"/>
      <c r="G3454" s="82"/>
      <c r="H3454" s="83"/>
      <c r="I3454" s="83"/>
      <c r="J3454" s="103"/>
    </row>
    <row r="3455" spans="1:10" ht="12.75" customHeight="1" x14ac:dyDescent="0.25">
      <c r="A3455" s="101">
        <v>3</v>
      </c>
      <c r="B3455" s="84" t="s">
        <v>20</v>
      </c>
      <c r="C3455" s="84" t="s">
        <v>21</v>
      </c>
      <c r="D3455" s="85" t="s">
        <v>22</v>
      </c>
      <c r="E3455" s="85" t="s">
        <v>23</v>
      </c>
      <c r="F3455" s="85"/>
      <c r="G3455" s="86" t="s">
        <v>24</v>
      </c>
      <c r="H3455" s="87" t="s">
        <v>25</v>
      </c>
      <c r="I3455" s="87" t="s">
        <v>26</v>
      </c>
      <c r="J3455" s="102"/>
    </row>
    <row r="3456" spans="1:10" ht="12.75" customHeight="1" x14ac:dyDescent="0.25">
      <c r="A3456" s="101"/>
      <c r="B3456" s="80">
        <f>Invoice!B5598</f>
        <v>0</v>
      </c>
      <c r="C3456" s="88">
        <f>Invoice!E5598</f>
        <v>0</v>
      </c>
      <c r="D3456" s="89">
        <f>Invoice!H5598</f>
        <v>0</v>
      </c>
      <c r="E3456" s="81">
        <f t="shared" si="235"/>
        <v>0</v>
      </c>
      <c r="F3456" s="81"/>
      <c r="G3456" s="82">
        <f t="shared" si="236"/>
        <v>0</v>
      </c>
      <c r="H3456" s="83">
        <f t="shared" si="237"/>
        <v>0</v>
      </c>
      <c r="I3456" s="83" t="e">
        <f t="shared" si="238"/>
        <v>#DIV/0!</v>
      </c>
      <c r="J3456" s="103" t="e">
        <f t="shared" si="239"/>
        <v>#DIV/0!</v>
      </c>
    </row>
    <row r="3457" spans="1:10" ht="12.75" customHeight="1" x14ac:dyDescent="0.25">
      <c r="A3457" s="101"/>
      <c r="D3457" s="81"/>
      <c r="E3457" s="81">
        <f>(E3456*Invoice!I5598)+((E3456-(E3456*Invoice!I5598))*Invoice!J5598)</f>
        <v>0</v>
      </c>
      <c r="F3457" s="81"/>
      <c r="G3457" s="90">
        <f>E3457/1.11</f>
        <v>0</v>
      </c>
      <c r="H3457" s="91">
        <f>G3457*11%</f>
        <v>0</v>
      </c>
      <c r="I3457" s="91" t="e">
        <f>G3457/B3456</f>
        <v>#DIV/0!</v>
      </c>
      <c r="J3457" s="104" t="e">
        <f>H3457/B3456</f>
        <v>#DIV/0!</v>
      </c>
    </row>
    <row r="3458" spans="1:10" ht="12.75" customHeight="1" x14ac:dyDescent="0.25">
      <c r="A3458" s="101"/>
      <c r="D3458" s="81" t="s">
        <v>23</v>
      </c>
      <c r="E3458" s="81">
        <f>E3456-E3457</f>
        <v>0</v>
      </c>
      <c r="F3458" s="81"/>
      <c r="G3458" s="82">
        <f>G3456-G3457</f>
        <v>0</v>
      </c>
      <c r="H3458" s="82">
        <f>H3456-H3457</f>
        <v>0</v>
      </c>
      <c r="I3458" s="82" t="e">
        <f>I3456-I3457</f>
        <v>#DIV/0!</v>
      </c>
      <c r="J3458" s="105" t="e">
        <f>J3456-J3457</f>
        <v>#DIV/0!</v>
      </c>
    </row>
    <row r="3459" spans="1:10" ht="12.75" customHeight="1" x14ac:dyDescent="0.25">
      <c r="A3459" s="101"/>
      <c r="D3459" s="81"/>
      <c r="E3459" s="81"/>
      <c r="F3459" s="81"/>
      <c r="G3459" s="82"/>
      <c r="H3459" s="83">
        <f>G3458+H3458</f>
        <v>0</v>
      </c>
      <c r="I3459" s="83"/>
      <c r="J3459" s="103"/>
    </row>
    <row r="3460" spans="1:10" ht="12.75" customHeight="1" x14ac:dyDescent="0.25">
      <c r="A3460" s="101"/>
      <c r="B3460" s="79"/>
      <c r="D3460" s="81"/>
      <c r="E3460" s="81"/>
      <c r="F3460" s="81"/>
      <c r="G3460" s="82"/>
      <c r="H3460" s="83"/>
      <c r="I3460" s="83"/>
      <c r="J3460" s="103"/>
    </row>
    <row r="3461" spans="1:10" ht="12.75" customHeight="1" x14ac:dyDescent="0.25">
      <c r="A3461" s="101">
        <v>4</v>
      </c>
      <c r="B3461" s="84" t="s">
        <v>20</v>
      </c>
      <c r="C3461" s="84" t="s">
        <v>21</v>
      </c>
      <c r="D3461" s="85" t="s">
        <v>22</v>
      </c>
      <c r="E3461" s="85" t="s">
        <v>23</v>
      </c>
      <c r="F3461" s="85"/>
      <c r="G3461" s="86" t="s">
        <v>24</v>
      </c>
      <c r="H3461" s="87" t="s">
        <v>25</v>
      </c>
      <c r="I3461" s="87" t="s">
        <v>26</v>
      </c>
      <c r="J3461" s="102"/>
    </row>
    <row r="3462" spans="1:10" ht="12.75" customHeight="1" x14ac:dyDescent="0.25">
      <c r="A3462" s="101"/>
      <c r="B3462" s="80">
        <f>Invoice!B5599</f>
        <v>0</v>
      </c>
      <c r="C3462" s="88">
        <f>Invoice!E5599</f>
        <v>0</v>
      </c>
      <c r="D3462" s="89">
        <f>Invoice!H5599</f>
        <v>0</v>
      </c>
      <c r="E3462" s="81">
        <f t="shared" si="235"/>
        <v>0</v>
      </c>
      <c r="F3462" s="81"/>
      <c r="G3462" s="82">
        <f t="shared" si="236"/>
        <v>0</v>
      </c>
      <c r="H3462" s="83">
        <f t="shared" si="237"/>
        <v>0</v>
      </c>
      <c r="I3462" s="83" t="e">
        <f t="shared" si="238"/>
        <v>#DIV/0!</v>
      </c>
      <c r="J3462" s="103" t="e">
        <f t="shared" si="239"/>
        <v>#DIV/0!</v>
      </c>
    </row>
    <row r="3463" spans="1:10" ht="12.75" customHeight="1" x14ac:dyDescent="0.25">
      <c r="A3463" s="101"/>
      <c r="D3463" s="81"/>
      <c r="E3463" s="81">
        <f>(E3462*Invoice!I5599)+((E3462-(E3462*Invoice!I5599))*Invoice!J5599)</f>
        <v>0</v>
      </c>
      <c r="F3463" s="81"/>
      <c r="G3463" s="90">
        <f>E3463/1.11</f>
        <v>0</v>
      </c>
      <c r="H3463" s="91">
        <f>G3463*11%</f>
        <v>0</v>
      </c>
      <c r="I3463" s="91" t="e">
        <f>G3463/B3462</f>
        <v>#DIV/0!</v>
      </c>
      <c r="J3463" s="104" t="e">
        <f>H3463/B3462</f>
        <v>#DIV/0!</v>
      </c>
    </row>
    <row r="3464" spans="1:10" ht="12.75" customHeight="1" x14ac:dyDescent="0.25">
      <c r="A3464" s="101"/>
      <c r="D3464" s="81" t="s">
        <v>23</v>
      </c>
      <c r="E3464" s="81">
        <f>E3462-E3463</f>
        <v>0</v>
      </c>
      <c r="F3464" s="81"/>
      <c r="G3464" s="82">
        <f>G3462-G3463</f>
        <v>0</v>
      </c>
      <c r="H3464" s="82">
        <f>H3462-H3463</f>
        <v>0</v>
      </c>
      <c r="I3464" s="82" t="e">
        <f>I3462-I3463</f>
        <v>#DIV/0!</v>
      </c>
      <c r="J3464" s="105" t="e">
        <f>J3462-J3463</f>
        <v>#DIV/0!</v>
      </c>
    </row>
    <row r="3465" spans="1:10" ht="12.75" customHeight="1" x14ac:dyDescent="0.25">
      <c r="A3465" s="101"/>
      <c r="D3465" s="81"/>
      <c r="E3465" s="81"/>
      <c r="F3465" s="81"/>
      <c r="G3465" s="82"/>
      <c r="H3465" s="83">
        <f>G3464+H3464</f>
        <v>0</v>
      </c>
      <c r="I3465" s="83"/>
      <c r="J3465" s="103"/>
    </row>
    <row r="3466" spans="1:10" ht="12.75" customHeight="1" x14ac:dyDescent="0.25">
      <c r="A3466" s="101"/>
      <c r="B3466" s="79"/>
      <c r="D3466" s="81"/>
      <c r="E3466" s="81"/>
      <c r="F3466" s="81"/>
      <c r="G3466" s="82"/>
      <c r="H3466" s="83"/>
      <c r="I3466" s="83"/>
      <c r="J3466" s="103"/>
    </row>
    <row r="3467" spans="1:10" ht="12.75" customHeight="1" x14ac:dyDescent="0.25">
      <c r="A3467" s="101">
        <v>5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Invoice!B5600</f>
        <v>0</v>
      </c>
      <c r="C3468" s="88">
        <f>Invoice!E5600</f>
        <v>0</v>
      </c>
      <c r="D3468" s="89">
        <f>Invoice!H5600</f>
        <v>0</v>
      </c>
      <c r="E3468" s="81">
        <f t="shared" si="235"/>
        <v>0</v>
      </c>
      <c r="F3468" s="81"/>
      <c r="G3468" s="82">
        <f t="shared" si="236"/>
        <v>0</v>
      </c>
      <c r="H3468" s="83">
        <f t="shared" si="237"/>
        <v>0</v>
      </c>
      <c r="I3468" s="83" t="e">
        <f t="shared" si="238"/>
        <v>#DIV/0!</v>
      </c>
      <c r="J3468" s="103" t="e">
        <f t="shared" si="239"/>
        <v>#DIV/0!</v>
      </c>
    </row>
    <row r="3469" spans="1:10" ht="12.75" customHeight="1" x14ac:dyDescent="0.25">
      <c r="A3469" s="101"/>
      <c r="D3469" s="81"/>
      <c r="E3469" s="81">
        <f>(E3468*Invoice!I5600)+((E3468-(E3468*Invoice!I5600))*Invoice!J5600)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6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Invoice!B5601</f>
        <v>0</v>
      </c>
      <c r="C3474" s="88">
        <f>Invoice!E5601</f>
        <v>0</v>
      </c>
      <c r="D3474" s="89">
        <f>Invoice!H5601</f>
        <v>0</v>
      </c>
      <c r="E3474" s="81">
        <f t="shared" si="235"/>
        <v>0</v>
      </c>
      <c r="F3474" s="81"/>
      <c r="G3474" s="82">
        <f t="shared" si="236"/>
        <v>0</v>
      </c>
      <c r="H3474" s="83">
        <f t="shared" si="237"/>
        <v>0</v>
      </c>
      <c r="I3474" s="83" t="e">
        <f t="shared" si="238"/>
        <v>#DIV/0!</v>
      </c>
      <c r="J3474" s="103" t="e">
        <f t="shared" si="239"/>
        <v>#DIV/0!</v>
      </c>
    </row>
    <row r="3475" spans="1:10" ht="12.75" customHeight="1" x14ac:dyDescent="0.25">
      <c r="A3475" s="101"/>
      <c r="D3475" s="81"/>
      <c r="E3475" s="81">
        <f>(E3474*Invoice!I5601)+((E3474-(E3474*Invoice!I5601))*Invoice!J5601)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7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Invoice!B5602</f>
        <v>0</v>
      </c>
      <c r="C3480" s="88">
        <f>Invoice!E5602</f>
        <v>0</v>
      </c>
      <c r="D3480" s="89">
        <f>Invoice!H5602</f>
        <v>0</v>
      </c>
      <c r="E3480" s="81">
        <f t="shared" si="235"/>
        <v>0</v>
      </c>
      <c r="F3480" s="81"/>
      <c r="G3480" s="82">
        <f t="shared" si="236"/>
        <v>0</v>
      </c>
      <c r="H3480" s="83">
        <f t="shared" si="237"/>
        <v>0</v>
      </c>
      <c r="I3480" s="83" t="e">
        <f t="shared" si="238"/>
        <v>#DIV/0!</v>
      </c>
      <c r="J3480" s="103" t="e">
        <f t="shared" si="239"/>
        <v>#DIV/0!</v>
      </c>
    </row>
    <row r="3481" spans="1:10" ht="12.75" customHeight="1" x14ac:dyDescent="0.25">
      <c r="A3481" s="101"/>
      <c r="D3481" s="81"/>
      <c r="E3481" s="81">
        <f>(E3480*Invoice!I5602)+((E3480-(E3480*Invoice!I5602))*Invoice!J5602)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8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Invoice!B5603</f>
        <v>0</v>
      </c>
      <c r="C3486" s="88">
        <f>Invoice!E5603</f>
        <v>0</v>
      </c>
      <c r="D3486" s="89">
        <f>Invoice!H5603</f>
        <v>0</v>
      </c>
      <c r="E3486" s="81">
        <f t="shared" si="235"/>
        <v>0</v>
      </c>
      <c r="F3486" s="81"/>
      <c r="G3486" s="82">
        <f t="shared" si="236"/>
        <v>0</v>
      </c>
      <c r="H3486" s="83">
        <f t="shared" si="237"/>
        <v>0</v>
      </c>
      <c r="I3486" s="83" t="e">
        <f t="shared" si="238"/>
        <v>#DIV/0!</v>
      </c>
      <c r="J3486" s="103" t="e">
        <f t="shared" si="239"/>
        <v>#DIV/0!</v>
      </c>
    </row>
    <row r="3487" spans="1:10" ht="12.75" customHeight="1" x14ac:dyDescent="0.25">
      <c r="A3487" s="101"/>
      <c r="D3487" s="81"/>
      <c r="E3487" s="81">
        <f>(E3486*Invoice!I5603)+((E3486-(E3486*Invoice!I5603))*Invoice!J5603)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9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Invoice!B5604</f>
        <v>0</v>
      </c>
      <c r="C3492" s="88">
        <f>Invoice!E5604</f>
        <v>0</v>
      </c>
      <c r="D3492" s="89">
        <f>Invoice!H5604</f>
        <v>0</v>
      </c>
      <c r="E3492" s="81">
        <f t="shared" si="235"/>
        <v>0</v>
      </c>
      <c r="F3492" s="81"/>
      <c r="G3492" s="82">
        <f t="shared" si="236"/>
        <v>0</v>
      </c>
      <c r="H3492" s="83">
        <f t="shared" si="237"/>
        <v>0</v>
      </c>
      <c r="I3492" s="83" t="e">
        <f t="shared" si="238"/>
        <v>#DIV/0!</v>
      </c>
      <c r="J3492" s="103" t="e">
        <f t="shared" si="239"/>
        <v>#DIV/0!</v>
      </c>
    </row>
    <row r="3493" spans="1:10" ht="12.75" customHeight="1" x14ac:dyDescent="0.25">
      <c r="A3493" s="101"/>
      <c r="D3493" s="81"/>
      <c r="E3493" s="81">
        <f>(E3492*Invoice!I5604)+((E3492-(E3492*Invoice!I5604))*Invoice!J5604)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10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Invoice!B5605</f>
        <v>0</v>
      </c>
      <c r="C3498" s="88">
        <f>Invoice!E5605</f>
        <v>0</v>
      </c>
      <c r="D3498" s="89">
        <f>Invoice!H5605</f>
        <v>0</v>
      </c>
      <c r="E3498" s="81">
        <f t="shared" si="235"/>
        <v>0</v>
      </c>
      <c r="F3498" s="81"/>
      <c r="G3498" s="82">
        <f t="shared" si="236"/>
        <v>0</v>
      </c>
      <c r="H3498" s="83">
        <f t="shared" si="237"/>
        <v>0</v>
      </c>
      <c r="I3498" s="83" t="e">
        <f t="shared" si="238"/>
        <v>#DIV/0!</v>
      </c>
      <c r="J3498" s="103" t="e">
        <f t="shared" si="239"/>
        <v>#DIV/0!</v>
      </c>
    </row>
    <row r="3499" spans="1:10" ht="12.75" customHeight="1" x14ac:dyDescent="0.25">
      <c r="A3499" s="101"/>
      <c r="D3499" s="81"/>
      <c r="E3499" s="81">
        <f>(E3498*Invoice!I5605)+((E3498-(E3498*Invoice!I5605))*Invoice!J5605)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11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Invoice!B5606</f>
        <v>0</v>
      </c>
      <c r="C3504" s="88">
        <f>Invoice!E5606</f>
        <v>0</v>
      </c>
      <c r="D3504" s="89">
        <f>Invoice!H5606</f>
        <v>0</v>
      </c>
      <c r="E3504" s="81">
        <f t="shared" si="235"/>
        <v>0</v>
      </c>
      <c r="F3504" s="81"/>
      <c r="G3504" s="82">
        <f t="shared" si="236"/>
        <v>0</v>
      </c>
      <c r="H3504" s="83">
        <f t="shared" si="237"/>
        <v>0</v>
      </c>
      <c r="I3504" s="83" t="e">
        <f t="shared" si="238"/>
        <v>#DIV/0!</v>
      </c>
      <c r="J3504" s="103" t="e">
        <f t="shared" si="239"/>
        <v>#DIV/0!</v>
      </c>
    </row>
    <row r="3505" spans="1:10" ht="12.75" customHeight="1" x14ac:dyDescent="0.25">
      <c r="A3505" s="101"/>
      <c r="D3505" s="81"/>
      <c r="E3505" s="81">
        <f>(E3504*Invoice!I5606)+((E3504-(E3504*Invoice!I5606))*Invoice!J5606)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12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Invoice!B5607</f>
        <v>0</v>
      </c>
      <c r="C3510" s="88">
        <f>Invoice!E5607</f>
        <v>0</v>
      </c>
      <c r="D3510" s="89">
        <f>Invoice!H5607</f>
        <v>0</v>
      </c>
      <c r="E3510" s="81">
        <f t="shared" si="235"/>
        <v>0</v>
      </c>
      <c r="F3510" s="81"/>
      <c r="G3510" s="82">
        <f t="shared" si="236"/>
        <v>0</v>
      </c>
      <c r="H3510" s="83">
        <f t="shared" si="237"/>
        <v>0</v>
      </c>
      <c r="I3510" s="83" t="e">
        <f t="shared" si="238"/>
        <v>#DIV/0!</v>
      </c>
      <c r="J3510" s="103" t="e">
        <f t="shared" si="239"/>
        <v>#DIV/0!</v>
      </c>
    </row>
    <row r="3511" spans="1:10" ht="12.75" customHeight="1" x14ac:dyDescent="0.25">
      <c r="A3511" s="101"/>
      <c r="D3511" s="81"/>
      <c r="E3511" s="81">
        <f>(E3510*Invoice!I5607)+((E3510-(E3510*Invoice!I5607))*Invoice!J5607)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13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Invoice!B5608</f>
        <v>0</v>
      </c>
      <c r="C3516" s="88">
        <f>Invoice!E5608</f>
        <v>0</v>
      </c>
      <c r="D3516" s="89">
        <f>Invoice!H5608</f>
        <v>0</v>
      </c>
      <c r="E3516" s="81">
        <f t="shared" si="235"/>
        <v>0</v>
      </c>
      <c r="F3516" s="81"/>
      <c r="G3516" s="82">
        <f t="shared" si="236"/>
        <v>0</v>
      </c>
      <c r="H3516" s="83">
        <f t="shared" si="237"/>
        <v>0</v>
      </c>
      <c r="I3516" s="83" t="e">
        <f t="shared" si="238"/>
        <v>#DIV/0!</v>
      </c>
      <c r="J3516" s="103" t="e">
        <f t="shared" si="239"/>
        <v>#DIV/0!</v>
      </c>
    </row>
    <row r="3517" spans="1:10" ht="12.75" customHeight="1" x14ac:dyDescent="0.25">
      <c r="A3517" s="101"/>
      <c r="D3517" s="81"/>
      <c r="E3517" s="81">
        <f>(E3516*Invoice!I5608)+((E3516-(E3516*Invoice!I5608))*Invoice!J5608)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14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Invoice!B5609</f>
        <v>0</v>
      </c>
      <c r="C3522" s="88">
        <f>Invoice!E5609</f>
        <v>0</v>
      </c>
      <c r="D3522" s="89">
        <f>Invoice!H5609</f>
        <v>0</v>
      </c>
      <c r="E3522" s="81">
        <f t="shared" si="235"/>
        <v>0</v>
      </c>
      <c r="F3522" s="81"/>
      <c r="G3522" s="82">
        <f t="shared" si="236"/>
        <v>0</v>
      </c>
      <c r="H3522" s="83">
        <f t="shared" si="237"/>
        <v>0</v>
      </c>
      <c r="I3522" s="83" t="e">
        <f t="shared" si="238"/>
        <v>#DIV/0!</v>
      </c>
      <c r="J3522" s="103" t="e">
        <f t="shared" si="239"/>
        <v>#DIV/0!</v>
      </c>
    </row>
    <row r="3523" spans="1:10" ht="12.75" customHeight="1" x14ac:dyDescent="0.25">
      <c r="A3523" s="101"/>
      <c r="D3523" s="81"/>
      <c r="E3523" s="81">
        <f>(E3522*Invoice!I5609)+((E3522-(E3522*Invoice!I5609))*Invoice!J5609)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15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Invoice!B5610</f>
        <v>0</v>
      </c>
      <c r="C3528" s="88">
        <f>Invoice!E5610</f>
        <v>0</v>
      </c>
      <c r="D3528" s="89">
        <f>Invoice!H5610</f>
        <v>0</v>
      </c>
      <c r="E3528" s="81">
        <f t="shared" si="235"/>
        <v>0</v>
      </c>
      <c r="F3528" s="81"/>
      <c r="G3528" s="82">
        <f t="shared" si="236"/>
        <v>0</v>
      </c>
      <c r="H3528" s="83">
        <f t="shared" si="237"/>
        <v>0</v>
      </c>
      <c r="I3528" s="83" t="e">
        <f t="shared" si="238"/>
        <v>#DIV/0!</v>
      </c>
      <c r="J3528" s="103" t="e">
        <f t="shared" si="239"/>
        <v>#DIV/0!</v>
      </c>
    </row>
    <row r="3529" spans="1:10" ht="12.75" customHeight="1" x14ac:dyDescent="0.25">
      <c r="A3529" s="101"/>
      <c r="D3529" s="81"/>
      <c r="E3529" s="81">
        <f>(E3528*Invoice!I5610)+((E3528-(E3528*Invoice!I5610))*Invoice!J5610)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16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Invoice!B5611</f>
        <v>0</v>
      </c>
      <c r="C3534" s="88">
        <f>Invoice!E5611</f>
        <v>0</v>
      </c>
      <c r="D3534" s="89">
        <f>Invoice!H5611</f>
        <v>0</v>
      </c>
      <c r="E3534" s="81">
        <f t="shared" si="235"/>
        <v>0</v>
      </c>
      <c r="F3534" s="81"/>
      <c r="G3534" s="82">
        <f t="shared" si="236"/>
        <v>0</v>
      </c>
      <c r="H3534" s="83">
        <f t="shared" si="237"/>
        <v>0</v>
      </c>
      <c r="I3534" s="83" t="e">
        <f t="shared" si="238"/>
        <v>#DIV/0!</v>
      </c>
      <c r="J3534" s="103" t="e">
        <f t="shared" si="239"/>
        <v>#DIV/0!</v>
      </c>
    </row>
    <row r="3535" spans="1:10" ht="12.75" customHeight="1" x14ac:dyDescent="0.25">
      <c r="A3535" s="101"/>
      <c r="D3535" s="81"/>
      <c r="E3535" s="81">
        <f>(E3534*Invoice!I5611)+((E3534-(E3534*Invoice!I5611))*Invoice!J5611)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C3538" s="88"/>
      <c r="D3538" s="89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6"/>
      <c r="B3539" s="107"/>
      <c r="C3539" s="107"/>
      <c r="D3539" s="107"/>
      <c r="E3539" s="107"/>
      <c r="F3539" s="107"/>
      <c r="G3539" s="108">
        <f>G3446+G3452+G3458+G3464+G3470+G3476+G3482+G3488+G3494+G3500+G3506+G3512+G3518+G3524+G3530+G3536</f>
        <v>0</v>
      </c>
      <c r="H3539" s="108">
        <f>H3446+H3452+H3458+H3464+H3470+H3476+H3482+H3488+H3494+H3500+H3506+H3512+H3518+H3524+H3530+H3536</f>
        <v>0</v>
      </c>
      <c r="I3539" s="107"/>
      <c r="J3539" s="109">
        <f>H3447+H3453+H3459+H3465+H3471+H3477+H3483+H3489+H3495+H3501+H3507+H3513+H3519+H3525+H3531+H3537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Invoice!jumlahBarang</vt:lpstr>
      <vt:lpstr>Invoice!kToko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2024-02-20T08:17:32Z</cp:lastPrinted>
  <dcterms:created xsi:type="dcterms:W3CDTF">2022-01-21T06:52:44Z</dcterms:created>
  <dcterms:modified xsi:type="dcterms:W3CDTF">2024-02-24T08:27:59Z</dcterms:modified>
</cp:coreProperties>
</file>