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</workbook>
</file>

<file path=xl/calcChain.xml><?xml version="1.0" encoding="utf-8"?>
<calcChain xmlns="http://schemas.openxmlformats.org/spreadsheetml/2006/main">
  <c r="B501" i="1" l="1"/>
  <c r="C501" i="1" s="1"/>
  <c r="D501" i="1"/>
  <c r="AC501" i="1" s="1"/>
  <c r="AD501" i="1"/>
  <c r="AE501" i="1"/>
  <c r="W501" i="1" s="1"/>
  <c r="AG501" i="1"/>
  <c r="AJ501" i="1" s="1"/>
  <c r="AK501" i="1"/>
  <c r="AL501" i="1"/>
  <c r="AM501" i="1"/>
  <c r="AN501" i="1"/>
  <c r="AH501" i="1" l="1"/>
  <c r="AF501" i="1"/>
  <c r="AB501" i="1"/>
  <c r="Y501" i="1"/>
  <c r="AA501" i="1"/>
  <c r="X501" i="1"/>
  <c r="Z501" i="1"/>
  <c r="N488" i="1" l="1"/>
  <c r="B451" i="1" l="1"/>
  <c r="C451" i="1" s="1"/>
  <c r="AE451" i="1"/>
  <c r="W451" i="1" s="1"/>
  <c r="AK451" i="1"/>
  <c r="P441" i="1"/>
  <c r="P440" i="1"/>
  <c r="AD451" i="1" l="1"/>
  <c r="AM451" i="1" s="1"/>
  <c r="X451" i="1"/>
  <c r="Y451" i="1" s="1"/>
  <c r="Z451" i="1" s="1"/>
  <c r="AA451" i="1" s="1"/>
  <c r="N348" i="1"/>
  <c r="N347" i="1"/>
  <c r="AL451" i="1" l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9" i="1"/>
  <c r="B250" i="1"/>
  <c r="B251" i="1"/>
  <c r="B252" i="1"/>
  <c r="B253" i="1"/>
  <c r="B254" i="1"/>
  <c r="B255" i="1"/>
  <c r="B256" i="1"/>
  <c r="B257" i="1"/>
  <c r="B258" i="1"/>
  <c r="B259" i="1"/>
  <c r="B261" i="1"/>
  <c r="B262" i="1"/>
  <c r="B263" i="1"/>
  <c r="B264" i="1"/>
  <c r="B265" i="1"/>
  <c r="B266" i="1"/>
  <c r="B267" i="1"/>
  <c r="B268" i="1"/>
  <c r="B269" i="1"/>
  <c r="B270" i="1"/>
  <c r="B271" i="1"/>
  <c r="B273" i="1"/>
  <c r="B274" i="1"/>
  <c r="B275" i="1"/>
  <c r="B276" i="1"/>
  <c r="B277" i="1"/>
  <c r="B278" i="1"/>
  <c r="B279" i="1"/>
  <c r="B280" i="1"/>
  <c r="B281" i="1"/>
  <c r="B282" i="1"/>
  <c r="B283" i="1"/>
  <c r="B285" i="1"/>
  <c r="B286" i="1"/>
  <c r="B287" i="1"/>
  <c r="B288" i="1"/>
  <c r="B289" i="1"/>
  <c r="B290" i="1"/>
  <c r="B291" i="1"/>
  <c r="B292" i="1"/>
  <c r="B293" i="1"/>
  <c r="B294" i="1"/>
  <c r="B296" i="1"/>
  <c r="B297" i="1"/>
  <c r="B298" i="1"/>
  <c r="B299" i="1"/>
  <c r="B300" i="1"/>
  <c r="B302" i="1"/>
  <c r="B303" i="1"/>
  <c r="B304" i="1"/>
  <c r="B305" i="1"/>
  <c r="B306" i="1"/>
  <c r="B308" i="1"/>
  <c r="B309" i="1"/>
  <c r="B310" i="1"/>
  <c r="B311" i="1"/>
  <c r="B312" i="1"/>
  <c r="B313" i="1"/>
  <c r="B314" i="1"/>
  <c r="B315" i="1"/>
  <c r="B316" i="1"/>
  <c r="B317" i="1"/>
  <c r="B318" i="1"/>
  <c r="B320" i="1"/>
  <c r="B321" i="1"/>
  <c r="B322" i="1"/>
  <c r="B323" i="1"/>
  <c r="B324" i="1"/>
  <c r="B325" i="1"/>
  <c r="B326" i="1"/>
  <c r="B327" i="1"/>
  <c r="B328" i="1"/>
  <c r="B329" i="1"/>
  <c r="B331" i="1"/>
  <c r="B332" i="1"/>
  <c r="B333" i="1"/>
  <c r="B334" i="1"/>
  <c r="B336" i="1"/>
  <c r="B338" i="1"/>
  <c r="B339" i="1"/>
  <c r="B340" i="1"/>
  <c r="B341" i="1"/>
  <c r="B342" i="1"/>
  <c r="B343" i="1"/>
  <c r="B344" i="1"/>
  <c r="B346" i="1"/>
  <c r="B348" i="1"/>
  <c r="B349" i="1"/>
  <c r="B351" i="1"/>
  <c r="B353" i="1"/>
  <c r="B354" i="1"/>
  <c r="B355" i="1"/>
  <c r="B357" i="1"/>
  <c r="B359" i="1"/>
  <c r="B360" i="1"/>
  <c r="B362" i="1"/>
  <c r="B363" i="1"/>
  <c r="B364" i="1"/>
  <c r="B365" i="1"/>
  <c r="B366" i="1"/>
  <c r="B368" i="1"/>
  <c r="B369" i="1"/>
  <c r="B370" i="1"/>
  <c r="B371" i="1"/>
  <c r="B372" i="1"/>
  <c r="B373" i="1"/>
  <c r="B375" i="1"/>
  <c r="B376" i="1"/>
  <c r="B377" i="1"/>
  <c r="B378" i="1"/>
  <c r="B379" i="1"/>
  <c r="B380" i="1"/>
  <c r="B381" i="1"/>
  <c r="B382" i="1"/>
  <c r="B383" i="1"/>
  <c r="B384" i="1"/>
  <c r="B385" i="1"/>
  <c r="B387" i="1"/>
  <c r="B388" i="1"/>
  <c r="B389" i="1"/>
  <c r="B390" i="1"/>
  <c r="B391" i="1"/>
  <c r="B392" i="1"/>
  <c r="B393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5" i="1"/>
  <c r="B416" i="1"/>
  <c r="B417" i="1"/>
  <c r="B419" i="1"/>
  <c r="B420" i="1"/>
  <c r="B421" i="1"/>
  <c r="B422" i="1"/>
  <c r="B423" i="1"/>
  <c r="B424" i="1"/>
  <c r="B425" i="1"/>
  <c r="B426" i="1"/>
  <c r="B428" i="1"/>
  <c r="B429" i="1"/>
  <c r="B430" i="1"/>
  <c r="B431" i="1"/>
  <c r="B433" i="1"/>
  <c r="B435" i="1"/>
  <c r="B437" i="1"/>
  <c r="B439" i="1"/>
  <c r="B441" i="1"/>
  <c r="B442" i="1"/>
  <c r="B444" i="1"/>
  <c r="B446" i="1"/>
  <c r="B447" i="1"/>
  <c r="B448" i="1"/>
  <c r="B449" i="1"/>
  <c r="B450" i="1"/>
  <c r="B452" i="1"/>
  <c r="B453" i="1"/>
  <c r="B455" i="1"/>
  <c r="B457" i="1"/>
  <c r="B458" i="1"/>
  <c r="B459" i="1"/>
  <c r="B460" i="1"/>
  <c r="B461" i="1"/>
  <c r="B462" i="1"/>
  <c r="B463" i="1"/>
  <c r="B464" i="1"/>
  <c r="B466" i="1"/>
  <c r="B467" i="1"/>
  <c r="B468" i="1"/>
  <c r="B469" i="1"/>
  <c r="B470" i="1"/>
  <c r="B471" i="1"/>
  <c r="B472" i="1"/>
  <c r="B474" i="1"/>
  <c r="B476" i="1"/>
  <c r="B477" i="1"/>
  <c r="B479" i="1"/>
  <c r="B480" i="1"/>
  <c r="B482" i="1"/>
  <c r="B483" i="1"/>
  <c r="B484" i="1"/>
  <c r="B486" i="1"/>
  <c r="B487" i="1"/>
  <c r="B489" i="1"/>
  <c r="B491" i="1"/>
  <c r="B492" i="1"/>
  <c r="B493" i="1"/>
  <c r="B494" i="1"/>
  <c r="B495" i="1"/>
  <c r="B496" i="1"/>
  <c r="B498" i="1"/>
  <c r="B500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N57" i="1" l="1"/>
  <c r="P56" i="1"/>
  <c r="N56" i="1"/>
  <c r="AJ3" i="1" l="1"/>
  <c r="AJ11" i="1"/>
  <c r="AE632" i="1" l="1"/>
  <c r="B963" i="1" l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C753" i="1" l="1"/>
  <c r="D753" i="1"/>
  <c r="AB753" i="1" s="1"/>
  <c r="AD753" i="1"/>
  <c r="AE753" i="1"/>
  <c r="W753" i="1" s="1"/>
  <c r="AG753" i="1"/>
  <c r="AJ753" i="1" s="1"/>
  <c r="AK753" i="1"/>
  <c r="AL753" i="1" l="1"/>
  <c r="AM753" i="1"/>
  <c r="AN753" i="1"/>
  <c r="AH753" i="1"/>
  <c r="AF753" i="1"/>
  <c r="AC753" i="1"/>
  <c r="X753" i="1"/>
  <c r="Z753" i="1"/>
  <c r="Y753" i="1"/>
  <c r="AA753" i="1"/>
  <c r="AE754" i="1"/>
  <c r="W754" i="1" s="1"/>
  <c r="AK754" i="1"/>
  <c r="AL754" i="1" l="1"/>
  <c r="AM754" i="1"/>
  <c r="AD754" i="1"/>
  <c r="X754" i="1"/>
  <c r="Z754" i="1"/>
  <c r="Y754" i="1"/>
  <c r="AA754" i="1"/>
  <c r="C755" i="1"/>
  <c r="AE755" i="1"/>
  <c r="W755" i="1" s="1"/>
  <c r="AK755" i="1"/>
  <c r="AL755" i="1" l="1"/>
  <c r="AM755" i="1"/>
  <c r="AD755" i="1"/>
  <c r="X755" i="1"/>
  <c r="Y755" i="1"/>
  <c r="C756" i="1"/>
  <c r="AE756" i="1"/>
  <c r="W756" i="1" s="1"/>
  <c r="Z755" i="1" l="1"/>
  <c r="AA755" i="1" s="1"/>
  <c r="X756" i="1"/>
  <c r="Y756" i="1" s="1"/>
  <c r="Z756" i="1" s="1"/>
  <c r="AA756" i="1" s="1"/>
  <c r="AD756" i="1"/>
  <c r="AK756" i="1"/>
  <c r="C757" i="1"/>
  <c r="AD757" i="1"/>
  <c r="AE757" i="1"/>
  <c r="W757" i="1" s="1"/>
  <c r="AK757" i="1"/>
  <c r="AL756" i="1" l="1"/>
  <c r="AM756" i="1"/>
  <c r="AL757" i="1"/>
  <c r="AM757" i="1"/>
  <c r="X757" i="1"/>
  <c r="Z757" i="1"/>
  <c r="Y757" i="1"/>
  <c r="AA757" i="1"/>
  <c r="AN757" i="1"/>
  <c r="AE758" i="1"/>
  <c r="W758" i="1" s="1"/>
  <c r="AK758" i="1"/>
  <c r="AL758" i="1" l="1"/>
  <c r="AM758" i="1"/>
  <c r="AD758" i="1"/>
  <c r="X758" i="1"/>
  <c r="Y758" i="1" s="1"/>
  <c r="Z758" i="1" s="1"/>
  <c r="AA758" i="1" s="1"/>
  <c r="C759" i="1"/>
  <c r="AE759" i="1"/>
  <c r="W759" i="1" s="1"/>
  <c r="AK759" i="1"/>
  <c r="AL759" i="1" l="1"/>
  <c r="AM759" i="1"/>
  <c r="AD759" i="1"/>
  <c r="X759" i="1"/>
  <c r="C760" i="1"/>
  <c r="AE760" i="1"/>
  <c r="W760" i="1" s="1"/>
  <c r="AK760" i="1"/>
  <c r="AL760" i="1" l="1"/>
  <c r="AM760" i="1"/>
  <c r="Y759" i="1"/>
  <c r="Z759" i="1" s="1"/>
  <c r="AA759" i="1" s="1"/>
  <c r="AD760" i="1"/>
  <c r="X760" i="1"/>
  <c r="Y760" i="1" s="1"/>
  <c r="Z760" i="1" s="1"/>
  <c r="AA760" i="1" s="1"/>
  <c r="C761" i="1"/>
  <c r="AE761" i="1"/>
  <c r="W761" i="1" s="1"/>
  <c r="AK761" i="1"/>
  <c r="AL761" i="1" l="1"/>
  <c r="AM761" i="1"/>
  <c r="AD761" i="1"/>
  <c r="X761" i="1"/>
  <c r="Y761" i="1" s="1"/>
  <c r="Z761" i="1" s="1"/>
  <c r="AA761" i="1" s="1"/>
  <c r="C762" i="1"/>
  <c r="AE762" i="1"/>
  <c r="W762" i="1" s="1"/>
  <c r="AK762" i="1"/>
  <c r="AL762" i="1" l="1"/>
  <c r="AM762" i="1"/>
  <c r="AD762" i="1"/>
  <c r="X762" i="1"/>
  <c r="Y762" i="1" s="1"/>
  <c r="Z762" i="1" s="1"/>
  <c r="AA762" i="1" s="1"/>
  <c r="C763" i="1"/>
  <c r="AE763" i="1"/>
  <c r="W763" i="1" s="1"/>
  <c r="AK763" i="1"/>
  <c r="AL763" i="1" l="1"/>
  <c r="AM763" i="1"/>
  <c r="AD763" i="1"/>
  <c r="X763" i="1"/>
  <c r="Y763" i="1" s="1"/>
  <c r="Z763" i="1" s="1"/>
  <c r="AA763" i="1" s="1"/>
  <c r="C764" i="1"/>
  <c r="AE764" i="1"/>
  <c r="W764" i="1" s="1"/>
  <c r="AK764" i="1"/>
  <c r="AL764" i="1" l="1"/>
  <c r="AM764" i="1"/>
  <c r="AD764" i="1"/>
  <c r="X764" i="1"/>
  <c r="Y764" i="1" s="1"/>
  <c r="Z764" i="1" s="1"/>
  <c r="AA764" i="1" s="1"/>
  <c r="C765" i="1"/>
  <c r="AE765" i="1"/>
  <c r="W765" i="1" s="1"/>
  <c r="AK765" i="1"/>
  <c r="AL765" i="1" l="1"/>
  <c r="AM765" i="1"/>
  <c r="AD765" i="1"/>
  <c r="X765" i="1"/>
  <c r="Y765" i="1" s="1"/>
  <c r="Z765" i="1" s="1"/>
  <c r="AA765" i="1" s="1"/>
  <c r="C766" i="1"/>
  <c r="AE766" i="1"/>
  <c r="W766" i="1" s="1"/>
  <c r="AK766" i="1"/>
  <c r="AL766" i="1" l="1"/>
  <c r="AM766" i="1"/>
  <c r="AD766" i="1"/>
  <c r="X766" i="1"/>
  <c r="Y766" i="1" s="1"/>
  <c r="C767" i="1"/>
  <c r="AE767" i="1"/>
  <c r="W767" i="1" s="1"/>
  <c r="AK767" i="1"/>
  <c r="AL767" i="1" l="1"/>
  <c r="AM767" i="1"/>
  <c r="AD767" i="1"/>
  <c r="Z766" i="1"/>
  <c r="AA766" i="1" s="1"/>
  <c r="X767" i="1"/>
  <c r="C768" i="1"/>
  <c r="AE768" i="1"/>
  <c r="W768" i="1" s="1"/>
  <c r="AK768" i="1"/>
  <c r="AL768" i="1" l="1"/>
  <c r="AM768" i="1"/>
  <c r="Z767" i="1"/>
  <c r="AA767" i="1" s="1"/>
  <c r="Y767" i="1"/>
  <c r="AD768" i="1"/>
  <c r="X768" i="1"/>
  <c r="Y768" i="1"/>
  <c r="C769" i="1"/>
  <c r="AE769" i="1"/>
  <c r="W769" i="1" s="1"/>
  <c r="AK769" i="1"/>
  <c r="AL769" i="1" l="1"/>
  <c r="AM769" i="1"/>
  <c r="Z768" i="1"/>
  <c r="AA768" i="1" s="1"/>
  <c r="AD769" i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Y770" i="1"/>
  <c r="C771" i="1"/>
  <c r="AE771" i="1"/>
  <c r="W771" i="1" s="1"/>
  <c r="AK771" i="1"/>
  <c r="AL771" i="1" l="1"/>
  <c r="AM771" i="1"/>
  <c r="Z770" i="1"/>
  <c r="AA770" i="1" s="1"/>
  <c r="AD771" i="1"/>
  <c r="X771" i="1"/>
  <c r="Y771" i="1" s="1"/>
  <c r="C772" i="1"/>
  <c r="D772" i="1"/>
  <c r="AB772" i="1" s="1"/>
  <c r="AD772" i="1"/>
  <c r="AE772" i="1"/>
  <c r="W772" i="1" s="1"/>
  <c r="AG772" i="1"/>
  <c r="AJ772" i="1" s="1"/>
  <c r="AK772" i="1"/>
  <c r="AL772" i="1" l="1"/>
  <c r="AM772" i="1"/>
  <c r="Z771" i="1"/>
  <c r="AA771" i="1" s="1"/>
  <c r="AN772" i="1"/>
  <c r="AC772" i="1"/>
  <c r="AH772" i="1"/>
  <c r="AF772" i="1"/>
  <c r="X772" i="1"/>
  <c r="Z772" i="1"/>
  <c r="Y772" i="1"/>
  <c r="AA772" i="1"/>
  <c r="AE773" i="1"/>
  <c r="W773" i="1" s="1"/>
  <c r="AK773" i="1"/>
  <c r="AL773" i="1" l="1"/>
  <c r="AM773" i="1"/>
  <c r="AD773" i="1"/>
  <c r="X773" i="1"/>
  <c r="Z773" i="1"/>
  <c r="Y773" i="1"/>
  <c r="AA773" i="1"/>
  <c r="C774" i="1"/>
  <c r="D774" i="1"/>
  <c r="AB774" i="1" s="1"/>
  <c r="AD774" i="1"/>
  <c r="AE774" i="1"/>
  <c r="W774" i="1" s="1"/>
  <c r="AG774" i="1"/>
  <c r="AJ774" i="1" s="1"/>
  <c r="AK774" i="1"/>
  <c r="AL774" i="1" l="1"/>
  <c r="AM774" i="1"/>
  <c r="AN774" i="1"/>
  <c r="AC774" i="1"/>
  <c r="AH774" i="1"/>
  <c r="AF774" i="1"/>
  <c r="X774" i="1"/>
  <c r="Z774" i="1"/>
  <c r="Y774" i="1"/>
  <c r="AA774" i="1"/>
  <c r="AE775" i="1"/>
  <c r="W775" i="1" s="1"/>
  <c r="AK775" i="1"/>
  <c r="AL775" i="1" l="1"/>
  <c r="AM775" i="1"/>
  <c r="AD775" i="1"/>
  <c r="X775" i="1"/>
  <c r="Y775" i="1"/>
  <c r="C776" i="1"/>
  <c r="D776" i="1"/>
  <c r="AB776" i="1" s="1"/>
  <c r="AD776" i="1"/>
  <c r="AE776" i="1"/>
  <c r="W776" i="1" s="1"/>
  <c r="AG776" i="1"/>
  <c r="AJ776" i="1" s="1"/>
  <c r="AK776" i="1"/>
  <c r="AL776" i="1" l="1"/>
  <c r="AM776" i="1"/>
  <c r="Z775" i="1"/>
  <c r="AA775" i="1" s="1"/>
  <c r="AN776" i="1"/>
  <c r="AC776" i="1"/>
  <c r="AH776" i="1"/>
  <c r="AF776" i="1"/>
  <c r="X776" i="1"/>
  <c r="Z776" i="1"/>
  <c r="Y776" i="1"/>
  <c r="AA776" i="1"/>
  <c r="AE777" i="1"/>
  <c r="W777" i="1" s="1"/>
  <c r="AK777" i="1"/>
  <c r="AL777" i="1" l="1"/>
  <c r="AM777" i="1"/>
  <c r="AD777" i="1"/>
  <c r="X777" i="1"/>
  <c r="Y777" i="1" s="1"/>
  <c r="C778" i="1"/>
  <c r="AE778" i="1"/>
  <c r="W778" i="1" s="1"/>
  <c r="AK778" i="1"/>
  <c r="AL778" i="1" l="1"/>
  <c r="AM778" i="1"/>
  <c r="AD778" i="1"/>
  <c r="Z777" i="1"/>
  <c r="AA777" i="1" s="1"/>
  <c r="X778" i="1"/>
  <c r="C779" i="1"/>
  <c r="AE779" i="1"/>
  <c r="W779" i="1" s="1"/>
  <c r="AK779" i="1"/>
  <c r="AL779" i="1" l="1"/>
  <c r="AM779" i="1"/>
  <c r="AD779" i="1"/>
  <c r="Y778" i="1"/>
  <c r="Z778" i="1" s="1"/>
  <c r="AA778" i="1" s="1"/>
  <c r="X779" i="1"/>
  <c r="Y779" i="1" s="1"/>
  <c r="C780" i="1"/>
  <c r="AE780" i="1"/>
  <c r="W780" i="1" s="1"/>
  <c r="AK780" i="1"/>
  <c r="AL780" i="1" l="1"/>
  <c r="AM780" i="1"/>
  <c r="AD780" i="1"/>
  <c r="Z779" i="1"/>
  <c r="AA779" i="1" s="1"/>
  <c r="X780" i="1"/>
  <c r="C781" i="1"/>
  <c r="AE781" i="1"/>
  <c r="W781" i="1" s="1"/>
  <c r="AK781" i="1"/>
  <c r="AL781" i="1" l="1"/>
  <c r="AM781" i="1"/>
  <c r="Z780" i="1"/>
  <c r="AA780" i="1" s="1"/>
  <c r="Y780" i="1"/>
  <c r="AD781" i="1"/>
  <c r="X781" i="1"/>
  <c r="Y781" i="1" s="1"/>
  <c r="C782" i="1"/>
  <c r="AE782" i="1"/>
  <c r="W782" i="1" s="1"/>
  <c r="AK782" i="1"/>
  <c r="AL782" i="1" l="1"/>
  <c r="AM782" i="1"/>
  <c r="AD782" i="1"/>
  <c r="Z781" i="1"/>
  <c r="AA781" i="1" s="1"/>
  <c r="X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Z782" i="1"/>
  <c r="AA782" i="1" s="1"/>
  <c r="Y782" i="1"/>
  <c r="AN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Y784" i="1" s="1"/>
  <c r="C785" i="1"/>
  <c r="AE785" i="1"/>
  <c r="W785" i="1" s="1"/>
  <c r="AK785" i="1"/>
  <c r="AL785" i="1" l="1"/>
  <c r="AM785" i="1"/>
  <c r="AD785" i="1"/>
  <c r="Z784" i="1"/>
  <c r="AA784" i="1" s="1"/>
  <c r="X785" i="1"/>
  <c r="Y785" i="1" s="1"/>
  <c r="C786" i="1"/>
  <c r="AE786" i="1"/>
  <c r="W786" i="1" s="1"/>
  <c r="AK786" i="1"/>
  <c r="AL786" i="1" l="1"/>
  <c r="AM786" i="1"/>
  <c r="AD786" i="1"/>
  <c r="Z785" i="1"/>
  <c r="AA785" i="1" s="1"/>
  <c r="X786" i="1"/>
  <c r="Y786" i="1" s="1"/>
  <c r="C787" i="1"/>
  <c r="AE787" i="1"/>
  <c r="W787" i="1" s="1"/>
  <c r="AK787" i="1"/>
  <c r="AL787" i="1" l="1"/>
  <c r="AM787" i="1"/>
  <c r="AD787" i="1"/>
  <c r="Z786" i="1"/>
  <c r="AA786" i="1" s="1"/>
  <c r="X787" i="1"/>
  <c r="Y787" i="1" s="1"/>
  <c r="C788" i="1"/>
  <c r="AE788" i="1"/>
  <c r="W788" i="1" s="1"/>
  <c r="AK788" i="1"/>
  <c r="AL788" i="1" l="1"/>
  <c r="AM788" i="1"/>
  <c r="AD788" i="1"/>
  <c r="Z787" i="1"/>
  <c r="AA787" i="1" s="1"/>
  <c r="X788" i="1"/>
  <c r="Y788" i="1" s="1"/>
  <c r="Z788" i="1" s="1"/>
  <c r="AA788" i="1" s="1"/>
  <c r="C789" i="1"/>
  <c r="AE789" i="1"/>
  <c r="W789" i="1" s="1"/>
  <c r="AK789" i="1"/>
  <c r="AL789" i="1" l="1"/>
  <c r="AM789" i="1"/>
  <c r="AD789" i="1"/>
  <c r="X789" i="1"/>
  <c r="Y789" i="1" s="1"/>
  <c r="C790" i="1"/>
  <c r="AE790" i="1"/>
  <c r="W790" i="1" s="1"/>
  <c r="AK790" i="1"/>
  <c r="AL790" i="1" l="1"/>
  <c r="AM790" i="1"/>
  <c r="AD790" i="1"/>
  <c r="Z789" i="1"/>
  <c r="AA789" i="1" s="1"/>
  <c r="X790" i="1"/>
  <c r="C791" i="1"/>
  <c r="AE791" i="1"/>
  <c r="W791" i="1" s="1"/>
  <c r="AK791" i="1"/>
  <c r="AL791" i="1" l="1"/>
  <c r="AM791" i="1"/>
  <c r="AD791" i="1"/>
  <c r="Y790" i="1"/>
  <c r="Z790" i="1" s="1"/>
  <c r="AA790" i="1" s="1"/>
  <c r="X791" i="1"/>
  <c r="C792" i="1"/>
  <c r="AE792" i="1"/>
  <c r="W792" i="1" s="1"/>
  <c r="AK792" i="1"/>
  <c r="AL792" i="1" l="1"/>
  <c r="AM792" i="1"/>
  <c r="Y791" i="1"/>
  <c r="Z791" i="1" s="1"/>
  <c r="AA791" i="1" s="1"/>
  <c r="AD792" i="1"/>
  <c r="X792" i="1"/>
  <c r="Y792" i="1" s="1"/>
  <c r="Z792" i="1" s="1"/>
  <c r="AA792" i="1" s="1"/>
  <c r="C793" i="1"/>
  <c r="AE793" i="1"/>
  <c r="W793" i="1" s="1"/>
  <c r="AK793" i="1"/>
  <c r="AL793" i="1" l="1"/>
  <c r="AM793" i="1"/>
  <c r="AD793" i="1"/>
  <c r="X793" i="1"/>
  <c r="Y793" i="1" s="1"/>
  <c r="Z793" i="1" s="1"/>
  <c r="AA793" i="1" s="1"/>
  <c r="C794" i="1"/>
  <c r="D794" i="1"/>
  <c r="AC794" i="1" s="1"/>
  <c r="AD794" i="1"/>
  <c r="AE794" i="1"/>
  <c r="W794" i="1" s="1"/>
  <c r="AG794" i="1"/>
  <c r="AJ794" i="1" s="1"/>
  <c r="AK794" i="1"/>
  <c r="AL794" i="1" l="1"/>
  <c r="AM794" i="1"/>
  <c r="AN794" i="1"/>
  <c r="AH794" i="1"/>
  <c r="AF794" i="1"/>
  <c r="AB794" i="1"/>
  <c r="Y794" i="1"/>
  <c r="AA794" i="1"/>
  <c r="X794" i="1"/>
  <c r="Z794" i="1"/>
  <c r="AE795" i="1"/>
  <c r="W795" i="1" s="1"/>
  <c r="AK795" i="1"/>
  <c r="AL795" i="1" l="1"/>
  <c r="AM795" i="1"/>
  <c r="AD795" i="1"/>
  <c r="X795" i="1"/>
  <c r="C796" i="1"/>
  <c r="D796" i="1"/>
  <c r="AC796" i="1" s="1"/>
  <c r="AD796" i="1"/>
  <c r="AE796" i="1"/>
  <c r="W796" i="1" s="1"/>
  <c r="AG796" i="1"/>
  <c r="AJ796" i="1" s="1"/>
  <c r="AK796" i="1"/>
  <c r="AL796" i="1" l="1"/>
  <c r="AM796" i="1"/>
  <c r="Y795" i="1"/>
  <c r="Z795" i="1" s="1"/>
  <c r="AA795" i="1" s="1"/>
  <c r="AH796" i="1"/>
  <c r="AF796" i="1"/>
  <c r="AB796" i="1"/>
  <c r="Y796" i="1"/>
  <c r="AA796" i="1"/>
  <c r="X796" i="1"/>
  <c r="Z796" i="1"/>
  <c r="AN796" i="1"/>
  <c r="AE797" i="1"/>
  <c r="W797" i="1" s="1"/>
  <c r="AK797" i="1"/>
  <c r="AL797" i="1" l="1"/>
  <c r="AM797" i="1"/>
  <c r="AD797" i="1"/>
  <c r="X797" i="1"/>
  <c r="C798" i="1"/>
  <c r="AE798" i="1"/>
  <c r="W798" i="1" s="1"/>
  <c r="AK798" i="1"/>
  <c r="AL798" i="1" l="1"/>
  <c r="AM798" i="1"/>
  <c r="AD798" i="1"/>
  <c r="Y797" i="1"/>
  <c r="Z797" i="1" s="1"/>
  <c r="AA797" i="1" s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C800" i="1"/>
  <c r="AE800" i="1"/>
  <c r="W800" i="1" s="1"/>
  <c r="AK800" i="1"/>
  <c r="AL800" i="1" l="1"/>
  <c r="AM800" i="1"/>
  <c r="AD800" i="1"/>
  <c r="Y799" i="1"/>
  <c r="Z799" i="1" s="1"/>
  <c r="AA799" i="1" s="1"/>
  <c r="X800" i="1"/>
  <c r="C801" i="1"/>
  <c r="AE801" i="1"/>
  <c r="W801" i="1" s="1"/>
  <c r="AK801" i="1"/>
  <c r="AL801" i="1" l="1"/>
  <c r="AM801" i="1"/>
  <c r="AD801" i="1"/>
  <c r="Y800" i="1"/>
  <c r="Z800" i="1" s="1"/>
  <c r="AA800" i="1" s="1"/>
  <c r="X801" i="1"/>
  <c r="Y801" i="1" s="1"/>
  <c r="Z801" i="1" s="1"/>
  <c r="AA801" i="1" s="1"/>
  <c r="C802" i="1"/>
  <c r="AD802" i="1"/>
  <c r="AE802" i="1"/>
  <c r="W802" i="1" s="1"/>
  <c r="AK802" i="1"/>
  <c r="AL802" i="1" l="1"/>
  <c r="AM802" i="1"/>
  <c r="X802" i="1"/>
  <c r="Y802" i="1" s="1"/>
  <c r="Z802" i="1" s="1"/>
  <c r="AA802" i="1" s="1"/>
  <c r="C803" i="1"/>
  <c r="D803" i="1"/>
  <c r="AC803" i="1" s="1"/>
  <c r="AD803" i="1"/>
  <c r="AE803" i="1"/>
  <c r="W803" i="1" s="1"/>
  <c r="AG803" i="1"/>
  <c r="AJ803" i="1" s="1"/>
  <c r="AK803" i="1"/>
  <c r="AL803" i="1" l="1"/>
  <c r="AM803" i="1"/>
  <c r="AN803" i="1"/>
  <c r="AH803" i="1"/>
  <c r="AF803" i="1"/>
  <c r="AB803" i="1"/>
  <c r="Y803" i="1"/>
  <c r="AA803" i="1"/>
  <c r="X803" i="1"/>
  <c r="Z803" i="1"/>
  <c r="AE804" i="1"/>
  <c r="W804" i="1" s="1"/>
  <c r="AK804" i="1"/>
  <c r="AL804" i="1" l="1"/>
  <c r="AM804" i="1"/>
  <c r="AD804" i="1"/>
  <c r="X804" i="1"/>
  <c r="C805" i="1"/>
  <c r="AE805" i="1"/>
  <c r="W805" i="1" s="1"/>
  <c r="AK805" i="1"/>
  <c r="AL805" i="1" l="1"/>
  <c r="AM805" i="1"/>
  <c r="AD805" i="1"/>
  <c r="Y804" i="1"/>
  <c r="Z804" i="1" s="1"/>
  <c r="AA804" i="1" s="1"/>
  <c r="X805" i="1"/>
  <c r="Y805" i="1" s="1"/>
  <c r="Z805" i="1" s="1"/>
  <c r="AA805" i="1" s="1"/>
  <c r="C806" i="1"/>
  <c r="AE806" i="1"/>
  <c r="W806" i="1" s="1"/>
  <c r="AK806" i="1"/>
  <c r="AL806" i="1" l="1"/>
  <c r="AM806" i="1"/>
  <c r="AD806" i="1"/>
  <c r="X806" i="1"/>
  <c r="C807" i="1"/>
  <c r="AE807" i="1"/>
  <c r="W807" i="1" s="1"/>
  <c r="AK807" i="1"/>
  <c r="AL807" i="1" l="1"/>
  <c r="AM807" i="1"/>
  <c r="AD807" i="1"/>
  <c r="Y806" i="1"/>
  <c r="Z806" i="1" s="1"/>
  <c r="AA806" i="1" s="1"/>
  <c r="X807" i="1"/>
  <c r="Y807" i="1"/>
  <c r="C808" i="1"/>
  <c r="AE808" i="1"/>
  <c r="W808" i="1" s="1"/>
  <c r="AK808" i="1"/>
  <c r="AL808" i="1" l="1"/>
  <c r="AM808" i="1"/>
  <c r="Z807" i="1"/>
  <c r="AA807" i="1" s="1"/>
  <c r="AD808" i="1"/>
  <c r="X808" i="1"/>
  <c r="C809" i="1"/>
  <c r="AE809" i="1"/>
  <c r="W809" i="1" s="1"/>
  <c r="AK809" i="1"/>
  <c r="AL809" i="1" l="1"/>
  <c r="AM809" i="1"/>
  <c r="AD809" i="1"/>
  <c r="Y808" i="1"/>
  <c r="Z808" i="1" s="1"/>
  <c r="AA808" i="1" s="1"/>
  <c r="X809" i="1"/>
  <c r="C810" i="1"/>
  <c r="AE810" i="1"/>
  <c r="W810" i="1" s="1"/>
  <c r="AK810" i="1"/>
  <c r="AL810" i="1" l="1"/>
  <c r="AM810" i="1"/>
  <c r="Z809" i="1"/>
  <c r="AA809" i="1" s="1"/>
  <c r="Y809" i="1"/>
  <c r="AD810" i="1"/>
  <c r="X810" i="1"/>
  <c r="Y810" i="1"/>
  <c r="C811" i="1"/>
  <c r="AD811" i="1"/>
  <c r="AE811" i="1"/>
  <c r="W811" i="1" s="1"/>
  <c r="AK811" i="1"/>
  <c r="AL811" i="1" l="1"/>
  <c r="AM811" i="1"/>
  <c r="Z810" i="1"/>
  <c r="AA810" i="1" s="1"/>
  <c r="X811" i="1"/>
  <c r="Y811" i="1" s="1"/>
  <c r="C812" i="1"/>
  <c r="AE812" i="1"/>
  <c r="W812" i="1" s="1"/>
  <c r="AK812" i="1"/>
  <c r="AL812" i="1" l="1"/>
  <c r="AM812" i="1"/>
  <c r="AD812" i="1"/>
  <c r="Z811" i="1"/>
  <c r="AA811" i="1" s="1"/>
  <c r="X812" i="1"/>
  <c r="C813" i="1"/>
  <c r="AE813" i="1"/>
  <c r="W813" i="1" s="1"/>
  <c r="AK813" i="1"/>
  <c r="AL813" i="1" l="1"/>
  <c r="AM813" i="1"/>
  <c r="AD813" i="1"/>
  <c r="Y812" i="1"/>
  <c r="Z812" i="1" s="1"/>
  <c r="AA812" i="1" s="1"/>
  <c r="X813" i="1"/>
  <c r="C814" i="1"/>
  <c r="D814" i="1"/>
  <c r="AB814" i="1" s="1"/>
  <c r="AD814" i="1"/>
  <c r="AE814" i="1"/>
  <c r="W814" i="1" s="1"/>
  <c r="AG814" i="1"/>
  <c r="AJ814" i="1" s="1"/>
  <c r="AK814" i="1"/>
  <c r="AL814" i="1" l="1"/>
  <c r="AM814" i="1"/>
  <c r="Z813" i="1"/>
  <c r="AA813" i="1" s="1"/>
  <c r="Y813" i="1"/>
  <c r="AN814" i="1"/>
  <c r="AC814" i="1"/>
  <c r="AH814" i="1"/>
  <c r="AF814" i="1"/>
  <c r="X814" i="1"/>
  <c r="Z814" i="1"/>
  <c r="Y814" i="1"/>
  <c r="AA814" i="1"/>
  <c r="AE815" i="1"/>
  <c r="W815" i="1" s="1"/>
  <c r="AK815" i="1"/>
  <c r="AL815" i="1" l="1"/>
  <c r="AM815" i="1"/>
  <c r="AD815" i="1"/>
  <c r="X815" i="1"/>
  <c r="Y815" i="1" s="1"/>
  <c r="C816" i="1"/>
  <c r="D816" i="1"/>
  <c r="AB816" i="1" s="1"/>
  <c r="AD816" i="1"/>
  <c r="AE816" i="1"/>
  <c r="W816" i="1" s="1"/>
  <c r="AG816" i="1"/>
  <c r="AJ816" i="1" s="1"/>
  <c r="AK816" i="1"/>
  <c r="AL816" i="1" l="1"/>
  <c r="AM816" i="1"/>
  <c r="Z815" i="1"/>
  <c r="AA815" i="1" s="1"/>
  <c r="AN816" i="1"/>
  <c r="AC816" i="1"/>
  <c r="AH816" i="1"/>
  <c r="AF816" i="1"/>
  <c r="X816" i="1"/>
  <c r="Z816" i="1"/>
  <c r="Y816" i="1"/>
  <c r="AA816" i="1"/>
  <c r="AE817" i="1" l="1"/>
  <c r="W817" i="1" s="1"/>
  <c r="AK817" i="1"/>
  <c r="AL817" i="1" l="1"/>
  <c r="AM817" i="1"/>
  <c r="AD817" i="1"/>
  <c r="X817" i="1"/>
  <c r="Z817" i="1"/>
  <c r="Y817" i="1"/>
  <c r="AA817" i="1"/>
  <c r="C818" i="1"/>
  <c r="D818" i="1"/>
  <c r="AB818" i="1" s="1"/>
  <c r="AD818" i="1"/>
  <c r="AE818" i="1"/>
  <c r="W818" i="1" s="1"/>
  <c r="AG818" i="1"/>
  <c r="AJ818" i="1" s="1"/>
  <c r="AK818" i="1"/>
  <c r="AL818" i="1" l="1"/>
  <c r="AM818" i="1"/>
  <c r="AN818" i="1"/>
  <c r="AC818" i="1"/>
  <c r="AH818" i="1"/>
  <c r="AF818" i="1"/>
  <c r="X818" i="1"/>
  <c r="Z818" i="1"/>
  <c r="Y818" i="1"/>
  <c r="AA818" i="1"/>
  <c r="AE819" i="1"/>
  <c r="W819" i="1" s="1"/>
  <c r="AK819" i="1"/>
  <c r="AL819" i="1" l="1"/>
  <c r="AM819" i="1"/>
  <c r="AD819" i="1"/>
  <c r="X819" i="1"/>
  <c r="Z819" i="1"/>
  <c r="Y819" i="1"/>
  <c r="AA819" i="1"/>
  <c r="C820" i="1"/>
  <c r="AE820" i="1"/>
  <c r="W820" i="1" s="1"/>
  <c r="AK820" i="1"/>
  <c r="AL820" i="1" l="1"/>
  <c r="AM820" i="1"/>
  <c r="AD820" i="1"/>
  <c r="X820" i="1"/>
  <c r="C821" i="1"/>
  <c r="D821" i="1"/>
  <c r="AB821" i="1" s="1"/>
  <c r="AD821" i="1"/>
  <c r="AE821" i="1"/>
  <c r="W821" i="1" s="1"/>
  <c r="AG821" i="1"/>
  <c r="AJ821" i="1" s="1"/>
  <c r="AK821" i="1"/>
  <c r="AL821" i="1" l="1"/>
  <c r="AM821" i="1"/>
  <c r="Y820" i="1"/>
  <c r="Z820" i="1" s="1"/>
  <c r="AA820" i="1" s="1"/>
  <c r="AN821" i="1"/>
  <c r="AC821" i="1"/>
  <c r="AH821" i="1"/>
  <c r="AF821" i="1"/>
  <c r="X821" i="1"/>
  <c r="Z821" i="1"/>
  <c r="Y821" i="1"/>
  <c r="AA821" i="1"/>
  <c r="AE822" i="1"/>
  <c r="W822" i="1" s="1"/>
  <c r="AK822" i="1"/>
  <c r="AL822" i="1" l="1"/>
  <c r="AM822" i="1"/>
  <c r="AD822" i="1"/>
  <c r="X822" i="1"/>
  <c r="Y822" i="1"/>
  <c r="AN822" i="1"/>
  <c r="C823" i="1"/>
  <c r="AE823" i="1"/>
  <c r="W823" i="1" s="1"/>
  <c r="AK823" i="1"/>
  <c r="AL823" i="1" l="1"/>
  <c r="AM823" i="1"/>
  <c r="AD823" i="1"/>
  <c r="Z822" i="1"/>
  <c r="AA822" i="1" s="1"/>
  <c r="AN823" i="1"/>
  <c r="X823" i="1"/>
  <c r="C824" i="1"/>
  <c r="AE824" i="1"/>
  <c r="W824" i="1" s="1"/>
  <c r="AK824" i="1"/>
  <c r="AL824" i="1" l="1"/>
  <c r="AM824" i="1"/>
  <c r="AD824" i="1"/>
  <c r="Y823" i="1"/>
  <c r="Z823" i="1" s="1"/>
  <c r="AA823" i="1" s="1"/>
  <c r="X824" i="1"/>
  <c r="Y824" i="1"/>
  <c r="AN824" i="1"/>
  <c r="C825" i="1"/>
  <c r="AE825" i="1"/>
  <c r="W825" i="1" s="1"/>
  <c r="AK825" i="1"/>
  <c r="AM825" i="1" s="1"/>
  <c r="AN825" i="1" l="1"/>
  <c r="AL825" i="1"/>
  <c r="AD825" i="1"/>
  <c r="Z824" i="1"/>
  <c r="AA824" i="1" s="1"/>
  <c r="X825" i="1"/>
  <c r="Y825" i="1" s="1"/>
  <c r="Z825" i="1" s="1"/>
  <c r="AA825" i="1" s="1"/>
  <c r="C826" i="1"/>
  <c r="AE826" i="1"/>
  <c r="W826" i="1" s="1"/>
  <c r="AK826" i="1"/>
  <c r="AM826" i="1" s="1"/>
  <c r="AN826" i="1" l="1"/>
  <c r="AL826" i="1"/>
  <c r="AD826" i="1"/>
  <c r="X826" i="1"/>
  <c r="C827" i="1"/>
  <c r="AE827" i="1"/>
  <c r="W827" i="1" s="1"/>
  <c r="AK827" i="1"/>
  <c r="AL827" i="1" l="1"/>
  <c r="AM827" i="1"/>
  <c r="AD827" i="1"/>
  <c r="Y826" i="1"/>
  <c r="Z826" i="1" s="1"/>
  <c r="AA826" i="1" s="1"/>
  <c r="AN827" i="1"/>
  <c r="X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Y827" i="1"/>
  <c r="Z827" i="1" s="1"/>
  <c r="AA827" i="1" s="1"/>
  <c r="AC828" i="1"/>
  <c r="AH828" i="1"/>
  <c r="AF828" i="1"/>
  <c r="X828" i="1"/>
  <c r="Z828" i="1"/>
  <c r="Y828" i="1"/>
  <c r="AA828" i="1"/>
  <c r="AN828" i="1"/>
  <c r="AD829" i="1"/>
  <c r="AE829" i="1"/>
  <c r="W829" i="1" s="1"/>
  <c r="AK829" i="1"/>
  <c r="AL829" i="1" l="1"/>
  <c r="AM829" i="1"/>
  <c r="AN829" i="1"/>
  <c r="X829" i="1"/>
  <c r="C830" i="1"/>
  <c r="AD830" i="1"/>
  <c r="AE830" i="1"/>
  <c r="W830" i="1" s="1"/>
  <c r="AK830" i="1"/>
  <c r="AL830" i="1" l="1"/>
  <c r="AM830" i="1"/>
  <c r="Y829" i="1"/>
  <c r="Z829" i="1" s="1"/>
  <c r="AA829" i="1" s="1"/>
  <c r="X830" i="1"/>
  <c r="AN830" i="1"/>
  <c r="C831" i="1"/>
  <c r="AD831" i="1"/>
  <c r="AE831" i="1"/>
  <c r="W831" i="1" s="1"/>
  <c r="AK831" i="1"/>
  <c r="AL831" i="1" l="1"/>
  <c r="AM831" i="1"/>
  <c r="Y830" i="1"/>
  <c r="Z830" i="1" s="1"/>
  <c r="AA830" i="1" s="1"/>
  <c r="AN831" i="1"/>
  <c r="X831" i="1"/>
  <c r="Y831" i="1" s="1"/>
  <c r="Z831" i="1" s="1"/>
  <c r="AA831" i="1" s="1"/>
  <c r="C832" i="1"/>
  <c r="AD832" i="1"/>
  <c r="AE832" i="1"/>
  <c r="W832" i="1" s="1"/>
  <c r="AK832" i="1"/>
  <c r="AL832" i="1" l="1"/>
  <c r="AM832" i="1"/>
  <c r="X832" i="1"/>
  <c r="Z832" i="1" s="1"/>
  <c r="AA832" i="1" s="1"/>
  <c r="Y832" i="1"/>
  <c r="AN832" i="1"/>
  <c r="C833" i="1"/>
  <c r="AD833" i="1"/>
  <c r="AE833" i="1"/>
  <c r="W833" i="1" s="1"/>
  <c r="AK833" i="1"/>
  <c r="AL833" i="1" l="1"/>
  <c r="AM833" i="1"/>
  <c r="AN833" i="1"/>
  <c r="X833" i="1"/>
  <c r="C834" i="1"/>
  <c r="AE834" i="1"/>
  <c r="W834" i="1" s="1"/>
  <c r="AK834" i="1"/>
  <c r="AL834" i="1" l="1"/>
  <c r="AM834" i="1"/>
  <c r="AD834" i="1"/>
  <c r="Y833" i="1"/>
  <c r="Z833" i="1" s="1"/>
  <c r="AA833" i="1" s="1"/>
  <c r="X834" i="1"/>
  <c r="AN834" i="1"/>
  <c r="C835" i="1"/>
  <c r="AD835" i="1"/>
  <c r="AE835" i="1"/>
  <c r="W835" i="1" s="1"/>
  <c r="AK835" i="1"/>
  <c r="AL835" i="1" l="1"/>
  <c r="AM835" i="1"/>
  <c r="Y834" i="1"/>
  <c r="Z834" i="1" s="1"/>
  <c r="AA834" i="1" s="1"/>
  <c r="X835" i="1"/>
  <c r="Y835" i="1" s="1"/>
  <c r="AN835" i="1"/>
  <c r="C836" i="1"/>
  <c r="D836" i="1"/>
  <c r="AC836" i="1" s="1"/>
  <c r="AD836" i="1"/>
  <c r="AE836" i="1"/>
  <c r="W836" i="1" s="1"/>
  <c r="AG836" i="1"/>
  <c r="AJ836" i="1" s="1"/>
  <c r="AK836" i="1"/>
  <c r="AL836" i="1" l="1"/>
  <c r="AM836" i="1"/>
  <c r="Z835" i="1"/>
  <c r="AA835" i="1" s="1"/>
  <c r="AH836" i="1"/>
  <c r="AF836" i="1"/>
  <c r="AB836" i="1"/>
  <c r="Y836" i="1"/>
  <c r="AA836" i="1"/>
  <c r="X836" i="1"/>
  <c r="Z836" i="1"/>
  <c r="AN836" i="1"/>
  <c r="AD837" i="1"/>
  <c r="AE837" i="1"/>
  <c r="W837" i="1" s="1"/>
  <c r="AK837" i="1"/>
  <c r="AL837" i="1" l="1"/>
  <c r="AM837" i="1"/>
  <c r="AN837" i="1"/>
  <c r="X837" i="1"/>
  <c r="Y837" i="1" s="1"/>
  <c r="C838" i="1"/>
  <c r="AD838" i="1"/>
  <c r="AE838" i="1"/>
  <c r="W838" i="1" s="1"/>
  <c r="AK838" i="1"/>
  <c r="AL838" i="1" l="1"/>
  <c r="AM838" i="1"/>
  <c r="Z837" i="1"/>
  <c r="AA837" i="1" s="1"/>
  <c r="X838" i="1"/>
  <c r="AN838" i="1"/>
  <c r="C839" i="1"/>
  <c r="AD839" i="1"/>
  <c r="AE839" i="1"/>
  <c r="W839" i="1" s="1"/>
  <c r="AK839" i="1"/>
  <c r="AL839" i="1" l="1"/>
  <c r="AM839" i="1"/>
  <c r="Y838" i="1"/>
  <c r="Z838" i="1" s="1"/>
  <c r="AA838" i="1" s="1"/>
  <c r="AN839" i="1"/>
  <c r="X839" i="1"/>
  <c r="Y839" i="1" s="1"/>
  <c r="Z839" i="1" s="1"/>
  <c r="AA839" i="1" s="1"/>
  <c r="C840" i="1"/>
  <c r="AD840" i="1"/>
  <c r="AE840" i="1"/>
  <c r="W840" i="1" s="1"/>
  <c r="AK840" i="1"/>
  <c r="AL840" i="1" l="1"/>
  <c r="AM840" i="1"/>
  <c r="X840" i="1"/>
  <c r="Y840" i="1"/>
  <c r="AN840" i="1"/>
  <c r="C841" i="1"/>
  <c r="AD841" i="1"/>
  <c r="AE841" i="1"/>
  <c r="W841" i="1" s="1"/>
  <c r="AK841" i="1"/>
  <c r="AL841" i="1" l="1"/>
  <c r="AM841" i="1"/>
  <c r="Z840" i="1"/>
  <c r="AA840" i="1" s="1"/>
  <c r="AN841" i="1"/>
  <c r="X841" i="1"/>
  <c r="Y841" i="1" s="1"/>
  <c r="Z841" i="1" s="1"/>
  <c r="AA841" i="1" s="1"/>
  <c r="C842" i="1"/>
  <c r="AD842" i="1"/>
  <c r="AE842" i="1"/>
  <c r="W842" i="1" s="1"/>
  <c r="AK842" i="1"/>
  <c r="AL842" i="1" l="1"/>
  <c r="AM842" i="1"/>
  <c r="X842" i="1"/>
  <c r="Z842" i="1"/>
  <c r="Y842" i="1"/>
  <c r="AA842" i="1"/>
  <c r="AN842" i="1"/>
  <c r="C843" i="1"/>
  <c r="AD843" i="1"/>
  <c r="AE843" i="1"/>
  <c r="W843" i="1" s="1"/>
  <c r="AK843" i="1"/>
  <c r="AL843" i="1" l="1"/>
  <c r="AM843" i="1"/>
  <c r="AN843" i="1"/>
  <c r="X843" i="1"/>
  <c r="C844" i="1"/>
  <c r="D844" i="1"/>
  <c r="AB844" i="1" s="1"/>
  <c r="AD844" i="1"/>
  <c r="AE844" i="1"/>
  <c r="W844" i="1" s="1"/>
  <c r="AG844" i="1"/>
  <c r="AJ844" i="1" s="1"/>
  <c r="AK844" i="1"/>
  <c r="AL844" i="1" l="1"/>
  <c r="AM844" i="1"/>
  <c r="Y843" i="1"/>
  <c r="Z843" i="1" s="1"/>
  <c r="AA843" i="1" s="1"/>
  <c r="AC844" i="1"/>
  <c r="AH844" i="1"/>
  <c r="AF844" i="1"/>
  <c r="X844" i="1"/>
  <c r="Z844" i="1"/>
  <c r="Y844" i="1"/>
  <c r="AA844" i="1"/>
  <c r="AN844" i="1"/>
  <c r="AD845" i="1"/>
  <c r="AE845" i="1"/>
  <c r="W845" i="1" s="1"/>
  <c r="AK845" i="1"/>
  <c r="AL845" i="1" l="1"/>
  <c r="AM845" i="1"/>
  <c r="AN845" i="1"/>
  <c r="X845" i="1"/>
  <c r="C846" i="1"/>
  <c r="AD846" i="1"/>
  <c r="AE846" i="1"/>
  <c r="W846" i="1" s="1"/>
  <c r="AK846" i="1"/>
  <c r="AL846" i="1" l="1"/>
  <c r="AM846" i="1"/>
  <c r="Y845" i="1"/>
  <c r="Z845" i="1" s="1"/>
  <c r="AA845" i="1" s="1"/>
  <c r="X846" i="1"/>
  <c r="AN846" i="1"/>
  <c r="C847" i="1"/>
  <c r="AD847" i="1"/>
  <c r="AE847" i="1"/>
  <c r="W847" i="1" s="1"/>
  <c r="AK847" i="1"/>
  <c r="AL847" i="1" l="1"/>
  <c r="AM847" i="1"/>
  <c r="Y846" i="1"/>
  <c r="Z846" i="1" s="1"/>
  <c r="AA846" i="1" s="1"/>
  <c r="X847" i="1"/>
  <c r="AN847" i="1"/>
  <c r="C848" i="1"/>
  <c r="AD848" i="1"/>
  <c r="AE848" i="1"/>
  <c r="W848" i="1" s="1"/>
  <c r="AK848" i="1"/>
  <c r="AL848" i="1" l="1"/>
  <c r="AM848" i="1"/>
  <c r="Y847" i="1"/>
  <c r="Z847" i="1" s="1"/>
  <c r="AA847" i="1" s="1"/>
  <c r="AN848" i="1"/>
  <c r="X848" i="1"/>
  <c r="Y848" i="1" s="1"/>
  <c r="Z848" i="1" s="1"/>
  <c r="AA848" i="1" s="1"/>
  <c r="C849" i="1"/>
  <c r="AD849" i="1"/>
  <c r="AE849" i="1"/>
  <c r="W849" i="1" s="1"/>
  <c r="AK849" i="1"/>
  <c r="AL849" i="1" l="1"/>
  <c r="AM849" i="1"/>
  <c r="X849" i="1"/>
  <c r="Z849" i="1"/>
  <c r="Y849" i="1"/>
  <c r="AA849" i="1"/>
  <c r="AN849" i="1"/>
  <c r="C850" i="1"/>
  <c r="AD850" i="1"/>
  <c r="AE850" i="1"/>
  <c r="W850" i="1" s="1"/>
  <c r="AK850" i="1"/>
  <c r="AL850" i="1" l="1"/>
  <c r="AM850" i="1"/>
  <c r="X850" i="1"/>
  <c r="Y850" i="1" s="1"/>
  <c r="Z850" i="1" s="1"/>
  <c r="AA850" i="1" s="1"/>
  <c r="AN850" i="1"/>
  <c r="C851" i="1"/>
  <c r="AD851" i="1"/>
  <c r="AE851" i="1"/>
  <c r="W851" i="1" s="1"/>
  <c r="AK851" i="1"/>
  <c r="AL851" i="1" l="1"/>
  <c r="AM851" i="1"/>
  <c r="X851" i="1"/>
  <c r="Y851" i="1" s="1"/>
  <c r="Z851" i="1" s="1"/>
  <c r="AA851" i="1" s="1"/>
  <c r="AN851" i="1"/>
  <c r="C852" i="1"/>
  <c r="AD852" i="1"/>
  <c r="AE852" i="1"/>
  <c r="W852" i="1" s="1"/>
  <c r="AK852" i="1"/>
  <c r="AL852" i="1" l="1"/>
  <c r="AM852" i="1"/>
  <c r="AN852" i="1"/>
  <c r="X852" i="1"/>
  <c r="C853" i="1"/>
  <c r="AD853" i="1"/>
  <c r="AE853" i="1"/>
  <c r="W853" i="1" s="1"/>
  <c r="AK853" i="1"/>
  <c r="AL853" i="1" l="1"/>
  <c r="AM853" i="1"/>
  <c r="Y852" i="1"/>
  <c r="Z852" i="1" s="1"/>
  <c r="AA852" i="1" s="1"/>
  <c r="X853" i="1"/>
  <c r="AN853" i="1"/>
  <c r="C854" i="1"/>
  <c r="AD854" i="1"/>
  <c r="AE854" i="1"/>
  <c r="W854" i="1" s="1"/>
  <c r="AK854" i="1"/>
  <c r="AL854" i="1" l="1"/>
  <c r="AM854" i="1"/>
  <c r="Y853" i="1"/>
  <c r="Z853" i="1" s="1"/>
  <c r="AA853" i="1" s="1"/>
  <c r="AN854" i="1"/>
  <c r="X854" i="1"/>
  <c r="Y854" i="1" s="1"/>
  <c r="Z854" i="1" s="1"/>
  <c r="AA854" i="1" s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C855" i="1"/>
  <c r="AH855" i="1"/>
  <c r="AF855" i="1"/>
  <c r="X855" i="1"/>
  <c r="Z855" i="1"/>
  <c r="Y855" i="1"/>
  <c r="AA855" i="1"/>
  <c r="AN855" i="1"/>
  <c r="AE856" i="1"/>
  <c r="W856" i="1" s="1"/>
  <c r="AK856" i="1"/>
  <c r="AL856" i="1" l="1"/>
  <c r="AM856" i="1"/>
  <c r="AD856" i="1"/>
  <c r="AN856" i="1"/>
  <c r="X856" i="1"/>
  <c r="Y856" i="1" s="1"/>
  <c r="C857" i="1"/>
  <c r="AE857" i="1"/>
  <c r="W857" i="1" s="1"/>
  <c r="AK857" i="1"/>
  <c r="AL857" i="1" l="1"/>
  <c r="AM857" i="1"/>
  <c r="AD857" i="1"/>
  <c r="Z856" i="1"/>
  <c r="AA856" i="1" s="1"/>
  <c r="X857" i="1"/>
  <c r="Z857" i="1" s="1"/>
  <c r="AA857" i="1" s="1"/>
  <c r="Y857" i="1"/>
  <c r="AN857" i="1"/>
  <c r="C858" i="1"/>
  <c r="AE858" i="1"/>
  <c r="W858" i="1" s="1"/>
  <c r="AK858" i="1"/>
  <c r="AL858" i="1" l="1"/>
  <c r="AM858" i="1"/>
  <c r="AD858" i="1"/>
  <c r="X858" i="1"/>
  <c r="AN858" i="1"/>
  <c r="C859" i="1"/>
  <c r="AE859" i="1"/>
  <c r="W859" i="1" s="1"/>
  <c r="AK859" i="1"/>
  <c r="AL859" i="1" l="1"/>
  <c r="AM859" i="1"/>
  <c r="Y858" i="1"/>
  <c r="Z858" i="1" s="1"/>
  <c r="AA858" i="1" s="1"/>
  <c r="AN859" i="1"/>
  <c r="X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Y859" i="1"/>
  <c r="Z859" i="1" s="1"/>
  <c r="AA859" i="1" s="1"/>
  <c r="AC860" i="1"/>
  <c r="AH860" i="1"/>
  <c r="AF860" i="1"/>
  <c r="X860" i="1"/>
  <c r="Z860" i="1"/>
  <c r="Y860" i="1"/>
  <c r="AA860" i="1"/>
  <c r="AN860" i="1"/>
  <c r="C861" i="1"/>
  <c r="D861" i="1"/>
  <c r="AC861" i="1" s="1"/>
  <c r="AD861" i="1"/>
  <c r="AE861" i="1"/>
  <c r="W861" i="1" s="1"/>
  <c r="AG861" i="1"/>
  <c r="AJ861" i="1" s="1"/>
  <c r="AK861" i="1"/>
  <c r="AL861" i="1" l="1"/>
  <c r="AM861" i="1"/>
  <c r="AH861" i="1"/>
  <c r="AF861" i="1"/>
  <c r="AB861" i="1"/>
  <c r="Y861" i="1"/>
  <c r="AA861" i="1"/>
  <c r="X861" i="1"/>
  <c r="Z861" i="1"/>
  <c r="AN861" i="1"/>
  <c r="C862" i="1"/>
  <c r="D862" i="1"/>
  <c r="AC862" i="1" s="1"/>
  <c r="AD862" i="1"/>
  <c r="AE862" i="1"/>
  <c r="W862" i="1" s="1"/>
  <c r="AG862" i="1"/>
  <c r="AJ862" i="1" s="1"/>
  <c r="AK862" i="1"/>
  <c r="AL862" i="1" l="1"/>
  <c r="AM862" i="1"/>
  <c r="AN862" i="1"/>
  <c r="AH862" i="1"/>
  <c r="AF862" i="1"/>
  <c r="AB862" i="1"/>
  <c r="Y862" i="1"/>
  <c r="AA862" i="1"/>
  <c r="X862" i="1"/>
  <c r="Z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C863" i="1"/>
  <c r="AH863" i="1"/>
  <c r="AF863" i="1"/>
  <c r="X863" i="1"/>
  <c r="Z863" i="1"/>
  <c r="Y863" i="1"/>
  <c r="AA863" i="1"/>
  <c r="AN863" i="1"/>
  <c r="C864" i="1"/>
  <c r="D864" i="1"/>
  <c r="AC864" i="1" s="1"/>
  <c r="AD864" i="1"/>
  <c r="AE864" i="1"/>
  <c r="W864" i="1" s="1"/>
  <c r="AG864" i="1"/>
  <c r="AJ864" i="1" s="1"/>
  <c r="AK864" i="1"/>
  <c r="AL864" i="1" l="1"/>
  <c r="AM864" i="1"/>
  <c r="AH864" i="1"/>
  <c r="AF864" i="1"/>
  <c r="AB864" i="1"/>
  <c r="Y864" i="1"/>
  <c r="AA864" i="1"/>
  <c r="X864" i="1"/>
  <c r="Z864" i="1"/>
  <c r="AN864" i="1"/>
  <c r="C865" i="1"/>
  <c r="D865" i="1"/>
  <c r="AC865" i="1" s="1"/>
  <c r="AD865" i="1"/>
  <c r="AE865" i="1"/>
  <c r="W865" i="1" s="1"/>
  <c r="AG865" i="1"/>
  <c r="AJ865" i="1" s="1"/>
  <c r="AK865" i="1"/>
  <c r="AL865" i="1" l="1"/>
  <c r="AM865" i="1"/>
  <c r="AN865" i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C866" i="1"/>
  <c r="AH866" i="1"/>
  <c r="AF866" i="1"/>
  <c r="X866" i="1"/>
  <c r="Z866" i="1"/>
  <c r="Y866" i="1"/>
  <c r="AA866" i="1"/>
  <c r="AN866" i="1"/>
  <c r="C867" i="1"/>
  <c r="D867" i="1"/>
  <c r="AC867" i="1" s="1"/>
  <c r="AD867" i="1"/>
  <c r="AE867" i="1"/>
  <c r="W867" i="1" s="1"/>
  <c r="AG867" i="1"/>
  <c r="AJ867" i="1" s="1"/>
  <c r="AK867" i="1"/>
  <c r="AL867" i="1" l="1"/>
  <c r="AM867" i="1"/>
  <c r="AN867" i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C868" i="1"/>
  <c r="AH868" i="1"/>
  <c r="AF868" i="1"/>
  <c r="X868" i="1"/>
  <c r="Z868" i="1"/>
  <c r="Y868" i="1"/>
  <c r="AA868" i="1"/>
  <c r="AN868" i="1"/>
  <c r="C869" i="1"/>
  <c r="D869" i="1"/>
  <c r="AC869" i="1" s="1"/>
  <c r="AD869" i="1"/>
  <c r="AE869" i="1"/>
  <c r="W869" i="1" s="1"/>
  <c r="AG869" i="1"/>
  <c r="AJ869" i="1" s="1"/>
  <c r="AK869" i="1"/>
  <c r="AL869" i="1" l="1"/>
  <c r="AM869" i="1"/>
  <c r="AN869" i="1"/>
  <c r="AH869" i="1"/>
  <c r="AF869" i="1"/>
  <c r="AB869" i="1"/>
  <c r="Y869" i="1"/>
  <c r="AA869" i="1"/>
  <c r="X869" i="1"/>
  <c r="Z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C870" i="1"/>
  <c r="AH870" i="1"/>
  <c r="AF870" i="1"/>
  <c r="X870" i="1"/>
  <c r="Z870" i="1"/>
  <c r="Y870" i="1"/>
  <c r="AA870" i="1"/>
  <c r="AN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N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N872" i="1"/>
  <c r="AH872" i="1"/>
  <c r="AF872" i="1"/>
  <c r="AC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N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N874" i="1"/>
  <c r="AC874" i="1"/>
  <c r="AH874" i="1"/>
  <c r="AF874" i="1"/>
  <c r="X874" i="1"/>
  <c r="Z874" i="1"/>
  <c r="Y874" i="1"/>
  <c r="AA874" i="1"/>
  <c r="C875" i="1"/>
  <c r="D875" i="1"/>
  <c r="AC875" i="1" s="1"/>
  <c r="AD875" i="1"/>
  <c r="AE875" i="1"/>
  <c r="W875" i="1" s="1"/>
  <c r="AG875" i="1"/>
  <c r="AJ875" i="1" s="1"/>
  <c r="AK875" i="1"/>
  <c r="AL875" i="1" l="1"/>
  <c r="AM875" i="1"/>
  <c r="AN875" i="1"/>
  <c r="AH875" i="1"/>
  <c r="AF875" i="1"/>
  <c r="AB875" i="1"/>
  <c r="X875" i="1"/>
  <c r="Y875" i="1"/>
  <c r="AA875" i="1"/>
  <c r="Z875" i="1"/>
  <c r="C876" i="1"/>
  <c r="D876" i="1"/>
  <c r="AB876" i="1" s="1"/>
  <c r="AD876" i="1"/>
  <c r="AE876" i="1"/>
  <c r="W876" i="1" s="1"/>
  <c r="AG876" i="1"/>
  <c r="AJ876" i="1" s="1"/>
  <c r="AK876" i="1"/>
  <c r="AL876" i="1" l="1"/>
  <c r="AM876" i="1"/>
  <c r="AC876" i="1"/>
  <c r="AH876" i="1"/>
  <c r="AF876" i="1"/>
  <c r="X876" i="1"/>
  <c r="Z876" i="1"/>
  <c r="Y876" i="1"/>
  <c r="AA876" i="1"/>
  <c r="AN876" i="1"/>
  <c r="C877" i="1"/>
  <c r="D877" i="1"/>
  <c r="AC877" i="1" s="1"/>
  <c r="AD877" i="1"/>
  <c r="AE877" i="1"/>
  <c r="W877" i="1" s="1"/>
  <c r="AG877" i="1"/>
  <c r="AJ877" i="1" s="1"/>
  <c r="AK877" i="1"/>
  <c r="AL877" i="1" l="1"/>
  <c r="AM877" i="1"/>
  <c r="AH877" i="1"/>
  <c r="AF877" i="1"/>
  <c r="AB877" i="1"/>
  <c r="Y877" i="1"/>
  <c r="AA877" i="1"/>
  <c r="X877" i="1"/>
  <c r="Z877" i="1"/>
  <c r="AN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H878" i="1"/>
  <c r="AF878" i="1"/>
  <c r="AB878" i="1"/>
  <c r="Y878" i="1"/>
  <c r="AA878" i="1"/>
  <c r="X878" i="1"/>
  <c r="Z878" i="1"/>
  <c r="AN878" i="1"/>
  <c r="C879" i="1"/>
  <c r="D879" i="1"/>
  <c r="AC879" i="1" s="1"/>
  <c r="AD879" i="1"/>
  <c r="AE879" i="1"/>
  <c r="W879" i="1" s="1"/>
  <c r="AG879" i="1"/>
  <c r="AJ879" i="1" s="1"/>
  <c r="AK879" i="1"/>
  <c r="AL879" i="1" l="1"/>
  <c r="AM879" i="1"/>
  <c r="AN879" i="1"/>
  <c r="AH879" i="1"/>
  <c r="AF879" i="1"/>
  <c r="AB879" i="1"/>
  <c r="Y879" i="1"/>
  <c r="AA879" i="1"/>
  <c r="X879" i="1"/>
  <c r="Z879" i="1"/>
  <c r="C880" i="1"/>
  <c r="D880" i="1"/>
  <c r="AB880" i="1" s="1"/>
  <c r="AD880" i="1"/>
  <c r="AE880" i="1"/>
  <c r="W880" i="1" s="1"/>
  <c r="AG880" i="1"/>
  <c r="AJ880" i="1" s="1"/>
  <c r="AK880" i="1"/>
  <c r="AL880" i="1" l="1"/>
  <c r="AM880" i="1"/>
  <c r="AN880" i="1"/>
  <c r="AH880" i="1"/>
  <c r="AF880" i="1"/>
  <c r="AC880" i="1"/>
  <c r="X880" i="1"/>
  <c r="Z880" i="1"/>
  <c r="Y880" i="1"/>
  <c r="AA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N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N882" i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l="1"/>
  <c r="AM883" i="1"/>
  <c r="AC883" i="1"/>
  <c r="AH883" i="1"/>
  <c r="AF883" i="1"/>
  <c r="X883" i="1"/>
  <c r="Z883" i="1"/>
  <c r="Y883" i="1"/>
  <c r="AA883" i="1"/>
  <c r="AN883" i="1"/>
  <c r="C884" i="1"/>
  <c r="D884" i="1"/>
  <c r="AC884" i="1" s="1"/>
  <c r="AD884" i="1"/>
  <c r="AE884" i="1"/>
  <c r="W884" i="1" s="1"/>
  <c r="AG884" i="1"/>
  <c r="AJ884" i="1" s="1"/>
  <c r="AK884" i="1"/>
  <c r="AL884" i="1" l="1"/>
  <c r="AM884" i="1"/>
  <c r="AN884" i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l="1"/>
  <c r="AM885" i="1"/>
  <c r="AC885" i="1"/>
  <c r="AH885" i="1"/>
  <c r="AF885" i="1"/>
  <c r="X885" i="1"/>
  <c r="Z885" i="1"/>
  <c r="Y885" i="1"/>
  <c r="AA885" i="1"/>
  <c r="AN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N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N887" i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l="1"/>
  <c r="AM888" i="1"/>
  <c r="AN888" i="1"/>
  <c r="AC888" i="1"/>
  <c r="AH888" i="1"/>
  <c r="AF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l="1"/>
  <c r="AM889" i="1"/>
  <c r="AN889" i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N890" i="1"/>
  <c r="AH890" i="1"/>
  <c r="AF890" i="1"/>
  <c r="AC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l="1"/>
  <c r="AM891" i="1"/>
  <c r="AN891" i="1"/>
  <c r="AC891" i="1"/>
  <c r="AH891" i="1"/>
  <c r="AF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l="1"/>
  <c r="AM892" i="1"/>
  <c r="AN892" i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N893" i="1"/>
  <c r="AH893" i="1"/>
  <c r="AF893" i="1"/>
  <c r="AC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l="1"/>
  <c r="AM894" i="1"/>
  <c r="AN894" i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N895" i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l="1"/>
  <c r="AM896" i="1"/>
  <c r="AN896" i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l="1"/>
  <c r="AM897" i="1"/>
  <c r="AN897" i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N898" i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l="1"/>
  <c r="AM899" i="1"/>
  <c r="AN899" i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N900" i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l="1"/>
  <c r="AM901" i="1"/>
  <c r="AN901" i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N902" i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l="1"/>
  <c r="AM903" i="1"/>
  <c r="AN903" i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l="1"/>
  <c r="AM904" i="1"/>
  <c r="AN904" i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N905" i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l="1"/>
  <c r="AM906" i="1"/>
  <c r="AN906" i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N907" i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l="1"/>
  <c r="AM908" i="1"/>
  <c r="AN908" i="1"/>
  <c r="AC908" i="1"/>
  <c r="AH908" i="1"/>
  <c r="AF908" i="1"/>
  <c r="X908" i="1"/>
  <c r="Z908" i="1"/>
  <c r="Y908" i="1"/>
  <c r="AA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N909" i="1"/>
  <c r="AC909" i="1"/>
  <c r="AH909" i="1"/>
  <c r="AF909" i="1"/>
  <c r="X909" i="1"/>
  <c r="Z909" i="1"/>
  <c r="Y909" i="1"/>
  <c r="AA909" i="1"/>
  <c r="C910" i="1"/>
  <c r="D910" i="1"/>
  <c r="AB910" i="1" s="1"/>
  <c r="AD910" i="1"/>
  <c r="AE910" i="1"/>
  <c r="W910" i="1" s="1"/>
  <c r="AG910" i="1"/>
  <c r="AJ910" i="1" s="1"/>
  <c r="AK910" i="1"/>
  <c r="AL910" i="1" l="1"/>
  <c r="AM910" i="1"/>
  <c r="AC910" i="1"/>
  <c r="AH910" i="1"/>
  <c r="AF910" i="1"/>
  <c r="X910" i="1"/>
  <c r="Z910" i="1"/>
  <c r="Y910" i="1"/>
  <c r="AA910" i="1"/>
  <c r="AN910" i="1"/>
  <c r="C911" i="1"/>
  <c r="D911" i="1"/>
  <c r="AC911" i="1" s="1"/>
  <c r="AD911" i="1"/>
  <c r="AE911" i="1"/>
  <c r="W911" i="1" s="1"/>
  <c r="AG911" i="1"/>
  <c r="AJ911" i="1" s="1"/>
  <c r="AK911" i="1"/>
  <c r="AL911" i="1" l="1"/>
  <c r="AM911" i="1"/>
  <c r="AN911" i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l="1"/>
  <c r="AM912" i="1"/>
  <c r="AH912" i="1"/>
  <c r="AC912" i="1"/>
  <c r="AF912" i="1"/>
  <c r="X912" i="1"/>
  <c r="Z912" i="1"/>
  <c r="Y912" i="1"/>
  <c r="AA912" i="1"/>
  <c r="AN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N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C914" i="1"/>
  <c r="AH914" i="1"/>
  <c r="AF914" i="1"/>
  <c r="X914" i="1"/>
  <c r="Z914" i="1"/>
  <c r="Y914" i="1"/>
  <c r="AA914" i="1"/>
  <c r="AN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N915" i="1"/>
  <c r="AH915" i="1"/>
  <c r="AF915" i="1"/>
  <c r="AB915" i="1"/>
  <c r="Y915" i="1"/>
  <c r="AA915" i="1"/>
  <c r="X915" i="1"/>
  <c r="Z915" i="1"/>
  <c r="C916" i="1"/>
  <c r="D916" i="1"/>
  <c r="AB916" i="1" s="1"/>
  <c r="AD916" i="1"/>
  <c r="AE916" i="1"/>
  <c r="W916" i="1" s="1"/>
  <c r="AG916" i="1"/>
  <c r="AJ916" i="1" s="1"/>
  <c r="AK916" i="1"/>
  <c r="AL916" i="1" l="1"/>
  <c r="AM916" i="1"/>
  <c r="AC916" i="1"/>
  <c r="AH916" i="1"/>
  <c r="AF916" i="1"/>
  <c r="X916" i="1"/>
  <c r="Z916" i="1"/>
  <c r="Y916" i="1"/>
  <c r="AA916" i="1"/>
  <c r="AN916" i="1"/>
  <c r="C917" i="1"/>
  <c r="D917" i="1"/>
  <c r="AC917" i="1" s="1"/>
  <c r="AD917" i="1"/>
  <c r="AE917" i="1"/>
  <c r="W917" i="1" s="1"/>
  <c r="AG917" i="1"/>
  <c r="AJ917" i="1" s="1"/>
  <c r="AK917" i="1"/>
  <c r="AL917" i="1" l="1"/>
  <c r="AM917" i="1"/>
  <c r="AH917" i="1"/>
  <c r="AF917" i="1"/>
  <c r="AB917" i="1"/>
  <c r="Y917" i="1"/>
  <c r="AA917" i="1"/>
  <c r="X917" i="1"/>
  <c r="Z917" i="1"/>
  <c r="AN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N918" i="1"/>
  <c r="AH918" i="1"/>
  <c r="AF918" i="1"/>
  <c r="AB918" i="1"/>
  <c r="Y918" i="1"/>
  <c r="AA918" i="1"/>
  <c r="X918" i="1"/>
  <c r="Z918" i="1"/>
  <c r="C919" i="1"/>
  <c r="D919" i="1"/>
  <c r="AB919" i="1" s="1"/>
  <c r="AD919" i="1"/>
  <c r="AE919" i="1"/>
  <c r="W919" i="1" s="1"/>
  <c r="AG919" i="1"/>
  <c r="AJ919" i="1" s="1"/>
  <c r="AK919" i="1"/>
  <c r="AL919" i="1" l="1"/>
  <c r="AM919" i="1"/>
  <c r="AC919" i="1"/>
  <c r="AH919" i="1"/>
  <c r="AF919" i="1"/>
  <c r="X919" i="1"/>
  <c r="Z919" i="1"/>
  <c r="Y919" i="1"/>
  <c r="AA919" i="1"/>
  <c r="AN919" i="1"/>
  <c r="C920" i="1"/>
  <c r="D920" i="1"/>
  <c r="AC920" i="1" s="1"/>
  <c r="AD920" i="1"/>
  <c r="AE920" i="1"/>
  <c r="W920" i="1" s="1"/>
  <c r="AG920" i="1"/>
  <c r="AJ920" i="1" s="1"/>
  <c r="AK920" i="1"/>
  <c r="AL920" i="1" l="1"/>
  <c r="AM920" i="1"/>
  <c r="AH920" i="1"/>
  <c r="AF920" i="1"/>
  <c r="AB920" i="1"/>
  <c r="Y920" i="1"/>
  <c r="AA920" i="1"/>
  <c r="X920" i="1"/>
  <c r="Z920" i="1"/>
  <c r="AN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N921" i="1"/>
  <c r="AH921" i="1"/>
  <c r="AF921" i="1"/>
  <c r="AB921" i="1"/>
  <c r="Y921" i="1"/>
  <c r="AA921" i="1"/>
  <c r="X921" i="1"/>
  <c r="Z921" i="1"/>
  <c r="C922" i="1"/>
  <c r="D922" i="1"/>
  <c r="AB922" i="1" s="1"/>
  <c r="AD922" i="1"/>
  <c r="AE922" i="1"/>
  <c r="W922" i="1" s="1"/>
  <c r="AG922" i="1"/>
  <c r="AJ922" i="1" s="1"/>
  <c r="AK922" i="1"/>
  <c r="AL922" i="1" l="1"/>
  <c r="AM922" i="1"/>
  <c r="AC922" i="1"/>
  <c r="AH922" i="1"/>
  <c r="AF922" i="1"/>
  <c r="X922" i="1"/>
  <c r="Z922" i="1"/>
  <c r="Y922" i="1"/>
  <c r="AA922" i="1"/>
  <c r="AN922" i="1"/>
  <c r="C923" i="1"/>
  <c r="D923" i="1"/>
  <c r="AC923" i="1" s="1"/>
  <c r="AD923" i="1"/>
  <c r="AE923" i="1"/>
  <c r="W923" i="1" s="1"/>
  <c r="AG923" i="1"/>
  <c r="AJ923" i="1" s="1"/>
  <c r="AK923" i="1"/>
  <c r="AL923" i="1" l="1"/>
  <c r="AM923" i="1"/>
  <c r="AH923" i="1"/>
  <c r="AF923" i="1"/>
  <c r="AB923" i="1"/>
  <c r="Y923" i="1"/>
  <c r="AA923" i="1"/>
  <c r="X923" i="1"/>
  <c r="Z923" i="1"/>
  <c r="AN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N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N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N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N927" i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l="1"/>
  <c r="AM928" i="1"/>
  <c r="AC928" i="1"/>
  <c r="AH928" i="1"/>
  <c r="AF928" i="1"/>
  <c r="X928" i="1"/>
  <c r="Z928" i="1"/>
  <c r="Y928" i="1"/>
  <c r="AA928" i="1"/>
  <c r="AN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N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N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H931" i="1"/>
  <c r="AF931" i="1"/>
  <c r="AB931" i="1"/>
  <c r="Y931" i="1"/>
  <c r="AA931" i="1"/>
  <c r="X931" i="1"/>
  <c r="Z931" i="1"/>
  <c r="AN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N932" i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l="1"/>
  <c r="AM933" i="1"/>
  <c r="AC933" i="1"/>
  <c r="AH933" i="1"/>
  <c r="AF933" i="1"/>
  <c r="X933" i="1"/>
  <c r="Z933" i="1"/>
  <c r="Y933" i="1"/>
  <c r="AA933" i="1"/>
  <c r="AN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N934" i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l="1"/>
  <c r="AM935" i="1"/>
  <c r="AC935" i="1"/>
  <c r="AH935" i="1"/>
  <c r="AF935" i="1"/>
  <c r="X935" i="1"/>
  <c r="Z935" i="1"/>
  <c r="Y935" i="1"/>
  <c r="AA935" i="1"/>
  <c r="AN935" i="1"/>
  <c r="C936" i="1"/>
  <c r="D936" i="1"/>
  <c r="AC936" i="1" s="1"/>
  <c r="AD936" i="1"/>
  <c r="AE936" i="1"/>
  <c r="W936" i="1" s="1"/>
  <c r="AG936" i="1"/>
  <c r="AJ936" i="1" s="1"/>
  <c r="AK936" i="1"/>
  <c r="AL936" i="1" l="1"/>
  <c r="AM936" i="1"/>
  <c r="AN936" i="1"/>
  <c r="AH936" i="1"/>
  <c r="AF936" i="1"/>
  <c r="AB936" i="1"/>
  <c r="Y936" i="1"/>
  <c r="AA936" i="1"/>
  <c r="X936" i="1"/>
  <c r="Z936" i="1"/>
  <c r="C937" i="1"/>
  <c r="D937" i="1"/>
  <c r="AB937" i="1" s="1"/>
  <c r="AD937" i="1"/>
  <c r="AE937" i="1"/>
  <c r="W937" i="1" s="1"/>
  <c r="AG937" i="1"/>
  <c r="AJ937" i="1" s="1"/>
  <c r="AK937" i="1"/>
  <c r="AL937" i="1" l="1"/>
  <c r="AM937" i="1"/>
  <c r="AC937" i="1"/>
  <c r="AH937" i="1"/>
  <c r="AF937" i="1"/>
  <c r="X937" i="1"/>
  <c r="Z937" i="1"/>
  <c r="Y937" i="1"/>
  <c r="AA937" i="1"/>
  <c r="AN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H938" i="1"/>
  <c r="AF938" i="1"/>
  <c r="AB938" i="1"/>
  <c r="Y938" i="1"/>
  <c r="AA938" i="1"/>
  <c r="X938" i="1"/>
  <c r="Z938" i="1"/>
  <c r="AN938" i="1"/>
  <c r="C939" i="1"/>
  <c r="D939" i="1"/>
  <c r="AC939" i="1" s="1"/>
  <c r="AD939" i="1"/>
  <c r="AE939" i="1"/>
  <c r="W939" i="1" s="1"/>
  <c r="AG939" i="1"/>
  <c r="AJ939" i="1" s="1"/>
  <c r="AK939" i="1"/>
  <c r="AL939" i="1" l="1"/>
  <c r="AM939" i="1"/>
  <c r="AN939" i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X940" i="1"/>
  <c r="Z940" i="1"/>
  <c r="Y940" i="1"/>
  <c r="AA940" i="1"/>
  <c r="AN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N941" i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l="1"/>
  <c r="AM942" i="1"/>
  <c r="AC942" i="1"/>
  <c r="AH942" i="1"/>
  <c r="AF942" i="1"/>
  <c r="X942" i="1"/>
  <c r="Z942" i="1"/>
  <c r="AA942" i="1"/>
  <c r="Y942" i="1"/>
  <c r="AN942" i="1"/>
  <c r="C943" i="1"/>
  <c r="D943" i="1"/>
  <c r="AC943" i="1" s="1"/>
  <c r="AD943" i="1"/>
  <c r="AE943" i="1"/>
  <c r="W943" i="1" s="1"/>
  <c r="AG943" i="1"/>
  <c r="AJ943" i="1" s="1"/>
  <c r="AK943" i="1"/>
  <c r="AL943" i="1" l="1"/>
  <c r="AM943" i="1"/>
  <c r="AN943" i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l="1"/>
  <c r="AM944" i="1"/>
  <c r="AC944" i="1"/>
  <c r="AH944" i="1"/>
  <c r="AF944" i="1"/>
  <c r="X944" i="1"/>
  <c r="Z944" i="1"/>
  <c r="Y944" i="1"/>
  <c r="AA944" i="1"/>
  <c r="AN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N945" i="1"/>
  <c r="AH945" i="1"/>
  <c r="AF945" i="1"/>
  <c r="AB945" i="1"/>
  <c r="Y945" i="1"/>
  <c r="AA945" i="1"/>
  <c r="X945" i="1"/>
  <c r="Z945" i="1"/>
  <c r="C946" i="1"/>
  <c r="D946" i="1"/>
  <c r="AB946" i="1" s="1"/>
  <c r="AD946" i="1"/>
  <c r="AE946" i="1"/>
  <c r="W946" i="1" s="1"/>
  <c r="AG946" i="1"/>
  <c r="AJ946" i="1" s="1"/>
  <c r="AK946" i="1"/>
  <c r="AL946" i="1" l="1"/>
  <c r="AM946" i="1"/>
  <c r="AC946" i="1"/>
  <c r="AH946" i="1"/>
  <c r="AF946" i="1"/>
  <c r="X946" i="1"/>
  <c r="Z946" i="1"/>
  <c r="Y946" i="1"/>
  <c r="AA946" i="1"/>
  <c r="AN946" i="1"/>
  <c r="C947" i="1"/>
  <c r="D947" i="1"/>
  <c r="AC947" i="1" s="1"/>
  <c r="AD947" i="1"/>
  <c r="AE947" i="1"/>
  <c r="W947" i="1" s="1"/>
  <c r="AG947" i="1"/>
  <c r="AJ947" i="1" s="1"/>
  <c r="AK947" i="1"/>
  <c r="AL947" i="1" l="1"/>
  <c r="AM947" i="1"/>
  <c r="AH947" i="1"/>
  <c r="AF947" i="1"/>
  <c r="AB947" i="1"/>
  <c r="Y947" i="1"/>
  <c r="AA947" i="1"/>
  <c r="X947" i="1"/>
  <c r="Z947" i="1"/>
  <c r="AN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N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H949" i="1"/>
  <c r="AF949" i="1"/>
  <c r="AC949" i="1"/>
  <c r="X949" i="1"/>
  <c r="Z949" i="1"/>
  <c r="Y949" i="1"/>
  <c r="AA949" i="1"/>
  <c r="AN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H950" i="1"/>
  <c r="AF950" i="1"/>
  <c r="AB950" i="1"/>
  <c r="Y950" i="1"/>
  <c r="AA950" i="1"/>
  <c r="X950" i="1"/>
  <c r="Z950" i="1"/>
  <c r="AN950" i="1"/>
  <c r="C951" i="1"/>
  <c r="D951" i="1"/>
  <c r="AC951" i="1" s="1"/>
  <c r="AD951" i="1"/>
  <c r="AE951" i="1"/>
  <c r="W951" i="1" s="1"/>
  <c r="AG951" i="1"/>
  <c r="AJ951" i="1" s="1"/>
  <c r="AK951" i="1"/>
  <c r="AL951" i="1" l="1"/>
  <c r="AM951" i="1"/>
  <c r="AN951" i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l="1"/>
  <c r="AM952" i="1"/>
  <c r="AC952" i="1"/>
  <c r="AH952" i="1"/>
  <c r="AF952" i="1"/>
  <c r="X952" i="1"/>
  <c r="Z952" i="1"/>
  <c r="Y952" i="1"/>
  <c r="AA952" i="1"/>
  <c r="AN952" i="1"/>
  <c r="C953" i="1"/>
  <c r="D953" i="1"/>
  <c r="AC953" i="1" s="1"/>
  <c r="AD953" i="1"/>
  <c r="AE953" i="1"/>
  <c r="W953" i="1" s="1"/>
  <c r="AG953" i="1"/>
  <c r="AJ953" i="1" s="1"/>
  <c r="AK953" i="1"/>
  <c r="AL953" i="1" l="1"/>
  <c r="AM953" i="1"/>
  <c r="AN953" i="1"/>
  <c r="AH953" i="1"/>
  <c r="AF953" i="1"/>
  <c r="AB953" i="1"/>
  <c r="Y953" i="1"/>
  <c r="AA953" i="1"/>
  <c r="X953" i="1"/>
  <c r="Z953" i="1"/>
  <c r="C954" i="1"/>
  <c r="D954" i="1"/>
  <c r="AB954" i="1" s="1"/>
  <c r="AD954" i="1"/>
  <c r="AE954" i="1"/>
  <c r="W954" i="1" s="1"/>
  <c r="AG954" i="1"/>
  <c r="AJ954" i="1" s="1"/>
  <c r="AK954" i="1"/>
  <c r="AL954" i="1" l="1"/>
  <c r="AM954" i="1"/>
  <c r="AC954" i="1"/>
  <c r="AH954" i="1"/>
  <c r="AF954" i="1"/>
  <c r="X954" i="1"/>
  <c r="Z954" i="1"/>
  <c r="Y954" i="1"/>
  <c r="AA954" i="1"/>
  <c r="AN954" i="1"/>
  <c r="C955" i="1"/>
  <c r="D955" i="1"/>
  <c r="AC955" i="1" s="1"/>
  <c r="AD955" i="1"/>
  <c r="AE955" i="1"/>
  <c r="W955" i="1" s="1"/>
  <c r="AG955" i="1"/>
  <c r="AJ955" i="1" s="1"/>
  <c r="AK955" i="1"/>
  <c r="AL955" i="1" l="1"/>
  <c r="AM955" i="1"/>
  <c r="AH955" i="1"/>
  <c r="AF955" i="1"/>
  <c r="AB955" i="1"/>
  <c r="Y955" i="1"/>
  <c r="AA955" i="1"/>
  <c r="X955" i="1"/>
  <c r="Z955" i="1"/>
  <c r="AN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N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N957" i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l="1"/>
  <c r="AM958" i="1"/>
  <c r="AC958" i="1"/>
  <c r="AH958" i="1"/>
  <c r="AF958" i="1"/>
  <c r="X958" i="1"/>
  <c r="Z958" i="1"/>
  <c r="Y958" i="1"/>
  <c r="AA958" i="1"/>
  <c r="AN958" i="1"/>
  <c r="C959" i="1"/>
  <c r="D959" i="1"/>
  <c r="AC959" i="1" s="1"/>
  <c r="AD959" i="1"/>
  <c r="AE959" i="1"/>
  <c r="W959" i="1" s="1"/>
  <c r="AG959" i="1"/>
  <c r="AJ959" i="1" s="1"/>
  <c r="AK959" i="1"/>
  <c r="AL959" i="1" l="1"/>
  <c r="AM959" i="1"/>
  <c r="AN959" i="1"/>
  <c r="AH959" i="1"/>
  <c r="AF959" i="1"/>
  <c r="AB959" i="1"/>
  <c r="Y959" i="1"/>
  <c r="AA959" i="1"/>
  <c r="X959" i="1"/>
  <c r="Z959" i="1"/>
  <c r="C960" i="1"/>
  <c r="D960" i="1"/>
  <c r="AB960" i="1" s="1"/>
  <c r="AD960" i="1"/>
  <c r="AE960" i="1"/>
  <c r="W960" i="1" s="1"/>
  <c r="AG960" i="1"/>
  <c r="AJ960" i="1" s="1"/>
  <c r="AK960" i="1"/>
  <c r="AL960" i="1" l="1"/>
  <c r="AM960" i="1"/>
  <c r="AC960" i="1"/>
  <c r="AH960" i="1"/>
  <c r="AF960" i="1"/>
  <c r="X960" i="1"/>
  <c r="Z960" i="1"/>
  <c r="Y960" i="1"/>
  <c r="AA960" i="1"/>
  <c r="AN960" i="1"/>
  <c r="C961" i="1"/>
  <c r="D961" i="1"/>
  <c r="AC961" i="1" s="1"/>
  <c r="AD961" i="1"/>
  <c r="AE961" i="1"/>
  <c r="W961" i="1" s="1"/>
  <c r="AG961" i="1"/>
  <c r="AJ961" i="1" s="1"/>
  <c r="AK961" i="1"/>
  <c r="AL961" i="1" l="1"/>
  <c r="AM961" i="1"/>
  <c r="AH961" i="1"/>
  <c r="AF961" i="1"/>
  <c r="AB961" i="1"/>
  <c r="Y961" i="1"/>
  <c r="AA961" i="1"/>
  <c r="X961" i="1"/>
  <c r="Z961" i="1"/>
  <c r="AN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H962" i="1"/>
  <c r="AF962" i="1"/>
  <c r="AB962" i="1"/>
  <c r="Y962" i="1"/>
  <c r="AA962" i="1"/>
  <c r="X962" i="1"/>
  <c r="Z962" i="1"/>
  <c r="AN962" i="1"/>
  <c r="C963" i="1"/>
  <c r="D963" i="1"/>
  <c r="AC963" i="1" s="1"/>
  <c r="AD963" i="1"/>
  <c r="AE963" i="1"/>
  <c r="W963" i="1" s="1"/>
  <c r="AG963" i="1"/>
  <c r="AJ963" i="1" s="1"/>
  <c r="AK963" i="1"/>
  <c r="AL963" i="1" l="1"/>
  <c r="AM963" i="1"/>
  <c r="AH963" i="1"/>
  <c r="AF963" i="1"/>
  <c r="AB963" i="1"/>
  <c r="Y963" i="1"/>
  <c r="AA963" i="1"/>
  <c r="X963" i="1"/>
  <c r="Z963" i="1"/>
  <c r="AN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N964" i="1"/>
  <c r="AH964" i="1"/>
  <c r="AF964" i="1"/>
  <c r="AB964" i="1"/>
  <c r="Y964" i="1"/>
  <c r="AA964" i="1"/>
  <c r="X964" i="1"/>
  <c r="Z964" i="1"/>
  <c r="C965" i="1"/>
  <c r="D965" i="1"/>
  <c r="AB965" i="1" s="1"/>
  <c r="AD965" i="1"/>
  <c r="AE965" i="1"/>
  <c r="W965" i="1" s="1"/>
  <c r="AG965" i="1"/>
  <c r="AJ965" i="1" s="1"/>
  <c r="AK965" i="1"/>
  <c r="AL965" i="1" l="1"/>
  <c r="AM965" i="1"/>
  <c r="AC965" i="1"/>
  <c r="AH965" i="1"/>
  <c r="AF965" i="1"/>
  <c r="X965" i="1"/>
  <c r="Z965" i="1"/>
  <c r="Y965" i="1"/>
  <c r="AA965" i="1"/>
  <c r="AN965" i="1"/>
  <c r="C966" i="1"/>
  <c r="D966" i="1"/>
  <c r="AC966" i="1" s="1"/>
  <c r="AD966" i="1"/>
  <c r="AE966" i="1"/>
  <c r="W966" i="1" s="1"/>
  <c r="AG966" i="1"/>
  <c r="AJ966" i="1" s="1"/>
  <c r="AK966" i="1"/>
  <c r="AL966" i="1" l="1"/>
  <c r="AM966" i="1"/>
  <c r="AH966" i="1"/>
  <c r="AF966" i="1"/>
  <c r="AB966" i="1"/>
  <c r="Y966" i="1"/>
  <c r="AA966" i="1"/>
  <c r="X966" i="1"/>
  <c r="Z966" i="1"/>
  <c r="AN966" i="1"/>
  <c r="C967" i="1"/>
  <c r="D967" i="1"/>
  <c r="AC967" i="1" s="1"/>
  <c r="AD967" i="1"/>
  <c r="AE967" i="1"/>
  <c r="W967" i="1" s="1"/>
  <c r="AG967" i="1"/>
  <c r="AJ967" i="1" s="1"/>
  <c r="AK967" i="1"/>
  <c r="AL967" i="1" l="1"/>
  <c r="AM967" i="1"/>
  <c r="AN967" i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C968" i="1"/>
  <c r="AH968" i="1"/>
  <c r="AF968" i="1"/>
  <c r="X968" i="1"/>
  <c r="Z968" i="1"/>
  <c r="Y968" i="1"/>
  <c r="AA968" i="1"/>
  <c r="AN968" i="1"/>
  <c r="C969" i="1"/>
  <c r="D969" i="1"/>
  <c r="AC969" i="1" s="1"/>
  <c r="AD969" i="1"/>
  <c r="AE969" i="1"/>
  <c r="W969" i="1" s="1"/>
  <c r="AG969" i="1"/>
  <c r="AJ969" i="1" s="1"/>
  <c r="AK969" i="1"/>
  <c r="AL969" i="1" l="1"/>
  <c r="AM969" i="1"/>
  <c r="AN969" i="1"/>
  <c r="AH969" i="1"/>
  <c r="AF969" i="1"/>
  <c r="AB969" i="1"/>
  <c r="Y969" i="1"/>
  <c r="AA969" i="1"/>
  <c r="X969" i="1"/>
  <c r="Z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C970" i="1"/>
  <c r="AH970" i="1"/>
  <c r="AF970" i="1"/>
  <c r="X970" i="1"/>
  <c r="Z970" i="1"/>
  <c r="Y970" i="1"/>
  <c r="AA970" i="1"/>
  <c r="AN970" i="1"/>
  <c r="C971" i="1"/>
  <c r="D971" i="1"/>
  <c r="AC971" i="1" s="1"/>
  <c r="AD971" i="1"/>
  <c r="AE971" i="1"/>
  <c r="W971" i="1" s="1"/>
  <c r="AG971" i="1"/>
  <c r="AJ971" i="1" s="1"/>
  <c r="AK971" i="1"/>
  <c r="AL971" i="1" l="1"/>
  <c r="AM971" i="1"/>
  <c r="AH971" i="1"/>
  <c r="AF971" i="1"/>
  <c r="AB971" i="1"/>
  <c r="Y971" i="1"/>
  <c r="AA971" i="1"/>
  <c r="X971" i="1"/>
  <c r="Z971" i="1"/>
  <c r="AN971" i="1"/>
  <c r="C972" i="1"/>
  <c r="D972" i="1"/>
  <c r="AC972" i="1" s="1"/>
  <c r="AD972" i="1"/>
  <c r="AE972" i="1"/>
  <c r="W972" i="1" s="1"/>
  <c r="AG972" i="1"/>
  <c r="AJ972" i="1" s="1"/>
  <c r="AK972" i="1"/>
  <c r="AL972" i="1" l="1"/>
  <c r="AM972" i="1"/>
  <c r="AH972" i="1"/>
  <c r="AF972" i="1"/>
  <c r="AB972" i="1"/>
  <c r="Y972" i="1"/>
  <c r="AA972" i="1"/>
  <c r="X972" i="1"/>
  <c r="Z972" i="1"/>
  <c r="AN972" i="1"/>
  <c r="C973" i="1"/>
  <c r="D973" i="1"/>
  <c r="AC973" i="1" s="1"/>
  <c r="AD973" i="1"/>
  <c r="AE973" i="1"/>
  <c r="W973" i="1" s="1"/>
  <c r="AG973" i="1"/>
  <c r="AJ973" i="1" s="1"/>
  <c r="AK973" i="1"/>
  <c r="AL973" i="1" l="1"/>
  <c r="AM973" i="1"/>
  <c r="AN973" i="1"/>
  <c r="AH973" i="1"/>
  <c r="AF973" i="1"/>
  <c r="AB973" i="1"/>
  <c r="Y973" i="1"/>
  <c r="AA973" i="1"/>
  <c r="X973" i="1"/>
  <c r="Z973" i="1"/>
  <c r="C974" i="1"/>
  <c r="D974" i="1"/>
  <c r="AB974" i="1" s="1"/>
  <c r="AD974" i="1"/>
  <c r="AE974" i="1"/>
  <c r="W974" i="1" s="1"/>
  <c r="AG974" i="1"/>
  <c r="AJ974" i="1" s="1"/>
  <c r="AK974" i="1"/>
  <c r="AL974" i="1" l="1"/>
  <c r="AM974" i="1"/>
  <c r="AC974" i="1"/>
  <c r="AH974" i="1"/>
  <c r="AF974" i="1"/>
  <c r="X974" i="1"/>
  <c r="Z974" i="1"/>
  <c r="Y974" i="1"/>
  <c r="AA974" i="1"/>
  <c r="AN974" i="1"/>
  <c r="C975" i="1"/>
  <c r="D975" i="1"/>
  <c r="AB975" i="1" s="1"/>
  <c r="AD975" i="1"/>
  <c r="AE975" i="1"/>
  <c r="W975" i="1" s="1"/>
  <c r="AG975" i="1"/>
  <c r="AJ975" i="1" s="1"/>
  <c r="AK975" i="1"/>
  <c r="AL975" i="1" l="1"/>
  <c r="AM975" i="1"/>
  <c r="AC975" i="1"/>
  <c r="AH975" i="1"/>
  <c r="AF975" i="1"/>
  <c r="Y975" i="1"/>
  <c r="AA975" i="1"/>
  <c r="X975" i="1"/>
  <c r="Z975" i="1"/>
  <c r="AN975" i="1"/>
  <c r="C976" i="1"/>
  <c r="D976" i="1"/>
  <c r="AC976" i="1" s="1"/>
  <c r="AD976" i="1"/>
  <c r="AE976" i="1"/>
  <c r="W976" i="1" s="1"/>
  <c r="AG976" i="1"/>
  <c r="AJ976" i="1" s="1"/>
  <c r="AK976" i="1"/>
  <c r="AL976" i="1" l="1"/>
  <c r="AM976" i="1"/>
  <c r="AH976" i="1"/>
  <c r="AF976" i="1"/>
  <c r="AB976" i="1"/>
  <c r="Y976" i="1"/>
  <c r="AA976" i="1"/>
  <c r="X976" i="1"/>
  <c r="Z976" i="1"/>
  <c r="AN976" i="1"/>
  <c r="C977" i="1"/>
  <c r="D977" i="1"/>
  <c r="AC977" i="1" s="1"/>
  <c r="AD977" i="1"/>
  <c r="AE977" i="1"/>
  <c r="W977" i="1" s="1"/>
  <c r="AG977" i="1"/>
  <c r="AJ977" i="1" s="1"/>
  <c r="AK977" i="1"/>
  <c r="AL977" i="1" l="1"/>
  <c r="AM977" i="1"/>
  <c r="AN977" i="1"/>
  <c r="AH977" i="1"/>
  <c r="AF977" i="1"/>
  <c r="AB977" i="1"/>
  <c r="Y977" i="1"/>
  <c r="AA977" i="1"/>
  <c r="X977" i="1"/>
  <c r="Z977" i="1"/>
  <c r="C978" i="1"/>
  <c r="D978" i="1"/>
  <c r="AB978" i="1" s="1"/>
  <c r="AD978" i="1"/>
  <c r="AE978" i="1"/>
  <c r="W978" i="1" s="1"/>
  <c r="AG978" i="1"/>
  <c r="AJ978" i="1" s="1"/>
  <c r="AK978" i="1"/>
  <c r="AL978" i="1" l="1"/>
  <c r="AM978" i="1"/>
  <c r="AC978" i="1"/>
  <c r="AH978" i="1"/>
  <c r="AF978" i="1"/>
  <c r="X978" i="1"/>
  <c r="Z978" i="1"/>
  <c r="Y978" i="1"/>
  <c r="AA978" i="1"/>
  <c r="AN978" i="1"/>
  <c r="C979" i="1"/>
  <c r="D979" i="1"/>
  <c r="AC979" i="1" s="1"/>
  <c r="AD979" i="1"/>
  <c r="AE979" i="1"/>
  <c r="W979" i="1" s="1"/>
  <c r="AG979" i="1"/>
  <c r="AJ979" i="1" s="1"/>
  <c r="AK979" i="1"/>
  <c r="AL979" i="1" l="1"/>
  <c r="AM979" i="1"/>
  <c r="AH979" i="1"/>
  <c r="AF979" i="1"/>
  <c r="AB979" i="1"/>
  <c r="Y979" i="1"/>
  <c r="AA979" i="1"/>
  <c r="X979" i="1"/>
  <c r="Z979" i="1"/>
  <c r="AN979" i="1"/>
  <c r="C980" i="1"/>
  <c r="D980" i="1"/>
  <c r="AC980" i="1" s="1"/>
  <c r="AD980" i="1"/>
  <c r="AE980" i="1"/>
  <c r="W980" i="1" s="1"/>
  <c r="AG980" i="1"/>
  <c r="AJ980" i="1" s="1"/>
  <c r="AK980" i="1"/>
  <c r="AL980" i="1" l="1"/>
  <c r="AM980" i="1"/>
  <c r="AH980" i="1"/>
  <c r="AF980" i="1"/>
  <c r="AB980" i="1"/>
  <c r="Y980" i="1"/>
  <c r="AA980" i="1"/>
  <c r="X980" i="1"/>
  <c r="Z980" i="1"/>
  <c r="AN980" i="1"/>
  <c r="C981" i="1"/>
  <c r="D981" i="1"/>
  <c r="AC981" i="1" s="1"/>
  <c r="AD981" i="1"/>
  <c r="AE981" i="1"/>
  <c r="W981" i="1" s="1"/>
  <c r="AG981" i="1"/>
  <c r="AJ981" i="1" s="1"/>
  <c r="AK981" i="1"/>
  <c r="AL981" i="1" l="1"/>
  <c r="AM981" i="1"/>
  <c r="AN981" i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l="1"/>
  <c r="AM982" i="1"/>
  <c r="AC982" i="1"/>
  <c r="AH982" i="1"/>
  <c r="AF982" i="1"/>
  <c r="X982" i="1"/>
  <c r="Z982" i="1"/>
  <c r="Y982" i="1"/>
  <c r="AA982" i="1"/>
  <c r="AN982" i="1"/>
  <c r="C983" i="1"/>
  <c r="D983" i="1"/>
  <c r="AC983" i="1" s="1"/>
  <c r="AD983" i="1"/>
  <c r="AE983" i="1"/>
  <c r="W983" i="1" s="1"/>
  <c r="AG983" i="1"/>
  <c r="AJ983" i="1" s="1"/>
  <c r="AK983" i="1"/>
  <c r="AL983" i="1" l="1"/>
  <c r="AM983" i="1"/>
  <c r="AN983" i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l="1"/>
  <c r="AM984" i="1"/>
  <c r="AC984" i="1"/>
  <c r="AH984" i="1"/>
  <c r="AF984" i="1"/>
  <c r="X984" i="1"/>
  <c r="Z984" i="1"/>
  <c r="Y984" i="1"/>
  <c r="AA984" i="1"/>
  <c r="AN984" i="1"/>
  <c r="C985" i="1"/>
  <c r="D985" i="1"/>
  <c r="AC985" i="1" s="1"/>
  <c r="AD985" i="1"/>
  <c r="AE985" i="1"/>
  <c r="W985" i="1" s="1"/>
  <c r="AG985" i="1"/>
  <c r="AJ985" i="1" s="1"/>
  <c r="AK985" i="1"/>
  <c r="AL985" i="1" l="1"/>
  <c r="AM985" i="1"/>
  <c r="AN985" i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l="1"/>
  <c r="AM986" i="1"/>
  <c r="AC986" i="1"/>
  <c r="AH986" i="1"/>
  <c r="AF986" i="1"/>
  <c r="X986" i="1"/>
  <c r="Z986" i="1"/>
  <c r="Y986" i="1"/>
  <c r="AA986" i="1"/>
  <c r="AN986" i="1"/>
  <c r="C987" i="1"/>
  <c r="D987" i="1"/>
  <c r="AC987" i="1" s="1"/>
  <c r="AD987" i="1"/>
  <c r="AE987" i="1"/>
  <c r="W987" i="1" s="1"/>
  <c r="AG987" i="1"/>
  <c r="AJ987" i="1" s="1"/>
  <c r="AK987" i="1"/>
  <c r="AL987" i="1" l="1"/>
  <c r="AM987" i="1"/>
  <c r="AN987" i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l="1"/>
  <c r="AM988" i="1"/>
  <c r="AH988" i="1"/>
  <c r="AC988" i="1"/>
  <c r="AF988" i="1"/>
  <c r="X988" i="1"/>
  <c r="Z988" i="1"/>
  <c r="Y988" i="1"/>
  <c r="AA988" i="1"/>
  <c r="AN988" i="1"/>
  <c r="C989" i="1"/>
  <c r="D989" i="1"/>
  <c r="AC989" i="1" s="1"/>
  <c r="AD989" i="1"/>
  <c r="AE989" i="1"/>
  <c r="W989" i="1" s="1"/>
  <c r="AG989" i="1"/>
  <c r="AJ989" i="1" s="1"/>
  <c r="AK989" i="1"/>
  <c r="AL989" i="1" l="1"/>
  <c r="AM989" i="1"/>
  <c r="AN989" i="1"/>
  <c r="AH989" i="1"/>
  <c r="AF989" i="1"/>
  <c r="AB989" i="1"/>
  <c r="Y989" i="1"/>
  <c r="AA989" i="1"/>
  <c r="X989" i="1"/>
  <c r="Z989" i="1"/>
  <c r="C990" i="1"/>
  <c r="D990" i="1"/>
  <c r="AB990" i="1" s="1"/>
  <c r="AD990" i="1"/>
  <c r="AE990" i="1"/>
  <c r="W990" i="1" s="1"/>
  <c r="AG990" i="1"/>
  <c r="AJ990" i="1" s="1"/>
  <c r="AK990" i="1"/>
  <c r="AL990" i="1" l="1"/>
  <c r="AM990" i="1"/>
  <c r="AC990" i="1"/>
  <c r="AH990" i="1"/>
  <c r="AF990" i="1"/>
  <c r="X990" i="1"/>
  <c r="Z990" i="1"/>
  <c r="Y990" i="1"/>
  <c r="AA990" i="1"/>
  <c r="AN990" i="1"/>
  <c r="C991" i="1"/>
  <c r="D991" i="1"/>
  <c r="AC991" i="1" s="1"/>
  <c r="AD991" i="1"/>
  <c r="AE991" i="1"/>
  <c r="W991" i="1" s="1"/>
  <c r="AG991" i="1"/>
  <c r="AJ991" i="1" s="1"/>
  <c r="AK991" i="1"/>
  <c r="AL991" i="1" l="1"/>
  <c r="AM991" i="1"/>
  <c r="AH991" i="1"/>
  <c r="AF991" i="1"/>
  <c r="AB991" i="1"/>
  <c r="Y991" i="1"/>
  <c r="AA991" i="1"/>
  <c r="X991" i="1"/>
  <c r="Z991" i="1"/>
  <c r="AN991" i="1"/>
  <c r="C992" i="1"/>
  <c r="D992" i="1"/>
  <c r="AC992" i="1" s="1"/>
  <c r="AD992" i="1"/>
  <c r="AE992" i="1"/>
  <c r="W992" i="1" s="1"/>
  <c r="AG992" i="1"/>
  <c r="AJ992" i="1" s="1"/>
  <c r="AK992" i="1"/>
  <c r="AL992" i="1" l="1"/>
  <c r="AM992" i="1"/>
  <c r="AH992" i="1"/>
  <c r="AF992" i="1"/>
  <c r="AB992" i="1"/>
  <c r="Y992" i="1"/>
  <c r="AA992" i="1"/>
  <c r="X992" i="1"/>
  <c r="Z992" i="1"/>
  <c r="AN992" i="1"/>
  <c r="C993" i="1"/>
  <c r="D993" i="1"/>
  <c r="AC993" i="1" s="1"/>
  <c r="AD993" i="1"/>
  <c r="AE993" i="1"/>
  <c r="W993" i="1" s="1"/>
  <c r="AG993" i="1"/>
  <c r="AJ993" i="1" s="1"/>
  <c r="AK993" i="1"/>
  <c r="AL993" i="1" l="1"/>
  <c r="AM993" i="1"/>
  <c r="AN993" i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l="1"/>
  <c r="AM994" i="1"/>
  <c r="AC994" i="1"/>
  <c r="AH994" i="1"/>
  <c r="AF994" i="1"/>
  <c r="X994" i="1"/>
  <c r="Z994" i="1"/>
  <c r="Y994" i="1"/>
  <c r="AA994" i="1"/>
  <c r="AN994" i="1"/>
  <c r="C995" i="1"/>
  <c r="D995" i="1"/>
  <c r="AC995" i="1" s="1"/>
  <c r="AD995" i="1"/>
  <c r="AE995" i="1"/>
  <c r="W995" i="1" s="1"/>
  <c r="AG995" i="1"/>
  <c r="AJ995" i="1" s="1"/>
  <c r="AK995" i="1"/>
  <c r="AL995" i="1" l="1"/>
  <c r="AM995" i="1"/>
  <c r="AN995" i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l="1"/>
  <c r="AM996" i="1"/>
  <c r="AC996" i="1"/>
  <c r="AH996" i="1"/>
  <c r="AF996" i="1"/>
  <c r="X996" i="1"/>
  <c r="Z996" i="1"/>
  <c r="Y996" i="1"/>
  <c r="AA996" i="1"/>
  <c r="AN996" i="1"/>
  <c r="C997" i="1"/>
  <c r="D997" i="1"/>
  <c r="AC997" i="1" s="1"/>
  <c r="AD997" i="1"/>
  <c r="AE997" i="1"/>
  <c r="W997" i="1" s="1"/>
  <c r="AG997" i="1"/>
  <c r="AJ997" i="1" s="1"/>
  <c r="AK997" i="1"/>
  <c r="AL997" i="1" l="1"/>
  <c r="AM997" i="1"/>
  <c r="AN997" i="1"/>
  <c r="AH997" i="1"/>
  <c r="AF997" i="1"/>
  <c r="AB997" i="1"/>
  <c r="Y997" i="1"/>
  <c r="AA997" i="1"/>
  <c r="X997" i="1"/>
  <c r="Z997" i="1"/>
  <c r="C998" i="1"/>
  <c r="D998" i="1"/>
  <c r="AB998" i="1" s="1"/>
  <c r="AD998" i="1"/>
  <c r="AE998" i="1"/>
  <c r="W998" i="1" s="1"/>
  <c r="AG998" i="1"/>
  <c r="AJ998" i="1" s="1"/>
  <c r="AK998" i="1"/>
  <c r="AL998" i="1" l="1"/>
  <c r="AM998" i="1"/>
  <c r="AC998" i="1"/>
  <c r="AH998" i="1"/>
  <c r="AF998" i="1"/>
  <c r="X998" i="1"/>
  <c r="Z998" i="1"/>
  <c r="Y998" i="1"/>
  <c r="AA998" i="1"/>
  <c r="AN998" i="1"/>
  <c r="C999" i="1"/>
  <c r="D999" i="1"/>
  <c r="AC999" i="1" s="1"/>
  <c r="AD999" i="1"/>
  <c r="AE999" i="1"/>
  <c r="W999" i="1" s="1"/>
  <c r="AG999" i="1"/>
  <c r="AJ999" i="1" s="1"/>
  <c r="AK999" i="1"/>
  <c r="AL999" i="1" l="1"/>
  <c r="AM999" i="1"/>
  <c r="AH999" i="1"/>
  <c r="AF999" i="1"/>
  <c r="AB999" i="1"/>
  <c r="Y999" i="1"/>
  <c r="AA999" i="1"/>
  <c r="X999" i="1"/>
  <c r="Z999" i="1"/>
  <c r="AN999" i="1"/>
  <c r="C1000" i="1"/>
  <c r="D1000" i="1"/>
  <c r="AC1000" i="1" s="1"/>
  <c r="AD1000" i="1"/>
  <c r="AE1000" i="1"/>
  <c r="W1000" i="1" s="1"/>
  <c r="AG1000" i="1"/>
  <c r="AJ1000" i="1" s="1"/>
  <c r="AK1000" i="1"/>
  <c r="AL1000" i="1" l="1"/>
  <c r="AM1000" i="1"/>
  <c r="AN1000" i="1"/>
  <c r="AH1000" i="1"/>
  <c r="AF1000" i="1"/>
  <c r="AB1000" i="1"/>
  <c r="Y1000" i="1"/>
  <c r="AA1000" i="1"/>
  <c r="X1000" i="1"/>
  <c r="Z1000" i="1"/>
  <c r="C1001" i="1"/>
  <c r="D1001" i="1"/>
  <c r="AB1001" i="1" s="1"/>
  <c r="AD1001" i="1"/>
  <c r="AE1001" i="1"/>
  <c r="W1001" i="1" s="1"/>
  <c r="AG1001" i="1"/>
  <c r="AJ1001" i="1" s="1"/>
  <c r="AK1001" i="1"/>
  <c r="AL1001" i="1" l="1"/>
  <c r="AM1001" i="1"/>
  <c r="AN1001" i="1"/>
  <c r="AC1001" i="1"/>
  <c r="AH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l="1"/>
  <c r="AM1002" i="1"/>
  <c r="AN1002" i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l="1"/>
  <c r="AM1003" i="1"/>
  <c r="AN1003" i="1"/>
  <c r="AH1003" i="1"/>
  <c r="AC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l="1"/>
  <c r="AM1004" i="1"/>
  <c r="AN1004" i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l="1"/>
  <c r="AM1005" i="1"/>
  <c r="AN1005" i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l="1"/>
  <c r="AM1006" i="1"/>
  <c r="AN1006" i="1"/>
  <c r="AC1006" i="1"/>
  <c r="AH1006" i="1"/>
  <c r="AF1006" i="1"/>
  <c r="X1006" i="1"/>
  <c r="Z1006" i="1"/>
  <c r="Y1006" i="1"/>
  <c r="AA1006" i="1"/>
  <c r="C1007" i="1"/>
  <c r="D1007" i="1"/>
  <c r="AB1007" i="1" s="1"/>
  <c r="AD1007" i="1"/>
  <c r="AE1007" i="1"/>
  <c r="W1007" i="1" s="1"/>
  <c r="AG1007" i="1"/>
  <c r="AJ1007" i="1" s="1"/>
  <c r="AK1007" i="1"/>
  <c r="AL1007" i="1" l="1"/>
  <c r="AM1007" i="1"/>
  <c r="AN1007" i="1"/>
  <c r="AC1007" i="1"/>
  <c r="AH1007" i="1"/>
  <c r="AF1007" i="1"/>
  <c r="X1007" i="1"/>
  <c r="Z1007" i="1"/>
  <c r="Y1007" i="1"/>
  <c r="AA1007" i="1"/>
  <c r="C1008" i="1"/>
  <c r="D1008" i="1"/>
  <c r="AB1008" i="1" s="1"/>
  <c r="AD1008" i="1"/>
  <c r="AE1008" i="1"/>
  <c r="W1008" i="1" s="1"/>
  <c r="AG1008" i="1"/>
  <c r="AJ1008" i="1" s="1"/>
  <c r="AK1008" i="1"/>
  <c r="AL1008" i="1" l="1"/>
  <c r="AM1008" i="1"/>
  <c r="AN1008" i="1"/>
  <c r="AC1008" i="1"/>
  <c r="AH1008" i="1"/>
  <c r="AF1008" i="1"/>
  <c r="X1008" i="1"/>
  <c r="Z1008" i="1"/>
  <c r="Y1008" i="1"/>
  <c r="AA1008" i="1"/>
  <c r="AE208" i="1" l="1"/>
  <c r="AD208" i="1" s="1"/>
  <c r="AK208" i="1"/>
  <c r="AK358" i="1"/>
  <c r="AL208" i="1" l="1"/>
  <c r="AM208" i="1"/>
  <c r="W208" i="1"/>
  <c r="X208" i="1" s="1"/>
  <c r="Y208" i="1" s="1"/>
  <c r="Z208" i="1" s="1"/>
  <c r="AA208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59" i="1"/>
  <c r="AK60" i="1"/>
  <c r="AK61" i="1"/>
  <c r="AK62" i="1"/>
  <c r="AK63" i="1"/>
  <c r="AK64" i="1"/>
  <c r="AK65" i="1"/>
  <c r="AK91" i="1"/>
  <c r="AK92" i="1"/>
  <c r="AK66" i="1"/>
  <c r="AK67" i="1"/>
  <c r="AK68" i="1"/>
  <c r="AK69" i="1"/>
  <c r="AK93" i="1"/>
  <c r="AK94" i="1"/>
  <c r="AK56" i="1"/>
  <c r="AK57" i="1"/>
  <c r="AK58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40" i="1"/>
  <c r="AK741" i="1"/>
  <c r="AK742" i="1"/>
  <c r="AK743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4" i="1"/>
  <c r="AK745" i="1"/>
  <c r="AK746" i="1"/>
  <c r="AK747" i="1"/>
  <c r="AK748" i="1"/>
  <c r="AK749" i="1"/>
  <c r="AK750" i="1"/>
  <c r="AK751" i="1"/>
  <c r="AK752" i="1"/>
  <c r="AL751" i="1" l="1"/>
  <c r="AM751" i="1"/>
  <c r="AL747" i="1"/>
  <c r="AM747" i="1"/>
  <c r="AL739" i="1"/>
  <c r="AM739" i="1"/>
  <c r="AL737" i="1"/>
  <c r="AM737" i="1"/>
  <c r="AL733" i="1"/>
  <c r="AM733" i="1"/>
  <c r="AL729" i="1"/>
  <c r="AM729" i="1"/>
  <c r="AL725" i="1"/>
  <c r="AM725" i="1"/>
  <c r="AL721" i="1"/>
  <c r="AM721" i="1"/>
  <c r="AL719" i="1"/>
  <c r="AM719" i="1"/>
  <c r="AL715" i="1"/>
  <c r="AM715" i="1"/>
  <c r="AL742" i="1"/>
  <c r="AM742" i="1"/>
  <c r="AL740" i="1"/>
  <c r="AM740" i="1"/>
  <c r="AL713" i="1"/>
  <c r="AM713" i="1"/>
  <c r="AL709" i="1"/>
  <c r="AM709" i="1"/>
  <c r="AL707" i="1"/>
  <c r="AM707" i="1"/>
  <c r="AL705" i="1"/>
  <c r="AM705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3" i="1"/>
  <c r="AM663" i="1"/>
  <c r="AL661" i="1"/>
  <c r="AM661" i="1"/>
  <c r="AL657" i="1"/>
  <c r="AM657" i="1"/>
  <c r="AL653" i="1"/>
  <c r="AM653" i="1"/>
  <c r="AL649" i="1"/>
  <c r="AM649" i="1"/>
  <c r="AL647" i="1"/>
  <c r="AM647" i="1"/>
  <c r="AL643" i="1"/>
  <c r="AM643" i="1"/>
  <c r="AL639" i="1"/>
  <c r="AM639" i="1"/>
  <c r="AL635" i="1"/>
  <c r="AM635" i="1"/>
  <c r="AL631" i="1"/>
  <c r="AM631" i="1"/>
  <c r="AL629" i="1"/>
  <c r="AM629" i="1"/>
  <c r="AL625" i="1"/>
  <c r="AM625" i="1"/>
  <c r="AL621" i="1"/>
  <c r="AM621" i="1"/>
  <c r="AL617" i="1"/>
  <c r="AM617" i="1"/>
  <c r="AL613" i="1"/>
  <c r="AM613" i="1"/>
  <c r="AL611" i="1"/>
  <c r="AM611" i="1"/>
  <c r="AL607" i="1"/>
  <c r="AM607" i="1"/>
  <c r="AL603" i="1"/>
  <c r="AM603" i="1"/>
  <c r="AL599" i="1"/>
  <c r="AM599" i="1"/>
  <c r="AL595" i="1"/>
  <c r="AM595" i="1"/>
  <c r="AL593" i="1"/>
  <c r="AM593" i="1"/>
  <c r="AL589" i="1"/>
  <c r="AM589" i="1"/>
  <c r="AL583" i="1"/>
  <c r="AM583" i="1"/>
  <c r="AL752" i="1"/>
  <c r="AM752" i="1"/>
  <c r="AL750" i="1"/>
  <c r="AM750" i="1"/>
  <c r="AL748" i="1"/>
  <c r="AM748" i="1"/>
  <c r="AL746" i="1"/>
  <c r="AM746" i="1"/>
  <c r="AL744" i="1"/>
  <c r="AM744" i="1"/>
  <c r="AL738" i="1"/>
  <c r="AM738" i="1"/>
  <c r="AL736" i="1"/>
  <c r="AM736" i="1"/>
  <c r="AL734" i="1"/>
  <c r="AM734" i="1"/>
  <c r="AL732" i="1"/>
  <c r="AM732" i="1"/>
  <c r="AL730" i="1"/>
  <c r="AM730" i="1"/>
  <c r="AL728" i="1"/>
  <c r="AM728" i="1"/>
  <c r="AL726" i="1"/>
  <c r="AM726" i="1"/>
  <c r="AL724" i="1"/>
  <c r="AM724" i="1"/>
  <c r="AL722" i="1"/>
  <c r="AM722" i="1"/>
  <c r="AL720" i="1"/>
  <c r="AM720" i="1"/>
  <c r="AL718" i="1"/>
  <c r="AM718" i="1"/>
  <c r="AL716" i="1"/>
  <c r="AM716" i="1"/>
  <c r="AL743" i="1"/>
  <c r="AM743" i="1"/>
  <c r="AL741" i="1"/>
  <c r="AM741" i="1"/>
  <c r="AL714" i="1"/>
  <c r="AM714" i="1"/>
  <c r="AL712" i="1"/>
  <c r="AM712" i="1"/>
  <c r="AL710" i="1"/>
  <c r="AM710" i="1"/>
  <c r="AL708" i="1"/>
  <c r="AM708" i="1"/>
  <c r="AL706" i="1"/>
  <c r="AM706" i="1"/>
  <c r="AL704" i="1"/>
  <c r="AM704" i="1"/>
  <c r="AL702" i="1"/>
  <c r="AM702" i="1"/>
  <c r="AL700" i="1"/>
  <c r="AM700" i="1"/>
  <c r="AL698" i="1"/>
  <c r="AM698" i="1"/>
  <c r="AL696" i="1"/>
  <c r="AM696" i="1"/>
  <c r="AL694" i="1"/>
  <c r="AM694" i="1"/>
  <c r="AL692" i="1"/>
  <c r="AM692" i="1"/>
  <c r="AL690" i="1"/>
  <c r="AM690" i="1"/>
  <c r="AL688" i="1"/>
  <c r="AM688" i="1"/>
  <c r="AL686" i="1"/>
  <c r="AM686" i="1"/>
  <c r="AL684" i="1"/>
  <c r="AM684" i="1"/>
  <c r="AL682" i="1"/>
  <c r="AM682" i="1"/>
  <c r="AL680" i="1"/>
  <c r="AM680" i="1"/>
  <c r="AL678" i="1"/>
  <c r="AM678" i="1"/>
  <c r="AL676" i="1"/>
  <c r="AM676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30" i="1"/>
  <c r="AM630" i="1"/>
  <c r="AL628" i="1"/>
  <c r="AM628" i="1"/>
  <c r="AL626" i="1"/>
  <c r="AM626" i="1"/>
  <c r="AL624" i="1"/>
  <c r="AM624" i="1"/>
  <c r="AL622" i="1"/>
  <c r="AM622" i="1"/>
  <c r="AL620" i="1"/>
  <c r="AM620" i="1"/>
  <c r="AL618" i="1"/>
  <c r="AM618" i="1"/>
  <c r="AL616" i="1"/>
  <c r="AM616" i="1"/>
  <c r="AL614" i="1"/>
  <c r="AM614" i="1"/>
  <c r="AL612" i="1"/>
  <c r="AM612" i="1"/>
  <c r="AL610" i="1"/>
  <c r="AM610" i="1"/>
  <c r="AL608" i="1"/>
  <c r="AM608" i="1"/>
  <c r="AL606" i="1"/>
  <c r="AM606" i="1"/>
  <c r="AL604" i="1"/>
  <c r="AM604" i="1"/>
  <c r="AL602" i="1"/>
  <c r="AM602" i="1"/>
  <c r="AL600" i="1"/>
  <c r="AM600" i="1"/>
  <c r="AL598" i="1"/>
  <c r="AM598" i="1"/>
  <c r="AL596" i="1"/>
  <c r="AM596" i="1"/>
  <c r="AL594" i="1"/>
  <c r="AM594" i="1"/>
  <c r="AL592" i="1"/>
  <c r="AM592" i="1"/>
  <c r="AL590" i="1"/>
  <c r="AM590" i="1"/>
  <c r="AL588" i="1"/>
  <c r="AM588" i="1"/>
  <c r="AL586" i="1"/>
  <c r="AM586" i="1"/>
  <c r="AL584" i="1"/>
  <c r="AM584" i="1"/>
  <c r="AL582" i="1"/>
  <c r="AM582" i="1"/>
  <c r="AL580" i="1"/>
  <c r="AM580" i="1"/>
  <c r="AL578" i="1"/>
  <c r="AM578" i="1"/>
  <c r="AL576" i="1"/>
  <c r="AM576" i="1"/>
  <c r="AL574" i="1"/>
  <c r="AM574" i="1"/>
  <c r="AL572" i="1"/>
  <c r="AM572" i="1"/>
  <c r="AL570" i="1"/>
  <c r="AM570" i="1"/>
  <c r="AL568" i="1"/>
  <c r="AM568" i="1"/>
  <c r="AL566" i="1"/>
  <c r="AM566" i="1"/>
  <c r="AL564" i="1"/>
  <c r="AM564" i="1"/>
  <c r="AL562" i="1"/>
  <c r="AM562" i="1"/>
  <c r="AL560" i="1"/>
  <c r="AM560" i="1"/>
  <c r="AL558" i="1"/>
  <c r="AM558" i="1"/>
  <c r="AL556" i="1"/>
  <c r="AM556" i="1"/>
  <c r="AL554" i="1"/>
  <c r="AM554" i="1"/>
  <c r="AL552" i="1"/>
  <c r="AM552" i="1"/>
  <c r="AL550" i="1"/>
  <c r="AM550" i="1"/>
  <c r="AL548" i="1"/>
  <c r="AM548" i="1"/>
  <c r="AL546" i="1"/>
  <c r="AM546" i="1"/>
  <c r="AL544" i="1"/>
  <c r="AM544" i="1"/>
  <c r="AL542" i="1"/>
  <c r="AM542" i="1"/>
  <c r="AL540" i="1"/>
  <c r="AM540" i="1"/>
  <c r="AL538" i="1"/>
  <c r="AM538" i="1"/>
  <c r="AL536" i="1"/>
  <c r="AM536" i="1"/>
  <c r="AL534" i="1"/>
  <c r="AM534" i="1"/>
  <c r="AL532" i="1"/>
  <c r="AM532" i="1"/>
  <c r="AL530" i="1"/>
  <c r="AM530" i="1"/>
  <c r="AL528" i="1"/>
  <c r="AM528" i="1"/>
  <c r="AL526" i="1"/>
  <c r="AM526" i="1"/>
  <c r="AL524" i="1"/>
  <c r="AM524" i="1"/>
  <c r="AL522" i="1"/>
  <c r="AM522" i="1"/>
  <c r="AL520" i="1"/>
  <c r="AM520" i="1"/>
  <c r="AL518" i="1"/>
  <c r="AM518" i="1"/>
  <c r="AL516" i="1"/>
  <c r="AM516" i="1"/>
  <c r="AL514" i="1"/>
  <c r="AM514" i="1"/>
  <c r="AL512" i="1"/>
  <c r="AM512" i="1"/>
  <c r="AL510" i="1"/>
  <c r="AM510" i="1"/>
  <c r="AL508" i="1"/>
  <c r="AM508" i="1"/>
  <c r="AL506" i="1"/>
  <c r="AM506" i="1"/>
  <c r="AL489" i="1"/>
  <c r="AM489" i="1"/>
  <c r="AL487" i="1"/>
  <c r="AM487" i="1"/>
  <c r="AL477" i="1"/>
  <c r="AM477" i="1"/>
  <c r="AL455" i="1"/>
  <c r="AM455" i="1"/>
  <c r="AL453" i="1"/>
  <c r="AM453" i="1"/>
  <c r="AL444" i="1"/>
  <c r="AM444" i="1"/>
  <c r="AL442" i="1"/>
  <c r="AM442" i="1"/>
  <c r="AL426" i="1"/>
  <c r="AM426" i="1"/>
  <c r="AL366" i="1"/>
  <c r="AM366" i="1"/>
  <c r="AL360" i="1"/>
  <c r="AM360" i="1"/>
  <c r="AL357" i="1"/>
  <c r="AM357" i="1"/>
  <c r="AL355" i="1"/>
  <c r="AM355" i="1"/>
  <c r="AL351" i="1"/>
  <c r="AM351" i="1"/>
  <c r="AL349" i="1"/>
  <c r="AM349" i="1"/>
  <c r="AL329" i="1"/>
  <c r="AM329" i="1"/>
  <c r="AL283" i="1"/>
  <c r="AM283" i="1"/>
  <c r="AL271" i="1"/>
  <c r="AM271" i="1"/>
  <c r="AL259" i="1"/>
  <c r="AM259" i="1"/>
  <c r="AL247" i="1"/>
  <c r="AM247" i="1"/>
  <c r="AL237" i="1"/>
  <c r="AM237" i="1"/>
  <c r="AL221" i="1"/>
  <c r="AM221" i="1"/>
  <c r="AL219" i="1"/>
  <c r="AM219" i="1"/>
  <c r="AL213" i="1"/>
  <c r="AM213" i="1"/>
  <c r="AL211" i="1"/>
  <c r="AM211" i="1"/>
  <c r="AL202" i="1"/>
  <c r="AM202" i="1"/>
  <c r="AL196" i="1"/>
  <c r="AM196" i="1"/>
  <c r="AL190" i="1"/>
  <c r="AM190" i="1"/>
  <c r="AL188" i="1"/>
  <c r="AM188" i="1"/>
  <c r="AL170" i="1"/>
  <c r="AM170" i="1"/>
  <c r="AL164" i="1"/>
  <c r="AM164" i="1"/>
  <c r="AL144" i="1"/>
  <c r="AM144" i="1"/>
  <c r="AL124" i="1"/>
  <c r="AM124" i="1"/>
  <c r="AL116" i="1"/>
  <c r="AM116" i="1"/>
  <c r="AL96" i="1"/>
  <c r="AM96" i="1"/>
  <c r="AL58" i="1"/>
  <c r="AM58" i="1"/>
  <c r="AL90" i="1"/>
  <c r="AM90" i="1"/>
  <c r="AL80" i="1"/>
  <c r="AM80" i="1"/>
  <c r="AL76" i="1"/>
  <c r="AM76" i="1"/>
  <c r="AL46" i="1"/>
  <c r="AM46" i="1"/>
  <c r="AL24" i="1"/>
  <c r="AM24" i="1"/>
  <c r="AL10" i="1"/>
  <c r="AM10" i="1"/>
  <c r="AL749" i="1"/>
  <c r="AM749" i="1"/>
  <c r="AL745" i="1"/>
  <c r="AM745" i="1"/>
  <c r="AL735" i="1"/>
  <c r="AM735" i="1"/>
  <c r="AL731" i="1"/>
  <c r="AM731" i="1"/>
  <c r="AL727" i="1"/>
  <c r="AM727" i="1"/>
  <c r="AL723" i="1"/>
  <c r="AM723" i="1"/>
  <c r="AL717" i="1"/>
  <c r="AM717" i="1"/>
  <c r="AL711" i="1"/>
  <c r="AM711" i="1"/>
  <c r="AL665" i="1"/>
  <c r="AM665" i="1"/>
  <c r="AL659" i="1"/>
  <c r="AM659" i="1"/>
  <c r="AL655" i="1"/>
  <c r="AM655" i="1"/>
  <c r="AL651" i="1"/>
  <c r="AM651" i="1"/>
  <c r="AL645" i="1"/>
  <c r="AM645" i="1"/>
  <c r="AL641" i="1"/>
  <c r="AM641" i="1"/>
  <c r="AL637" i="1"/>
  <c r="AM637" i="1"/>
  <c r="AL633" i="1"/>
  <c r="AM633" i="1"/>
  <c r="AL627" i="1"/>
  <c r="AM627" i="1"/>
  <c r="AL623" i="1"/>
  <c r="AM623" i="1"/>
  <c r="AL619" i="1"/>
  <c r="AM619" i="1"/>
  <c r="AL615" i="1"/>
  <c r="AM615" i="1"/>
  <c r="AL609" i="1"/>
  <c r="AM609" i="1"/>
  <c r="AL605" i="1"/>
  <c r="AM605" i="1"/>
  <c r="AL601" i="1"/>
  <c r="AM601" i="1"/>
  <c r="AL597" i="1"/>
  <c r="AM597" i="1"/>
  <c r="AL591" i="1"/>
  <c r="AM591" i="1"/>
  <c r="AL587" i="1"/>
  <c r="AM587" i="1"/>
  <c r="AL585" i="1"/>
  <c r="AM585" i="1"/>
  <c r="AL581" i="1"/>
  <c r="AM581" i="1"/>
  <c r="AL579" i="1"/>
  <c r="AM579" i="1"/>
  <c r="AL577" i="1"/>
  <c r="AM577" i="1"/>
  <c r="AL575" i="1"/>
  <c r="AM575" i="1"/>
  <c r="AL573" i="1"/>
  <c r="AM573" i="1"/>
  <c r="AL571" i="1"/>
  <c r="AM571" i="1"/>
  <c r="AL569" i="1"/>
  <c r="AM569" i="1"/>
  <c r="AL567" i="1"/>
  <c r="AM567" i="1"/>
  <c r="AL565" i="1"/>
  <c r="AM565" i="1"/>
  <c r="AL563" i="1"/>
  <c r="AM563" i="1"/>
  <c r="AL561" i="1"/>
  <c r="AM561" i="1"/>
  <c r="AL559" i="1"/>
  <c r="AM559" i="1"/>
  <c r="AL557" i="1"/>
  <c r="AM557" i="1"/>
  <c r="AL555" i="1"/>
  <c r="AM555" i="1"/>
  <c r="AL553" i="1"/>
  <c r="AM553" i="1"/>
  <c r="AL551" i="1"/>
  <c r="AM551" i="1"/>
  <c r="AL549" i="1"/>
  <c r="AM549" i="1"/>
  <c r="AL547" i="1"/>
  <c r="AM547" i="1"/>
  <c r="AL545" i="1"/>
  <c r="AM545" i="1"/>
  <c r="AL543" i="1"/>
  <c r="AM543" i="1"/>
  <c r="AL541" i="1"/>
  <c r="AM541" i="1"/>
  <c r="AL539" i="1"/>
  <c r="AM539" i="1"/>
  <c r="AL537" i="1"/>
  <c r="AM537" i="1"/>
  <c r="AL535" i="1"/>
  <c r="AM535" i="1"/>
  <c r="AL533" i="1"/>
  <c r="AM533" i="1"/>
  <c r="AL531" i="1"/>
  <c r="AM531" i="1"/>
  <c r="AL529" i="1"/>
  <c r="AM529" i="1"/>
  <c r="AL527" i="1"/>
  <c r="AM527" i="1"/>
  <c r="AL525" i="1"/>
  <c r="AM525" i="1"/>
  <c r="AL523" i="1"/>
  <c r="AM523" i="1"/>
  <c r="AL521" i="1"/>
  <c r="AM521" i="1"/>
  <c r="AL519" i="1"/>
  <c r="AM519" i="1"/>
  <c r="AL517" i="1"/>
  <c r="AM517" i="1"/>
  <c r="AL515" i="1"/>
  <c r="AM515" i="1"/>
  <c r="AL513" i="1"/>
  <c r="AM513" i="1"/>
  <c r="AL511" i="1"/>
  <c r="AM511" i="1"/>
  <c r="AL509" i="1"/>
  <c r="AM509" i="1"/>
  <c r="AL507" i="1"/>
  <c r="AM507" i="1"/>
  <c r="AL498" i="1"/>
  <c r="AM498" i="1"/>
  <c r="AL496" i="1"/>
  <c r="AM496" i="1"/>
  <c r="AL484" i="1"/>
  <c r="AM484" i="1"/>
  <c r="AL480" i="1"/>
  <c r="AM480" i="1"/>
  <c r="AL474" i="1"/>
  <c r="AM474" i="1"/>
  <c r="AL472" i="1"/>
  <c r="AM472" i="1"/>
  <c r="AL464" i="1"/>
  <c r="AM464" i="1"/>
  <c r="AL439" i="1"/>
  <c r="AM439" i="1"/>
  <c r="AL437" i="1"/>
  <c r="AM437" i="1"/>
  <c r="AL435" i="1"/>
  <c r="AM435" i="1"/>
  <c r="AL433" i="1"/>
  <c r="AM433" i="1"/>
  <c r="AL431" i="1"/>
  <c r="AM431" i="1"/>
  <c r="AL417" i="1"/>
  <c r="AM417" i="1"/>
  <c r="AL405" i="1"/>
  <c r="AM405" i="1"/>
  <c r="AL393" i="1"/>
  <c r="AM393" i="1"/>
  <c r="AL385" i="1"/>
  <c r="AM385" i="1"/>
  <c r="AL373" i="1"/>
  <c r="AM373" i="1"/>
  <c r="AL346" i="1"/>
  <c r="AM346" i="1"/>
  <c r="AL344" i="1"/>
  <c r="AM344" i="1"/>
  <c r="AL336" i="1"/>
  <c r="AM336" i="1"/>
  <c r="AL334" i="1"/>
  <c r="AM334" i="1"/>
  <c r="AL318" i="1"/>
  <c r="AM318" i="1"/>
  <c r="AL306" i="1"/>
  <c r="AM306" i="1"/>
  <c r="AL300" i="1"/>
  <c r="AM300" i="1"/>
  <c r="AL294" i="1"/>
  <c r="AM294" i="1"/>
  <c r="AL232" i="1"/>
  <c r="AM232" i="1"/>
  <c r="AL207" i="1"/>
  <c r="AM207" i="1"/>
  <c r="AL205" i="1"/>
  <c r="AM205" i="1"/>
  <c r="AL175" i="1"/>
  <c r="AM175" i="1"/>
  <c r="AL173" i="1"/>
  <c r="AM173" i="1"/>
  <c r="AL161" i="1"/>
  <c r="AM161" i="1"/>
  <c r="AL159" i="1"/>
  <c r="AM159" i="1"/>
  <c r="AL157" i="1"/>
  <c r="AM157" i="1"/>
  <c r="AL147" i="1"/>
  <c r="AM147" i="1"/>
  <c r="AL139" i="1"/>
  <c r="AM139" i="1"/>
  <c r="AL137" i="1"/>
  <c r="AM137" i="1"/>
  <c r="AL119" i="1"/>
  <c r="AM119" i="1"/>
  <c r="AL109" i="1"/>
  <c r="AM109" i="1"/>
  <c r="AL101" i="1"/>
  <c r="AM101" i="1"/>
  <c r="AL94" i="1"/>
  <c r="AM94" i="1"/>
  <c r="AL69" i="1"/>
  <c r="AM69" i="1"/>
  <c r="AL92" i="1"/>
  <c r="AM92" i="1"/>
  <c r="AL65" i="1"/>
  <c r="AM65" i="1"/>
  <c r="AL63" i="1"/>
  <c r="AM63" i="1"/>
  <c r="AL61" i="1"/>
  <c r="AM61" i="1"/>
  <c r="AL55" i="1"/>
  <c r="AM55" i="1"/>
  <c r="AL53" i="1"/>
  <c r="AM53" i="1"/>
  <c r="AL35" i="1"/>
  <c r="AM35" i="1"/>
  <c r="AL27" i="1"/>
  <c r="AM27" i="1"/>
  <c r="AL21" i="1"/>
  <c r="AM21" i="1"/>
  <c r="AN722" i="1"/>
  <c r="AN743" i="1"/>
  <c r="AN714" i="1"/>
  <c r="AN712" i="1"/>
  <c r="AN698" i="1"/>
  <c r="AN692" i="1"/>
  <c r="AN684" i="1"/>
  <c r="AN678" i="1"/>
  <c r="AN648" i="1"/>
  <c r="AN642" i="1"/>
  <c r="AN608" i="1"/>
  <c r="AN606" i="1"/>
  <c r="AN600" i="1"/>
  <c r="AN596" i="1"/>
  <c r="AN592" i="1"/>
  <c r="AN586" i="1"/>
  <c r="AN574" i="1"/>
  <c r="AN562" i="1"/>
  <c r="AN546" i="1"/>
  <c r="AN544" i="1"/>
  <c r="AN540" i="1"/>
  <c r="AN524" i="1"/>
  <c r="AN510" i="1"/>
  <c r="AN366" i="1"/>
  <c r="AN306" i="1"/>
  <c r="AN188" i="1"/>
  <c r="AN170" i="1"/>
  <c r="AN164" i="1"/>
  <c r="AN96" i="1"/>
  <c r="AN747" i="1"/>
  <c r="AN739" i="1"/>
  <c r="AN737" i="1"/>
  <c r="AN729" i="1"/>
  <c r="AN725" i="1"/>
  <c r="AN717" i="1"/>
  <c r="AN709" i="1"/>
  <c r="AN707" i="1"/>
  <c r="AN705" i="1"/>
  <c r="AN667" i="1"/>
  <c r="AN655" i="1"/>
  <c r="AN633" i="1"/>
  <c r="AN631" i="1"/>
  <c r="AN627" i="1"/>
  <c r="AN625" i="1"/>
  <c r="AN623" i="1"/>
  <c r="AN619" i="1"/>
  <c r="AN617" i="1"/>
  <c r="AN615" i="1"/>
  <c r="AN611" i="1"/>
  <c r="AN603" i="1"/>
  <c r="AN565" i="1"/>
  <c r="AN555" i="1"/>
  <c r="AN537" i="1"/>
  <c r="AN533" i="1"/>
  <c r="AN531" i="1"/>
  <c r="AN529" i="1"/>
  <c r="AN527" i="1"/>
  <c r="AN515" i="1"/>
  <c r="AN484" i="1"/>
  <c r="AN472" i="1"/>
  <c r="AN464" i="1"/>
  <c r="AN435" i="1"/>
  <c r="AN355" i="1"/>
  <c r="AN213" i="1"/>
  <c r="AN157" i="1"/>
  <c r="AN109" i="1"/>
  <c r="AN69" i="1"/>
  <c r="AN53" i="1"/>
  <c r="AE19" i="1" l="1"/>
  <c r="W19" i="1" s="1"/>
  <c r="AD19" i="1" l="1"/>
  <c r="X19" i="1"/>
  <c r="Y19" i="1" s="1"/>
  <c r="AL19" i="1" l="1"/>
  <c r="AM19" i="1"/>
  <c r="Z19" i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2" i="1"/>
  <c r="W752" i="1" s="1"/>
  <c r="C752" i="1"/>
  <c r="AE751" i="1"/>
  <c r="W751" i="1" s="1"/>
  <c r="C751" i="1"/>
  <c r="AE750" i="1"/>
  <c r="W750" i="1" s="1"/>
  <c r="C750" i="1"/>
  <c r="AE749" i="1"/>
  <c r="W749" i="1" s="1"/>
  <c r="C749" i="1"/>
  <c r="AE748" i="1"/>
  <c r="W748" i="1" s="1"/>
  <c r="AG747" i="1"/>
  <c r="AJ747" i="1" s="1"/>
  <c r="AE747" i="1"/>
  <c r="W747" i="1" s="1"/>
  <c r="AD747" i="1"/>
  <c r="D747" i="1"/>
  <c r="C747" i="1"/>
  <c r="AE746" i="1"/>
  <c r="W746" i="1" s="1"/>
  <c r="C746" i="1"/>
  <c r="AE745" i="1"/>
  <c r="W745" i="1" s="1"/>
  <c r="C745" i="1"/>
  <c r="AE744" i="1"/>
  <c r="W744" i="1" s="1"/>
  <c r="AG739" i="1"/>
  <c r="AJ739" i="1" s="1"/>
  <c r="AE739" i="1"/>
  <c r="W739" i="1" s="1"/>
  <c r="AD739" i="1"/>
  <c r="D739" i="1"/>
  <c r="C739" i="1"/>
  <c r="AE738" i="1"/>
  <c r="W738" i="1" s="1"/>
  <c r="AG737" i="1"/>
  <c r="AJ737" i="1" s="1"/>
  <c r="AE737" i="1"/>
  <c r="W737" i="1" s="1"/>
  <c r="AD737" i="1"/>
  <c r="D737" i="1"/>
  <c r="C737" i="1"/>
  <c r="AE736" i="1"/>
  <c r="W736" i="1" s="1"/>
  <c r="C736" i="1"/>
  <c r="AE735" i="1"/>
  <c r="W735" i="1" s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AG729" i="1"/>
  <c r="AJ729" i="1" s="1"/>
  <c r="AE729" i="1"/>
  <c r="W729" i="1" s="1"/>
  <c r="AD729" i="1"/>
  <c r="D729" i="1"/>
  <c r="C729" i="1"/>
  <c r="AE728" i="1"/>
  <c r="W728" i="1" s="1"/>
  <c r="C728" i="1"/>
  <c r="AE727" i="1"/>
  <c r="W727" i="1" s="1"/>
  <c r="C727" i="1"/>
  <c r="AE726" i="1"/>
  <c r="W726" i="1" s="1"/>
  <c r="AG725" i="1"/>
  <c r="AJ725" i="1" s="1"/>
  <c r="AE725" i="1"/>
  <c r="W725" i="1" s="1"/>
  <c r="AD725" i="1"/>
  <c r="D725" i="1"/>
  <c r="C725" i="1"/>
  <c r="AE724" i="1"/>
  <c r="W724" i="1" s="1"/>
  <c r="C724" i="1"/>
  <c r="AE723" i="1"/>
  <c r="W723" i="1" s="1"/>
  <c r="AG722" i="1"/>
  <c r="AJ722" i="1" s="1"/>
  <c r="AE722" i="1"/>
  <c r="W722" i="1" s="1"/>
  <c r="AD722" i="1"/>
  <c r="D722" i="1"/>
  <c r="C722" i="1"/>
  <c r="AE721" i="1"/>
  <c r="W721" i="1" s="1"/>
  <c r="C721" i="1"/>
  <c r="AE720" i="1"/>
  <c r="W720" i="1" s="1"/>
  <c r="C720" i="1"/>
  <c r="AE719" i="1"/>
  <c r="W719" i="1" s="1"/>
  <c r="C719" i="1"/>
  <c r="AE718" i="1"/>
  <c r="W718" i="1" s="1"/>
  <c r="AG717" i="1"/>
  <c r="AJ717" i="1" s="1"/>
  <c r="AE717" i="1"/>
  <c r="W717" i="1" s="1"/>
  <c r="AD717" i="1"/>
  <c r="D717" i="1"/>
  <c r="C717" i="1"/>
  <c r="AE716" i="1"/>
  <c r="W716" i="1" s="1"/>
  <c r="C716" i="1"/>
  <c r="AE715" i="1"/>
  <c r="W715" i="1" s="1"/>
  <c r="AG743" i="1"/>
  <c r="AJ743" i="1" s="1"/>
  <c r="AE743" i="1"/>
  <c r="W743" i="1" s="1"/>
  <c r="AD743" i="1"/>
  <c r="D743" i="1"/>
  <c r="C743" i="1"/>
  <c r="AE742" i="1"/>
  <c r="W742" i="1" s="1"/>
  <c r="C742" i="1"/>
  <c r="AE741" i="1"/>
  <c r="W741" i="1" s="1"/>
  <c r="C741" i="1"/>
  <c r="AE740" i="1"/>
  <c r="W740" i="1" s="1"/>
  <c r="AG714" i="1"/>
  <c r="AJ714" i="1" s="1"/>
  <c r="AE714" i="1"/>
  <c r="W714" i="1" s="1"/>
  <c r="AD714" i="1"/>
  <c r="D714" i="1"/>
  <c r="C714" i="1"/>
  <c r="AE713" i="1"/>
  <c r="W713" i="1" s="1"/>
  <c r="AG712" i="1"/>
  <c r="AJ712" i="1" s="1"/>
  <c r="AE712" i="1"/>
  <c r="W712" i="1" s="1"/>
  <c r="AD712" i="1"/>
  <c r="D712" i="1"/>
  <c r="C712" i="1"/>
  <c r="AE711" i="1"/>
  <c r="W711" i="1" s="1"/>
  <c r="C711" i="1"/>
  <c r="AE710" i="1"/>
  <c r="W710" i="1" s="1"/>
  <c r="AG709" i="1"/>
  <c r="AJ709" i="1" s="1"/>
  <c r="AE709" i="1"/>
  <c r="W709" i="1" s="1"/>
  <c r="AD709" i="1"/>
  <c r="D709" i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C704" i="1"/>
  <c r="AE703" i="1"/>
  <c r="W703" i="1" s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AG698" i="1"/>
  <c r="AJ698" i="1" s="1"/>
  <c r="AE698" i="1"/>
  <c r="W698" i="1" s="1"/>
  <c r="AD698" i="1"/>
  <c r="D698" i="1"/>
  <c r="C698" i="1"/>
  <c r="AE697" i="1"/>
  <c r="W697" i="1" s="1"/>
  <c r="C697" i="1"/>
  <c r="AE696" i="1"/>
  <c r="W696" i="1" s="1"/>
  <c r="C696" i="1"/>
  <c r="AE695" i="1"/>
  <c r="W695" i="1" s="1"/>
  <c r="C695" i="1"/>
  <c r="AE694" i="1"/>
  <c r="W694" i="1" s="1"/>
  <c r="C694" i="1"/>
  <c r="AE693" i="1"/>
  <c r="W693" i="1" s="1"/>
  <c r="AG692" i="1"/>
  <c r="AJ692" i="1" s="1"/>
  <c r="AE692" i="1"/>
  <c r="W692" i="1" s="1"/>
  <c r="AD692" i="1"/>
  <c r="D692" i="1"/>
  <c r="C692" i="1"/>
  <c r="AE691" i="1"/>
  <c r="W691" i="1" s="1"/>
  <c r="C691" i="1"/>
  <c r="AE690" i="1"/>
  <c r="W690" i="1" s="1"/>
  <c r="C690" i="1"/>
  <c r="AE689" i="1"/>
  <c r="W689" i="1" s="1"/>
  <c r="AD689" i="1"/>
  <c r="C689" i="1"/>
  <c r="AE688" i="1"/>
  <c r="W688" i="1" s="1"/>
  <c r="C688" i="1"/>
  <c r="AE687" i="1"/>
  <c r="W687" i="1" s="1"/>
  <c r="C687" i="1"/>
  <c r="AE686" i="1"/>
  <c r="W686" i="1" s="1"/>
  <c r="C686" i="1"/>
  <c r="AE685" i="1"/>
  <c r="W685" i="1" s="1"/>
  <c r="AG684" i="1"/>
  <c r="AJ684" i="1" s="1"/>
  <c r="AE684" i="1"/>
  <c r="W684" i="1" s="1"/>
  <c r="AD684" i="1"/>
  <c r="D684" i="1"/>
  <c r="C684" i="1"/>
  <c r="AE683" i="1"/>
  <c r="W683" i="1" s="1"/>
  <c r="C683" i="1"/>
  <c r="AE682" i="1"/>
  <c r="W682" i="1" s="1"/>
  <c r="C682" i="1"/>
  <c r="AE681" i="1"/>
  <c r="W681" i="1" s="1"/>
  <c r="C681" i="1"/>
  <c r="AE680" i="1"/>
  <c r="W680" i="1" s="1"/>
  <c r="C680" i="1"/>
  <c r="AE679" i="1"/>
  <c r="W679" i="1" s="1"/>
  <c r="AG678" i="1"/>
  <c r="AJ678" i="1" s="1"/>
  <c r="AE678" i="1"/>
  <c r="W678" i="1" s="1"/>
  <c r="AD678" i="1"/>
  <c r="D678" i="1"/>
  <c r="C678" i="1"/>
  <c r="AE677" i="1"/>
  <c r="W677" i="1" s="1"/>
  <c r="C677" i="1"/>
  <c r="AE676" i="1"/>
  <c r="W676" i="1" s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AD668" i="1"/>
  <c r="AG667" i="1"/>
  <c r="AJ667" i="1" s="1"/>
  <c r="AE667" i="1"/>
  <c r="W667" i="1" s="1"/>
  <c r="AD667" i="1"/>
  <c r="D667" i="1"/>
  <c r="C667" i="1"/>
  <c r="AE666" i="1"/>
  <c r="W666" i="1" s="1"/>
  <c r="C666" i="1"/>
  <c r="AE665" i="1"/>
  <c r="W665" i="1" s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AG655" i="1"/>
  <c r="AJ655" i="1" s="1"/>
  <c r="AE655" i="1"/>
  <c r="W655" i="1" s="1"/>
  <c r="AD655" i="1"/>
  <c r="D655" i="1"/>
  <c r="C655" i="1"/>
  <c r="AE654" i="1"/>
  <c r="W654" i="1" s="1"/>
  <c r="C654" i="1"/>
  <c r="AE653" i="1"/>
  <c r="W653" i="1" s="1"/>
  <c r="C653" i="1"/>
  <c r="AE652" i="1"/>
  <c r="W652" i="1" s="1"/>
  <c r="C652" i="1"/>
  <c r="AE651" i="1"/>
  <c r="W651" i="1" s="1"/>
  <c r="X651" i="1" s="1"/>
  <c r="C651" i="1"/>
  <c r="AE650" i="1"/>
  <c r="W650" i="1" s="1"/>
  <c r="C650" i="1"/>
  <c r="AE649" i="1"/>
  <c r="W649" i="1" s="1"/>
  <c r="AG648" i="1"/>
  <c r="AJ648" i="1" s="1"/>
  <c r="AE648" i="1"/>
  <c r="W648" i="1" s="1"/>
  <c r="AD648" i="1"/>
  <c r="D648" i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C644" i="1"/>
  <c r="AE643" i="1"/>
  <c r="W643" i="1" s="1"/>
  <c r="X643" i="1" s="1"/>
  <c r="AG642" i="1"/>
  <c r="AJ642" i="1" s="1"/>
  <c r="AE642" i="1"/>
  <c r="W642" i="1" s="1"/>
  <c r="AD642" i="1"/>
  <c r="D642" i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C638" i="1"/>
  <c r="AE637" i="1"/>
  <c r="W637" i="1" s="1"/>
  <c r="X637" i="1" s="1"/>
  <c r="C637" i="1"/>
  <c r="AE636" i="1"/>
  <c r="W636" i="1" s="1"/>
  <c r="C636" i="1"/>
  <c r="AE635" i="1"/>
  <c r="W635" i="1" s="1"/>
  <c r="C635" i="1"/>
  <c r="AE634" i="1"/>
  <c r="W634" i="1" s="1"/>
  <c r="AG633" i="1"/>
  <c r="AJ633" i="1" s="1"/>
  <c r="AE633" i="1"/>
  <c r="W633" i="1" s="1"/>
  <c r="AD633" i="1"/>
  <c r="D633" i="1"/>
  <c r="C633" i="1"/>
  <c r="W632" i="1"/>
  <c r="AG631" i="1"/>
  <c r="AJ631" i="1" s="1"/>
  <c r="AE631" i="1"/>
  <c r="W631" i="1" s="1"/>
  <c r="AD631" i="1"/>
  <c r="D631" i="1"/>
  <c r="C631" i="1"/>
  <c r="AE630" i="1"/>
  <c r="W630" i="1" s="1"/>
  <c r="C630" i="1"/>
  <c r="AE629" i="1"/>
  <c r="W629" i="1" s="1"/>
  <c r="C629" i="1"/>
  <c r="AE628" i="1"/>
  <c r="W628" i="1" s="1"/>
  <c r="AG627" i="1"/>
  <c r="AJ627" i="1" s="1"/>
  <c r="AE627" i="1"/>
  <c r="W627" i="1" s="1"/>
  <c r="AD627" i="1"/>
  <c r="D627" i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C622" i="1"/>
  <c r="AE621" i="1"/>
  <c r="W621" i="1" s="1"/>
  <c r="X621" i="1" s="1"/>
  <c r="C621" i="1"/>
  <c r="AE620" i="1"/>
  <c r="W620" i="1" s="1"/>
  <c r="AG619" i="1"/>
  <c r="AJ619" i="1" s="1"/>
  <c r="AE619" i="1"/>
  <c r="W619" i="1" s="1"/>
  <c r="AD619" i="1"/>
  <c r="D619" i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C614" i="1"/>
  <c r="AE613" i="1"/>
  <c r="W613" i="1" s="1"/>
  <c r="C613" i="1"/>
  <c r="AE612" i="1"/>
  <c r="W612" i="1" s="1"/>
  <c r="AG611" i="1"/>
  <c r="AJ611" i="1" s="1"/>
  <c r="AE611" i="1"/>
  <c r="W611" i="1" s="1"/>
  <c r="AD611" i="1"/>
  <c r="D611" i="1"/>
  <c r="C611" i="1"/>
  <c r="AE610" i="1"/>
  <c r="W610" i="1" s="1"/>
  <c r="C610" i="1"/>
  <c r="AE609" i="1"/>
  <c r="W609" i="1" s="1"/>
  <c r="AG608" i="1"/>
  <c r="AJ608" i="1" s="1"/>
  <c r="AE608" i="1"/>
  <c r="W608" i="1" s="1"/>
  <c r="AD608" i="1"/>
  <c r="D608" i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C605" i="1"/>
  <c r="AE604" i="1"/>
  <c r="W604" i="1" s="1"/>
  <c r="AE603" i="1"/>
  <c r="W603" i="1" s="1"/>
  <c r="AD603" i="1"/>
  <c r="C603" i="1"/>
  <c r="AE602" i="1"/>
  <c r="W602" i="1" s="1"/>
  <c r="C602" i="1"/>
  <c r="AE601" i="1"/>
  <c r="W601" i="1" s="1"/>
  <c r="AG600" i="1"/>
  <c r="AJ600" i="1" s="1"/>
  <c r="AE600" i="1"/>
  <c r="W600" i="1" s="1"/>
  <c r="AD600" i="1"/>
  <c r="D600" i="1"/>
  <c r="C600" i="1"/>
  <c r="AE599" i="1"/>
  <c r="W599" i="1" s="1"/>
  <c r="C599" i="1"/>
  <c r="AE598" i="1"/>
  <c r="W598" i="1" s="1"/>
  <c r="C598" i="1"/>
  <c r="AE597" i="1"/>
  <c r="W597" i="1" s="1"/>
  <c r="AG596" i="1"/>
  <c r="AJ596" i="1" s="1"/>
  <c r="AE596" i="1"/>
  <c r="W596" i="1" s="1"/>
  <c r="AD596" i="1"/>
  <c r="D596" i="1"/>
  <c r="C596" i="1"/>
  <c r="AE595" i="1"/>
  <c r="W595" i="1" s="1"/>
  <c r="C595" i="1"/>
  <c r="AE594" i="1"/>
  <c r="W594" i="1" s="1"/>
  <c r="C594" i="1"/>
  <c r="AE593" i="1"/>
  <c r="W593" i="1" s="1"/>
  <c r="AG592" i="1"/>
  <c r="AJ592" i="1" s="1"/>
  <c r="AE592" i="1"/>
  <c r="W592" i="1" s="1"/>
  <c r="AD592" i="1"/>
  <c r="D592" i="1"/>
  <c r="C592" i="1"/>
  <c r="AE591" i="1"/>
  <c r="W591" i="1" s="1"/>
  <c r="C591" i="1"/>
  <c r="AE590" i="1"/>
  <c r="W590" i="1" s="1"/>
  <c r="C590" i="1"/>
  <c r="AE589" i="1"/>
  <c r="W589" i="1" s="1"/>
  <c r="C589" i="1"/>
  <c r="AE588" i="1"/>
  <c r="W588" i="1" s="1"/>
  <c r="C588" i="1"/>
  <c r="AE587" i="1"/>
  <c r="W587" i="1" s="1"/>
  <c r="AG586" i="1"/>
  <c r="AJ586" i="1" s="1"/>
  <c r="AE586" i="1"/>
  <c r="W586" i="1" s="1"/>
  <c r="AD586" i="1"/>
  <c r="D586" i="1"/>
  <c r="C586" i="1"/>
  <c r="AE585" i="1"/>
  <c r="W585" i="1" s="1"/>
  <c r="C585" i="1"/>
  <c r="AE584" i="1"/>
  <c r="W584" i="1" s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AG574" i="1"/>
  <c r="AJ574" i="1" s="1"/>
  <c r="AE574" i="1"/>
  <c r="W574" i="1" s="1"/>
  <c r="AD574" i="1"/>
  <c r="D574" i="1"/>
  <c r="C574" i="1"/>
  <c r="AE573" i="1"/>
  <c r="W573" i="1" s="1"/>
  <c r="C573" i="1"/>
  <c r="AE572" i="1"/>
  <c r="W572" i="1" s="1"/>
  <c r="C572" i="1"/>
  <c r="AE571" i="1"/>
  <c r="W571" i="1" s="1"/>
  <c r="C571" i="1"/>
  <c r="AE570" i="1"/>
  <c r="AE569" i="1"/>
  <c r="W569" i="1" s="1"/>
  <c r="C569" i="1"/>
  <c r="AE568" i="1"/>
  <c r="W568" i="1" s="1"/>
  <c r="AE567" i="1"/>
  <c r="W567" i="1" s="1"/>
  <c r="C567" i="1"/>
  <c r="AE566" i="1"/>
  <c r="W566" i="1" s="1"/>
  <c r="AE565" i="1"/>
  <c r="AE564" i="1"/>
  <c r="W564" i="1" s="1"/>
  <c r="C564" i="1"/>
  <c r="AE563" i="1"/>
  <c r="AG562" i="1"/>
  <c r="AJ562" i="1" s="1"/>
  <c r="AE562" i="1"/>
  <c r="W562" i="1" s="1"/>
  <c r="AD562" i="1"/>
  <c r="D562" i="1"/>
  <c r="C562" i="1"/>
  <c r="AE561" i="1"/>
  <c r="C561" i="1"/>
  <c r="AE560" i="1"/>
  <c r="W560" i="1" s="1"/>
  <c r="X560" i="1" s="1"/>
  <c r="AE559" i="1"/>
  <c r="W559" i="1" s="1"/>
  <c r="C559" i="1"/>
  <c r="AE558" i="1"/>
  <c r="C558" i="1"/>
  <c r="AE557" i="1"/>
  <c r="AE556" i="1"/>
  <c r="W556" i="1" s="1"/>
  <c r="AE555" i="1"/>
  <c r="C555" i="1"/>
  <c r="AE554" i="1"/>
  <c r="AE553" i="1"/>
  <c r="W553" i="1" s="1"/>
  <c r="C553" i="1"/>
  <c r="AE552" i="1"/>
  <c r="AD552" i="1" s="1"/>
  <c r="AE551" i="1"/>
  <c r="W551" i="1" s="1"/>
  <c r="C551" i="1"/>
  <c r="AE550" i="1"/>
  <c r="W550" i="1" s="1"/>
  <c r="X550" i="1" s="1"/>
  <c r="AE549" i="1"/>
  <c r="W549" i="1" s="1"/>
  <c r="C549" i="1"/>
  <c r="AE548" i="1"/>
  <c r="W548" i="1" s="1"/>
  <c r="X548" i="1" s="1"/>
  <c r="C548" i="1"/>
  <c r="AE547" i="1"/>
  <c r="AE546" i="1"/>
  <c r="AD546" i="1"/>
  <c r="AE545" i="1"/>
  <c r="W545" i="1" s="1"/>
  <c r="AE544" i="1"/>
  <c r="AD544" i="1"/>
  <c r="C544" i="1"/>
  <c r="AE543" i="1"/>
  <c r="C543" i="1"/>
  <c r="AE542" i="1"/>
  <c r="AD542" i="1" s="1"/>
  <c r="C542" i="1"/>
  <c r="AE541" i="1"/>
  <c r="AE540" i="1"/>
  <c r="AD540" i="1"/>
  <c r="C540" i="1"/>
  <c r="AE539" i="1"/>
  <c r="C539" i="1"/>
  <c r="AE538" i="1"/>
  <c r="AD538" i="1" s="1"/>
  <c r="AE537" i="1"/>
  <c r="C537" i="1"/>
  <c r="AE536" i="1"/>
  <c r="W536" i="1" s="1"/>
  <c r="X536" i="1" s="1"/>
  <c r="AE535" i="1"/>
  <c r="W535" i="1" s="1"/>
  <c r="C535" i="1"/>
  <c r="AE534" i="1"/>
  <c r="W534" i="1" s="1"/>
  <c r="X534" i="1" s="1"/>
  <c r="AE533" i="1"/>
  <c r="AE532" i="1"/>
  <c r="W532" i="1" s="1"/>
  <c r="AE531" i="1"/>
  <c r="C531" i="1"/>
  <c r="AE530" i="1"/>
  <c r="AE529" i="1"/>
  <c r="W529" i="1" s="1"/>
  <c r="X529" i="1" s="1"/>
  <c r="AD529" i="1"/>
  <c r="C529" i="1"/>
  <c r="AE528" i="1"/>
  <c r="AE527" i="1"/>
  <c r="W527" i="1" s="1"/>
  <c r="X527" i="1" s="1"/>
  <c r="AD527" i="1"/>
  <c r="C527" i="1"/>
  <c r="AE526" i="1"/>
  <c r="C526" i="1"/>
  <c r="AE525" i="1"/>
  <c r="W525" i="1" s="1"/>
  <c r="X525" i="1" s="1"/>
  <c r="AE524" i="1"/>
  <c r="C524" i="1"/>
  <c r="AE523" i="1"/>
  <c r="AD523" i="1" s="1"/>
  <c r="C523" i="1"/>
  <c r="AE522" i="1"/>
  <c r="AE521" i="1"/>
  <c r="W521" i="1" s="1"/>
  <c r="C521" i="1"/>
  <c r="AE520" i="1"/>
  <c r="C520" i="1"/>
  <c r="AE519" i="1"/>
  <c r="W519" i="1" s="1"/>
  <c r="X519" i="1" s="1"/>
  <c r="AE518" i="1"/>
  <c r="W518" i="1" s="1"/>
  <c r="C518" i="1"/>
  <c r="AE517" i="1"/>
  <c r="AD517" i="1" s="1"/>
  <c r="AE516" i="1"/>
  <c r="W516" i="1" s="1"/>
  <c r="AE515" i="1"/>
  <c r="W515" i="1" s="1"/>
  <c r="X515" i="1" s="1"/>
  <c r="AD515" i="1"/>
  <c r="AE514" i="1"/>
  <c r="W514" i="1" s="1"/>
  <c r="C514" i="1"/>
  <c r="AE513" i="1"/>
  <c r="W513" i="1" s="1"/>
  <c r="X513" i="1" s="1"/>
  <c r="C513" i="1"/>
  <c r="AE512" i="1"/>
  <c r="C512" i="1"/>
  <c r="AE511" i="1"/>
  <c r="W511" i="1" s="1"/>
  <c r="X511" i="1" s="1"/>
  <c r="AE510" i="1"/>
  <c r="C510" i="1"/>
  <c r="AE509" i="1"/>
  <c r="AD509" i="1" s="1"/>
  <c r="AE508" i="1"/>
  <c r="W508" i="1" s="1"/>
  <c r="C508" i="1"/>
  <c r="AE507" i="1"/>
  <c r="AD507" i="1" s="1"/>
  <c r="C507" i="1"/>
  <c r="AE506" i="1"/>
  <c r="C506" i="1"/>
  <c r="AE505" i="1"/>
  <c r="AD505" i="1" s="1"/>
  <c r="C505" i="1"/>
  <c r="AE504" i="1"/>
  <c r="C504" i="1"/>
  <c r="AE503" i="1"/>
  <c r="AD503" i="1" s="1"/>
  <c r="AE502" i="1"/>
  <c r="AE500" i="1"/>
  <c r="AD500" i="1" s="1"/>
  <c r="C500" i="1"/>
  <c r="AE499" i="1"/>
  <c r="AE498" i="1"/>
  <c r="W498" i="1" s="1"/>
  <c r="C498" i="1"/>
  <c r="AE497" i="1"/>
  <c r="AE496" i="1"/>
  <c r="W496" i="1" s="1"/>
  <c r="AE495" i="1"/>
  <c r="C495" i="1"/>
  <c r="AE494" i="1"/>
  <c r="W494" i="1" s="1"/>
  <c r="C494" i="1"/>
  <c r="AE493" i="1"/>
  <c r="C493" i="1"/>
  <c r="AE492" i="1"/>
  <c r="W492" i="1" s="1"/>
  <c r="C492" i="1"/>
  <c r="AE491" i="1"/>
  <c r="AE490" i="1"/>
  <c r="W490" i="1" s="1"/>
  <c r="AE489" i="1"/>
  <c r="C489" i="1"/>
  <c r="AE488" i="1"/>
  <c r="W488" i="1" s="1"/>
  <c r="X488" i="1" s="1"/>
  <c r="AE487" i="1"/>
  <c r="C487" i="1"/>
  <c r="AE486" i="1"/>
  <c r="AD486" i="1" s="1"/>
  <c r="AE485" i="1"/>
  <c r="W485" i="1" s="1"/>
  <c r="AE484" i="1"/>
  <c r="AD484" i="1"/>
  <c r="C484" i="1"/>
  <c r="AE483" i="1"/>
  <c r="C483" i="1"/>
  <c r="AE482" i="1"/>
  <c r="W482" i="1" s="1"/>
  <c r="X482" i="1" s="1"/>
  <c r="AE481" i="1"/>
  <c r="W481" i="1" s="1"/>
  <c r="AE480" i="1"/>
  <c r="AD480" i="1" s="1"/>
  <c r="AE479" i="1"/>
  <c r="W479" i="1" s="1"/>
  <c r="C479" i="1"/>
  <c r="AE478" i="1"/>
  <c r="AD478" i="1" s="1"/>
  <c r="AE477" i="1"/>
  <c r="AD477" i="1" s="1"/>
  <c r="C477" i="1"/>
  <c r="AE476" i="1"/>
  <c r="AD476" i="1" s="1"/>
  <c r="C476" i="1"/>
  <c r="AE475" i="1"/>
  <c r="AD475" i="1" s="1"/>
  <c r="AE474" i="1"/>
  <c r="AD474" i="1" s="1"/>
  <c r="C474" i="1"/>
  <c r="AE473" i="1"/>
  <c r="AD473" i="1" s="1"/>
  <c r="AE472" i="1"/>
  <c r="AD472" i="1"/>
  <c r="C472" i="1"/>
  <c r="AE471" i="1"/>
  <c r="W471" i="1" s="1"/>
  <c r="X471" i="1" s="1"/>
  <c r="AE470" i="1"/>
  <c r="AD470" i="1" s="1"/>
  <c r="C470" i="1"/>
  <c r="AE469" i="1"/>
  <c r="AD469" i="1" s="1"/>
  <c r="C469" i="1"/>
  <c r="AE468" i="1"/>
  <c r="AD468" i="1" s="1"/>
  <c r="AE467" i="1"/>
  <c r="AD467" i="1" s="1"/>
  <c r="C467" i="1"/>
  <c r="AE466" i="1"/>
  <c r="AD466" i="1" s="1"/>
  <c r="C466" i="1"/>
  <c r="AE465" i="1"/>
  <c r="AD465" i="1" s="1"/>
  <c r="AE464" i="1"/>
  <c r="AD464" i="1"/>
  <c r="AE463" i="1"/>
  <c r="W463" i="1" s="1"/>
  <c r="C463" i="1"/>
  <c r="AE462" i="1"/>
  <c r="W462" i="1" s="1"/>
  <c r="C462" i="1"/>
  <c r="AE461" i="1"/>
  <c r="W461" i="1" s="1"/>
  <c r="AE460" i="1"/>
  <c r="W460" i="1" s="1"/>
  <c r="C460" i="1"/>
  <c r="AE459" i="1"/>
  <c r="W459" i="1" s="1"/>
  <c r="C459" i="1"/>
  <c r="AE458" i="1"/>
  <c r="W458" i="1" s="1"/>
  <c r="C458" i="1"/>
  <c r="AE457" i="1"/>
  <c r="W457" i="1" s="1"/>
  <c r="C457" i="1"/>
  <c r="AE456" i="1"/>
  <c r="W456" i="1" s="1"/>
  <c r="AE455" i="1"/>
  <c r="W455" i="1" s="1"/>
  <c r="C455" i="1"/>
  <c r="AE454" i="1"/>
  <c r="W454" i="1" s="1"/>
  <c r="AE453" i="1"/>
  <c r="W453" i="1" s="1"/>
  <c r="C453" i="1"/>
  <c r="AE452" i="1"/>
  <c r="W452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E444" i="1"/>
  <c r="C444" i="1"/>
  <c r="AE443" i="1"/>
  <c r="AD443" i="1" s="1"/>
  <c r="AE442" i="1"/>
  <c r="W442" i="1" s="1"/>
  <c r="C442" i="1"/>
  <c r="AE441" i="1"/>
  <c r="W441" i="1" s="1"/>
  <c r="X441" i="1" s="1"/>
  <c r="AE440" i="1"/>
  <c r="W440" i="1" s="1"/>
  <c r="AE439" i="1"/>
  <c r="W439" i="1" s="1"/>
  <c r="X439" i="1" s="1"/>
  <c r="AE438" i="1"/>
  <c r="W438" i="1" s="1"/>
  <c r="AE437" i="1"/>
  <c r="C437" i="1"/>
  <c r="AE436" i="1"/>
  <c r="AE435" i="1"/>
  <c r="W435" i="1" s="1"/>
  <c r="C435" i="1"/>
  <c r="AE434" i="1"/>
  <c r="AE433" i="1"/>
  <c r="W433" i="1" s="1"/>
  <c r="AE432" i="1"/>
  <c r="W432" i="1" s="1"/>
  <c r="AE431" i="1"/>
  <c r="W431" i="1" s="1"/>
  <c r="AE430" i="1"/>
  <c r="W430" i="1" s="1"/>
  <c r="X430" i="1" s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E406" i="1"/>
  <c r="W406" i="1" s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AE385" i="1"/>
  <c r="W385" i="1" s="1"/>
  <c r="X385" i="1" s="1"/>
  <c r="C385" i="1"/>
  <c r="AE384" i="1"/>
  <c r="AE383" i="1"/>
  <c r="W383" i="1" s="1"/>
  <c r="X383" i="1" s="1"/>
  <c r="C383" i="1"/>
  <c r="AE382" i="1"/>
  <c r="W382" i="1" s="1"/>
  <c r="AE381" i="1"/>
  <c r="W381" i="1" s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C371" i="1"/>
  <c r="AE370" i="1"/>
  <c r="AE369" i="1"/>
  <c r="W369" i="1" s="1"/>
  <c r="X369" i="1" s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AE360" i="1"/>
  <c r="W360" i="1" s="1"/>
  <c r="C360" i="1"/>
  <c r="AE359" i="1"/>
  <c r="W359" i="1" s="1"/>
  <c r="C359" i="1"/>
  <c r="AE358" i="1"/>
  <c r="W358" i="1" s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C353" i="1"/>
  <c r="AE352" i="1"/>
  <c r="AE351" i="1"/>
  <c r="W351" i="1" s="1"/>
  <c r="C351" i="1"/>
  <c r="AE350" i="1"/>
  <c r="W350" i="1" s="1"/>
  <c r="AE349" i="1"/>
  <c r="W349" i="1" s="1"/>
  <c r="AE348" i="1"/>
  <c r="W348" i="1" s="1"/>
  <c r="C348" i="1"/>
  <c r="AE347" i="1"/>
  <c r="W347" i="1" s="1"/>
  <c r="AE346" i="1"/>
  <c r="W346" i="1" s="1"/>
  <c r="C346" i="1"/>
  <c r="AE345" i="1"/>
  <c r="W345" i="1" s="1"/>
  <c r="AE344" i="1"/>
  <c r="W344" i="1" s="1"/>
  <c r="C344" i="1"/>
  <c r="AE343" i="1"/>
  <c r="W343" i="1" s="1"/>
  <c r="C343" i="1"/>
  <c r="AE342" i="1"/>
  <c r="W342" i="1" s="1"/>
  <c r="AE341" i="1"/>
  <c r="W341" i="1" s="1"/>
  <c r="C341" i="1"/>
  <c r="AE340" i="1"/>
  <c r="C340" i="1"/>
  <c r="AE339" i="1"/>
  <c r="W339" i="1" s="1"/>
  <c r="AE338" i="1"/>
  <c r="W338" i="1" s="1"/>
  <c r="C338" i="1"/>
  <c r="AE337" i="1"/>
  <c r="W337" i="1" s="1"/>
  <c r="AE336" i="1"/>
  <c r="C336" i="1"/>
  <c r="AE335" i="1"/>
  <c r="W335" i="1" s="1"/>
  <c r="AE334" i="1"/>
  <c r="W334" i="1" s="1"/>
  <c r="C334" i="1"/>
  <c r="AE333" i="1"/>
  <c r="W333" i="1" s="1"/>
  <c r="C333" i="1"/>
  <c r="AE332" i="1"/>
  <c r="AE331" i="1"/>
  <c r="W331" i="1" s="1"/>
  <c r="X331" i="1" s="1"/>
  <c r="C331" i="1"/>
  <c r="AE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X314" i="1" s="1"/>
  <c r="C314" i="1"/>
  <c r="AE313" i="1"/>
  <c r="AE312" i="1"/>
  <c r="W312" i="1" s="1"/>
  <c r="X312" i="1" s="1"/>
  <c r="C312" i="1"/>
  <c r="AE311" i="1"/>
  <c r="AE310" i="1"/>
  <c r="W310" i="1" s="1"/>
  <c r="X310" i="1" s="1"/>
  <c r="C310" i="1"/>
  <c r="AE309" i="1"/>
  <c r="AE308" i="1"/>
  <c r="W308" i="1" s="1"/>
  <c r="C308" i="1"/>
  <c r="AE307" i="1"/>
  <c r="AE306" i="1"/>
  <c r="AD306" i="1"/>
  <c r="C306" i="1"/>
  <c r="AE305" i="1"/>
  <c r="C305" i="1"/>
  <c r="AE304" i="1"/>
  <c r="AD304" i="1" s="1"/>
  <c r="AE303" i="1"/>
  <c r="C303" i="1"/>
  <c r="AE302" i="1"/>
  <c r="AD302" i="1" s="1"/>
  <c r="C302" i="1"/>
  <c r="AE301" i="1"/>
  <c r="AE300" i="1"/>
  <c r="AD300" i="1" s="1"/>
  <c r="C300" i="1"/>
  <c r="AE299" i="1"/>
  <c r="C299" i="1"/>
  <c r="AE298" i="1"/>
  <c r="AD298" i="1" s="1"/>
  <c r="C298" i="1"/>
  <c r="AE297" i="1"/>
  <c r="AE296" i="1"/>
  <c r="W296" i="1" s="1"/>
  <c r="C296" i="1"/>
  <c r="AE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C264" i="1"/>
  <c r="AE263" i="1"/>
  <c r="AE262" i="1"/>
  <c r="C262" i="1"/>
  <c r="AE261" i="1"/>
  <c r="C261" i="1"/>
  <c r="AE260" i="1"/>
  <c r="AE259" i="1"/>
  <c r="AE258" i="1"/>
  <c r="AE257" i="1"/>
  <c r="C257" i="1"/>
  <c r="AE256" i="1"/>
  <c r="AD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C195" i="1"/>
  <c r="AE194" i="1"/>
  <c r="C194" i="1"/>
  <c r="AE193" i="1"/>
  <c r="W193" i="1" s="1"/>
  <c r="C193" i="1"/>
  <c r="AE192" i="1"/>
  <c r="C192" i="1"/>
  <c r="AE191" i="1"/>
  <c r="AD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E144" i="1"/>
  <c r="AE143" i="1"/>
  <c r="W143" i="1" s="1"/>
  <c r="C143" i="1"/>
  <c r="AE142" i="1"/>
  <c r="W142" i="1" s="1"/>
  <c r="AE141" i="1"/>
  <c r="AD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E134" i="1"/>
  <c r="C134" i="1"/>
  <c r="AE133" i="1"/>
  <c r="AD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L505" i="1" l="1"/>
  <c r="AM505" i="1"/>
  <c r="AL503" i="1"/>
  <c r="AM503" i="1"/>
  <c r="AL500" i="1"/>
  <c r="AM500" i="1"/>
  <c r="AL49" i="1"/>
  <c r="AM49" i="1"/>
  <c r="AL125" i="1"/>
  <c r="AM125" i="1"/>
  <c r="AL135" i="1"/>
  <c r="AM135" i="1"/>
  <c r="AL145" i="1"/>
  <c r="AM145" i="1"/>
  <c r="AL183" i="1"/>
  <c r="AM183" i="1"/>
  <c r="AL298" i="1"/>
  <c r="AM298" i="1"/>
  <c r="AL304" i="1"/>
  <c r="AM304" i="1"/>
  <c r="AL77" i="1"/>
  <c r="AM77" i="1"/>
  <c r="AL105" i="1"/>
  <c r="AM105" i="1"/>
  <c r="AL133" i="1"/>
  <c r="AM133" i="1"/>
  <c r="AL141" i="1"/>
  <c r="AM141" i="1"/>
  <c r="AL155" i="1"/>
  <c r="AM155" i="1"/>
  <c r="AL191" i="1"/>
  <c r="AM191" i="1"/>
  <c r="AL195" i="1"/>
  <c r="AM195" i="1"/>
  <c r="AL215" i="1"/>
  <c r="AM215" i="1"/>
  <c r="AL256" i="1"/>
  <c r="AM256" i="1"/>
  <c r="AL264" i="1"/>
  <c r="AM264" i="1"/>
  <c r="AL268" i="1"/>
  <c r="AM268" i="1"/>
  <c r="AL302" i="1"/>
  <c r="AM302" i="1"/>
  <c r="AL443" i="1"/>
  <c r="AM443" i="1"/>
  <c r="AD460" i="1"/>
  <c r="AL486" i="1"/>
  <c r="AM486" i="1"/>
  <c r="AL478" i="1"/>
  <c r="AM478" i="1"/>
  <c r="AL476" i="1"/>
  <c r="AM476" i="1"/>
  <c r="AL475" i="1"/>
  <c r="AM475" i="1"/>
  <c r="AL473" i="1"/>
  <c r="AM473" i="1"/>
  <c r="AL470" i="1"/>
  <c r="AM470" i="1"/>
  <c r="AL469" i="1"/>
  <c r="AM469" i="1"/>
  <c r="AL468" i="1"/>
  <c r="AM468" i="1"/>
  <c r="AL467" i="1"/>
  <c r="AM467" i="1"/>
  <c r="AL466" i="1"/>
  <c r="AM466" i="1"/>
  <c r="AL465" i="1"/>
  <c r="AM465" i="1"/>
  <c r="AL460" i="1"/>
  <c r="AM460" i="1"/>
  <c r="AD445" i="1"/>
  <c r="AD440" i="1"/>
  <c r="AD369" i="1"/>
  <c r="AD406" i="1"/>
  <c r="AD430" i="1"/>
  <c r="AD310" i="1"/>
  <c r="AD353" i="1"/>
  <c r="AD381" i="1"/>
  <c r="AD383" i="1"/>
  <c r="AD432" i="1"/>
  <c r="AD424" i="1"/>
  <c r="AD371" i="1"/>
  <c r="AD308" i="1"/>
  <c r="AD312" i="1"/>
  <c r="AD341" i="1"/>
  <c r="AD331" i="1"/>
  <c r="AD314" i="1"/>
  <c r="AD18" i="1"/>
  <c r="AD607" i="1"/>
  <c r="AD676" i="1"/>
  <c r="AD740" i="1"/>
  <c r="AD589" i="1"/>
  <c r="AD634" i="1"/>
  <c r="AD672" i="1"/>
  <c r="AD685" i="1"/>
  <c r="AD697" i="1"/>
  <c r="AD727" i="1"/>
  <c r="AD428" i="1"/>
  <c r="AD441" i="1"/>
  <c r="AD511" i="1"/>
  <c r="AD525" i="1"/>
  <c r="AD567" i="1"/>
  <c r="AD569" i="1"/>
  <c r="AD571" i="1"/>
  <c r="AD598" i="1"/>
  <c r="AD621" i="1"/>
  <c r="AD640" i="1"/>
  <c r="AD670" i="1"/>
  <c r="AD674" i="1"/>
  <c r="AD679" i="1"/>
  <c r="AD687" i="1"/>
  <c r="AD691" i="1"/>
  <c r="AD703" i="1"/>
  <c r="AD719" i="1"/>
  <c r="AD752" i="1"/>
  <c r="AD751" i="1"/>
  <c r="AD750" i="1"/>
  <c r="AD749" i="1"/>
  <c r="AD748" i="1"/>
  <c r="AD746" i="1"/>
  <c r="AD745" i="1"/>
  <c r="AD744" i="1"/>
  <c r="AD450" i="1"/>
  <c r="AD453" i="1"/>
  <c r="AD496" i="1"/>
  <c r="AD585" i="1"/>
  <c r="AD593" i="1"/>
  <c r="AD601" i="1"/>
  <c r="AD613" i="1"/>
  <c r="AD629" i="1"/>
  <c r="AD638" i="1"/>
  <c r="AD669" i="1"/>
  <c r="AD671" i="1"/>
  <c r="AD673" i="1"/>
  <c r="AD675" i="1"/>
  <c r="AD677" i="1"/>
  <c r="AD683" i="1"/>
  <c r="AD686" i="1"/>
  <c r="AD688" i="1"/>
  <c r="AD690" i="1"/>
  <c r="AD693" i="1"/>
  <c r="AD702" i="1"/>
  <c r="AD708" i="1"/>
  <c r="AD715" i="1"/>
  <c r="AD724" i="1"/>
  <c r="AD738" i="1"/>
  <c r="AD736" i="1"/>
  <c r="AD734" i="1"/>
  <c r="AD732" i="1"/>
  <c r="AD731" i="1"/>
  <c r="AD733" i="1"/>
  <c r="AD735" i="1"/>
  <c r="AD730" i="1"/>
  <c r="AD728" i="1"/>
  <c r="AD726" i="1"/>
  <c r="AD723" i="1"/>
  <c r="AD721" i="1"/>
  <c r="AD720" i="1"/>
  <c r="AD718" i="1"/>
  <c r="AD716" i="1"/>
  <c r="AD742" i="1"/>
  <c r="AD741" i="1"/>
  <c r="AD713" i="1"/>
  <c r="AD711" i="1"/>
  <c r="AD710" i="1"/>
  <c r="AD706" i="1"/>
  <c r="AD704" i="1"/>
  <c r="AD701" i="1"/>
  <c r="AD700" i="1"/>
  <c r="AD699" i="1"/>
  <c r="AD696" i="1"/>
  <c r="AD695" i="1"/>
  <c r="AD694" i="1"/>
  <c r="AD682" i="1"/>
  <c r="AD680" i="1"/>
  <c r="AD681" i="1"/>
  <c r="AD666" i="1"/>
  <c r="AD665" i="1"/>
  <c r="AD664" i="1"/>
  <c r="AD663" i="1"/>
  <c r="AD662" i="1"/>
  <c r="AD661" i="1"/>
  <c r="AD660" i="1"/>
  <c r="AD659" i="1"/>
  <c r="AD658" i="1"/>
  <c r="AD657" i="1"/>
  <c r="AD656" i="1"/>
  <c r="AD654" i="1"/>
  <c r="AD653" i="1"/>
  <c r="AD652" i="1"/>
  <c r="AD651" i="1"/>
  <c r="AD650" i="1"/>
  <c r="AD649" i="1"/>
  <c r="AD647" i="1"/>
  <c r="AD646" i="1"/>
  <c r="AD645" i="1"/>
  <c r="AD644" i="1"/>
  <c r="AD643" i="1"/>
  <c r="AD641" i="1"/>
  <c r="AD639" i="1"/>
  <c r="AD637" i="1"/>
  <c r="AD636" i="1"/>
  <c r="AD635" i="1"/>
  <c r="AD632" i="1"/>
  <c r="AD630" i="1"/>
  <c r="AD628" i="1"/>
  <c r="AD403" i="1"/>
  <c r="AD438" i="1"/>
  <c r="AD439" i="1"/>
  <c r="AD442" i="1"/>
  <c r="AD449" i="1"/>
  <c r="AD463" i="1"/>
  <c r="AD545" i="1"/>
  <c r="AD548" i="1"/>
  <c r="AD581" i="1"/>
  <c r="AD587" i="1"/>
  <c r="AD591" i="1"/>
  <c r="AD597" i="1"/>
  <c r="AD599" i="1"/>
  <c r="AD602" i="1"/>
  <c r="AD609" i="1"/>
  <c r="AD620" i="1"/>
  <c r="AD622" i="1"/>
  <c r="AD626" i="1"/>
  <c r="AD624" i="1"/>
  <c r="AD618" i="1"/>
  <c r="AD616" i="1"/>
  <c r="AD614" i="1"/>
  <c r="AD612" i="1"/>
  <c r="AD610" i="1"/>
  <c r="AD605" i="1"/>
  <c r="AD604" i="1"/>
  <c r="AD595" i="1"/>
  <c r="AD594" i="1"/>
  <c r="AD590" i="1"/>
  <c r="AD588" i="1"/>
  <c r="AD584" i="1"/>
  <c r="AD583" i="1"/>
  <c r="AD582" i="1"/>
  <c r="AD580" i="1"/>
  <c r="AD579" i="1"/>
  <c r="AD578" i="1"/>
  <c r="AD577" i="1"/>
  <c r="AD576" i="1"/>
  <c r="AD575" i="1"/>
  <c r="AD573" i="1"/>
  <c r="AD572" i="1"/>
  <c r="AD566" i="1"/>
  <c r="AD564" i="1"/>
  <c r="AD560" i="1"/>
  <c r="AD559" i="1"/>
  <c r="AD556" i="1"/>
  <c r="AD553" i="1"/>
  <c r="AD551" i="1"/>
  <c r="AD549" i="1"/>
  <c r="AD550" i="1"/>
  <c r="AD536" i="1"/>
  <c r="AD535" i="1"/>
  <c r="AD534" i="1"/>
  <c r="AD532" i="1"/>
  <c r="AD521" i="1"/>
  <c r="AD519" i="1"/>
  <c r="AD518" i="1"/>
  <c r="AD516" i="1"/>
  <c r="AD514" i="1"/>
  <c r="AD513" i="1"/>
  <c r="AD508" i="1"/>
  <c r="AD498" i="1"/>
  <c r="AD494" i="1"/>
  <c r="AD492" i="1"/>
  <c r="AD490" i="1"/>
  <c r="AD488" i="1"/>
  <c r="AD485" i="1"/>
  <c r="AD482" i="1"/>
  <c r="AD481" i="1"/>
  <c r="AD479" i="1"/>
  <c r="AD471" i="1"/>
  <c r="AD462" i="1"/>
  <c r="AD461" i="1"/>
  <c r="AD459" i="1"/>
  <c r="AD458" i="1"/>
  <c r="AD457" i="1"/>
  <c r="AD456" i="1"/>
  <c r="AD455" i="1"/>
  <c r="AD454" i="1"/>
  <c r="AD452" i="1"/>
  <c r="AD447" i="1"/>
  <c r="AD377" i="1"/>
  <c r="AD379" i="1"/>
  <c r="AD414" i="1"/>
  <c r="AD433" i="1"/>
  <c r="AD426" i="1"/>
  <c r="AD422" i="1"/>
  <c r="AD420" i="1"/>
  <c r="AD418" i="1"/>
  <c r="AD416" i="1"/>
  <c r="AD412" i="1"/>
  <c r="AD410" i="1"/>
  <c r="AD408" i="1"/>
  <c r="AD390" i="1"/>
  <c r="AD391" i="1"/>
  <c r="AD395" i="1"/>
  <c r="AD397" i="1"/>
  <c r="AD399" i="1"/>
  <c r="AD385" i="1"/>
  <c r="AD389" i="1"/>
  <c r="AD392" i="1"/>
  <c r="AD393" i="1"/>
  <c r="AD401" i="1"/>
  <c r="AD405" i="1"/>
  <c r="AD387" i="1"/>
  <c r="AD375" i="1"/>
  <c r="AD373" i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D356" i="1"/>
  <c r="AD357" i="1"/>
  <c r="AD361" i="1"/>
  <c r="AD296" i="1"/>
  <c r="AD359" i="1"/>
  <c r="AD363" i="1"/>
  <c r="AD365" i="1"/>
  <c r="AD367" i="1"/>
  <c r="AD185" i="1"/>
  <c r="AD294" i="1"/>
  <c r="AD316" i="1"/>
  <c r="AD322" i="1"/>
  <c r="AD325" i="1"/>
  <c r="AD348" i="1"/>
  <c r="AD351" i="1"/>
  <c r="AD347" i="1"/>
  <c r="AD349" i="1"/>
  <c r="AD343" i="1"/>
  <c r="AD333" i="1"/>
  <c r="AD339" i="1"/>
  <c r="AD338" i="1"/>
  <c r="AD337" i="1"/>
  <c r="AD335" i="1"/>
  <c r="AD329" i="1"/>
  <c r="AD327" i="1"/>
  <c r="AD320" i="1"/>
  <c r="AD318" i="1"/>
  <c r="AD250" i="1"/>
  <c r="AH562" i="1"/>
  <c r="AH574" i="1"/>
  <c r="AH586" i="1"/>
  <c r="AH592" i="1"/>
  <c r="AH596" i="1"/>
  <c r="AH600" i="1"/>
  <c r="AH606" i="1"/>
  <c r="AH608" i="1"/>
  <c r="AH678" i="1"/>
  <c r="AH684" i="1"/>
  <c r="AH692" i="1"/>
  <c r="AH698" i="1"/>
  <c r="AH712" i="1"/>
  <c r="AH714" i="1"/>
  <c r="AH743" i="1"/>
  <c r="AH722" i="1"/>
  <c r="AH611" i="1"/>
  <c r="AH615" i="1"/>
  <c r="AH617" i="1"/>
  <c r="AH619" i="1"/>
  <c r="AH623" i="1"/>
  <c r="AH625" i="1"/>
  <c r="AH627" i="1"/>
  <c r="AH631" i="1"/>
  <c r="AH633" i="1"/>
  <c r="AH642" i="1"/>
  <c r="AH648" i="1"/>
  <c r="AH655" i="1"/>
  <c r="AH667" i="1"/>
  <c r="AH705" i="1"/>
  <c r="AH707" i="1"/>
  <c r="AH709" i="1"/>
  <c r="AH717" i="1"/>
  <c r="AH725" i="1"/>
  <c r="AH729" i="1"/>
  <c r="AH737" i="1"/>
  <c r="AH739" i="1"/>
  <c r="AH747" i="1"/>
  <c r="AD199" i="1"/>
  <c r="AD201" i="1"/>
  <c r="AD240" i="1"/>
  <c r="AD169" i="1"/>
  <c r="AD36" i="1"/>
  <c r="AF562" i="1"/>
  <c r="AF574" i="1"/>
  <c r="AF586" i="1"/>
  <c r="AF596" i="1"/>
  <c r="AF606" i="1"/>
  <c r="AC623" i="1"/>
  <c r="AC625" i="1"/>
  <c r="AC627" i="1"/>
  <c r="AC631" i="1"/>
  <c r="AC633" i="1"/>
  <c r="AF642" i="1"/>
  <c r="AF678" i="1"/>
  <c r="AF684" i="1"/>
  <c r="AF692" i="1"/>
  <c r="AF698" i="1"/>
  <c r="AF714" i="1"/>
  <c r="AF743" i="1"/>
  <c r="AF722" i="1"/>
  <c r="AC611" i="1"/>
  <c r="AC615" i="1"/>
  <c r="AC617" i="1"/>
  <c r="AC619" i="1"/>
  <c r="AC655" i="1"/>
  <c r="AC667" i="1"/>
  <c r="AC705" i="1"/>
  <c r="AC707" i="1"/>
  <c r="AC709" i="1"/>
  <c r="AC717" i="1"/>
  <c r="AC725" i="1"/>
  <c r="AC729" i="1"/>
  <c r="AF737" i="1"/>
  <c r="AF739" i="1"/>
  <c r="AF747" i="1"/>
  <c r="AD48" i="1"/>
  <c r="AD57" i="1"/>
  <c r="AD24" i="1"/>
  <c r="W24" i="1"/>
  <c r="AD26" i="1"/>
  <c r="W26" i="1"/>
  <c r="W29" i="1"/>
  <c r="AD38" i="1"/>
  <c r="W38" i="1"/>
  <c r="AD42" i="1"/>
  <c r="W42" i="1"/>
  <c r="AD50" i="1"/>
  <c r="W50" i="1"/>
  <c r="X50" i="1" s="1"/>
  <c r="W77" i="1"/>
  <c r="X77" i="1" s="1"/>
  <c r="AD82" i="1"/>
  <c r="W82" i="1"/>
  <c r="X82" i="1" s="1"/>
  <c r="AD164" i="1"/>
  <c r="W164" i="1"/>
  <c r="AD166" i="1"/>
  <c r="W166" i="1"/>
  <c r="AD171" i="1"/>
  <c r="W171" i="1"/>
  <c r="AD182" i="1"/>
  <c r="W182" i="1"/>
  <c r="AD184" i="1"/>
  <c r="W184" i="1"/>
  <c r="AD187" i="1"/>
  <c r="W187" i="1"/>
  <c r="W219" i="1"/>
  <c r="X219" i="1" s="1"/>
  <c r="AD241" i="1"/>
  <c r="W241" i="1"/>
  <c r="AD247" i="1"/>
  <c r="W247" i="1"/>
  <c r="X247" i="1" s="1"/>
  <c r="Y247" i="1" s="1"/>
  <c r="AD251" i="1"/>
  <c r="W251" i="1"/>
  <c r="AD285" i="1"/>
  <c r="W285" i="1"/>
  <c r="X285" i="1" s="1"/>
  <c r="Y285" i="1" s="1"/>
  <c r="AD291" i="1"/>
  <c r="W291" i="1"/>
  <c r="X291" i="1" s="1"/>
  <c r="Y291" i="1" s="1"/>
  <c r="AD22" i="1"/>
  <c r="W22" i="1"/>
  <c r="X22" i="1" s="1"/>
  <c r="Y22" i="1" s="1"/>
  <c r="Z22" i="1" s="1"/>
  <c r="AA22" i="1" s="1"/>
  <c r="W25" i="1"/>
  <c r="W27" i="1"/>
  <c r="AD30" i="1"/>
  <c r="W30" i="1"/>
  <c r="X30" i="1" s="1"/>
  <c r="AD37" i="1"/>
  <c r="W37" i="1"/>
  <c r="AD39" i="1"/>
  <c r="W39" i="1"/>
  <c r="W49" i="1"/>
  <c r="AD53" i="1"/>
  <c r="W53" i="1"/>
  <c r="X53" i="1" s="1"/>
  <c r="AD54" i="1"/>
  <c r="W54" i="1"/>
  <c r="X54" i="1" s="1"/>
  <c r="W81" i="1"/>
  <c r="X81" i="1" s="1"/>
  <c r="AD83" i="1"/>
  <c r="W83" i="1"/>
  <c r="X83" i="1" s="1"/>
  <c r="AD97" i="1"/>
  <c r="W97" i="1"/>
  <c r="X97" i="1" s="1"/>
  <c r="Y97" i="1" s="1"/>
  <c r="Z97" i="1" s="1"/>
  <c r="AA97" i="1" s="1"/>
  <c r="AD99" i="1"/>
  <c r="W99" i="1"/>
  <c r="X99" i="1" s="1"/>
  <c r="AD161" i="1"/>
  <c r="W161" i="1"/>
  <c r="X161" i="1" s="1"/>
  <c r="AD176" i="1"/>
  <c r="W176" i="1"/>
  <c r="X176" i="1" s="1"/>
  <c r="AD178" i="1"/>
  <c r="W178" i="1"/>
  <c r="X178" i="1" s="1"/>
  <c r="AD181" i="1"/>
  <c r="W181" i="1"/>
  <c r="X181" i="1" s="1"/>
  <c r="W183" i="1"/>
  <c r="AD186" i="1"/>
  <c r="W186" i="1"/>
  <c r="X186" i="1" s="1"/>
  <c r="AD220" i="1"/>
  <c r="W220" i="1"/>
  <c r="AD246" i="1"/>
  <c r="W246" i="1"/>
  <c r="AD252" i="1"/>
  <c r="W252" i="1"/>
  <c r="AD253" i="1"/>
  <c r="W253" i="1"/>
  <c r="AD275" i="1"/>
  <c r="W275" i="1"/>
  <c r="X275" i="1" s="1"/>
  <c r="W284" i="1"/>
  <c r="AD290" i="1"/>
  <c r="W290" i="1"/>
  <c r="AD292" i="1"/>
  <c r="W292" i="1"/>
  <c r="AD21" i="1"/>
  <c r="W21" i="1"/>
  <c r="W23" i="1"/>
  <c r="AD28" i="1"/>
  <c r="W28" i="1"/>
  <c r="X28" i="1" s="1"/>
  <c r="AD31" i="1"/>
  <c r="W31" i="1"/>
  <c r="AD32" i="1"/>
  <c r="W32" i="1"/>
  <c r="W33" i="1"/>
  <c r="AD34" i="1"/>
  <c r="W34" i="1"/>
  <c r="AD35" i="1"/>
  <c r="W35" i="1"/>
  <c r="AD41" i="1"/>
  <c r="W41" i="1"/>
  <c r="X41" i="1" s="1"/>
  <c r="W43" i="1"/>
  <c r="AD44" i="1"/>
  <c r="W44" i="1"/>
  <c r="W45" i="1"/>
  <c r="AD46" i="1"/>
  <c r="W46" i="1"/>
  <c r="X46" i="1" s="1"/>
  <c r="W47" i="1"/>
  <c r="W51" i="1"/>
  <c r="X51" i="1" s="1"/>
  <c r="AD70" i="1"/>
  <c r="W70" i="1"/>
  <c r="W71" i="1"/>
  <c r="X71" i="1" s="1"/>
  <c r="AD72" i="1"/>
  <c r="W72" i="1"/>
  <c r="X72" i="1" s="1"/>
  <c r="W73" i="1"/>
  <c r="X73" i="1" s="1"/>
  <c r="AD74" i="1"/>
  <c r="W74" i="1"/>
  <c r="X74" i="1" s="1"/>
  <c r="Y74" i="1" s="1"/>
  <c r="W75" i="1"/>
  <c r="X75" i="1" s="1"/>
  <c r="AD76" i="1"/>
  <c r="W76" i="1"/>
  <c r="AD78" i="1"/>
  <c r="W78" i="1"/>
  <c r="X78" i="1" s="1"/>
  <c r="W79" i="1"/>
  <c r="X79" i="1" s="1"/>
  <c r="AD85" i="1"/>
  <c r="W85" i="1"/>
  <c r="AD86" i="1"/>
  <c r="W86" i="1"/>
  <c r="X86" i="1" s="1"/>
  <c r="Y86" i="1" s="1"/>
  <c r="Z86" i="1" s="1"/>
  <c r="AA86" i="1" s="1"/>
  <c r="AD87" i="1"/>
  <c r="W87" i="1"/>
  <c r="X87" i="1" s="1"/>
  <c r="W127" i="1"/>
  <c r="W129" i="1"/>
  <c r="AD163" i="1"/>
  <c r="W163" i="1"/>
  <c r="X163" i="1" s="1"/>
  <c r="AD168" i="1"/>
  <c r="W168" i="1"/>
  <c r="AD170" i="1"/>
  <c r="W170" i="1"/>
  <c r="X170" i="1" s="1"/>
  <c r="AD172" i="1"/>
  <c r="W172" i="1"/>
  <c r="X172" i="1" s="1"/>
  <c r="AD174" i="1"/>
  <c r="W174" i="1"/>
  <c r="AD175" i="1"/>
  <c r="W175" i="1"/>
  <c r="X175" i="1" s="1"/>
  <c r="Y175" i="1" s="1"/>
  <c r="Z175" i="1" s="1"/>
  <c r="AA175" i="1" s="1"/>
  <c r="AD179" i="1"/>
  <c r="W179" i="1"/>
  <c r="AD180" i="1"/>
  <c r="W180" i="1"/>
  <c r="AD188" i="1"/>
  <c r="W188" i="1"/>
  <c r="X188" i="1" s="1"/>
  <c r="AD190" i="1"/>
  <c r="W190" i="1"/>
  <c r="AD221" i="1"/>
  <c r="W221" i="1"/>
  <c r="Z221" i="1" s="1"/>
  <c r="AA221" i="1" s="1"/>
  <c r="AD222" i="1"/>
  <c r="W222" i="1"/>
  <c r="X222" i="1" s="1"/>
  <c r="Y222" i="1" s="1"/>
  <c r="AD223" i="1"/>
  <c r="W223" i="1"/>
  <c r="X223" i="1" s="1"/>
  <c r="AD242" i="1"/>
  <c r="W242" i="1"/>
  <c r="AD244" i="1"/>
  <c r="W244" i="1"/>
  <c r="X244" i="1" s="1"/>
  <c r="AD245" i="1"/>
  <c r="W245" i="1"/>
  <c r="AD249" i="1"/>
  <c r="W249" i="1"/>
  <c r="X249" i="1" s="1"/>
  <c r="W254" i="1"/>
  <c r="X254" i="1" s="1"/>
  <c r="W256" i="1"/>
  <c r="AD257" i="1"/>
  <c r="W257" i="1"/>
  <c r="X257" i="1" s="1"/>
  <c r="Y257" i="1" s="1"/>
  <c r="AD258" i="1"/>
  <c r="W258" i="1"/>
  <c r="X258" i="1" s="1"/>
  <c r="AD259" i="1"/>
  <c r="W259" i="1"/>
  <c r="X259" i="1" s="1"/>
  <c r="Y259" i="1" s="1"/>
  <c r="Z259" i="1" s="1"/>
  <c r="AA259" i="1" s="1"/>
  <c r="W260" i="1"/>
  <c r="X260" i="1" s="1"/>
  <c r="AD261" i="1"/>
  <c r="W261" i="1"/>
  <c r="W262" i="1"/>
  <c r="X262" i="1" s="1"/>
  <c r="AD271" i="1"/>
  <c r="W271" i="1"/>
  <c r="X271" i="1" s="1"/>
  <c r="Y271" i="1" s="1"/>
  <c r="Z271" i="1" s="1"/>
  <c r="AA271" i="1" s="1"/>
  <c r="W272" i="1"/>
  <c r="X272" i="1" s="1"/>
  <c r="AD273" i="1"/>
  <c r="W273" i="1"/>
  <c r="AD274" i="1"/>
  <c r="W274" i="1"/>
  <c r="X274" i="1" s="1"/>
  <c r="Y274" i="1" s="1"/>
  <c r="Z274" i="1" s="1"/>
  <c r="AA274" i="1" s="1"/>
  <c r="AD276" i="1"/>
  <c r="W276" i="1"/>
  <c r="AD277" i="1"/>
  <c r="W277" i="1"/>
  <c r="AD279" i="1"/>
  <c r="W279" i="1"/>
  <c r="W280" i="1"/>
  <c r="AD281" i="1"/>
  <c r="W281" i="1"/>
  <c r="X281" i="1" s="1"/>
  <c r="W282" i="1"/>
  <c r="AD283" i="1"/>
  <c r="W283" i="1"/>
  <c r="W286" i="1"/>
  <c r="X286" i="1" s="1"/>
  <c r="AD287" i="1"/>
  <c r="W287" i="1"/>
  <c r="W288" i="1"/>
  <c r="X288" i="1" s="1"/>
  <c r="Y288" i="1" s="1"/>
  <c r="Z288" i="1" s="1"/>
  <c r="AA288" i="1" s="1"/>
  <c r="AD289" i="1"/>
  <c r="W289" i="1"/>
  <c r="AD5" i="1"/>
  <c r="AD43" i="1"/>
  <c r="AD129" i="1"/>
  <c r="AD146" i="1"/>
  <c r="AD151" i="1"/>
  <c r="AD219" i="1"/>
  <c r="AD234" i="1"/>
  <c r="AD236" i="1"/>
  <c r="AD280" i="1"/>
  <c r="AD284" i="1"/>
  <c r="AD286" i="1"/>
  <c r="AD8" i="1"/>
  <c r="W8" i="1"/>
  <c r="X8" i="1" s="1"/>
  <c r="Y8" i="1" s="1"/>
  <c r="Z8" i="1" s="1"/>
  <c r="AA8" i="1" s="1"/>
  <c r="AD12" i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W64" i="1"/>
  <c r="X64" i="1" s="1"/>
  <c r="AD66" i="1"/>
  <c r="W66" i="1"/>
  <c r="AD68" i="1"/>
  <c r="W68" i="1"/>
  <c r="X68" i="1" s="1"/>
  <c r="Y68" i="1" s="1"/>
  <c r="AD100" i="1"/>
  <c r="W100" i="1"/>
  <c r="X100" i="1" s="1"/>
  <c r="Y100" i="1" s="1"/>
  <c r="Z100" i="1" s="1"/>
  <c r="AA100" i="1" s="1"/>
  <c r="AD102" i="1"/>
  <c r="W102" i="1"/>
  <c r="AD104" i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W4" i="1"/>
  <c r="AD7" i="1"/>
  <c r="W7" i="1"/>
  <c r="W9" i="1"/>
  <c r="X9" i="1" s="1"/>
  <c r="AD10" i="1"/>
  <c r="W10" i="1"/>
  <c r="X10" i="1" s="1"/>
  <c r="Y10" i="1" s="1"/>
  <c r="Z10" i="1" s="1"/>
  <c r="AA10" i="1" s="1"/>
  <c r="AD15" i="1"/>
  <c r="W15" i="1"/>
  <c r="X15" i="1" s="1"/>
  <c r="AD16" i="1"/>
  <c r="W16" i="1"/>
  <c r="X16" i="1" s="1"/>
  <c r="AD20" i="1"/>
  <c r="W20" i="1"/>
  <c r="AD23" i="1"/>
  <c r="AD29" i="1"/>
  <c r="AD47" i="1"/>
  <c r="AD73" i="1"/>
  <c r="AD81" i="1"/>
  <c r="AD89" i="1"/>
  <c r="AD59" i="1"/>
  <c r="AD62" i="1"/>
  <c r="W62" i="1"/>
  <c r="X62" i="1" s="1"/>
  <c r="AD91" i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W56" i="1"/>
  <c r="X56" i="1" s="1"/>
  <c r="Y56" i="1" s="1"/>
  <c r="Z56" i="1" s="1"/>
  <c r="AA56" i="1" s="1"/>
  <c r="AD58" i="1"/>
  <c r="W58" i="1"/>
  <c r="X58" i="1" s="1"/>
  <c r="AD95" i="1"/>
  <c r="W95" i="1"/>
  <c r="W105" i="1"/>
  <c r="X105" i="1" s="1"/>
  <c r="Y105" i="1" s="1"/>
  <c r="Z105" i="1" s="1"/>
  <c r="AA105" i="1" s="1"/>
  <c r="AD106" i="1"/>
  <c r="W106" i="1"/>
  <c r="W107" i="1"/>
  <c r="X107" i="1" s="1"/>
  <c r="Y107" i="1" s="1"/>
  <c r="Z107" i="1" s="1"/>
  <c r="AA107" i="1" s="1"/>
  <c r="AD108" i="1"/>
  <c r="W108" i="1"/>
  <c r="X108" i="1" s="1"/>
  <c r="AD109" i="1"/>
  <c r="AD115" i="1"/>
  <c r="AD116" i="1"/>
  <c r="W116" i="1"/>
  <c r="AD117" i="1"/>
  <c r="AD118" i="1"/>
  <c r="W118" i="1"/>
  <c r="AD119" i="1"/>
  <c r="W119" i="1"/>
  <c r="AD120" i="1"/>
  <c r="W120" i="1"/>
  <c r="X120" i="1" s="1"/>
  <c r="Y120" i="1" s="1"/>
  <c r="Z120" i="1" s="1"/>
  <c r="AA120" i="1" s="1"/>
  <c r="AD121" i="1"/>
  <c r="AD122" i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W144" i="1"/>
  <c r="X144" i="1" s="1"/>
  <c r="AD148" i="1"/>
  <c r="AD150" i="1"/>
  <c r="AD153" i="1"/>
  <c r="W153" i="1"/>
  <c r="X153" i="1" s="1"/>
  <c r="W155" i="1"/>
  <c r="X155" i="1" s="1"/>
  <c r="Y155" i="1" s="1"/>
  <c r="Z155" i="1" s="1"/>
  <c r="AA155" i="1" s="1"/>
  <c r="AD156" i="1"/>
  <c r="W156" i="1"/>
  <c r="AD158" i="1"/>
  <c r="W158" i="1"/>
  <c r="AD159" i="1"/>
  <c r="W191" i="1"/>
  <c r="AD192" i="1"/>
  <c r="W192" i="1"/>
  <c r="AD194" i="1"/>
  <c r="W194" i="1"/>
  <c r="W205" i="1"/>
  <c r="X205" i="1" s="1"/>
  <c r="AD206" i="1"/>
  <c r="W206" i="1"/>
  <c r="AD207" i="1"/>
  <c r="W207" i="1"/>
  <c r="X207" i="1" s="1"/>
  <c r="AD209" i="1"/>
  <c r="AD210" i="1"/>
  <c r="W210" i="1"/>
  <c r="AD211" i="1"/>
  <c r="AD213" i="1"/>
  <c r="AD214" i="1"/>
  <c r="W214" i="1"/>
  <c r="W215" i="1"/>
  <c r="X215" i="1" s="1"/>
  <c r="Y215" i="1" s="1"/>
  <c r="Z215" i="1" s="1"/>
  <c r="AA215" i="1" s="1"/>
  <c r="AD217" i="1"/>
  <c r="W217" i="1"/>
  <c r="X217" i="1" s="1"/>
  <c r="Y217" i="1" s="1"/>
  <c r="Z217" i="1" s="1"/>
  <c r="AA217" i="1" s="1"/>
  <c r="AD218" i="1"/>
  <c r="W218" i="1"/>
  <c r="X218" i="1" s="1"/>
  <c r="Y218" i="1" s="1"/>
  <c r="AD225" i="1"/>
  <c r="W225" i="1"/>
  <c r="X225" i="1" s="1"/>
  <c r="Y225" i="1" s="1"/>
  <c r="Z225" i="1" s="1"/>
  <c r="AA225" i="1" s="1"/>
  <c r="AD231" i="1"/>
  <c r="W231" i="1"/>
  <c r="X231" i="1" s="1"/>
  <c r="Y231" i="1" s="1"/>
  <c r="AD238" i="1"/>
  <c r="AD260" i="1"/>
  <c r="AD263" i="1"/>
  <c r="W263" i="1"/>
  <c r="W266" i="1"/>
  <c r="AD267" i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W298" i="1"/>
  <c r="X298" i="1" s="1"/>
  <c r="AD299" i="1"/>
  <c r="W299" i="1"/>
  <c r="X299" i="1" s="1"/>
  <c r="Y299" i="1" s="1"/>
  <c r="Z299" i="1" s="1"/>
  <c r="AA299" i="1" s="1"/>
  <c r="W302" i="1"/>
  <c r="X302" i="1" s="1"/>
  <c r="AD303" i="1"/>
  <c r="W303" i="1"/>
  <c r="W306" i="1"/>
  <c r="X306" i="1" s="1"/>
  <c r="AD307" i="1"/>
  <c r="W307" i="1"/>
  <c r="AD309" i="1"/>
  <c r="W309" i="1"/>
  <c r="AD311" i="1"/>
  <c r="W311" i="1"/>
  <c r="AD313" i="1"/>
  <c r="W313" i="1"/>
  <c r="X313" i="1" s="1"/>
  <c r="AD315" i="1"/>
  <c r="W315" i="1"/>
  <c r="AD317" i="1"/>
  <c r="W317" i="1"/>
  <c r="AD319" i="1"/>
  <c r="W319" i="1"/>
  <c r="AD321" i="1"/>
  <c r="W321" i="1"/>
  <c r="AD328" i="1"/>
  <c r="W328" i="1"/>
  <c r="AD330" i="1"/>
  <c r="W330" i="1"/>
  <c r="AD332" i="1"/>
  <c r="W332" i="1"/>
  <c r="AD336" i="1"/>
  <c r="W336" i="1"/>
  <c r="W443" i="1"/>
  <c r="X443" i="1" s="1"/>
  <c r="AD444" i="1"/>
  <c r="W444" i="1"/>
  <c r="X444" i="1" s="1"/>
  <c r="AD446" i="1"/>
  <c r="W446" i="1"/>
  <c r="X446" i="1" s="1"/>
  <c r="AD448" i="1"/>
  <c r="W448" i="1"/>
  <c r="X448" i="1" s="1"/>
  <c r="W464" i="1"/>
  <c r="X464" i="1" s="1"/>
  <c r="W466" i="1"/>
  <c r="X466" i="1" s="1"/>
  <c r="W468" i="1"/>
  <c r="X468" i="1" s="1"/>
  <c r="W470" i="1"/>
  <c r="X470" i="1" s="1"/>
  <c r="W473" i="1"/>
  <c r="X473" i="1" s="1"/>
  <c r="W475" i="1"/>
  <c r="X475" i="1" s="1"/>
  <c r="W477" i="1"/>
  <c r="X477" i="1" s="1"/>
  <c r="W480" i="1"/>
  <c r="X480" i="1" s="1"/>
  <c r="AD483" i="1"/>
  <c r="W483" i="1"/>
  <c r="X483" i="1" s="1"/>
  <c r="W486" i="1"/>
  <c r="X486" i="1" s="1"/>
  <c r="AD487" i="1"/>
  <c r="W487" i="1"/>
  <c r="AD489" i="1"/>
  <c r="W489" i="1"/>
  <c r="AD491" i="1"/>
  <c r="W491" i="1"/>
  <c r="AD495" i="1"/>
  <c r="W495" i="1"/>
  <c r="W500" i="1"/>
  <c r="X500" i="1" s="1"/>
  <c r="AD502" i="1"/>
  <c r="W502" i="1"/>
  <c r="X502" i="1" s="1"/>
  <c r="W505" i="1"/>
  <c r="X505" i="1" s="1"/>
  <c r="AD506" i="1"/>
  <c r="W506" i="1"/>
  <c r="W509" i="1"/>
  <c r="X509" i="1" s="1"/>
  <c r="AD510" i="1"/>
  <c r="W510" i="1"/>
  <c r="Y510" i="1" s="1"/>
  <c r="Z510" i="1" s="1"/>
  <c r="AA510" i="1" s="1"/>
  <c r="AD512" i="1"/>
  <c r="W512" i="1"/>
  <c r="W523" i="1"/>
  <c r="X523" i="1" s="1"/>
  <c r="AD524" i="1"/>
  <c r="W524" i="1"/>
  <c r="AD526" i="1"/>
  <c r="W526" i="1"/>
  <c r="AD528" i="1"/>
  <c r="W528" i="1"/>
  <c r="AD530" i="1"/>
  <c r="W530" i="1"/>
  <c r="AD531" i="1"/>
  <c r="W531" i="1"/>
  <c r="AD533" i="1"/>
  <c r="W533" i="1"/>
  <c r="AD537" i="1"/>
  <c r="W537" i="1"/>
  <c r="W540" i="1"/>
  <c r="X540" i="1" s="1"/>
  <c r="AD541" i="1"/>
  <c r="W541" i="1"/>
  <c r="X541" i="1" s="1"/>
  <c r="W544" i="1"/>
  <c r="X544" i="1" s="1"/>
  <c r="W552" i="1"/>
  <c r="X552" i="1" s="1"/>
  <c r="AD554" i="1"/>
  <c r="W554" i="1"/>
  <c r="X554" i="1" s="1"/>
  <c r="AD555" i="1"/>
  <c r="W555" i="1"/>
  <c r="X555" i="1" s="1"/>
  <c r="AD557" i="1"/>
  <c r="W557" i="1"/>
  <c r="AD558" i="1"/>
  <c r="W558" i="1"/>
  <c r="X558" i="1" s="1"/>
  <c r="AD561" i="1"/>
  <c r="W561" i="1"/>
  <c r="X561" i="1" s="1"/>
  <c r="AD563" i="1"/>
  <c r="W563" i="1"/>
  <c r="X563" i="1" s="1"/>
  <c r="Y563" i="1" s="1"/>
  <c r="AD565" i="1"/>
  <c r="W565" i="1"/>
  <c r="Y565" i="1" s="1"/>
  <c r="Z565" i="1" s="1"/>
  <c r="AA565" i="1" s="1"/>
  <c r="AD6" i="1"/>
  <c r="W6" i="1"/>
  <c r="X6" i="1" s="1"/>
  <c r="W92" i="1"/>
  <c r="AD67" i="1"/>
  <c r="W67" i="1"/>
  <c r="AD96" i="1"/>
  <c r="W96" i="1"/>
  <c r="W101" i="1"/>
  <c r="AD110" i="1"/>
  <c r="W110" i="1"/>
  <c r="X110" i="1" s="1"/>
  <c r="AD112" i="1"/>
  <c r="W112" i="1"/>
  <c r="X112" i="1" s="1"/>
  <c r="W133" i="1"/>
  <c r="X133" i="1" s="1"/>
  <c r="W135" i="1"/>
  <c r="X135" i="1" s="1"/>
  <c r="AD140" i="1"/>
  <c r="W140" i="1"/>
  <c r="X140" i="1" s="1"/>
  <c r="W145" i="1"/>
  <c r="X145" i="1" s="1"/>
  <c r="W195" i="1"/>
  <c r="X195" i="1" s="1"/>
  <c r="AD196" i="1"/>
  <c r="W196" i="1"/>
  <c r="X196" i="1" s="1"/>
  <c r="AD198" i="1"/>
  <c r="W198" i="1"/>
  <c r="X198" i="1" s="1"/>
  <c r="AD200" i="1"/>
  <c r="W200" i="1"/>
  <c r="X200" i="1" s="1"/>
  <c r="AD202" i="1"/>
  <c r="W202" i="1"/>
  <c r="AD204" i="1"/>
  <c r="W204" i="1"/>
  <c r="X204" i="1" s="1"/>
  <c r="Y204" i="1" s="1"/>
  <c r="Z204" i="1" s="1"/>
  <c r="AA204" i="1" s="1"/>
  <c r="W224" i="1"/>
  <c r="AD226" i="1"/>
  <c r="W226" i="1"/>
  <c r="AD227" i="1"/>
  <c r="W227" i="1"/>
  <c r="X227" i="1" s="1"/>
  <c r="W228" i="1"/>
  <c r="AD229" i="1"/>
  <c r="W229" i="1"/>
  <c r="AD233" i="1"/>
  <c r="W233" i="1"/>
  <c r="X233" i="1" s="1"/>
  <c r="Y233" i="1" s="1"/>
  <c r="AD235" i="1"/>
  <c r="W235" i="1"/>
  <c r="X235" i="1" s="1"/>
  <c r="Y235" i="1" s="1"/>
  <c r="W237" i="1"/>
  <c r="W264" i="1"/>
  <c r="AD265" i="1"/>
  <c r="W265" i="1"/>
  <c r="AD269" i="1"/>
  <c r="W269" i="1"/>
  <c r="X269" i="1" s="1"/>
  <c r="AD293" i="1"/>
  <c r="W293" i="1"/>
  <c r="X293" i="1" s="1"/>
  <c r="AD295" i="1"/>
  <c r="W295" i="1"/>
  <c r="X295" i="1" s="1"/>
  <c r="Y295" i="1" s="1"/>
  <c r="AD297" i="1"/>
  <c r="W297" i="1"/>
  <c r="X297" i="1" s="1"/>
  <c r="Y297" i="1" s="1"/>
  <c r="W300" i="1"/>
  <c r="X300" i="1" s="1"/>
  <c r="AD301" i="1"/>
  <c r="W301" i="1"/>
  <c r="X301" i="1" s="1"/>
  <c r="Y301" i="1" s="1"/>
  <c r="W304" i="1"/>
  <c r="AD305" i="1"/>
  <c r="W305" i="1"/>
  <c r="AD340" i="1"/>
  <c r="W340" i="1"/>
  <c r="AD352" i="1"/>
  <c r="W352" i="1"/>
  <c r="AD354" i="1"/>
  <c r="W354" i="1"/>
  <c r="AD370" i="1"/>
  <c r="W370" i="1"/>
  <c r="X370" i="1" s="1"/>
  <c r="Y370" i="1" s="1"/>
  <c r="Z370" i="1" s="1"/>
  <c r="AA370" i="1" s="1"/>
  <c r="AD372" i="1"/>
  <c r="W372" i="1"/>
  <c r="X372" i="1" s="1"/>
  <c r="AD384" i="1"/>
  <c r="W384" i="1"/>
  <c r="X384" i="1" s="1"/>
  <c r="AD388" i="1"/>
  <c r="W388" i="1"/>
  <c r="X388" i="1" s="1"/>
  <c r="AD394" i="1"/>
  <c r="W394" i="1"/>
  <c r="X394" i="1" s="1"/>
  <c r="Y394" i="1" s="1"/>
  <c r="Z394" i="1" s="1"/>
  <c r="AA394" i="1" s="1"/>
  <c r="AD396" i="1"/>
  <c r="W396" i="1"/>
  <c r="X396" i="1" s="1"/>
  <c r="AD409" i="1"/>
  <c r="W409" i="1"/>
  <c r="X409" i="1" s="1"/>
  <c r="AD411" i="1"/>
  <c r="W411" i="1"/>
  <c r="X411" i="1" s="1"/>
  <c r="AD413" i="1"/>
  <c r="W413" i="1"/>
  <c r="X413" i="1" s="1"/>
  <c r="AD421" i="1"/>
  <c r="W421" i="1"/>
  <c r="X421" i="1" s="1"/>
  <c r="AD425" i="1"/>
  <c r="W425" i="1"/>
  <c r="X425" i="1" s="1"/>
  <c r="Y425" i="1" s="1"/>
  <c r="Z425" i="1" s="1"/>
  <c r="AA425" i="1" s="1"/>
  <c r="AD427" i="1"/>
  <c r="W427" i="1"/>
  <c r="X427" i="1" s="1"/>
  <c r="AD434" i="1"/>
  <c r="W434" i="1"/>
  <c r="X434" i="1" s="1"/>
  <c r="AD436" i="1"/>
  <c r="W436" i="1"/>
  <c r="AD437" i="1"/>
  <c r="W437" i="1"/>
  <c r="X437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8" i="1"/>
  <c r="X478" i="1" s="1"/>
  <c r="W484" i="1"/>
  <c r="X484" i="1" s="1"/>
  <c r="AD493" i="1"/>
  <c r="W493" i="1"/>
  <c r="X493" i="1" s="1"/>
  <c r="AD497" i="1"/>
  <c r="W497" i="1"/>
  <c r="AD499" i="1"/>
  <c r="W499" i="1"/>
  <c r="X499" i="1" s="1"/>
  <c r="W503" i="1"/>
  <c r="X503" i="1" s="1"/>
  <c r="AD504" i="1"/>
  <c r="W504" i="1"/>
  <c r="X504" i="1" s="1"/>
  <c r="W507" i="1"/>
  <c r="X507" i="1" s="1"/>
  <c r="W517" i="1"/>
  <c r="X517" i="1" s="1"/>
  <c r="AD520" i="1"/>
  <c r="W520" i="1"/>
  <c r="AD522" i="1"/>
  <c r="W522" i="1"/>
  <c r="X522" i="1" s="1"/>
  <c r="W538" i="1"/>
  <c r="X538" i="1" s="1"/>
  <c r="AD539" i="1"/>
  <c r="W539" i="1"/>
  <c r="X539" i="1" s="1"/>
  <c r="Y539" i="1" s="1"/>
  <c r="Z539" i="1" s="1"/>
  <c r="AA539" i="1" s="1"/>
  <c r="W542" i="1"/>
  <c r="X542" i="1" s="1"/>
  <c r="AD543" i="1"/>
  <c r="W543" i="1"/>
  <c r="W546" i="1"/>
  <c r="X546" i="1" s="1"/>
  <c r="AD547" i="1"/>
  <c r="W547" i="1"/>
  <c r="X547" i="1" s="1"/>
  <c r="AD570" i="1"/>
  <c r="W570" i="1"/>
  <c r="X570" i="1" s="1"/>
  <c r="X165" i="1"/>
  <c r="AD165" i="1"/>
  <c r="X173" i="1"/>
  <c r="AD173" i="1"/>
  <c r="X189" i="1"/>
  <c r="AD189" i="1"/>
  <c r="X193" i="1"/>
  <c r="AD193" i="1"/>
  <c r="AD216" i="1"/>
  <c r="AD88" i="1"/>
  <c r="AD61" i="1"/>
  <c r="AD65" i="1"/>
  <c r="AD69" i="1"/>
  <c r="AD93" i="1"/>
  <c r="AD101" i="1"/>
  <c r="AD103" i="1"/>
  <c r="AD107" i="1"/>
  <c r="AD111" i="1"/>
  <c r="AD113" i="1"/>
  <c r="AD123" i="1"/>
  <c r="AD127" i="1"/>
  <c r="AD131" i="1"/>
  <c r="AD137" i="1"/>
  <c r="AD139" i="1"/>
  <c r="X143" i="1"/>
  <c r="AD143" i="1"/>
  <c r="X147" i="1"/>
  <c r="Y147" i="1" s="1"/>
  <c r="Z147" i="1" s="1"/>
  <c r="AA147" i="1" s="1"/>
  <c r="AD147" i="1"/>
  <c r="X149" i="1"/>
  <c r="AD149" i="1"/>
  <c r="X157" i="1"/>
  <c r="AD157" i="1"/>
  <c r="AD167" i="1"/>
  <c r="X177" i="1"/>
  <c r="Y177" i="1" s="1"/>
  <c r="Z177" i="1" s="1"/>
  <c r="AA177" i="1" s="1"/>
  <c r="AD177" i="1"/>
  <c r="X197" i="1"/>
  <c r="Y197" i="1" s="1"/>
  <c r="Z197" i="1" s="1"/>
  <c r="AA197" i="1" s="1"/>
  <c r="AD197" i="1"/>
  <c r="X203" i="1"/>
  <c r="Y203" i="1" s="1"/>
  <c r="Z203" i="1" s="1"/>
  <c r="AA203" i="1" s="1"/>
  <c r="AD203" i="1"/>
  <c r="X212" i="1"/>
  <c r="Y212" i="1" s="1"/>
  <c r="Z212" i="1" s="1"/>
  <c r="AA212" i="1" s="1"/>
  <c r="AD212" i="1"/>
  <c r="AD230" i="1"/>
  <c r="AD232" i="1"/>
  <c r="X239" i="1"/>
  <c r="AD239" i="1"/>
  <c r="X243" i="1"/>
  <c r="Y243" i="1" s="1"/>
  <c r="Z243" i="1" s="1"/>
  <c r="AA243" i="1" s="1"/>
  <c r="AD243" i="1"/>
  <c r="X248" i="1"/>
  <c r="Y248" i="1" s="1"/>
  <c r="Z248" i="1" s="1"/>
  <c r="AA248" i="1" s="1"/>
  <c r="AD248" i="1"/>
  <c r="AD254" i="1"/>
  <c r="AD255" i="1"/>
  <c r="AD262" i="1"/>
  <c r="AD266" i="1"/>
  <c r="AD270" i="1"/>
  <c r="AD278" i="1"/>
  <c r="AD282" i="1"/>
  <c r="AD288" i="1"/>
  <c r="AD79" i="1"/>
  <c r="AD80" i="1"/>
  <c r="AD71" i="1"/>
  <c r="AD75" i="1"/>
  <c r="AD51" i="1"/>
  <c r="AD52" i="1"/>
  <c r="AD55" i="1"/>
  <c r="AD45" i="1"/>
  <c r="AD33" i="1"/>
  <c r="AD25" i="1"/>
  <c r="X436" i="1"/>
  <c r="AD11" i="1"/>
  <c r="AD13" i="1"/>
  <c r="AD17" i="1"/>
  <c r="AD9" i="1"/>
  <c r="AD14" i="1"/>
  <c r="AD114" i="1"/>
  <c r="AD126" i="1"/>
  <c r="AD130" i="1"/>
  <c r="AD142" i="1"/>
  <c r="X142" i="1"/>
  <c r="AD324" i="1"/>
  <c r="AD342" i="1"/>
  <c r="AD374" i="1"/>
  <c r="AD415" i="1"/>
  <c r="AD40" i="1"/>
  <c r="AD84" i="1"/>
  <c r="X84" i="1"/>
  <c r="Y84" i="1" s="1"/>
  <c r="Z84" i="1" s="1"/>
  <c r="AA84" i="1" s="1"/>
  <c r="AD98" i="1"/>
  <c r="AD124" i="1"/>
  <c r="AD128" i="1"/>
  <c r="AD138" i="1"/>
  <c r="X138" i="1"/>
  <c r="AD326" i="1"/>
  <c r="AD350" i="1"/>
  <c r="AD386" i="1"/>
  <c r="AD423" i="1"/>
  <c r="X605" i="1"/>
  <c r="Y605" i="1" s="1"/>
  <c r="Z605" i="1" s="1"/>
  <c r="AA605" i="1" s="1"/>
  <c r="X629" i="1"/>
  <c r="X597" i="1"/>
  <c r="X613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2" i="1"/>
  <c r="Y492" i="1" s="1"/>
  <c r="Z492" i="1" s="1"/>
  <c r="AA492" i="1" s="1"/>
  <c r="X496" i="1"/>
  <c r="Y496" i="1" s="1"/>
  <c r="Z496" i="1" s="1"/>
  <c r="AA496" i="1" s="1"/>
  <c r="X498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3" i="1"/>
  <c r="Y573" i="1" s="1"/>
  <c r="Z573" i="1" s="1"/>
  <c r="AA573" i="1" s="1"/>
  <c r="X589" i="1"/>
  <c r="Y589" i="1" s="1"/>
  <c r="Z589" i="1" s="1"/>
  <c r="AA589" i="1" s="1"/>
  <c r="X564" i="1"/>
  <c r="Y564" i="1" s="1"/>
  <c r="Z564" i="1" s="1"/>
  <c r="AA564" i="1" s="1"/>
  <c r="X581" i="1"/>
  <c r="AD3" i="1"/>
  <c r="X76" i="1"/>
  <c r="Y76" i="1" s="1"/>
  <c r="X103" i="1"/>
  <c r="Y103" i="1" s="1"/>
  <c r="Z103" i="1" s="1"/>
  <c r="AA103" i="1" s="1"/>
  <c r="X115" i="1"/>
  <c r="Y115" i="1" s="1"/>
  <c r="Z115" i="1" s="1"/>
  <c r="AA115" i="1" s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Y381" i="1" s="1"/>
  <c r="Z381" i="1" s="1"/>
  <c r="AA381" i="1" s="1"/>
  <c r="X406" i="1"/>
  <c r="X418" i="1"/>
  <c r="X490" i="1"/>
  <c r="X569" i="1"/>
  <c r="X575" i="1"/>
  <c r="X583" i="1"/>
  <c r="Y583" i="1" s="1"/>
  <c r="Z583" i="1" s="1"/>
  <c r="AA583" i="1" s="1"/>
  <c r="X591" i="1"/>
  <c r="X599" i="1"/>
  <c r="Y599" i="1" s="1"/>
  <c r="Z599" i="1" s="1"/>
  <c r="AA599" i="1" s="1"/>
  <c r="X607" i="1"/>
  <c r="X615" i="1"/>
  <c r="X623" i="1"/>
  <c r="X631" i="1"/>
  <c r="X639" i="1"/>
  <c r="X659" i="1"/>
  <c r="X701" i="1"/>
  <c r="X711" i="1"/>
  <c r="X742" i="1"/>
  <c r="X723" i="1"/>
  <c r="X729" i="1"/>
  <c r="X737" i="1"/>
  <c r="X749" i="1"/>
  <c r="X641" i="1"/>
  <c r="Y641" i="1" s="1"/>
  <c r="Z641" i="1" s="1"/>
  <c r="AA641" i="1" s="1"/>
  <c r="X649" i="1"/>
  <c r="X657" i="1"/>
  <c r="Y657" i="1" s="1"/>
  <c r="Z657" i="1" s="1"/>
  <c r="AA657" i="1" s="1"/>
  <c r="X671" i="1"/>
  <c r="X677" i="1"/>
  <c r="Y677" i="1" s="1"/>
  <c r="Z677" i="1" s="1"/>
  <c r="AA677" i="1" s="1"/>
  <c r="X687" i="1"/>
  <c r="X693" i="1"/>
  <c r="X733" i="1"/>
  <c r="X745" i="1"/>
  <c r="X669" i="1"/>
  <c r="X679" i="1"/>
  <c r="Y679" i="1" s="1"/>
  <c r="Z679" i="1" s="1"/>
  <c r="AA679" i="1" s="1"/>
  <c r="X685" i="1"/>
  <c r="X695" i="1"/>
  <c r="Y695" i="1" s="1"/>
  <c r="Z695" i="1" s="1"/>
  <c r="AA695" i="1" s="1"/>
  <c r="X703" i="1"/>
  <c r="X709" i="1"/>
  <c r="X715" i="1"/>
  <c r="X721" i="1"/>
  <c r="X731" i="1"/>
  <c r="X735" i="1"/>
  <c r="X739" i="1"/>
  <c r="X747" i="1"/>
  <c r="X751" i="1"/>
  <c r="X13" i="1"/>
  <c r="Y13" i="1" s="1"/>
  <c r="X7" i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X160" i="1"/>
  <c r="AD162" i="1"/>
  <c r="X162" i="1"/>
  <c r="X341" i="1"/>
  <c r="Y341" i="1" s="1"/>
  <c r="X373" i="1"/>
  <c r="X414" i="1"/>
  <c r="Y414" i="1" s="1"/>
  <c r="AD152" i="1"/>
  <c r="AD154" i="1"/>
  <c r="X169" i="1"/>
  <c r="Y169" i="1" s="1"/>
  <c r="Z169" i="1" s="1"/>
  <c r="AA169" i="1" s="1"/>
  <c r="X182" i="1"/>
  <c r="X199" i="1"/>
  <c r="Y199" i="1" s="1"/>
  <c r="Z199" i="1" s="1"/>
  <c r="AA199" i="1" s="1"/>
  <c r="X209" i="1"/>
  <c r="X210" i="1"/>
  <c r="Y210" i="1" s="1"/>
  <c r="X214" i="1"/>
  <c r="Y214" i="1" s="1"/>
  <c r="Z214" i="1" s="1"/>
  <c r="AA214" i="1" s="1"/>
  <c r="X230" i="1"/>
  <c r="Y230" i="1" s="1"/>
  <c r="Z230" i="1" s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X398" i="1"/>
  <c r="AD400" i="1"/>
  <c r="X400" i="1"/>
  <c r="AD402" i="1"/>
  <c r="X402" i="1"/>
  <c r="AD404" i="1"/>
  <c r="X404" i="1"/>
  <c r="AD407" i="1"/>
  <c r="AD429" i="1"/>
  <c r="X429" i="1"/>
  <c r="AD431" i="1"/>
  <c r="X431" i="1"/>
  <c r="Y431" i="1" s="1"/>
  <c r="Z431" i="1" s="1"/>
  <c r="AA431" i="1" s="1"/>
  <c r="AD435" i="1"/>
  <c r="X435" i="1"/>
  <c r="X673" i="1"/>
  <c r="X689" i="1"/>
  <c r="X699" i="1"/>
  <c r="X740" i="1"/>
  <c r="X727" i="1"/>
  <c r="AD334" i="1"/>
  <c r="X335" i="1"/>
  <c r="AD344" i="1"/>
  <c r="X344" i="1"/>
  <c r="AD346" i="1"/>
  <c r="X346" i="1"/>
  <c r="AD358" i="1"/>
  <c r="X358" i="1"/>
  <c r="AD360" i="1"/>
  <c r="X360" i="1"/>
  <c r="AD362" i="1"/>
  <c r="X362" i="1"/>
  <c r="AD364" i="1"/>
  <c r="X364" i="1"/>
  <c r="Y364" i="1" s="1"/>
  <c r="Z364" i="1" s="1"/>
  <c r="AA364" i="1" s="1"/>
  <c r="AD366" i="1"/>
  <c r="X366" i="1"/>
  <c r="AD368" i="1"/>
  <c r="AD376" i="1"/>
  <c r="X376" i="1"/>
  <c r="Y376" i="1" s="1"/>
  <c r="Z376" i="1" s="1"/>
  <c r="AA376" i="1" s="1"/>
  <c r="AD378" i="1"/>
  <c r="X378" i="1"/>
  <c r="AD380" i="1"/>
  <c r="X380" i="1"/>
  <c r="Y380" i="1" s="1"/>
  <c r="Z380" i="1" s="1"/>
  <c r="AA380" i="1" s="1"/>
  <c r="AD382" i="1"/>
  <c r="X395" i="1"/>
  <c r="AD417" i="1"/>
  <c r="X417" i="1"/>
  <c r="AD419" i="1"/>
  <c r="X426" i="1"/>
  <c r="X665" i="1"/>
  <c r="X681" i="1"/>
  <c r="X697" i="1"/>
  <c r="X707" i="1"/>
  <c r="X719" i="1"/>
  <c r="X645" i="1"/>
  <c r="X647" i="1"/>
  <c r="X653" i="1"/>
  <c r="Y653" i="1" s="1"/>
  <c r="Z653" i="1" s="1"/>
  <c r="AA653" i="1" s="1"/>
  <c r="X655" i="1"/>
  <c r="X661" i="1"/>
  <c r="Y661" i="1" s="1"/>
  <c r="Z661" i="1" s="1"/>
  <c r="AA661" i="1" s="1"/>
  <c r="X663" i="1"/>
  <c r="X705" i="1"/>
  <c r="X713" i="1"/>
  <c r="X717" i="1"/>
  <c r="X725" i="1"/>
  <c r="X463" i="1"/>
  <c r="Y463" i="1" s="1"/>
  <c r="X494" i="1"/>
  <c r="X521" i="1"/>
  <c r="Y521" i="1" s="1"/>
  <c r="X532" i="1"/>
  <c r="X556" i="1"/>
  <c r="Y556" i="1" s="1"/>
  <c r="X562" i="1"/>
  <c r="X571" i="1"/>
  <c r="Y571" i="1" s="1"/>
  <c r="X577" i="1"/>
  <c r="X579" i="1"/>
  <c r="Y579" i="1" s="1"/>
  <c r="X585" i="1"/>
  <c r="X587" i="1"/>
  <c r="X593" i="1"/>
  <c r="X595" i="1"/>
  <c r="X601" i="1"/>
  <c r="X603" i="1"/>
  <c r="X609" i="1"/>
  <c r="X611" i="1"/>
  <c r="X617" i="1"/>
  <c r="X619" i="1"/>
  <c r="X625" i="1"/>
  <c r="X627" i="1"/>
  <c r="X633" i="1"/>
  <c r="X635" i="1"/>
  <c r="X667" i="1"/>
  <c r="X675" i="1"/>
  <c r="X683" i="1"/>
  <c r="X691" i="1"/>
  <c r="AD568" i="1"/>
  <c r="E1" i="4"/>
  <c r="B51" i="4" s="1"/>
  <c r="X566" i="1"/>
  <c r="E1" i="6"/>
  <c r="B8" i="6" s="1"/>
  <c r="H8" i="6" s="1"/>
  <c r="D1" i="5"/>
  <c r="E1" i="5" s="1"/>
  <c r="B49" i="5" s="1"/>
  <c r="AC596" i="1"/>
  <c r="AC684" i="1"/>
  <c r="AC692" i="1"/>
  <c r="AC586" i="1"/>
  <c r="AF592" i="1"/>
  <c r="AC592" i="1"/>
  <c r="AF600" i="1"/>
  <c r="AC600" i="1"/>
  <c r="AF608" i="1"/>
  <c r="AC608" i="1"/>
  <c r="AF615" i="1"/>
  <c r="AF623" i="1"/>
  <c r="AF631" i="1"/>
  <c r="AC642" i="1"/>
  <c r="AF648" i="1"/>
  <c r="AC648" i="1"/>
  <c r="AF655" i="1"/>
  <c r="AC698" i="1"/>
  <c r="AF712" i="1"/>
  <c r="AC712" i="1"/>
  <c r="AC714" i="1"/>
  <c r="AC574" i="1"/>
  <c r="AC606" i="1"/>
  <c r="AF611" i="1"/>
  <c r="AF619" i="1"/>
  <c r="AF627" i="1"/>
  <c r="AF667" i="1"/>
  <c r="AC678" i="1"/>
  <c r="AF707" i="1"/>
  <c r="AC743" i="1"/>
  <c r="AC722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8" i="1"/>
  <c r="X576" i="1"/>
  <c r="X584" i="1"/>
  <c r="X592" i="1"/>
  <c r="X600" i="1"/>
  <c r="X608" i="1"/>
  <c r="X616" i="1"/>
  <c r="X624" i="1"/>
  <c r="X632" i="1"/>
  <c r="X640" i="1"/>
  <c r="X648" i="1"/>
  <c r="X656" i="1"/>
  <c r="X664" i="1"/>
  <c r="X672" i="1"/>
  <c r="X680" i="1"/>
  <c r="X688" i="1"/>
  <c r="X696" i="1"/>
  <c r="X704" i="1"/>
  <c r="X712" i="1"/>
  <c r="X716" i="1"/>
  <c r="X724" i="1"/>
  <c r="X220" i="1"/>
  <c r="X265" i="1"/>
  <c r="X267" i="1"/>
  <c r="Y267" i="1" s="1"/>
  <c r="Z267" i="1" s="1"/>
  <c r="AA267" i="1" s="1"/>
  <c r="AD323" i="1"/>
  <c r="X4" i="1"/>
  <c r="Y4" i="1" s="1"/>
  <c r="Z4" i="1" s="1"/>
  <c r="AA4" i="1" s="1"/>
  <c r="Y9" i="1"/>
  <c r="Z9" i="1" s="1"/>
  <c r="AA9" i="1" s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D228" i="1"/>
  <c r="AD237" i="1"/>
  <c r="X572" i="1"/>
  <c r="Y572" i="1" s="1"/>
  <c r="Z572" i="1" s="1"/>
  <c r="AA572" i="1" s="1"/>
  <c r="X580" i="1"/>
  <c r="Y580" i="1" s="1"/>
  <c r="Z580" i="1" s="1"/>
  <c r="AA580" i="1" s="1"/>
  <c r="X588" i="1"/>
  <c r="Y588" i="1" s="1"/>
  <c r="Z588" i="1" s="1"/>
  <c r="AA588" i="1" s="1"/>
  <c r="X596" i="1"/>
  <c r="Y596" i="1"/>
  <c r="Z596" i="1" s="1"/>
  <c r="AA596" i="1" s="1"/>
  <c r="X604" i="1"/>
  <c r="Y604" i="1" s="1"/>
  <c r="Z604" i="1" s="1"/>
  <c r="AA604" i="1" s="1"/>
  <c r="X612" i="1"/>
  <c r="Y612" i="1" s="1"/>
  <c r="Z612" i="1" s="1"/>
  <c r="AA612" i="1" s="1"/>
  <c r="X620" i="1"/>
  <c r="Y620" i="1" s="1"/>
  <c r="Z620" i="1" s="1"/>
  <c r="AA620" i="1" s="1"/>
  <c r="X628" i="1"/>
  <c r="Y628" i="1" s="1"/>
  <c r="Z628" i="1" s="1"/>
  <c r="AA628" i="1" s="1"/>
  <c r="X636" i="1"/>
  <c r="Y636" i="1" s="1"/>
  <c r="Z636" i="1" s="1"/>
  <c r="AA636" i="1" s="1"/>
  <c r="X644" i="1"/>
  <c r="Y644" i="1" s="1"/>
  <c r="Z644" i="1" s="1"/>
  <c r="AA644" i="1" s="1"/>
  <c r="X652" i="1"/>
  <c r="Y652" i="1" s="1"/>
  <c r="Z652" i="1" s="1"/>
  <c r="AA652" i="1" s="1"/>
  <c r="X660" i="1"/>
  <c r="Y660" i="1" s="1"/>
  <c r="Z660" i="1" s="1"/>
  <c r="AA660" i="1" s="1"/>
  <c r="X668" i="1"/>
  <c r="Y668" i="1" s="1"/>
  <c r="Z668" i="1" s="1"/>
  <c r="AA668" i="1" s="1"/>
  <c r="X676" i="1"/>
  <c r="Y676" i="1" s="1"/>
  <c r="Z676" i="1" s="1"/>
  <c r="AA676" i="1" s="1"/>
  <c r="X684" i="1"/>
  <c r="Y684" i="1"/>
  <c r="Z684" i="1" s="1"/>
  <c r="AA684" i="1" s="1"/>
  <c r="X692" i="1"/>
  <c r="Y692" i="1"/>
  <c r="Z692" i="1" s="1"/>
  <c r="AA692" i="1" s="1"/>
  <c r="X700" i="1"/>
  <c r="Y700" i="1" s="1"/>
  <c r="Z700" i="1" s="1"/>
  <c r="AA700" i="1" s="1"/>
  <c r="X708" i="1"/>
  <c r="Y708" i="1" s="1"/>
  <c r="Z708" i="1" s="1"/>
  <c r="AA708" i="1" s="1"/>
  <c r="X741" i="1"/>
  <c r="Y741" i="1" s="1"/>
  <c r="Z741" i="1" s="1"/>
  <c r="AA741" i="1" s="1"/>
  <c r="X720" i="1"/>
  <c r="Y720" i="1" s="1"/>
  <c r="Z720" i="1" s="1"/>
  <c r="AA720" i="1" s="1"/>
  <c r="X728" i="1"/>
  <c r="Y728" i="1" s="1"/>
  <c r="Z728" i="1" s="1"/>
  <c r="AA728" i="1" s="1"/>
  <c r="Y189" i="1"/>
  <c r="Z189" i="1" s="1"/>
  <c r="AA189" i="1" s="1"/>
  <c r="Y193" i="1"/>
  <c r="Z193" i="1" s="1"/>
  <c r="AA193" i="1" s="1"/>
  <c r="Y209" i="1"/>
  <c r="Z209" i="1" s="1"/>
  <c r="AA209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X287" i="1"/>
  <c r="Y287" i="1" s="1"/>
  <c r="Y294" i="1"/>
  <c r="Z294" i="1" s="1"/>
  <c r="AA294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5" i="1" s="1"/>
  <c r="Y316" i="1"/>
  <c r="Z316" i="1" s="1"/>
  <c r="AA316" i="1" s="1"/>
  <c r="X317" i="1"/>
  <c r="Y318" i="1"/>
  <c r="Z318" i="1" s="1"/>
  <c r="AA318" i="1" s="1"/>
  <c r="X319" i="1"/>
  <c r="Y319" i="1" s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2" i="1" s="1"/>
  <c r="Z392" i="1" s="1"/>
  <c r="AA392" i="1" s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X438" i="1"/>
  <c r="Y438" i="1" s="1"/>
  <c r="Y439" i="1"/>
  <c r="Z439" i="1" s="1"/>
  <c r="AA439" i="1" s="1"/>
  <c r="X440" i="1"/>
  <c r="Y440" i="1" s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Y450" i="1" s="1"/>
  <c r="X452" i="1"/>
  <c r="Y452" i="1" s="1"/>
  <c r="Z452" i="1" s="1"/>
  <c r="AA452" i="1" s="1"/>
  <c r="X453" i="1"/>
  <c r="Y453" i="1" s="1"/>
  <c r="X454" i="1"/>
  <c r="Y454" i="1" s="1"/>
  <c r="Z454" i="1" s="1"/>
  <c r="AA454" i="1" s="1"/>
  <c r="X455" i="1"/>
  <c r="X456" i="1"/>
  <c r="Y456" i="1" s="1"/>
  <c r="Z456" i="1" s="1"/>
  <c r="AA456" i="1" s="1"/>
  <c r="X457" i="1"/>
  <c r="Y457" i="1" s="1"/>
  <c r="X458" i="1"/>
  <c r="Y458" i="1" s="1"/>
  <c r="Z458" i="1" s="1"/>
  <c r="AA458" i="1" s="1"/>
  <c r="X459" i="1"/>
  <c r="Y459" i="1" s="1"/>
  <c r="Z459" i="1" s="1"/>
  <c r="AA459" i="1" s="1"/>
  <c r="X460" i="1"/>
  <c r="Y460" i="1" s="1"/>
  <c r="Z460" i="1" s="1"/>
  <c r="AA460" i="1" s="1"/>
  <c r="X461" i="1"/>
  <c r="Y461" i="1" s="1"/>
  <c r="X462" i="1"/>
  <c r="Y464" i="1"/>
  <c r="Z464" i="1" s="1"/>
  <c r="AA464" i="1" s="1"/>
  <c r="Y465" i="1"/>
  <c r="Z465" i="1" s="1"/>
  <c r="AA465" i="1" s="1"/>
  <c r="Y471" i="1"/>
  <c r="Z471" i="1" s="1"/>
  <c r="AA471" i="1" s="1"/>
  <c r="Y473" i="1"/>
  <c r="Z473" i="1" s="1"/>
  <c r="AA473" i="1" s="1"/>
  <c r="Y477" i="1"/>
  <c r="Z477" i="1" s="1"/>
  <c r="AA477" i="1" s="1"/>
  <c r="X479" i="1"/>
  <c r="Y479" i="1" s="1"/>
  <c r="Z479" i="1" s="1"/>
  <c r="AA479" i="1" s="1"/>
  <c r="Y480" i="1"/>
  <c r="Z480" i="1" s="1"/>
  <c r="AA480" i="1" s="1"/>
  <c r="X481" i="1"/>
  <c r="Y481" i="1" s="1"/>
  <c r="Z481" i="1" s="1"/>
  <c r="AA481" i="1" s="1"/>
  <c r="Y482" i="1"/>
  <c r="Z482" i="1" s="1"/>
  <c r="AA482" i="1" s="1"/>
  <c r="X485" i="1"/>
  <c r="Y486" i="1"/>
  <c r="Z486" i="1" s="1"/>
  <c r="AA486" i="1" s="1"/>
  <c r="X487" i="1"/>
  <c r="Y487" i="1" s="1"/>
  <c r="Y488" i="1"/>
  <c r="Z488" i="1" s="1"/>
  <c r="AA488" i="1" s="1"/>
  <c r="X489" i="1"/>
  <c r="Y489" i="1" s="1"/>
  <c r="Z489" i="1" s="1"/>
  <c r="AA489" i="1" s="1"/>
  <c r="Y490" i="1"/>
  <c r="Z490" i="1" s="1"/>
  <c r="AA490" i="1" s="1"/>
  <c r="X491" i="1"/>
  <c r="Y491" i="1" s="1"/>
  <c r="Z491" i="1" s="1"/>
  <c r="AA491" i="1" s="1"/>
  <c r="Y494" i="1"/>
  <c r="X495" i="1"/>
  <c r="X497" i="1"/>
  <c r="Y498" i="1"/>
  <c r="Z498" i="1" s="1"/>
  <c r="AA498" i="1" s="1"/>
  <c r="Y500" i="1"/>
  <c r="Z500" i="1" s="1"/>
  <c r="AA500" i="1" s="1"/>
  <c r="Y503" i="1"/>
  <c r="Z503" i="1" s="1"/>
  <c r="AA503" i="1" s="1"/>
  <c r="Y505" i="1"/>
  <c r="Z505" i="1" s="1"/>
  <c r="AA505" i="1" s="1"/>
  <c r="X506" i="1"/>
  <c r="Y507" i="1"/>
  <c r="Z507" i="1" s="1"/>
  <c r="AA507" i="1" s="1"/>
  <c r="X508" i="1"/>
  <c r="Y508" i="1" s="1"/>
  <c r="Z508" i="1" s="1"/>
  <c r="AA508" i="1" s="1"/>
  <c r="Y511" i="1"/>
  <c r="Z511" i="1" s="1"/>
  <c r="AA511" i="1" s="1"/>
  <c r="Y513" i="1"/>
  <c r="Z513" i="1" s="1"/>
  <c r="AA513" i="1" s="1"/>
  <c r="X514" i="1"/>
  <c r="Y515" i="1"/>
  <c r="Z515" i="1" s="1"/>
  <c r="AA515" i="1" s="1"/>
  <c r="X516" i="1"/>
  <c r="Y516" i="1" s="1"/>
  <c r="Z516" i="1" s="1"/>
  <c r="AA516" i="1" s="1"/>
  <c r="Y517" i="1"/>
  <c r="Z517" i="1" s="1"/>
  <c r="AA517" i="1" s="1"/>
  <c r="X518" i="1"/>
  <c r="Y519" i="1"/>
  <c r="Z519" i="1" s="1"/>
  <c r="AA519" i="1" s="1"/>
  <c r="X520" i="1"/>
  <c r="Y520" i="1" s="1"/>
  <c r="Z520" i="1" s="1"/>
  <c r="AA520" i="1" s="1"/>
  <c r="Y523" i="1"/>
  <c r="Z523" i="1" s="1"/>
  <c r="AA523" i="1" s="1"/>
  <c r="X524" i="1"/>
  <c r="Y525" i="1"/>
  <c r="Z525" i="1" s="1"/>
  <c r="AA525" i="1" s="1"/>
  <c r="X526" i="1"/>
  <c r="Y526" i="1" s="1"/>
  <c r="Z526" i="1" s="1"/>
  <c r="AA526" i="1" s="1"/>
  <c r="Y527" i="1"/>
  <c r="Z527" i="1" s="1"/>
  <c r="AA527" i="1" s="1"/>
  <c r="X528" i="1"/>
  <c r="Y529" i="1"/>
  <c r="Z529" i="1" s="1"/>
  <c r="AA529" i="1" s="1"/>
  <c r="X530" i="1"/>
  <c r="Y530" i="1" s="1"/>
  <c r="Z530" i="1" s="1"/>
  <c r="AA530" i="1" s="1"/>
  <c r="X531" i="1"/>
  <c r="Z531" i="1"/>
  <c r="AA531" i="1" s="1"/>
  <c r="Y532" i="1"/>
  <c r="X533" i="1"/>
  <c r="Z533" i="1"/>
  <c r="AA533" i="1" s="1"/>
  <c r="Y534" i="1"/>
  <c r="Z534" i="1" s="1"/>
  <c r="AA534" i="1" s="1"/>
  <c r="X535" i="1"/>
  <c r="Y535" i="1" s="1"/>
  <c r="Y536" i="1"/>
  <c r="Z536" i="1" s="1"/>
  <c r="AA536" i="1" s="1"/>
  <c r="X537" i="1"/>
  <c r="X543" i="1"/>
  <c r="Y544" i="1"/>
  <c r="Z544" i="1" s="1"/>
  <c r="AA544" i="1" s="1"/>
  <c r="X545" i="1"/>
  <c r="Y548" i="1"/>
  <c r="Z548" i="1" s="1"/>
  <c r="AA548" i="1" s="1"/>
  <c r="X549" i="1"/>
  <c r="Y550" i="1"/>
  <c r="Z550" i="1" s="1"/>
  <c r="AA550" i="1" s="1"/>
  <c r="X551" i="1"/>
  <c r="Y551" i="1" s="1"/>
  <c r="X553" i="1"/>
  <c r="X559" i="1"/>
  <c r="Y559" i="1" s="1"/>
  <c r="Z559" i="1" s="1"/>
  <c r="AA559" i="1" s="1"/>
  <c r="Y560" i="1"/>
  <c r="Z560" i="1" s="1"/>
  <c r="AA560" i="1" s="1"/>
  <c r="Y562" i="1"/>
  <c r="AC562" i="1"/>
  <c r="Y566" i="1"/>
  <c r="Z566" i="1" s="1"/>
  <c r="AA566" i="1" s="1"/>
  <c r="X567" i="1"/>
  <c r="AB611" i="1"/>
  <c r="AB615" i="1"/>
  <c r="AF617" i="1"/>
  <c r="AB619" i="1"/>
  <c r="AB623" i="1"/>
  <c r="AF625" i="1"/>
  <c r="AB627" i="1"/>
  <c r="AB631" i="1"/>
  <c r="AF633" i="1"/>
  <c r="AB655" i="1"/>
  <c r="AB667" i="1"/>
  <c r="AF705" i="1"/>
  <c r="AB707" i="1"/>
  <c r="AF709" i="1"/>
  <c r="AF717" i="1"/>
  <c r="AF725" i="1"/>
  <c r="AF729" i="1"/>
  <c r="Y313" i="1"/>
  <c r="Z313" i="1" s="1"/>
  <c r="AA313" i="1" s="1"/>
  <c r="Y317" i="1"/>
  <c r="Y336" i="1"/>
  <c r="Y344" i="1"/>
  <c r="Z344" i="1" s="1"/>
  <c r="AA344" i="1" s="1"/>
  <c r="Y360" i="1"/>
  <c r="Z360" i="1" s="1"/>
  <c r="AA360" i="1" s="1"/>
  <c r="Y400" i="1"/>
  <c r="Z400" i="1" s="1"/>
  <c r="AA400" i="1" s="1"/>
  <c r="Y404" i="1"/>
  <c r="Z404" i="1" s="1"/>
  <c r="AA404" i="1" s="1"/>
  <c r="Y427" i="1"/>
  <c r="Z427" i="1" s="1"/>
  <c r="AA427" i="1" s="1"/>
  <c r="Y435" i="1"/>
  <c r="Y455" i="1"/>
  <c r="Z455" i="1" s="1"/>
  <c r="AA455" i="1" s="1"/>
  <c r="Y462" i="1"/>
  <c r="Y485" i="1"/>
  <c r="Z485" i="1" s="1"/>
  <c r="AA485" i="1" s="1"/>
  <c r="Y495" i="1"/>
  <c r="Z495" i="1" s="1"/>
  <c r="AA495" i="1" s="1"/>
  <c r="Y514" i="1"/>
  <c r="Z514" i="1" s="1"/>
  <c r="AA514" i="1" s="1"/>
  <c r="Y518" i="1"/>
  <c r="Z518" i="1" s="1"/>
  <c r="AA518" i="1" s="1"/>
  <c r="Y522" i="1"/>
  <c r="Z522" i="1" s="1"/>
  <c r="AA522" i="1" s="1"/>
  <c r="Y531" i="1"/>
  <c r="Y533" i="1"/>
  <c r="Y561" i="1"/>
  <c r="AB562" i="1"/>
  <c r="Y567" i="1"/>
  <c r="Z567" i="1" s="1"/>
  <c r="AA567" i="1" s="1"/>
  <c r="Z574" i="1"/>
  <c r="X574" i="1"/>
  <c r="Y574" i="1" s="1"/>
  <c r="AA574" i="1"/>
  <c r="X578" i="1"/>
  <c r="Y578" i="1" s="1"/>
  <c r="X582" i="1"/>
  <c r="Y582" i="1" s="1"/>
  <c r="Z586" i="1"/>
  <c r="X586" i="1"/>
  <c r="Y586" i="1" s="1"/>
  <c r="AA586" i="1"/>
  <c r="X590" i="1"/>
  <c r="Y590" i="1" s="1"/>
  <c r="Z590" i="1" s="1"/>
  <c r="AA590" i="1" s="1"/>
  <c r="X594" i="1"/>
  <c r="Y594" i="1" s="1"/>
  <c r="X598" i="1"/>
  <c r="Y598" i="1" s="1"/>
  <c r="X602" i="1"/>
  <c r="Y602" i="1" s="1"/>
  <c r="Z606" i="1"/>
  <c r="X606" i="1"/>
  <c r="Y606" i="1" s="1"/>
  <c r="AA606" i="1"/>
  <c r="Z610" i="1"/>
  <c r="X610" i="1"/>
  <c r="Y610" i="1" s="1"/>
  <c r="AA610" i="1"/>
  <c r="X614" i="1"/>
  <c r="Y614" i="1" s="1"/>
  <c r="AB617" i="1"/>
  <c r="X618" i="1"/>
  <c r="Y618" i="1" s="1"/>
  <c r="X622" i="1"/>
  <c r="Y622" i="1" s="1"/>
  <c r="AB625" i="1"/>
  <c r="X626" i="1"/>
  <c r="Y626" i="1" s="1"/>
  <c r="X630" i="1"/>
  <c r="Y630" i="1" s="1"/>
  <c r="AB633" i="1"/>
  <c r="X634" i="1"/>
  <c r="Y634" i="1" s="1"/>
  <c r="Z638" i="1"/>
  <c r="X638" i="1"/>
  <c r="Y638" i="1" s="1"/>
  <c r="AA638" i="1"/>
  <c r="Z642" i="1"/>
  <c r="X642" i="1"/>
  <c r="Y642" i="1" s="1"/>
  <c r="AA642" i="1"/>
  <c r="X646" i="1"/>
  <c r="Y646" i="1" s="1"/>
  <c r="X650" i="1"/>
  <c r="Y650" i="1" s="1"/>
  <c r="X654" i="1"/>
  <c r="Y654" i="1" s="1"/>
  <c r="X658" i="1"/>
  <c r="Y658" i="1" s="1"/>
  <c r="X662" i="1"/>
  <c r="Y662" i="1" s="1"/>
  <c r="X666" i="1"/>
  <c r="Y666" i="1" s="1"/>
  <c r="X670" i="1"/>
  <c r="Y670" i="1" s="1"/>
  <c r="X674" i="1"/>
  <c r="Y674" i="1" s="1"/>
  <c r="Z678" i="1"/>
  <c r="X678" i="1"/>
  <c r="Y678" i="1" s="1"/>
  <c r="AA678" i="1"/>
  <c r="X682" i="1"/>
  <c r="Y682" i="1" s="1"/>
  <c r="Z686" i="1"/>
  <c r="X686" i="1"/>
  <c r="Y686" i="1" s="1"/>
  <c r="AA686" i="1"/>
  <c r="Z690" i="1"/>
  <c r="X690" i="1"/>
  <c r="Y690" i="1" s="1"/>
  <c r="AA690" i="1"/>
  <c r="X694" i="1"/>
  <c r="Y694" i="1" s="1"/>
  <c r="Z698" i="1"/>
  <c r="X698" i="1"/>
  <c r="Y698" i="1" s="1"/>
  <c r="AA698" i="1"/>
  <c r="Z702" i="1"/>
  <c r="X702" i="1"/>
  <c r="Y702" i="1" s="1"/>
  <c r="AA702" i="1"/>
  <c r="AB705" i="1"/>
  <c r="X706" i="1"/>
  <c r="Y706" i="1" s="1"/>
  <c r="AB709" i="1"/>
  <c r="Z710" i="1"/>
  <c r="X710" i="1"/>
  <c r="Y710" i="1" s="1"/>
  <c r="AA710" i="1"/>
  <c r="Z714" i="1"/>
  <c r="X714" i="1"/>
  <c r="Y714" i="1" s="1"/>
  <c r="AA714" i="1"/>
  <c r="Z743" i="1"/>
  <c r="X743" i="1"/>
  <c r="Y743" i="1" s="1"/>
  <c r="AA743" i="1"/>
  <c r="AB717" i="1"/>
  <c r="X718" i="1"/>
  <c r="Y718" i="1" s="1"/>
  <c r="Z722" i="1"/>
  <c r="X722" i="1"/>
  <c r="Y722" i="1" s="1"/>
  <c r="AA722" i="1"/>
  <c r="AB725" i="1"/>
  <c r="X726" i="1"/>
  <c r="Y726" i="1" s="1"/>
  <c r="AB729" i="1"/>
  <c r="X730" i="1"/>
  <c r="Y730" i="1" s="1"/>
  <c r="Y569" i="1"/>
  <c r="Z569" i="1" s="1"/>
  <c r="AA569" i="1" s="1"/>
  <c r="AB574" i="1"/>
  <c r="Y575" i="1"/>
  <c r="Z575" i="1" s="1"/>
  <c r="AA575" i="1" s="1"/>
  <c r="Y577" i="1"/>
  <c r="Y581" i="1"/>
  <c r="Z581" i="1" s="1"/>
  <c r="AA581" i="1" s="1"/>
  <c r="Y585" i="1"/>
  <c r="AB586" i="1"/>
  <c r="Y587" i="1"/>
  <c r="Y591" i="1"/>
  <c r="Z591" i="1" s="1"/>
  <c r="AA591" i="1" s="1"/>
  <c r="AB592" i="1"/>
  <c r="Y593" i="1"/>
  <c r="Y595" i="1"/>
  <c r="AB596" i="1"/>
  <c r="Y597" i="1"/>
  <c r="Z597" i="1" s="1"/>
  <c r="AA597" i="1" s="1"/>
  <c r="AB600" i="1"/>
  <c r="Y601" i="1"/>
  <c r="Y603" i="1"/>
  <c r="AB606" i="1"/>
  <c r="Y607" i="1"/>
  <c r="Z607" i="1" s="1"/>
  <c r="AA607" i="1" s="1"/>
  <c r="AB608" i="1"/>
  <c r="Y609" i="1"/>
  <c r="Y611" i="1"/>
  <c r="Y613" i="1"/>
  <c r="Z613" i="1" s="1"/>
  <c r="AA613" i="1" s="1"/>
  <c r="Y615" i="1"/>
  <c r="Z615" i="1" s="1"/>
  <c r="AA615" i="1" s="1"/>
  <c r="Y617" i="1"/>
  <c r="Y619" i="1"/>
  <c r="Y621" i="1"/>
  <c r="Z621" i="1" s="1"/>
  <c r="AA621" i="1" s="1"/>
  <c r="Y623" i="1"/>
  <c r="Z623" i="1" s="1"/>
  <c r="AA623" i="1" s="1"/>
  <c r="Y625" i="1"/>
  <c r="Y627" i="1"/>
  <c r="Y629" i="1"/>
  <c r="Z629" i="1" s="1"/>
  <c r="AA629" i="1" s="1"/>
  <c r="Y631" i="1"/>
  <c r="Z631" i="1" s="1"/>
  <c r="AA631" i="1" s="1"/>
  <c r="Y633" i="1"/>
  <c r="Y635" i="1"/>
  <c r="Y637" i="1"/>
  <c r="Z637" i="1" s="1"/>
  <c r="AA637" i="1" s="1"/>
  <c r="Y639" i="1"/>
  <c r="Z639" i="1" s="1"/>
  <c r="AA639" i="1" s="1"/>
  <c r="AB642" i="1"/>
  <c r="Y643" i="1"/>
  <c r="Z643" i="1" s="1"/>
  <c r="AA643" i="1" s="1"/>
  <c r="Y645" i="1"/>
  <c r="Z645" i="1" s="1"/>
  <c r="AA645" i="1" s="1"/>
  <c r="Y647" i="1"/>
  <c r="Z647" i="1" s="1"/>
  <c r="AA647" i="1" s="1"/>
  <c r="AB648" i="1"/>
  <c r="Y649" i="1"/>
  <c r="Z649" i="1" s="1"/>
  <c r="AA649" i="1" s="1"/>
  <c r="Y651" i="1"/>
  <c r="Z651" i="1" s="1"/>
  <c r="AA651" i="1" s="1"/>
  <c r="Y655" i="1"/>
  <c r="Z655" i="1" s="1"/>
  <c r="AA655" i="1" s="1"/>
  <c r="Y659" i="1"/>
  <c r="Z659" i="1" s="1"/>
  <c r="AA659" i="1" s="1"/>
  <c r="Y663" i="1"/>
  <c r="Z663" i="1" s="1"/>
  <c r="AA663" i="1" s="1"/>
  <c r="Y665" i="1"/>
  <c r="Z665" i="1" s="1"/>
  <c r="AA665" i="1" s="1"/>
  <c r="Y667" i="1"/>
  <c r="Y669" i="1"/>
  <c r="Z669" i="1" s="1"/>
  <c r="AA669" i="1" s="1"/>
  <c r="Y671" i="1"/>
  <c r="Z671" i="1" s="1"/>
  <c r="AA671" i="1" s="1"/>
  <c r="Y673" i="1"/>
  <c r="Y675" i="1"/>
  <c r="AB678" i="1"/>
  <c r="Y681" i="1"/>
  <c r="Y683" i="1"/>
  <c r="AB684" i="1"/>
  <c r="Y685" i="1"/>
  <c r="Z685" i="1" s="1"/>
  <c r="AA685" i="1" s="1"/>
  <c r="Y687" i="1"/>
  <c r="Z687" i="1" s="1"/>
  <c r="AA687" i="1" s="1"/>
  <c r="Y689" i="1"/>
  <c r="Z689" i="1" s="1"/>
  <c r="AA689" i="1" s="1"/>
  <c r="Y691" i="1"/>
  <c r="AB692" i="1"/>
  <c r="Y693" i="1"/>
  <c r="Z693" i="1" s="1"/>
  <c r="AA693" i="1" s="1"/>
  <c r="Y697" i="1"/>
  <c r="Z697" i="1" s="1"/>
  <c r="AA697" i="1" s="1"/>
  <c r="AB698" i="1"/>
  <c r="Y699" i="1"/>
  <c r="Y701" i="1"/>
  <c r="Z701" i="1" s="1"/>
  <c r="AA701" i="1" s="1"/>
  <c r="Y703" i="1"/>
  <c r="Z703" i="1" s="1"/>
  <c r="AA703" i="1" s="1"/>
  <c r="Y705" i="1"/>
  <c r="Z705" i="1" s="1"/>
  <c r="AA705" i="1" s="1"/>
  <c r="Y707" i="1"/>
  <c r="Y709" i="1"/>
  <c r="Z709" i="1" s="1"/>
  <c r="AA709" i="1" s="1"/>
  <c r="Y711" i="1"/>
  <c r="Z711" i="1" s="1"/>
  <c r="AA711" i="1" s="1"/>
  <c r="AB712" i="1"/>
  <c r="Y713" i="1"/>
  <c r="Z713" i="1" s="1"/>
  <c r="AA713" i="1" s="1"/>
  <c r="AB714" i="1"/>
  <c r="Y740" i="1"/>
  <c r="Z740" i="1" s="1"/>
  <c r="AA740" i="1" s="1"/>
  <c r="Y742" i="1"/>
  <c r="Z742" i="1" s="1"/>
  <c r="AA742" i="1" s="1"/>
  <c r="AB743" i="1"/>
  <c r="Y715" i="1"/>
  <c r="Z715" i="1" s="1"/>
  <c r="AA715" i="1" s="1"/>
  <c r="Y717" i="1"/>
  <c r="Z717" i="1" s="1"/>
  <c r="AA717" i="1" s="1"/>
  <c r="Y719" i="1"/>
  <c r="Z719" i="1" s="1"/>
  <c r="AA719" i="1" s="1"/>
  <c r="Y721" i="1"/>
  <c r="Z721" i="1" s="1"/>
  <c r="AA721" i="1" s="1"/>
  <c r="AB722" i="1"/>
  <c r="Y723" i="1"/>
  <c r="Z723" i="1" s="1"/>
  <c r="AA723" i="1" s="1"/>
  <c r="Y725" i="1"/>
  <c r="Z725" i="1" s="1"/>
  <c r="AA725" i="1" s="1"/>
  <c r="Y727" i="1"/>
  <c r="Y729" i="1"/>
  <c r="Z729" i="1" s="1"/>
  <c r="AA729" i="1" s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X736" i="1"/>
  <c r="Y737" i="1"/>
  <c r="Z737" i="1" s="1"/>
  <c r="AA737" i="1" s="1"/>
  <c r="AC737" i="1"/>
  <c r="X738" i="1"/>
  <c r="Y739" i="1"/>
  <c r="Z739" i="1" s="1"/>
  <c r="AA739" i="1" s="1"/>
  <c r="AC739" i="1"/>
  <c r="X744" i="1"/>
  <c r="Y745" i="1"/>
  <c r="Z745" i="1" s="1"/>
  <c r="AA745" i="1" s="1"/>
  <c r="X746" i="1"/>
  <c r="Z746" i="1"/>
  <c r="AA746" i="1" s="1"/>
  <c r="Y747" i="1"/>
  <c r="Z747" i="1" s="1"/>
  <c r="AA747" i="1" s="1"/>
  <c r="AC747" i="1"/>
  <c r="X748" i="1"/>
  <c r="Y749" i="1"/>
  <c r="Z749" i="1" s="1"/>
  <c r="AA749" i="1" s="1"/>
  <c r="X750" i="1"/>
  <c r="Y751" i="1"/>
  <c r="Z751" i="1" s="1"/>
  <c r="AA751" i="1" s="1"/>
  <c r="X752" i="1"/>
  <c r="Y734" i="1"/>
  <c r="Z734" i="1" s="1"/>
  <c r="AA734" i="1" s="1"/>
  <c r="AB737" i="1"/>
  <c r="AB739" i="1"/>
  <c r="Y746" i="1"/>
  <c r="AB747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AL504" i="1" l="1"/>
  <c r="AM504" i="1"/>
  <c r="AL502" i="1"/>
  <c r="AM502" i="1"/>
  <c r="AL499" i="1"/>
  <c r="AM499" i="1"/>
  <c r="AL497" i="1"/>
  <c r="AM497" i="1"/>
  <c r="AL495" i="1"/>
  <c r="AM495" i="1"/>
  <c r="AL494" i="1"/>
  <c r="AM494" i="1"/>
  <c r="AL493" i="1"/>
  <c r="AM493" i="1"/>
  <c r="AL492" i="1"/>
  <c r="AM492" i="1"/>
  <c r="AL491" i="1"/>
  <c r="AM491" i="1"/>
  <c r="AL490" i="1"/>
  <c r="AM490" i="1"/>
  <c r="AL224" i="1"/>
  <c r="AM224" i="1"/>
  <c r="AL323" i="1"/>
  <c r="AM323" i="1"/>
  <c r="AL368" i="1"/>
  <c r="AM368" i="1"/>
  <c r="AL364" i="1"/>
  <c r="AM364" i="1"/>
  <c r="AL362" i="1"/>
  <c r="AM362" i="1"/>
  <c r="AL358" i="1"/>
  <c r="AM358" i="1"/>
  <c r="AL407" i="1"/>
  <c r="AM407" i="1"/>
  <c r="AL404" i="1"/>
  <c r="AM404" i="1"/>
  <c r="AL402" i="1"/>
  <c r="AM402" i="1"/>
  <c r="AL400" i="1"/>
  <c r="AM400" i="1"/>
  <c r="AL398" i="1"/>
  <c r="AM398" i="1"/>
  <c r="AL152" i="1"/>
  <c r="AM152" i="1"/>
  <c r="AL386" i="1"/>
  <c r="AM386" i="1"/>
  <c r="AL326" i="1"/>
  <c r="AM326" i="1"/>
  <c r="AL138" i="1"/>
  <c r="AM138" i="1"/>
  <c r="AL40" i="1"/>
  <c r="AM40" i="1"/>
  <c r="AL374" i="1"/>
  <c r="AM374" i="1"/>
  <c r="AL324" i="1"/>
  <c r="AM324" i="1"/>
  <c r="AL142" i="1"/>
  <c r="AM142" i="1"/>
  <c r="AL126" i="1"/>
  <c r="AM126" i="1"/>
  <c r="AL14" i="1"/>
  <c r="AM14" i="1"/>
  <c r="AL17" i="1"/>
  <c r="AM17" i="1"/>
  <c r="AL11" i="1"/>
  <c r="AM11" i="1"/>
  <c r="AL25" i="1"/>
  <c r="AM25" i="1"/>
  <c r="AL45" i="1"/>
  <c r="AM45" i="1"/>
  <c r="AL52" i="1"/>
  <c r="AM52" i="1"/>
  <c r="AL75" i="1"/>
  <c r="AM75" i="1"/>
  <c r="AL288" i="1"/>
  <c r="AM288" i="1"/>
  <c r="AL278" i="1"/>
  <c r="AM278" i="1"/>
  <c r="AL266" i="1"/>
  <c r="AM266" i="1"/>
  <c r="AL255" i="1"/>
  <c r="AM255" i="1"/>
  <c r="AL248" i="1"/>
  <c r="AM248" i="1"/>
  <c r="AL243" i="1"/>
  <c r="AM243" i="1"/>
  <c r="AL239" i="1"/>
  <c r="AM239" i="1"/>
  <c r="AL212" i="1"/>
  <c r="AM212" i="1"/>
  <c r="AL203" i="1"/>
  <c r="AM203" i="1"/>
  <c r="AL197" i="1"/>
  <c r="AM197" i="1"/>
  <c r="AL177" i="1"/>
  <c r="AM177" i="1"/>
  <c r="AL167" i="1"/>
  <c r="AM167" i="1"/>
  <c r="AL127" i="1"/>
  <c r="AM127" i="1"/>
  <c r="AL113" i="1"/>
  <c r="AM113" i="1"/>
  <c r="AL107" i="1"/>
  <c r="AM107" i="1"/>
  <c r="AL216" i="1"/>
  <c r="AM216" i="1"/>
  <c r="AL436" i="1"/>
  <c r="AM436" i="1"/>
  <c r="AL434" i="1"/>
  <c r="AM434" i="1"/>
  <c r="AL427" i="1"/>
  <c r="AM427" i="1"/>
  <c r="AL425" i="1"/>
  <c r="AM425" i="1"/>
  <c r="AL421" i="1"/>
  <c r="AM421" i="1"/>
  <c r="AL413" i="1"/>
  <c r="AM413" i="1"/>
  <c r="AL411" i="1"/>
  <c r="AM411" i="1"/>
  <c r="AL409" i="1"/>
  <c r="AM409" i="1"/>
  <c r="AL396" i="1"/>
  <c r="AM396" i="1"/>
  <c r="AL394" i="1"/>
  <c r="AM394" i="1"/>
  <c r="AL388" i="1"/>
  <c r="AM388" i="1"/>
  <c r="AL384" i="1"/>
  <c r="AM384" i="1"/>
  <c r="AL372" i="1"/>
  <c r="AM372" i="1"/>
  <c r="AL370" i="1"/>
  <c r="AM370" i="1"/>
  <c r="AL354" i="1"/>
  <c r="AM354" i="1"/>
  <c r="AL352" i="1"/>
  <c r="AM352" i="1"/>
  <c r="AL340" i="1"/>
  <c r="AM340" i="1"/>
  <c r="AL305" i="1"/>
  <c r="AM305" i="1"/>
  <c r="AL297" i="1"/>
  <c r="AM297" i="1"/>
  <c r="AL295" i="1"/>
  <c r="AM295" i="1"/>
  <c r="AL293" i="1"/>
  <c r="AM293" i="1"/>
  <c r="AL269" i="1"/>
  <c r="AM269" i="1"/>
  <c r="AL265" i="1"/>
  <c r="AM265" i="1"/>
  <c r="AL235" i="1"/>
  <c r="AM235" i="1"/>
  <c r="AL233" i="1"/>
  <c r="AM233" i="1"/>
  <c r="AL229" i="1"/>
  <c r="AM229" i="1"/>
  <c r="AL204" i="1"/>
  <c r="AM204" i="1"/>
  <c r="AL200" i="1"/>
  <c r="AM200" i="1"/>
  <c r="AL198" i="1"/>
  <c r="AM198" i="1"/>
  <c r="AL140" i="1"/>
  <c r="AM140" i="1"/>
  <c r="AL112" i="1"/>
  <c r="AM112" i="1"/>
  <c r="AL110" i="1"/>
  <c r="AM110" i="1"/>
  <c r="AL6" i="1"/>
  <c r="AM6" i="1"/>
  <c r="AL448" i="1"/>
  <c r="AM448" i="1"/>
  <c r="AL446" i="1"/>
  <c r="AM446" i="1"/>
  <c r="AL303" i="1"/>
  <c r="AM303" i="1"/>
  <c r="AL263" i="1"/>
  <c r="AM263" i="1"/>
  <c r="AL238" i="1"/>
  <c r="AM238" i="1"/>
  <c r="AL231" i="1"/>
  <c r="AM231" i="1"/>
  <c r="AL225" i="1"/>
  <c r="AM225" i="1"/>
  <c r="AL218" i="1"/>
  <c r="AM218" i="1"/>
  <c r="AL217" i="1"/>
  <c r="AM217" i="1"/>
  <c r="AL209" i="1"/>
  <c r="AM209" i="1"/>
  <c r="AL206" i="1"/>
  <c r="AM206" i="1"/>
  <c r="AL153" i="1"/>
  <c r="AM153" i="1"/>
  <c r="AL148" i="1"/>
  <c r="AM148" i="1"/>
  <c r="AL132" i="1"/>
  <c r="AM132" i="1"/>
  <c r="AL121" i="1"/>
  <c r="AM121" i="1"/>
  <c r="AL120" i="1"/>
  <c r="AM120" i="1"/>
  <c r="AL118" i="1"/>
  <c r="AM118" i="1"/>
  <c r="AL115" i="1"/>
  <c r="AM115" i="1"/>
  <c r="AL106" i="1"/>
  <c r="AM106" i="1"/>
  <c r="AL59" i="1"/>
  <c r="AM59" i="1"/>
  <c r="AL81" i="1"/>
  <c r="AM81" i="1"/>
  <c r="AL47" i="1"/>
  <c r="AM47" i="1"/>
  <c r="AL23" i="1"/>
  <c r="AM23" i="1"/>
  <c r="AL20" i="1"/>
  <c r="AM20" i="1"/>
  <c r="AL16" i="1"/>
  <c r="AM16" i="1"/>
  <c r="AL15" i="1"/>
  <c r="AM15" i="1"/>
  <c r="AL60" i="1"/>
  <c r="AM60" i="1"/>
  <c r="AL12" i="1"/>
  <c r="AM12" i="1"/>
  <c r="AL8" i="1"/>
  <c r="AM8" i="1"/>
  <c r="AL284" i="1"/>
  <c r="AM284" i="1"/>
  <c r="AL236" i="1"/>
  <c r="AM236" i="1"/>
  <c r="AL146" i="1"/>
  <c r="AM146" i="1"/>
  <c r="AL43" i="1"/>
  <c r="AM43" i="1"/>
  <c r="AL287" i="1"/>
  <c r="AM287" i="1"/>
  <c r="AL281" i="1"/>
  <c r="AM281" i="1"/>
  <c r="AL258" i="1"/>
  <c r="AM258" i="1"/>
  <c r="AL257" i="1"/>
  <c r="AM257" i="1"/>
  <c r="AL249" i="1"/>
  <c r="AM249" i="1"/>
  <c r="AL245" i="1"/>
  <c r="AM245" i="1"/>
  <c r="AL244" i="1"/>
  <c r="AM244" i="1"/>
  <c r="AL242" i="1"/>
  <c r="AM242" i="1"/>
  <c r="AL223" i="1"/>
  <c r="AM223" i="1"/>
  <c r="AL222" i="1"/>
  <c r="AM222" i="1"/>
  <c r="AL180" i="1"/>
  <c r="AM180" i="1"/>
  <c r="AL179" i="1"/>
  <c r="AM179" i="1"/>
  <c r="AL174" i="1"/>
  <c r="AM174" i="1"/>
  <c r="AL172" i="1"/>
  <c r="AM172" i="1"/>
  <c r="AL168" i="1"/>
  <c r="AM168" i="1"/>
  <c r="AL163" i="1"/>
  <c r="AM163" i="1"/>
  <c r="AL87" i="1"/>
  <c r="AM87" i="1"/>
  <c r="AL86" i="1"/>
  <c r="AM86" i="1"/>
  <c r="AL85" i="1"/>
  <c r="AM85" i="1"/>
  <c r="AL74" i="1"/>
  <c r="AM74" i="1"/>
  <c r="AL70" i="1"/>
  <c r="AM70" i="1"/>
  <c r="AL41" i="1"/>
  <c r="AM41" i="1"/>
  <c r="AL34" i="1"/>
  <c r="AM34" i="1"/>
  <c r="AL292" i="1"/>
  <c r="AM292" i="1"/>
  <c r="AL290" i="1"/>
  <c r="AM290" i="1"/>
  <c r="AL181" i="1"/>
  <c r="AM181" i="1"/>
  <c r="AL178" i="1"/>
  <c r="AM178" i="1"/>
  <c r="AL176" i="1"/>
  <c r="AM176" i="1"/>
  <c r="AL99" i="1"/>
  <c r="AM99" i="1"/>
  <c r="AL97" i="1"/>
  <c r="AM97" i="1"/>
  <c r="AL83" i="1"/>
  <c r="AM83" i="1"/>
  <c r="AL39" i="1"/>
  <c r="AM39" i="1"/>
  <c r="AL37" i="1"/>
  <c r="AM37" i="1"/>
  <c r="AL30" i="1"/>
  <c r="AM30" i="1"/>
  <c r="AL22" i="1"/>
  <c r="AM22" i="1"/>
  <c r="AL291" i="1"/>
  <c r="AM291" i="1"/>
  <c r="AL285" i="1"/>
  <c r="AM285" i="1"/>
  <c r="AL251" i="1"/>
  <c r="AM251" i="1"/>
  <c r="AL241" i="1"/>
  <c r="AM241" i="1"/>
  <c r="AL50" i="1"/>
  <c r="AM50" i="1"/>
  <c r="AL42" i="1"/>
  <c r="AM42" i="1"/>
  <c r="AL38" i="1"/>
  <c r="AM38" i="1"/>
  <c r="AL57" i="1"/>
  <c r="AM57" i="1"/>
  <c r="AL169" i="1"/>
  <c r="AM169" i="1"/>
  <c r="AL201" i="1"/>
  <c r="AM201" i="1"/>
  <c r="AL250" i="1"/>
  <c r="AM250" i="1"/>
  <c r="AL320" i="1"/>
  <c r="AM320" i="1"/>
  <c r="AL337" i="1"/>
  <c r="AM337" i="1"/>
  <c r="AL339" i="1"/>
  <c r="AM339" i="1"/>
  <c r="AL343" i="1"/>
  <c r="AM343" i="1"/>
  <c r="AL347" i="1"/>
  <c r="AM347" i="1"/>
  <c r="AL348" i="1"/>
  <c r="AM348" i="1"/>
  <c r="AL322" i="1"/>
  <c r="AM322" i="1"/>
  <c r="AL367" i="1"/>
  <c r="AM367" i="1"/>
  <c r="AL363" i="1"/>
  <c r="AM363" i="1"/>
  <c r="AL296" i="1"/>
  <c r="AM296" i="1"/>
  <c r="AL345" i="1"/>
  <c r="AM345" i="1"/>
  <c r="AL387" i="1"/>
  <c r="AM387" i="1"/>
  <c r="AL401" i="1"/>
  <c r="AM401" i="1"/>
  <c r="AL392" i="1"/>
  <c r="AM392" i="1"/>
  <c r="AL397" i="1"/>
  <c r="AM397" i="1"/>
  <c r="AL391" i="1"/>
  <c r="AM391" i="1"/>
  <c r="AL408" i="1"/>
  <c r="AM408" i="1"/>
  <c r="AL412" i="1"/>
  <c r="AM412" i="1"/>
  <c r="AL418" i="1"/>
  <c r="AM418" i="1"/>
  <c r="AL422" i="1"/>
  <c r="AM422" i="1"/>
  <c r="AL379" i="1"/>
  <c r="AM379" i="1"/>
  <c r="AL447" i="1"/>
  <c r="AM447" i="1"/>
  <c r="AL449" i="1"/>
  <c r="AM449" i="1"/>
  <c r="AL403" i="1"/>
  <c r="AM403" i="1"/>
  <c r="AL450" i="1"/>
  <c r="AM450" i="1"/>
  <c r="AL441" i="1"/>
  <c r="AM441" i="1"/>
  <c r="AL314" i="1"/>
  <c r="AM314" i="1"/>
  <c r="AL341" i="1"/>
  <c r="AM341" i="1"/>
  <c r="AL308" i="1"/>
  <c r="AM308" i="1"/>
  <c r="AL424" i="1"/>
  <c r="AM424" i="1"/>
  <c r="AL383" i="1"/>
  <c r="AM383" i="1"/>
  <c r="AL353" i="1"/>
  <c r="AM353" i="1"/>
  <c r="AL430" i="1"/>
  <c r="AM430" i="1"/>
  <c r="AL369" i="1"/>
  <c r="AM369" i="1"/>
  <c r="AL445" i="1"/>
  <c r="AM445" i="1"/>
  <c r="AL228" i="1"/>
  <c r="AM228" i="1"/>
  <c r="AL419" i="1"/>
  <c r="AM419" i="1"/>
  <c r="AL382" i="1"/>
  <c r="AM382" i="1"/>
  <c r="AL380" i="1"/>
  <c r="AM380" i="1"/>
  <c r="AL378" i="1"/>
  <c r="AM378" i="1"/>
  <c r="AL376" i="1"/>
  <c r="AM376" i="1"/>
  <c r="AL429" i="1"/>
  <c r="AM429" i="1"/>
  <c r="AL154" i="1"/>
  <c r="AM154" i="1"/>
  <c r="AL162" i="1"/>
  <c r="AM162" i="1"/>
  <c r="AL160" i="1"/>
  <c r="AM160" i="1"/>
  <c r="AL3" i="1"/>
  <c r="AM3" i="1"/>
  <c r="AL423" i="1"/>
  <c r="AM423" i="1"/>
  <c r="AL350" i="1"/>
  <c r="AM350" i="1"/>
  <c r="AL128" i="1"/>
  <c r="AM128" i="1"/>
  <c r="AL98" i="1"/>
  <c r="AM98" i="1"/>
  <c r="AL84" i="1"/>
  <c r="AM84" i="1"/>
  <c r="AL415" i="1"/>
  <c r="AM415" i="1"/>
  <c r="AL342" i="1"/>
  <c r="AM342" i="1"/>
  <c r="AL130" i="1"/>
  <c r="AM130" i="1"/>
  <c r="AL114" i="1"/>
  <c r="AM114" i="1"/>
  <c r="AL9" i="1"/>
  <c r="AM9" i="1"/>
  <c r="AL13" i="1"/>
  <c r="AM13" i="1"/>
  <c r="AL33" i="1"/>
  <c r="AM33" i="1"/>
  <c r="AL51" i="1"/>
  <c r="AM51" i="1"/>
  <c r="AL71" i="1"/>
  <c r="AM71" i="1"/>
  <c r="AL79" i="1"/>
  <c r="AM79" i="1"/>
  <c r="AL282" i="1"/>
  <c r="AM282" i="1"/>
  <c r="AL270" i="1"/>
  <c r="AM270" i="1"/>
  <c r="AL262" i="1"/>
  <c r="AM262" i="1"/>
  <c r="AL254" i="1"/>
  <c r="AM254" i="1"/>
  <c r="AL230" i="1"/>
  <c r="AM230" i="1"/>
  <c r="AL149" i="1"/>
  <c r="AM149" i="1"/>
  <c r="AL143" i="1"/>
  <c r="AM143" i="1"/>
  <c r="AL131" i="1"/>
  <c r="AM131" i="1"/>
  <c r="AL123" i="1"/>
  <c r="AM123" i="1"/>
  <c r="AL111" i="1"/>
  <c r="AM111" i="1"/>
  <c r="AL103" i="1"/>
  <c r="AM103" i="1"/>
  <c r="AL93" i="1"/>
  <c r="AM93" i="1"/>
  <c r="AL88" i="1"/>
  <c r="AM88" i="1"/>
  <c r="AL193" i="1"/>
  <c r="AM193" i="1"/>
  <c r="AL189" i="1"/>
  <c r="AM189" i="1"/>
  <c r="AL165" i="1"/>
  <c r="AM165" i="1"/>
  <c r="AL301" i="1"/>
  <c r="AM301" i="1"/>
  <c r="AL227" i="1"/>
  <c r="AM227" i="1"/>
  <c r="AL226" i="1"/>
  <c r="AM226" i="1"/>
  <c r="AL67" i="1"/>
  <c r="AM67" i="1"/>
  <c r="AL332" i="1"/>
  <c r="AM332" i="1"/>
  <c r="AL330" i="1"/>
  <c r="AM330" i="1"/>
  <c r="AL328" i="1"/>
  <c r="AM328" i="1"/>
  <c r="AL321" i="1"/>
  <c r="AM321" i="1"/>
  <c r="AL319" i="1"/>
  <c r="AM319" i="1"/>
  <c r="AL317" i="1"/>
  <c r="AM317" i="1"/>
  <c r="AL315" i="1"/>
  <c r="AM315" i="1"/>
  <c r="AL313" i="1"/>
  <c r="AM313" i="1"/>
  <c r="AL311" i="1"/>
  <c r="AM311" i="1"/>
  <c r="AL309" i="1"/>
  <c r="AM309" i="1"/>
  <c r="AL307" i="1"/>
  <c r="AM307" i="1"/>
  <c r="AL299" i="1"/>
  <c r="AM299" i="1"/>
  <c r="AL272" i="1"/>
  <c r="AM272" i="1"/>
  <c r="AL267" i="1"/>
  <c r="AM267" i="1"/>
  <c r="AL260" i="1"/>
  <c r="AM260" i="1"/>
  <c r="AL214" i="1"/>
  <c r="AM214" i="1"/>
  <c r="AL210" i="1"/>
  <c r="AM210" i="1"/>
  <c r="AL194" i="1"/>
  <c r="AM194" i="1"/>
  <c r="AL192" i="1"/>
  <c r="AM192" i="1"/>
  <c r="AL158" i="1"/>
  <c r="AM158" i="1"/>
  <c r="AL156" i="1"/>
  <c r="AM156" i="1"/>
  <c r="AL150" i="1"/>
  <c r="AM150" i="1"/>
  <c r="AL122" i="1"/>
  <c r="AM122" i="1"/>
  <c r="AL117" i="1"/>
  <c r="AM117" i="1"/>
  <c r="AL108" i="1"/>
  <c r="AM108" i="1"/>
  <c r="AL95" i="1"/>
  <c r="AM95" i="1"/>
  <c r="AL56" i="1"/>
  <c r="AM56" i="1"/>
  <c r="AL91" i="1"/>
  <c r="AM91" i="1"/>
  <c r="AL62" i="1"/>
  <c r="AM62" i="1"/>
  <c r="AL89" i="1"/>
  <c r="AM89" i="1"/>
  <c r="AL73" i="1"/>
  <c r="AM73" i="1"/>
  <c r="AL29" i="1"/>
  <c r="AM29" i="1"/>
  <c r="AL7" i="1"/>
  <c r="AM7" i="1"/>
  <c r="AL4" i="1"/>
  <c r="AM4" i="1"/>
  <c r="AL136" i="1"/>
  <c r="AM136" i="1"/>
  <c r="AL134" i="1"/>
  <c r="AM134" i="1"/>
  <c r="AL104" i="1"/>
  <c r="AM104" i="1"/>
  <c r="AL102" i="1"/>
  <c r="AM102" i="1"/>
  <c r="AL100" i="1"/>
  <c r="AM100" i="1"/>
  <c r="AL68" i="1"/>
  <c r="AM68" i="1"/>
  <c r="AL66" i="1"/>
  <c r="AM66" i="1"/>
  <c r="AL64" i="1"/>
  <c r="AM64" i="1"/>
  <c r="AL286" i="1"/>
  <c r="AM286" i="1"/>
  <c r="AL280" i="1"/>
  <c r="AM280" i="1"/>
  <c r="AL234" i="1"/>
  <c r="AM234" i="1"/>
  <c r="AL151" i="1"/>
  <c r="AM151" i="1"/>
  <c r="AL129" i="1"/>
  <c r="AM129" i="1"/>
  <c r="AL5" i="1"/>
  <c r="AM5" i="1"/>
  <c r="AL289" i="1"/>
  <c r="AM289" i="1"/>
  <c r="AL279" i="1"/>
  <c r="AM279" i="1"/>
  <c r="AL277" i="1"/>
  <c r="AM277" i="1"/>
  <c r="AL276" i="1"/>
  <c r="AM276" i="1"/>
  <c r="AL274" i="1"/>
  <c r="AM274" i="1"/>
  <c r="AL273" i="1"/>
  <c r="AM273" i="1"/>
  <c r="AL261" i="1"/>
  <c r="AM261" i="1"/>
  <c r="AL78" i="1"/>
  <c r="AM78" i="1"/>
  <c r="AL72" i="1"/>
  <c r="AM72" i="1"/>
  <c r="AL44" i="1"/>
  <c r="AM44" i="1"/>
  <c r="AL32" i="1"/>
  <c r="AM32" i="1"/>
  <c r="AL31" i="1"/>
  <c r="AM31" i="1"/>
  <c r="AL28" i="1"/>
  <c r="AM28" i="1"/>
  <c r="AL275" i="1"/>
  <c r="AM275" i="1"/>
  <c r="AL253" i="1"/>
  <c r="AM253" i="1"/>
  <c r="AL252" i="1"/>
  <c r="AM252" i="1"/>
  <c r="AL246" i="1"/>
  <c r="AM246" i="1"/>
  <c r="AL220" i="1"/>
  <c r="AM220" i="1"/>
  <c r="AL186" i="1"/>
  <c r="AM186" i="1"/>
  <c r="AL54" i="1"/>
  <c r="AM54" i="1"/>
  <c r="AL187" i="1"/>
  <c r="AM187" i="1"/>
  <c r="AL184" i="1"/>
  <c r="AM184" i="1"/>
  <c r="AL182" i="1"/>
  <c r="AM182" i="1"/>
  <c r="AL171" i="1"/>
  <c r="AM171" i="1"/>
  <c r="AL166" i="1"/>
  <c r="AM166" i="1"/>
  <c r="AL82" i="1"/>
  <c r="AM82" i="1"/>
  <c r="AL26" i="1"/>
  <c r="AM26" i="1"/>
  <c r="AL48" i="1"/>
  <c r="AM48" i="1"/>
  <c r="AL36" i="1"/>
  <c r="AM36" i="1"/>
  <c r="AL240" i="1"/>
  <c r="AM240" i="1"/>
  <c r="AL199" i="1"/>
  <c r="AM199" i="1"/>
  <c r="AL327" i="1"/>
  <c r="AM327" i="1"/>
  <c r="AL335" i="1"/>
  <c r="AM335" i="1"/>
  <c r="AL338" i="1"/>
  <c r="AM338" i="1"/>
  <c r="AL333" i="1"/>
  <c r="AM333" i="1"/>
  <c r="AL325" i="1"/>
  <c r="AM325" i="1"/>
  <c r="AL316" i="1"/>
  <c r="AM316" i="1"/>
  <c r="AL185" i="1"/>
  <c r="AM185" i="1"/>
  <c r="AL365" i="1"/>
  <c r="AM365" i="1"/>
  <c r="AL359" i="1"/>
  <c r="AM359" i="1"/>
  <c r="AL361" i="1"/>
  <c r="AM361" i="1"/>
  <c r="AL356" i="1"/>
  <c r="AM356" i="1"/>
  <c r="AL375" i="1"/>
  <c r="AM375" i="1"/>
  <c r="AL389" i="1"/>
  <c r="AM389" i="1"/>
  <c r="AL399" i="1"/>
  <c r="AM399" i="1"/>
  <c r="AL395" i="1"/>
  <c r="AM395" i="1"/>
  <c r="AL390" i="1"/>
  <c r="AM390" i="1"/>
  <c r="AL410" i="1"/>
  <c r="AM410" i="1"/>
  <c r="AL416" i="1"/>
  <c r="AM416" i="1"/>
  <c r="AL420" i="1"/>
  <c r="AM420" i="1"/>
  <c r="AL414" i="1"/>
  <c r="AM414" i="1"/>
  <c r="AL377" i="1"/>
  <c r="AM377" i="1"/>
  <c r="AL452" i="1"/>
  <c r="AM452" i="1"/>
  <c r="AL438" i="1"/>
  <c r="AM438" i="1"/>
  <c r="AL428" i="1"/>
  <c r="AM428" i="1"/>
  <c r="AL18" i="1"/>
  <c r="AM18" i="1"/>
  <c r="AL331" i="1"/>
  <c r="AM331" i="1"/>
  <c r="AL312" i="1"/>
  <c r="AM312" i="1"/>
  <c r="AL371" i="1"/>
  <c r="AM371" i="1"/>
  <c r="AL432" i="1"/>
  <c r="AM432" i="1"/>
  <c r="AL381" i="1"/>
  <c r="AM381" i="1"/>
  <c r="AL310" i="1"/>
  <c r="AM310" i="1"/>
  <c r="AL406" i="1"/>
  <c r="AM406" i="1"/>
  <c r="AL440" i="1"/>
  <c r="AM440" i="1"/>
  <c r="AL488" i="1"/>
  <c r="AM488" i="1"/>
  <c r="AL485" i="1"/>
  <c r="AM485" i="1"/>
  <c r="AL483" i="1"/>
  <c r="AM483" i="1"/>
  <c r="AL482" i="1"/>
  <c r="AM482" i="1"/>
  <c r="AL481" i="1"/>
  <c r="AM481" i="1"/>
  <c r="AL479" i="1"/>
  <c r="AM479" i="1"/>
  <c r="AL471" i="1"/>
  <c r="AM471" i="1"/>
  <c r="AL463" i="1"/>
  <c r="AM463" i="1"/>
  <c r="AL462" i="1"/>
  <c r="AM462" i="1"/>
  <c r="AL461" i="1"/>
  <c r="AM461" i="1"/>
  <c r="AL459" i="1"/>
  <c r="AM459" i="1"/>
  <c r="AL458" i="1"/>
  <c r="AM458" i="1"/>
  <c r="AL457" i="1"/>
  <c r="AM457" i="1"/>
  <c r="AL456" i="1"/>
  <c r="AM456" i="1"/>
  <c r="AL454" i="1"/>
  <c r="AM454" i="1"/>
  <c r="Z440" i="1"/>
  <c r="AA440" i="1" s="1"/>
  <c r="Y436" i="1"/>
  <c r="Z436" i="1" s="1"/>
  <c r="AA436" i="1" s="1"/>
  <c r="Y298" i="1"/>
  <c r="Z298" i="1" s="1"/>
  <c r="AA298" i="1" s="1"/>
  <c r="Y245" i="1"/>
  <c r="Z245" i="1" s="1"/>
  <c r="AA245" i="1" s="1"/>
  <c r="Y547" i="1"/>
  <c r="Y409" i="1"/>
  <c r="Z409" i="1" s="1"/>
  <c r="AA409" i="1" s="1"/>
  <c r="Y396" i="1"/>
  <c r="Z396" i="1" s="1"/>
  <c r="AA396" i="1" s="1"/>
  <c r="Y546" i="1"/>
  <c r="Z546" i="1" s="1"/>
  <c r="AA546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Z293" i="1" s="1"/>
  <c r="AA293" i="1" s="1"/>
  <c r="Y552" i="1"/>
  <c r="Z552" i="1" s="1"/>
  <c r="AA552" i="1" s="1"/>
  <c r="Y476" i="1"/>
  <c r="Z476" i="1" s="1"/>
  <c r="AA476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50" i="1"/>
  <c r="Z750" i="1" s="1"/>
  <c r="AA750" i="1" s="1"/>
  <c r="Y738" i="1"/>
  <c r="Z738" i="1" s="1"/>
  <c r="AA738" i="1" s="1"/>
  <c r="Z730" i="1"/>
  <c r="AA730" i="1" s="1"/>
  <c r="Z682" i="1"/>
  <c r="AA682" i="1" s="1"/>
  <c r="Z634" i="1"/>
  <c r="AA634" i="1" s="1"/>
  <c r="Z618" i="1"/>
  <c r="AA618" i="1" s="1"/>
  <c r="Z614" i="1"/>
  <c r="AA614" i="1" s="1"/>
  <c r="Z598" i="1"/>
  <c r="AA598" i="1" s="1"/>
  <c r="Z582" i="1"/>
  <c r="AA582" i="1" s="1"/>
  <c r="Z726" i="1"/>
  <c r="AA726" i="1" s="1"/>
  <c r="Z718" i="1"/>
  <c r="AA718" i="1" s="1"/>
  <c r="Z706" i="1"/>
  <c r="AA706" i="1" s="1"/>
  <c r="Z694" i="1"/>
  <c r="AA694" i="1" s="1"/>
  <c r="Z674" i="1"/>
  <c r="AA674" i="1" s="1"/>
  <c r="Z670" i="1"/>
  <c r="AA670" i="1" s="1"/>
  <c r="Z666" i="1"/>
  <c r="AA666" i="1" s="1"/>
  <c r="Z662" i="1"/>
  <c r="AA662" i="1" s="1"/>
  <c r="Z658" i="1"/>
  <c r="AA658" i="1" s="1"/>
  <c r="Z654" i="1"/>
  <c r="AA654" i="1" s="1"/>
  <c r="Z650" i="1"/>
  <c r="AA650" i="1" s="1"/>
  <c r="Z646" i="1"/>
  <c r="AA646" i="1" s="1"/>
  <c r="Z630" i="1"/>
  <c r="AA630" i="1" s="1"/>
  <c r="Z622" i="1"/>
  <c r="AA622" i="1" s="1"/>
  <c r="Z594" i="1"/>
  <c r="AA594" i="1" s="1"/>
  <c r="Z626" i="1"/>
  <c r="AA626" i="1" s="1"/>
  <c r="Z602" i="1"/>
  <c r="AA602" i="1" s="1"/>
  <c r="Z578" i="1"/>
  <c r="AA578" i="1" s="1"/>
  <c r="Y558" i="1"/>
  <c r="Z558" i="1" s="1"/>
  <c r="AA558" i="1" s="1"/>
  <c r="Z551" i="1"/>
  <c r="AA551" i="1" s="1"/>
  <c r="Y543" i="1"/>
  <c r="Z543" i="1" s="1"/>
  <c r="AA543" i="1" s="1"/>
  <c r="Z535" i="1"/>
  <c r="AA535" i="1" s="1"/>
  <c r="Y497" i="1"/>
  <c r="Z497" i="1" s="1"/>
  <c r="AA497" i="1" s="1"/>
  <c r="Y493" i="1"/>
  <c r="Z493" i="1" s="1"/>
  <c r="AA493" i="1" s="1"/>
  <c r="Y483" i="1"/>
  <c r="Z483" i="1" s="1"/>
  <c r="AA483" i="1" s="1"/>
  <c r="Y469" i="1"/>
  <c r="Z469" i="1" s="1"/>
  <c r="AA469" i="1" s="1"/>
  <c r="Y468" i="1"/>
  <c r="Z468" i="1" s="1"/>
  <c r="AA468" i="1" s="1"/>
  <c r="Z462" i="1"/>
  <c r="AA462" i="1" s="1"/>
  <c r="Z461" i="1"/>
  <c r="AA461" i="1" s="1"/>
  <c r="Z457" i="1"/>
  <c r="AA457" i="1" s="1"/>
  <c r="Z453" i="1"/>
  <c r="AA453" i="1" s="1"/>
  <c r="Z450" i="1"/>
  <c r="AA450" i="1" s="1"/>
  <c r="Z442" i="1"/>
  <c r="AA442" i="1" s="1"/>
  <c r="Z438" i="1"/>
  <c r="AA438" i="1" s="1"/>
  <c r="Y421" i="1"/>
  <c r="Z421" i="1" s="1"/>
  <c r="AA421" i="1" s="1"/>
  <c r="X557" i="1"/>
  <c r="Y557" i="1" s="1"/>
  <c r="Z557" i="1" s="1"/>
  <c r="AA557" i="1" s="1"/>
  <c r="X512" i="1"/>
  <c r="Y512" i="1" s="1"/>
  <c r="Z512" i="1" s="1"/>
  <c r="AA512" i="1" s="1"/>
  <c r="X237" i="1"/>
  <c r="Y237" i="1" s="1"/>
  <c r="Z237" i="1" s="1"/>
  <c r="AA237" i="1" s="1"/>
  <c r="X226" i="1"/>
  <c r="Y226" i="1" s="1"/>
  <c r="X224" i="1"/>
  <c r="Y224" i="1" s="1"/>
  <c r="Z224" i="1" s="1"/>
  <c r="AA224" i="1" s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Y261" i="1" s="1"/>
  <c r="Z261" i="1" s="1"/>
  <c r="AA261" i="1" s="1"/>
  <c r="X127" i="1"/>
  <c r="Y127" i="1" s="1"/>
  <c r="Z127" i="1" s="1"/>
  <c r="AA127" i="1" s="1"/>
  <c r="X47" i="1"/>
  <c r="Y47" i="1" s="1"/>
  <c r="Z47" i="1" s="1"/>
  <c r="AA47" i="1" s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Y340" i="1" s="1"/>
  <c r="Z340" i="1" s="1"/>
  <c r="AA340" i="1" s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9" i="1"/>
  <c r="Z499" i="1" s="1"/>
  <c r="AA499" i="1" s="1"/>
  <c r="Y448" i="1"/>
  <c r="Z448" i="1" s="1"/>
  <c r="AA448" i="1" s="1"/>
  <c r="Y413" i="1"/>
  <c r="Z413" i="1" s="1"/>
  <c r="AA413" i="1" s="1"/>
  <c r="X565" i="1"/>
  <c r="Y538" i="1"/>
  <c r="Z538" i="1" s="1"/>
  <c r="AA538" i="1" s="1"/>
  <c r="X510" i="1"/>
  <c r="Y484" i="1"/>
  <c r="Z484" i="1" s="1"/>
  <c r="AA484" i="1" s="1"/>
  <c r="Y475" i="1"/>
  <c r="Z475" i="1" s="1"/>
  <c r="AA475" i="1" s="1"/>
  <c r="Y472" i="1"/>
  <c r="Z472" i="1" s="1"/>
  <c r="AA472" i="1" s="1"/>
  <c r="Y467" i="1"/>
  <c r="Z467" i="1" s="1"/>
  <c r="AA467" i="1" s="1"/>
  <c r="Y434" i="1"/>
  <c r="Z434" i="1" s="1"/>
  <c r="X303" i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X101" i="1"/>
  <c r="Y101" i="1" s="1"/>
  <c r="Z101" i="1" s="1"/>
  <c r="AA101" i="1" s="1"/>
  <c r="X95" i="1"/>
  <c r="Y95" i="1" s="1"/>
  <c r="Z95" i="1" s="1"/>
  <c r="AA95" i="1" s="1"/>
  <c r="Y554" i="1"/>
  <c r="Z554" i="1" s="1"/>
  <c r="AA554" i="1" s="1"/>
  <c r="Y504" i="1"/>
  <c r="Z504" i="1" s="1"/>
  <c r="AA504" i="1" s="1"/>
  <c r="Y444" i="1"/>
  <c r="Z444" i="1" s="1"/>
  <c r="AA444" i="1" s="1"/>
  <c r="Y542" i="1"/>
  <c r="Z542" i="1" s="1"/>
  <c r="AA542" i="1" s="1"/>
  <c r="Y540" i="1"/>
  <c r="Z540" i="1" s="1"/>
  <c r="AA540" i="1" s="1"/>
  <c r="Y509" i="1"/>
  <c r="Z509" i="1" s="1"/>
  <c r="AA509" i="1" s="1"/>
  <c r="Y478" i="1"/>
  <c r="Z478" i="1" s="1"/>
  <c r="AA478" i="1" s="1"/>
  <c r="Y474" i="1"/>
  <c r="Z474" i="1" s="1"/>
  <c r="AA474" i="1" s="1"/>
  <c r="Y470" i="1"/>
  <c r="Z470" i="1" s="1"/>
  <c r="AA470" i="1" s="1"/>
  <c r="Y466" i="1"/>
  <c r="Z466" i="1" s="1"/>
  <c r="AA466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2" i="1"/>
  <c r="Z752" i="1" s="1"/>
  <c r="AA752" i="1" s="1"/>
  <c r="Y748" i="1"/>
  <c r="Z748" i="1" s="1"/>
  <c r="AA748" i="1" s="1"/>
  <c r="Y744" i="1"/>
  <c r="Z744" i="1" s="1"/>
  <c r="AA744" i="1" s="1"/>
  <c r="Y736" i="1"/>
  <c r="Z736" i="1" s="1"/>
  <c r="AA736" i="1" s="1"/>
  <c r="Y732" i="1"/>
  <c r="Z732" i="1" s="1"/>
  <c r="AA732" i="1" s="1"/>
  <c r="Y553" i="1"/>
  <c r="Z553" i="1" s="1"/>
  <c r="AA553" i="1" s="1"/>
  <c r="Y549" i="1"/>
  <c r="Z549" i="1" s="1"/>
  <c r="AA549" i="1" s="1"/>
  <c r="Y545" i="1"/>
  <c r="Z545" i="1" s="1"/>
  <c r="AA545" i="1" s="1"/>
  <c r="Z561" i="1"/>
  <c r="AA561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3" i="1"/>
  <c r="AA563" i="1" s="1"/>
  <c r="Z547" i="1"/>
  <c r="AA547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Y18" i="1"/>
  <c r="Z18" i="1" s="1"/>
  <c r="AA18" i="1" s="1"/>
  <c r="Y6" i="1"/>
  <c r="Z6" i="1" s="1"/>
  <c r="AA6" i="1" s="1"/>
  <c r="Y437" i="1"/>
  <c r="Z437" i="1" s="1"/>
  <c r="AA437" i="1" s="1"/>
  <c r="Y724" i="1"/>
  <c r="Z724" i="1" s="1"/>
  <c r="AA724" i="1" s="1"/>
  <c r="Y716" i="1"/>
  <c r="Z716" i="1" s="1"/>
  <c r="AA716" i="1" s="1"/>
  <c r="Y712" i="1"/>
  <c r="Z712" i="1" s="1"/>
  <c r="AA712" i="1" s="1"/>
  <c r="Y704" i="1"/>
  <c r="Z704" i="1" s="1"/>
  <c r="AA704" i="1" s="1"/>
  <c r="Y696" i="1"/>
  <c r="Z696" i="1" s="1"/>
  <c r="AA696" i="1" s="1"/>
  <c r="Y688" i="1"/>
  <c r="Z688" i="1" s="1"/>
  <c r="AA688" i="1" s="1"/>
  <c r="Z691" i="1"/>
  <c r="AA691" i="1" s="1"/>
  <c r="Z683" i="1"/>
  <c r="AA683" i="1" s="1"/>
  <c r="Z667" i="1"/>
  <c r="AA667" i="1" s="1"/>
  <c r="Z633" i="1"/>
  <c r="AA633" i="1" s="1"/>
  <c r="Z627" i="1"/>
  <c r="AA627" i="1" s="1"/>
  <c r="Z617" i="1"/>
  <c r="AA617" i="1" s="1"/>
  <c r="Z611" i="1"/>
  <c r="AA611" i="1" s="1"/>
  <c r="Z603" i="1"/>
  <c r="AA603" i="1" s="1"/>
  <c r="Z595" i="1"/>
  <c r="AA595" i="1" s="1"/>
  <c r="Z587" i="1"/>
  <c r="AA587" i="1" s="1"/>
  <c r="Z579" i="1"/>
  <c r="AA579" i="1" s="1"/>
  <c r="Z571" i="1"/>
  <c r="AA571" i="1" s="1"/>
  <c r="Z532" i="1"/>
  <c r="AA532" i="1" s="1"/>
  <c r="Z463" i="1"/>
  <c r="AA463" i="1" s="1"/>
  <c r="Z727" i="1"/>
  <c r="AA727" i="1" s="1"/>
  <c r="Z699" i="1"/>
  <c r="AA699" i="1" s="1"/>
  <c r="Z673" i="1"/>
  <c r="AA673" i="1" s="1"/>
  <c r="Z414" i="1"/>
  <c r="AA414" i="1" s="1"/>
  <c r="Z341" i="1"/>
  <c r="AA341" i="1" s="1"/>
  <c r="Y680" i="1"/>
  <c r="Z680" i="1" s="1"/>
  <c r="AA680" i="1" s="1"/>
  <c r="Y672" i="1"/>
  <c r="Z672" i="1" s="1"/>
  <c r="AA672" i="1" s="1"/>
  <c r="Y664" i="1"/>
  <c r="Z664" i="1" s="1"/>
  <c r="AA664" i="1" s="1"/>
  <c r="Y656" i="1"/>
  <c r="Z656" i="1" s="1"/>
  <c r="AA656" i="1" s="1"/>
  <c r="Y648" i="1"/>
  <c r="Z648" i="1" s="1"/>
  <c r="AA648" i="1" s="1"/>
  <c r="Y640" i="1"/>
  <c r="Z640" i="1" s="1"/>
  <c r="AA640" i="1" s="1"/>
  <c r="Y632" i="1"/>
  <c r="Z632" i="1" s="1"/>
  <c r="AA632" i="1" s="1"/>
  <c r="Y624" i="1"/>
  <c r="Z624" i="1" s="1"/>
  <c r="AA624" i="1" s="1"/>
  <c r="Y616" i="1"/>
  <c r="Z616" i="1" s="1"/>
  <c r="AA616" i="1" s="1"/>
  <c r="Y608" i="1"/>
  <c r="Z608" i="1" s="1"/>
  <c r="AA608" i="1" s="1"/>
  <c r="Y600" i="1"/>
  <c r="Z600" i="1" s="1"/>
  <c r="AA600" i="1" s="1"/>
  <c r="Y592" i="1"/>
  <c r="Z592" i="1" s="1"/>
  <c r="AA592" i="1" s="1"/>
  <c r="Y584" i="1"/>
  <c r="Z584" i="1" s="1"/>
  <c r="AA584" i="1" s="1"/>
  <c r="Y576" i="1"/>
  <c r="Z576" i="1" s="1"/>
  <c r="AA576" i="1" s="1"/>
  <c r="Z238" i="1"/>
  <c r="AA238" i="1" s="1"/>
  <c r="Z675" i="1"/>
  <c r="AA675" i="1" s="1"/>
  <c r="Z635" i="1"/>
  <c r="AA635" i="1" s="1"/>
  <c r="Z625" i="1"/>
  <c r="AA625" i="1" s="1"/>
  <c r="Z619" i="1"/>
  <c r="AA619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2" i="1"/>
  <c r="AA562" i="1" s="1"/>
  <c r="Z556" i="1"/>
  <c r="AA556" i="1" s="1"/>
  <c r="Z521" i="1"/>
  <c r="AA521" i="1" s="1"/>
  <c r="Z494" i="1"/>
  <c r="AA494" i="1" s="1"/>
  <c r="Z707" i="1"/>
  <c r="AA707" i="1" s="1"/>
  <c r="Z681" i="1"/>
  <c r="AA681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7" i="1"/>
  <c r="AA487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70" i="1"/>
  <c r="Z570" i="1" s="1"/>
  <c r="AA570" i="1" s="1"/>
  <c r="Y568" i="1"/>
  <c r="Z568" i="1" s="1"/>
  <c r="AA568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5" i="1"/>
  <c r="Z555" i="1" s="1"/>
  <c r="AA555" i="1" s="1"/>
  <c r="Y541" i="1"/>
  <c r="Z541" i="1" s="1"/>
  <c r="AA541" i="1" s="1"/>
  <c r="Y537" i="1"/>
  <c r="Z537" i="1" s="1"/>
  <c r="AA537" i="1" s="1"/>
  <c r="Y528" i="1"/>
  <c r="Z528" i="1" s="1"/>
  <c r="AA528" i="1" s="1"/>
  <c r="Y524" i="1"/>
  <c r="Z524" i="1" s="1"/>
  <c r="AA524" i="1" s="1"/>
  <c r="Y506" i="1"/>
  <c r="Z506" i="1" s="1"/>
  <c r="AA506" i="1" s="1"/>
  <c r="Y502" i="1"/>
  <c r="Z502" i="1" s="1"/>
  <c r="AA502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226" i="1" l="1"/>
  <c r="AA226" i="1" s="1"/>
  <c r="Z229" i="1"/>
  <c r="AA229" i="1" s="1"/>
  <c r="Y303" i="1"/>
  <c r="Z303" i="1" s="1"/>
  <c r="AA303" i="1" s="1"/>
  <c r="Z32" i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AG306" i="1"/>
  <c r="AJ306" i="1" s="1"/>
  <c r="D306" i="1"/>
  <c r="AG355" i="1"/>
  <c r="AJ355" i="1" s="1"/>
  <c r="D355" i="1"/>
  <c r="AG366" i="1"/>
  <c r="AJ366" i="1" s="1"/>
  <c r="D366" i="1"/>
  <c r="AG435" i="1"/>
  <c r="AJ435" i="1" s="1"/>
  <c r="D435" i="1"/>
  <c r="D464" i="1"/>
  <c r="AG464" i="1"/>
  <c r="AJ464" i="1" s="1"/>
  <c r="D472" i="1"/>
  <c r="AG472" i="1"/>
  <c r="AJ472" i="1" s="1"/>
  <c r="D484" i="1"/>
  <c r="AG484" i="1"/>
  <c r="AJ484" i="1" s="1"/>
  <c r="D510" i="1"/>
  <c r="AG510" i="1"/>
  <c r="AJ510" i="1" s="1"/>
  <c r="D515" i="1"/>
  <c r="AG515" i="1"/>
  <c r="AJ515" i="1" s="1"/>
  <c r="D524" i="1"/>
  <c r="AG524" i="1"/>
  <c r="AJ524" i="1" s="1"/>
  <c r="AG527" i="1"/>
  <c r="AJ527" i="1" s="1"/>
  <c r="D527" i="1"/>
  <c r="D529" i="1"/>
  <c r="AG529" i="1"/>
  <c r="AJ529" i="1" s="1"/>
  <c r="D531" i="1"/>
  <c r="AG531" i="1"/>
  <c r="AJ531" i="1" s="1"/>
  <c r="AG533" i="1"/>
  <c r="AJ533" i="1" s="1"/>
  <c r="D533" i="1"/>
  <c r="D537" i="1"/>
  <c r="AG537" i="1"/>
  <c r="AJ537" i="1" s="1"/>
  <c r="AG540" i="1"/>
  <c r="AJ540" i="1" s="1"/>
  <c r="D540" i="1"/>
  <c r="AG544" i="1"/>
  <c r="AJ544" i="1" s="1"/>
  <c r="D544" i="1"/>
  <c r="AG546" i="1"/>
  <c r="AJ546" i="1" s="1"/>
  <c r="D546" i="1"/>
  <c r="D555" i="1"/>
  <c r="AG555" i="1"/>
  <c r="AJ555" i="1" s="1"/>
  <c r="D565" i="1"/>
  <c r="AG565" i="1"/>
  <c r="AJ565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5" i="1"/>
  <c r="AH555" i="1"/>
  <c r="AH537" i="1"/>
  <c r="AH546" i="1"/>
  <c r="AH544" i="1"/>
  <c r="AH540" i="1"/>
  <c r="AH533" i="1"/>
  <c r="AH527" i="1"/>
  <c r="AH435" i="1"/>
  <c r="AH366" i="1"/>
  <c r="AH355" i="1"/>
  <c r="AH306" i="1"/>
  <c r="AH531" i="1"/>
  <c r="AH529" i="1"/>
  <c r="AH524" i="1"/>
  <c r="AH515" i="1"/>
  <c r="AH510" i="1"/>
  <c r="AH484" i="1"/>
  <c r="AH472" i="1"/>
  <c r="AH464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5" i="1"/>
  <c r="AC565" i="1"/>
  <c r="AC555" i="1"/>
  <c r="AF546" i="1"/>
  <c r="AF544" i="1"/>
  <c r="AB544" i="1"/>
  <c r="AB540" i="1"/>
  <c r="AF540" i="1"/>
  <c r="AF537" i="1"/>
  <c r="AB533" i="1"/>
  <c r="AC531" i="1"/>
  <c r="AB531" i="1"/>
  <c r="AC529" i="1"/>
  <c r="AB529" i="1"/>
  <c r="AF527" i="1"/>
  <c r="AC527" i="1"/>
  <c r="AF524" i="1"/>
  <c r="AB524" i="1"/>
  <c r="AB515" i="1"/>
  <c r="AC510" i="1"/>
  <c r="AB484" i="1"/>
  <c r="AC484" i="1"/>
  <c r="AF472" i="1"/>
  <c r="AC464" i="1"/>
  <c r="AB464" i="1"/>
  <c r="AF435" i="1"/>
  <c r="AB366" i="1"/>
  <c r="AF366" i="1"/>
  <c r="AF355" i="1"/>
  <c r="AC355" i="1"/>
  <c r="AB306" i="1"/>
  <c r="AF565" i="1"/>
  <c r="AF555" i="1"/>
  <c r="AB555" i="1"/>
  <c r="AB546" i="1"/>
  <c r="AC546" i="1"/>
  <c r="AC544" i="1"/>
  <c r="AC540" i="1"/>
  <c r="AC537" i="1"/>
  <c r="AB537" i="1"/>
  <c r="AF533" i="1"/>
  <c r="AC533" i="1"/>
  <c r="AF531" i="1"/>
  <c r="AF529" i="1"/>
  <c r="AB527" i="1"/>
  <c r="AC524" i="1"/>
  <c r="AF515" i="1"/>
  <c r="AC515" i="1"/>
  <c r="AB510" i="1"/>
  <c r="AF510" i="1"/>
  <c r="AF484" i="1"/>
  <c r="AB472" i="1"/>
  <c r="AC472" i="1"/>
  <c r="AF464" i="1"/>
  <c r="AC435" i="1"/>
  <c r="AB435" i="1"/>
  <c r="AC366" i="1"/>
  <c r="AB355" i="1"/>
  <c r="AF306" i="1"/>
  <c r="AC306" i="1"/>
  <c r="C17" i="1" l="1"/>
  <c r="C40" i="1"/>
  <c r="C118" i="1"/>
  <c r="C147" i="1"/>
  <c r="C164" i="1"/>
  <c r="C172" i="1"/>
  <c r="C217" i="1"/>
  <c r="C235" i="1"/>
  <c r="C256" i="1"/>
  <c r="C349" i="1"/>
  <c r="C391" i="1"/>
  <c r="C419" i="1"/>
  <c r="C464" i="1"/>
  <c r="C491" i="1"/>
  <c r="C515" i="1"/>
  <c r="C519" i="1"/>
  <c r="C533" i="1"/>
  <c r="C550" i="1"/>
  <c r="C557" i="1"/>
  <c r="C565" i="1"/>
  <c r="C8" i="1"/>
  <c r="C14" i="1"/>
  <c r="C53" i="1"/>
  <c r="C94" i="1"/>
  <c r="C104" i="1"/>
  <c r="C122" i="1"/>
  <c r="C168" i="1"/>
  <c r="C6" i="1"/>
  <c r="C170" i="1"/>
  <c r="C200" i="1"/>
  <c r="C231" i="1"/>
  <c r="C326" i="1"/>
  <c r="C357" i="1"/>
  <c r="C396" i="1"/>
  <c r="C415" i="1"/>
  <c r="C452" i="1"/>
  <c r="C486" i="1"/>
  <c r="C517" i="1"/>
  <c r="C522" i="1"/>
  <c r="C536" i="1"/>
  <c r="C554" i="1"/>
  <c r="C568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39" i="1"/>
  <c r="C480" i="1"/>
  <c r="C482" i="1"/>
  <c r="C509" i="1"/>
  <c r="C546" i="1"/>
  <c r="C552" i="1"/>
  <c r="C560" i="1"/>
  <c r="C570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A75" i="2"/>
  <c r="I75" i="2" s="1"/>
  <c r="A76" i="2"/>
  <c r="I76" i="2" s="1"/>
  <c r="A74" i="2"/>
  <c r="A79" i="2"/>
  <c r="A78" i="2"/>
  <c r="A77" i="2"/>
  <c r="A80" i="2"/>
  <c r="A81" i="2"/>
  <c r="A82" i="2"/>
  <c r="A83" i="2"/>
  <c r="I83" i="2" s="1"/>
  <c r="A84" i="2"/>
  <c r="A86" i="2"/>
  <c r="I86" i="2" s="1"/>
  <c r="A87" i="2"/>
  <c r="A88" i="2"/>
  <c r="A93" i="2"/>
  <c r="A85" i="2"/>
  <c r="I85" i="2" s="1"/>
  <c r="A89" i="2"/>
  <c r="A90" i="2"/>
  <c r="A91" i="2"/>
  <c r="I91" i="2" s="1"/>
  <c r="A92" i="2"/>
  <c r="A3" i="1"/>
  <c r="F89" i="2" l="1"/>
  <c r="I89" i="2"/>
  <c r="H93" i="2"/>
  <c r="I93" i="2"/>
  <c r="C87" i="2"/>
  <c r="I87" i="2"/>
  <c r="C84" i="2"/>
  <c r="I84" i="2"/>
  <c r="C82" i="2"/>
  <c r="I82" i="2"/>
  <c r="F80" i="2"/>
  <c r="I80" i="2"/>
  <c r="H78" i="2"/>
  <c r="I78" i="2"/>
  <c r="B74" i="2"/>
  <c r="E74" i="2" s="1"/>
  <c r="I74" i="2"/>
  <c r="F92" i="2"/>
  <c r="I92" i="2"/>
  <c r="H90" i="2"/>
  <c r="I90" i="2"/>
  <c r="H88" i="2"/>
  <c r="I88" i="2"/>
  <c r="F81" i="2"/>
  <c r="I81" i="2"/>
  <c r="H77" i="2"/>
  <c r="I77" i="2"/>
  <c r="H79" i="2"/>
  <c r="I79" i="2"/>
  <c r="F73" i="2"/>
  <c r="I73" i="2"/>
  <c r="C76" i="2"/>
  <c r="F82" i="2"/>
  <c r="C77" i="2"/>
  <c r="C89" i="2"/>
  <c r="F91" i="2"/>
  <c r="F85" i="2"/>
  <c r="C80" i="2"/>
  <c r="B83" i="2"/>
  <c r="C92" i="2"/>
  <c r="B92" i="2"/>
  <c r="H92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B76" i="2"/>
  <c r="B73" i="2"/>
  <c r="B88" i="2"/>
  <c r="B90" i="2"/>
  <c r="C85" i="2"/>
  <c r="F88" i="2"/>
  <c r="H86" i="2"/>
  <c r="B80" i="2"/>
  <c r="B77" i="2"/>
  <c r="F78" i="2"/>
  <c r="B78" i="2"/>
  <c r="C79" i="2"/>
  <c r="H76" i="2"/>
  <c r="F75" i="2"/>
  <c r="F90" i="2"/>
  <c r="C86" i="2"/>
  <c r="F86" i="2"/>
  <c r="B93" i="2"/>
  <c r="C90" i="2"/>
  <c r="C88" i="2"/>
  <c r="B87" i="2"/>
  <c r="B86" i="2"/>
  <c r="F84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C78" i="2"/>
  <c r="F79" i="2"/>
  <c r="B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J78" i="2"/>
  <c r="J87" i="2"/>
  <c r="J80" i="2"/>
  <c r="J92" i="2"/>
  <c r="J77" i="2"/>
  <c r="J73" i="2"/>
  <c r="J91" i="2"/>
  <c r="D3" i="1"/>
  <c r="J74" i="2"/>
  <c r="A4" i="1"/>
  <c r="A5" i="1" s="1"/>
  <c r="J83" i="2"/>
  <c r="J81" i="2"/>
  <c r="J75" i="2"/>
  <c r="AG3" i="1"/>
  <c r="J85" i="2"/>
  <c r="J84" i="2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H188" i="1"/>
  <c r="AH170" i="1"/>
  <c r="AH96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AG4" i="1"/>
  <c r="AG5" i="1"/>
  <c r="A6" i="1"/>
  <c r="D4" i="1"/>
  <c r="D5" i="1"/>
  <c r="AJ4" i="1" l="1"/>
  <c r="AJ5" i="1" s="1"/>
  <c r="AI6" i="1"/>
  <c r="C24" i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AH4" i="1"/>
  <c r="AF4" i="1"/>
  <c r="A7" i="1"/>
  <c r="J79" i="2"/>
  <c r="AG7" i="1"/>
  <c r="J89" i="2"/>
  <c r="AG6" i="1"/>
  <c r="AF5" i="1"/>
  <c r="J90" i="2"/>
  <c r="J86" i="2"/>
  <c r="J76" i="2"/>
  <c r="AF3" i="1"/>
  <c r="D6" i="1"/>
  <c r="J93" i="2"/>
  <c r="J88" i="2"/>
  <c r="J82" i="2"/>
  <c r="A8" i="1"/>
  <c r="AJ6" i="1" l="1"/>
  <c r="AJ7" i="1" s="1"/>
  <c r="AI8" i="1"/>
  <c r="AG10" i="1"/>
  <c r="AJ10" i="1" s="1"/>
  <c r="D10" i="1"/>
  <c r="A9" i="1"/>
  <c r="AG8" i="1"/>
  <c r="AF6" i="1"/>
  <c r="AH5" i="1"/>
  <c r="D9" i="1"/>
  <c r="D8" i="1"/>
  <c r="D7" i="1"/>
  <c r="AJ8" i="1" l="1"/>
  <c r="AF10" i="1"/>
  <c r="AH10" i="1"/>
  <c r="AF7" i="1"/>
  <c r="AH6" i="1"/>
  <c r="AF9" i="1"/>
  <c r="AF8" i="1"/>
  <c r="A10" i="1"/>
  <c r="AG9" i="1"/>
  <c r="AI10" i="1" l="1"/>
  <c r="AJ9" i="1"/>
  <c r="A11" i="1"/>
  <c r="D11" i="1"/>
  <c r="AG11" i="1"/>
  <c r="AH7" i="1"/>
  <c r="A12" i="1"/>
  <c r="D12" i="1"/>
  <c r="A13" i="1"/>
  <c r="AG13" i="1"/>
  <c r="D13" i="1"/>
  <c r="AG12" i="1"/>
  <c r="AH11" i="1" l="1"/>
  <c r="AI13" i="1"/>
  <c r="AJ12" i="1"/>
  <c r="AJ13" i="1" s="1"/>
  <c r="AI12" i="1"/>
  <c r="AH8" i="1"/>
  <c r="AF13" i="1"/>
  <c r="AH12" i="1"/>
  <c r="A14" i="1"/>
  <c r="AG14" i="1" s="1"/>
  <c r="AH9" i="1"/>
  <c r="AF11" i="1"/>
  <c r="AF12" i="1"/>
  <c r="D14" i="1"/>
  <c r="AI14" i="1" l="1"/>
  <c r="AJ14" i="1"/>
  <c r="B4" i="6"/>
  <c r="AH13" i="1"/>
  <c r="AF14" i="1"/>
  <c r="A15" i="1"/>
  <c r="D15" i="1" s="1"/>
  <c r="A16" i="1"/>
  <c r="AG15" i="1"/>
  <c r="D16" i="1"/>
  <c r="AI16" i="1" l="1"/>
  <c r="AI15" i="1"/>
  <c r="AJ15" i="1"/>
  <c r="E4" i="6"/>
  <c r="F4" i="6"/>
  <c r="D4" i="6"/>
  <c r="I4" i="6"/>
  <c r="H4" i="6"/>
  <c r="G4" i="6"/>
  <c r="C4" i="6"/>
  <c r="A4" i="6" s="1"/>
  <c r="J4" i="6"/>
  <c r="AG21" i="1"/>
  <c r="AJ21" i="1" s="1"/>
  <c r="D21" i="1"/>
  <c r="AF15" i="1"/>
  <c r="AF16" i="1"/>
  <c r="AH14" i="1"/>
  <c r="AG16" i="1"/>
  <c r="A17" i="1"/>
  <c r="D17" i="1"/>
  <c r="AG17" i="1"/>
  <c r="A18" i="1"/>
  <c r="AG18" i="1"/>
  <c r="D18" i="1"/>
  <c r="A19" i="1"/>
  <c r="AJ16" i="1" l="1"/>
  <c r="AJ17" i="1" s="1"/>
  <c r="AJ18" i="1" s="1"/>
  <c r="AI18" i="1"/>
  <c r="AI17" i="1"/>
  <c r="AH21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AF18" i="1"/>
  <c r="D19" i="1"/>
  <c r="AG19" i="1"/>
  <c r="AH15" i="1"/>
  <c r="A20" i="1"/>
  <c r="D20" i="1"/>
  <c r="AF17" i="1"/>
  <c r="A21" i="1"/>
  <c r="AG20" i="1"/>
  <c r="AI20" i="1" l="1"/>
  <c r="AJ19" i="1"/>
  <c r="AJ20" i="1" s="1"/>
  <c r="AJ22" i="1"/>
  <c r="AH144" i="1"/>
  <c r="AH137" i="1"/>
  <c r="AH101" i="1"/>
  <c r="AH80" i="1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AH46" i="1"/>
  <c r="AF24" i="1"/>
  <c r="AH119" i="1"/>
  <c r="AH147" i="1"/>
  <c r="AH27" i="1"/>
  <c r="AH196" i="1"/>
  <c r="AH205" i="1"/>
  <c r="AH90" i="1"/>
  <c r="AH175" i="1"/>
  <c r="AH35" i="1"/>
  <c r="AH207" i="1"/>
  <c r="AH63" i="1"/>
  <c r="AF20" i="1"/>
  <c r="A22" i="1"/>
  <c r="AH16" i="1"/>
  <c r="AF19" i="1"/>
  <c r="AG22" i="1"/>
  <c r="D22" i="1"/>
  <c r="AH22" i="1" l="1"/>
  <c r="A23" i="1"/>
  <c r="AH17" i="1"/>
  <c r="A24" i="1"/>
  <c r="D23" i="1"/>
  <c r="AF22" i="1"/>
  <c r="AG23" i="1"/>
  <c r="AJ23" i="1" l="1"/>
  <c r="AI24" i="1"/>
  <c r="AJ25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59" i="1"/>
  <c r="AJ259" i="1" s="1"/>
  <c r="AG271" i="1"/>
  <c r="AJ271" i="1" s="1"/>
  <c r="AG283" i="1"/>
  <c r="AJ283" i="1" s="1"/>
  <c r="D283" i="1"/>
  <c r="D271" i="1"/>
  <c r="D259" i="1"/>
  <c r="D247" i="1"/>
  <c r="D237" i="1"/>
  <c r="D232" i="1"/>
  <c r="D221" i="1"/>
  <c r="D219" i="1"/>
  <c r="D211" i="1"/>
  <c r="A25" i="1"/>
  <c r="D25" i="1"/>
  <c r="AH18" i="1"/>
  <c r="A26" i="1"/>
  <c r="AF23" i="1"/>
  <c r="AH23" i="1"/>
  <c r="A27" i="1"/>
  <c r="AG25" i="1"/>
  <c r="AG26" i="1"/>
  <c r="D26" i="1"/>
  <c r="AH25" i="1" l="1"/>
  <c r="AI26" i="1"/>
  <c r="AJ26" i="1"/>
  <c r="AJ28" i="1"/>
  <c r="AI27" i="1"/>
  <c r="AH259" i="1"/>
  <c r="AF271" i="1"/>
  <c r="AF247" i="1"/>
  <c r="AF283" i="1"/>
  <c r="AH283" i="1"/>
  <c r="AF237" i="1"/>
  <c r="AF211" i="1"/>
  <c r="AH271" i="1"/>
  <c r="AF259" i="1"/>
  <c r="AF219" i="1"/>
  <c r="AF221" i="1"/>
  <c r="AF232" i="1"/>
  <c r="AH211" i="1"/>
  <c r="AG300" i="1"/>
  <c r="AJ300" i="1" s="1"/>
  <c r="D300" i="1"/>
  <c r="AF25" i="1"/>
  <c r="AH19" i="1"/>
  <c r="A28" i="1"/>
  <c r="AF26" i="1"/>
  <c r="AH26" i="1"/>
  <c r="AF300" i="1" l="1"/>
  <c r="AG28" i="1"/>
  <c r="AH20" i="1"/>
  <c r="D28" i="1"/>
  <c r="A29" i="1"/>
  <c r="AG29" i="1"/>
  <c r="A30" i="1"/>
  <c r="A31" i="1" s="1"/>
  <c r="AG30" i="1"/>
  <c r="D31" i="1"/>
  <c r="AG31" i="1"/>
  <c r="D30" i="1"/>
  <c r="D29" i="1"/>
  <c r="AH28" i="1" l="1"/>
  <c r="AI30" i="1"/>
  <c r="AJ29" i="1"/>
  <c r="AJ30" i="1" s="1"/>
  <c r="AJ31" i="1" s="1"/>
  <c r="AH237" i="1"/>
  <c r="AF29" i="1"/>
  <c r="A32" i="1"/>
  <c r="AF30" i="1"/>
  <c r="AH29" i="1"/>
  <c r="AF31" i="1"/>
  <c r="AF28" i="1"/>
  <c r="AI32" i="1" l="1"/>
  <c r="D32" i="1"/>
  <c r="A33" i="1"/>
  <c r="A34" i="1"/>
  <c r="D34" i="1"/>
  <c r="A35" i="1"/>
  <c r="AG33" i="1"/>
  <c r="AH30" i="1"/>
  <c r="AG32" i="1"/>
  <c r="D33" i="1"/>
  <c r="AJ32" i="1" l="1"/>
  <c r="AJ33" i="1" s="1"/>
  <c r="AI33" i="1"/>
  <c r="AI34" i="1"/>
  <c r="AJ36" i="1"/>
  <c r="AI35" i="1"/>
  <c r="AH219" i="1"/>
  <c r="AG34" i="1"/>
  <c r="AH31" i="1"/>
  <c r="AF32" i="1"/>
  <c r="AH32" i="1"/>
  <c r="AF34" i="1"/>
  <c r="AF33" i="1"/>
  <c r="A36" i="1"/>
  <c r="AG36" i="1"/>
  <c r="A37" i="1"/>
  <c r="D37" i="1"/>
  <c r="AG37" i="1"/>
  <c r="AJ34" i="1" l="1"/>
  <c r="AJ37" i="1"/>
  <c r="AI37" i="1"/>
  <c r="AH300" i="1"/>
  <c r="AH232" i="1"/>
  <c r="D36" i="1"/>
  <c r="A38" i="1"/>
  <c r="A39" i="1"/>
  <c r="AH33" i="1"/>
  <c r="AG38" i="1"/>
  <c r="AF37" i="1"/>
  <c r="AH36" i="1" l="1"/>
  <c r="AI38" i="1"/>
  <c r="AJ38" i="1"/>
  <c r="AI39" i="1"/>
  <c r="AH247" i="1"/>
  <c r="D318" i="1"/>
  <c r="AG318" i="1"/>
  <c r="AJ318" i="1" s="1"/>
  <c r="D38" i="1"/>
  <c r="AF36" i="1"/>
  <c r="AH37" i="1"/>
  <c r="A40" i="1"/>
  <c r="AH34" i="1"/>
  <c r="D39" i="1"/>
  <c r="AG40" i="1"/>
  <c r="AG39" i="1"/>
  <c r="D40" i="1"/>
  <c r="A41" i="1"/>
  <c r="AG41" i="1" s="1"/>
  <c r="AI40" i="1" l="1"/>
  <c r="AJ39" i="1"/>
  <c r="AJ40" i="1" s="1"/>
  <c r="AJ41" i="1" s="1"/>
  <c r="AI41" i="1"/>
  <c r="AH318" i="1"/>
  <c r="AF318" i="1"/>
  <c r="AF38" i="1"/>
  <c r="AF39" i="1"/>
  <c r="D41" i="1"/>
  <c r="AH38" i="1"/>
  <c r="A42" i="1"/>
  <c r="A43" i="1" s="1"/>
  <c r="AF40" i="1"/>
  <c r="D42" i="1"/>
  <c r="AG42" i="1"/>
  <c r="AJ42" i="1" l="1"/>
  <c r="AI43" i="1"/>
  <c r="AG329" i="1"/>
  <c r="AJ329" i="1" s="1"/>
  <c r="D329" i="1"/>
  <c r="D43" i="1"/>
  <c r="AF41" i="1"/>
  <c r="A44" i="1"/>
  <c r="A45" i="1"/>
  <c r="D44" i="1"/>
  <c r="AG43" i="1"/>
  <c r="AF42" i="1"/>
  <c r="AH39" i="1"/>
  <c r="AI44" i="1" l="1"/>
  <c r="AJ43" i="1"/>
  <c r="AI45" i="1"/>
  <c r="AF329" i="1"/>
  <c r="D334" i="1"/>
  <c r="AG334" i="1"/>
  <c r="AJ334" i="1" s="1"/>
  <c r="AG336" i="1"/>
  <c r="AJ336" i="1" s="1"/>
  <c r="D336" i="1"/>
  <c r="D45" i="1"/>
  <c r="AF44" i="1"/>
  <c r="AH40" i="1"/>
  <c r="A46" i="1"/>
  <c r="A47" i="1"/>
  <c r="AF43" i="1"/>
  <c r="AG45" i="1"/>
  <c r="AH41" i="1"/>
  <c r="AG44" i="1"/>
  <c r="AI46" i="1" l="1"/>
  <c r="AJ44" i="1"/>
  <c r="AJ45" i="1" s="1"/>
  <c r="AJ47" i="1"/>
  <c r="AF334" i="1"/>
  <c r="AF336" i="1"/>
  <c r="D344" i="1"/>
  <c r="AG344" i="1"/>
  <c r="AJ344" i="1" s="1"/>
  <c r="D346" i="1"/>
  <c r="AG346" i="1"/>
  <c r="AJ346" i="1" s="1"/>
  <c r="D349" i="1"/>
  <c r="AG349" i="1"/>
  <c r="AJ349" i="1" s="1"/>
  <c r="D351" i="1"/>
  <c r="AG351" i="1"/>
  <c r="AJ351" i="1" s="1"/>
  <c r="D47" i="1"/>
  <c r="AH42" i="1"/>
  <c r="AF45" i="1"/>
  <c r="A48" i="1"/>
  <c r="D48" i="1" s="1"/>
  <c r="A49" i="1"/>
  <c r="AG47" i="1"/>
  <c r="AH47" i="1" l="1"/>
  <c r="AI48" i="1"/>
  <c r="AI49" i="1"/>
  <c r="AH334" i="1"/>
  <c r="AF351" i="1"/>
  <c r="AF346" i="1"/>
  <c r="AF349" i="1"/>
  <c r="AF344" i="1"/>
  <c r="AH43" i="1"/>
  <c r="AH44" i="1"/>
  <c r="D49" i="1"/>
  <c r="A50" i="1"/>
  <c r="AF48" i="1"/>
  <c r="AH48" i="1"/>
  <c r="AF47" i="1"/>
  <c r="AG48" i="1"/>
  <c r="AG49" i="1"/>
  <c r="AJ48" i="1" l="1"/>
  <c r="AJ49" i="1" s="1"/>
  <c r="AI50" i="1"/>
  <c r="AH344" i="1"/>
  <c r="AH336" i="1"/>
  <c r="AG357" i="1"/>
  <c r="AJ357" i="1" s="1"/>
  <c r="D360" i="1"/>
  <c r="AG360" i="1"/>
  <c r="AJ360" i="1" s="1"/>
  <c r="D357" i="1"/>
  <c r="AF49" i="1"/>
  <c r="AH49" i="1"/>
  <c r="D50" i="1"/>
  <c r="AG50" i="1"/>
  <c r="A51" i="1"/>
  <c r="AG51" i="1"/>
  <c r="A52" i="1"/>
  <c r="AH45" i="1"/>
  <c r="D52" i="1"/>
  <c r="D51" i="1"/>
  <c r="AJ50" i="1" l="1"/>
  <c r="AJ51" i="1" s="1"/>
  <c r="AI52" i="1"/>
  <c r="AH357" i="1"/>
  <c r="AF360" i="1"/>
  <c r="AF357" i="1"/>
  <c r="A53" i="1"/>
  <c r="AF50" i="1"/>
  <c r="AG52" i="1"/>
  <c r="A54" i="1"/>
  <c r="AF51" i="1"/>
  <c r="AH50" i="1"/>
  <c r="AF52" i="1"/>
  <c r="AI53" i="1" l="1"/>
  <c r="AJ52" i="1"/>
  <c r="AJ54" i="1"/>
  <c r="AG603" i="1"/>
  <c r="AJ603" i="1" s="1"/>
  <c r="D603" i="1"/>
  <c r="AH346" i="1"/>
  <c r="AH51" i="1"/>
  <c r="A55" i="1"/>
  <c r="AG54" i="1"/>
  <c r="D54" i="1"/>
  <c r="AH54" i="1" l="1"/>
  <c r="AI55" i="1"/>
  <c r="AJ70" i="1"/>
  <c r="AC603" i="1"/>
  <c r="AB603" i="1"/>
  <c r="AF603" i="1"/>
  <c r="AH603" i="1"/>
  <c r="AH360" i="1"/>
  <c r="D373" i="1"/>
  <c r="AG373" i="1"/>
  <c r="AJ373" i="1" s="1"/>
  <c r="AH52" i="1"/>
  <c r="AF54" i="1"/>
  <c r="AH329" i="1" l="1"/>
  <c r="AF373" i="1"/>
  <c r="AH349" i="1"/>
  <c r="AH373" i="1"/>
  <c r="AJ77" i="1" l="1"/>
  <c r="AH76" i="1"/>
  <c r="D385" i="1"/>
  <c r="AH351" i="1"/>
  <c r="AG385" i="1"/>
  <c r="AJ385" i="1" s="1"/>
  <c r="AH385" i="1" l="1"/>
  <c r="AF385" i="1"/>
  <c r="AG393" i="1"/>
  <c r="AJ393" i="1" s="1"/>
  <c r="D393" i="1"/>
  <c r="AG405" i="1"/>
  <c r="AJ405" i="1" s="1"/>
  <c r="D405" i="1"/>
  <c r="AJ81" i="1" l="1"/>
  <c r="AF393" i="1"/>
  <c r="AF405" i="1"/>
  <c r="D417" i="1"/>
  <c r="AG417" i="1"/>
  <c r="AJ417" i="1" s="1"/>
  <c r="AF417" i="1" l="1"/>
  <c r="AG426" i="1"/>
  <c r="AJ426" i="1" s="1"/>
  <c r="D426" i="1"/>
  <c r="AH426" i="1" l="1"/>
  <c r="AF426" i="1"/>
  <c r="AG431" i="1"/>
  <c r="AJ431" i="1" s="1"/>
  <c r="D431" i="1"/>
  <c r="AH431" i="1" l="1"/>
  <c r="AF431" i="1"/>
  <c r="D433" i="1"/>
  <c r="AH433" i="1" l="1"/>
  <c r="AF433" i="1"/>
  <c r="AG437" i="1" l="1"/>
  <c r="AJ437" i="1" s="1"/>
  <c r="D437" i="1"/>
  <c r="D439" i="1"/>
  <c r="AG439" i="1"/>
  <c r="AJ439" i="1" s="1"/>
  <c r="AJ59" i="1" l="1"/>
  <c r="AF439" i="1"/>
  <c r="AF437" i="1"/>
  <c r="AH437" i="1"/>
  <c r="D442" i="1"/>
  <c r="AG442" i="1"/>
  <c r="AJ442" i="1" s="1"/>
  <c r="AG444" i="1"/>
  <c r="AJ444" i="1" s="1"/>
  <c r="D444" i="1"/>
  <c r="AJ62" i="1" l="1"/>
  <c r="AH61" i="1"/>
  <c r="AF442" i="1"/>
  <c r="AH442" i="1"/>
  <c r="AF444" i="1"/>
  <c r="AJ64" i="1" l="1"/>
  <c r="AH439" i="1"/>
  <c r="AH444" i="1"/>
  <c r="AH417" i="1"/>
  <c r="AG453" i="1"/>
  <c r="AJ453" i="1" s="1"/>
  <c r="D453" i="1"/>
  <c r="D455" i="1"/>
  <c r="AG455" i="1"/>
  <c r="AJ455" i="1" s="1"/>
  <c r="AJ91" i="1" l="1"/>
  <c r="AF453" i="1"/>
  <c r="AF455" i="1"/>
  <c r="AJ66" i="1" l="1"/>
  <c r="AH405" i="1"/>
  <c r="AH455" i="1"/>
  <c r="AJ93" i="1" l="1"/>
  <c r="A56" i="1"/>
  <c r="AJ56" i="1" l="1"/>
  <c r="AG474" i="1"/>
  <c r="AJ474" i="1" s="1"/>
  <c r="D474" i="1"/>
  <c r="D477" i="1"/>
  <c r="AG477" i="1"/>
  <c r="AJ477" i="1" s="1"/>
  <c r="AG480" i="1"/>
  <c r="AJ480" i="1" s="1"/>
  <c r="D480" i="1"/>
  <c r="A57" i="1"/>
  <c r="AG57" i="1"/>
  <c r="D56" i="1"/>
  <c r="AG56" i="1"/>
  <c r="AH56" i="1" l="1"/>
  <c r="AJ57" i="1"/>
  <c r="AF477" i="1"/>
  <c r="AH474" i="1"/>
  <c r="D487" i="1"/>
  <c r="AF480" i="1"/>
  <c r="AF474" i="1"/>
  <c r="AG487" i="1"/>
  <c r="AJ487" i="1" s="1"/>
  <c r="D489" i="1"/>
  <c r="AG489" i="1"/>
  <c r="AJ489" i="1" s="1"/>
  <c r="AG496" i="1"/>
  <c r="AJ496" i="1" s="1"/>
  <c r="D496" i="1"/>
  <c r="D57" i="1"/>
  <c r="A58" i="1"/>
  <c r="AF56" i="1"/>
  <c r="AI58" i="1" l="1"/>
  <c r="AH496" i="1"/>
  <c r="AF489" i="1"/>
  <c r="AF487" i="1"/>
  <c r="D498" i="1"/>
  <c r="AF496" i="1"/>
  <c r="AG498" i="1"/>
  <c r="AJ498" i="1" s="1"/>
  <c r="A59" i="1"/>
  <c r="AF57" i="1"/>
  <c r="AH57" i="1"/>
  <c r="A60" i="1"/>
  <c r="D59" i="1"/>
  <c r="AG59" i="1"/>
  <c r="D60" i="1"/>
  <c r="AG60" i="1"/>
  <c r="A61" i="1"/>
  <c r="AH59" i="1" l="1"/>
  <c r="AI61" i="1"/>
  <c r="AJ60" i="1"/>
  <c r="AI60" i="1"/>
  <c r="AH487" i="1"/>
  <c r="AH477" i="1"/>
  <c r="AG506" i="1"/>
  <c r="AJ506" i="1" s="1"/>
  <c r="D507" i="1"/>
  <c r="AF498" i="1"/>
  <c r="D506" i="1"/>
  <c r="D508" i="1"/>
  <c r="AG507" i="1"/>
  <c r="AJ507" i="1" s="1"/>
  <c r="AG508" i="1"/>
  <c r="AJ508" i="1" s="1"/>
  <c r="AG509" i="1"/>
  <c r="AJ509" i="1" s="1"/>
  <c r="D509" i="1"/>
  <c r="AG511" i="1"/>
  <c r="AJ511" i="1" s="1"/>
  <c r="D511" i="1"/>
  <c r="AH60" i="1"/>
  <c r="AF59" i="1"/>
  <c r="A62" i="1"/>
  <c r="AF60" i="1"/>
  <c r="A63" i="1"/>
  <c r="AG62" i="1"/>
  <c r="AI63" i="1" l="1"/>
  <c r="AH511" i="1"/>
  <c r="AH498" i="1"/>
  <c r="AH489" i="1"/>
  <c r="AF511" i="1"/>
  <c r="AF506" i="1"/>
  <c r="AF507" i="1"/>
  <c r="AF509" i="1"/>
  <c r="AF508" i="1"/>
  <c r="AG512" i="1"/>
  <c r="AJ512" i="1" s="1"/>
  <c r="D513" i="1"/>
  <c r="AG514" i="1"/>
  <c r="AJ514" i="1" s="1"/>
  <c r="AG516" i="1"/>
  <c r="AJ516" i="1" s="1"/>
  <c r="AG513" i="1"/>
  <c r="AJ513" i="1" s="1"/>
  <c r="D514" i="1"/>
  <c r="D516" i="1"/>
  <c r="D512" i="1"/>
  <c r="D62" i="1"/>
  <c r="A64" i="1"/>
  <c r="D64" i="1" s="1"/>
  <c r="AH62" i="1" l="1"/>
  <c r="AH64" i="1"/>
  <c r="AH516" i="1"/>
  <c r="AF513" i="1"/>
  <c r="AF514" i="1"/>
  <c r="AH480" i="1"/>
  <c r="AF516" i="1"/>
  <c r="AF512" i="1"/>
  <c r="AH512" i="1"/>
  <c r="AG517" i="1"/>
  <c r="AJ517" i="1" s="1"/>
  <c r="D517" i="1"/>
  <c r="AG518" i="1"/>
  <c r="AJ518" i="1" s="1"/>
  <c r="D518" i="1"/>
  <c r="D519" i="1"/>
  <c r="AG519" i="1"/>
  <c r="AJ519" i="1" s="1"/>
  <c r="D520" i="1"/>
  <c r="AG520" i="1"/>
  <c r="AJ520" i="1" s="1"/>
  <c r="D521" i="1"/>
  <c r="AG521" i="1"/>
  <c r="AJ521" i="1" s="1"/>
  <c r="D522" i="1"/>
  <c r="AG522" i="1"/>
  <c r="AJ522" i="1" s="1"/>
  <c r="D523" i="1"/>
  <c r="AG523" i="1"/>
  <c r="AJ523" i="1" s="1"/>
  <c r="AG525" i="1"/>
  <c r="AJ525" i="1" s="1"/>
  <c r="D525" i="1"/>
  <c r="AG64" i="1"/>
  <c r="A65" i="1"/>
  <c r="AF64" i="1"/>
  <c r="AF62" i="1"/>
  <c r="AI65" i="1" l="1"/>
  <c r="AH525" i="1"/>
  <c r="AH513" i="1"/>
  <c r="AH506" i="1"/>
  <c r="AH507" i="1" s="1"/>
  <c r="AF518" i="1"/>
  <c r="AF522" i="1"/>
  <c r="AF517" i="1"/>
  <c r="AF525" i="1"/>
  <c r="AF520" i="1"/>
  <c r="AH517" i="1"/>
  <c r="AF523" i="1"/>
  <c r="AF521" i="1"/>
  <c r="AH518" i="1"/>
  <c r="D526" i="1"/>
  <c r="AG528" i="1"/>
  <c r="AJ528" i="1" s="1"/>
  <c r="AH514" i="1"/>
  <c r="AF519" i="1"/>
  <c r="AG526" i="1"/>
  <c r="AJ526" i="1" s="1"/>
  <c r="D528" i="1"/>
  <c r="A66" i="1"/>
  <c r="D66" i="1" s="1"/>
  <c r="AH66" i="1" l="1"/>
  <c r="AH528" i="1"/>
  <c r="AH519" i="1"/>
  <c r="AH508" i="1"/>
  <c r="AH526" i="1"/>
  <c r="AF528" i="1"/>
  <c r="AF526" i="1"/>
  <c r="AG530" i="1"/>
  <c r="AJ530" i="1" s="1"/>
  <c r="AG66" i="1"/>
  <c r="A67" i="1"/>
  <c r="AG67" i="1"/>
  <c r="D67" i="1"/>
  <c r="AF66" i="1"/>
  <c r="A68" i="1"/>
  <c r="D68" i="1" s="1"/>
  <c r="AG68" i="1"/>
  <c r="AI68" i="1" l="1"/>
  <c r="AJ67" i="1"/>
  <c r="AJ68" i="1" s="1"/>
  <c r="AJ97" i="1"/>
  <c r="AJ95" i="1"/>
  <c r="AH509" i="1"/>
  <c r="D532" i="1"/>
  <c r="AH520" i="1"/>
  <c r="AH521" i="1" s="1"/>
  <c r="AH522" i="1"/>
  <c r="AG532" i="1"/>
  <c r="AJ532" i="1" s="1"/>
  <c r="AH67" i="1"/>
  <c r="AF67" i="1"/>
  <c r="AF68" i="1"/>
  <c r="A69" i="1"/>
  <c r="A70" i="1" s="1"/>
  <c r="AG70" i="1"/>
  <c r="D70" i="1"/>
  <c r="AH70" i="1" l="1"/>
  <c r="AI69" i="1"/>
  <c r="AH532" i="1"/>
  <c r="AH523" i="1"/>
  <c r="AF532" i="1"/>
  <c r="AG534" i="1"/>
  <c r="AJ534" i="1" s="1"/>
  <c r="A71" i="1"/>
  <c r="D71" i="1"/>
  <c r="AF70" i="1"/>
  <c r="AG71" i="1"/>
  <c r="AH68" i="1"/>
  <c r="A72" i="1"/>
  <c r="D72" i="1"/>
  <c r="AG72" i="1"/>
  <c r="A73" i="1"/>
  <c r="D73" i="1"/>
  <c r="AG73" i="1"/>
  <c r="AI73" i="1" l="1"/>
  <c r="AI72" i="1"/>
  <c r="AJ71" i="1"/>
  <c r="AJ72" i="1" s="1"/>
  <c r="AJ73" i="1" s="1"/>
  <c r="AI71" i="1"/>
  <c r="AG535" i="1"/>
  <c r="AJ535" i="1" s="1"/>
  <c r="D535" i="1"/>
  <c r="AG536" i="1"/>
  <c r="AJ536" i="1" s="1"/>
  <c r="D536" i="1"/>
  <c r="D538" i="1"/>
  <c r="AG538" i="1"/>
  <c r="AJ538" i="1" s="1"/>
  <c r="A74" i="1"/>
  <c r="AF71" i="1"/>
  <c r="AH71" i="1"/>
  <c r="AF73" i="1"/>
  <c r="AF72" i="1"/>
  <c r="D74" i="1"/>
  <c r="AG74" i="1"/>
  <c r="A75" i="1"/>
  <c r="D75" i="1"/>
  <c r="AG75" i="1"/>
  <c r="A76" i="1"/>
  <c r="A77" i="1"/>
  <c r="D77" i="1"/>
  <c r="AG77" i="1"/>
  <c r="A78" i="1"/>
  <c r="AG78" i="1"/>
  <c r="D78" i="1"/>
  <c r="AI75" i="1" l="1"/>
  <c r="AI74" i="1"/>
  <c r="AJ74" i="1"/>
  <c r="AJ75" i="1" s="1"/>
  <c r="AJ78" i="1"/>
  <c r="AH77" i="1"/>
  <c r="AI76" i="1"/>
  <c r="AJ102" i="1"/>
  <c r="AH538" i="1"/>
  <c r="AF538" i="1"/>
  <c r="AH535" i="1"/>
  <c r="AF535" i="1"/>
  <c r="D539" i="1"/>
  <c r="AF536" i="1"/>
  <c r="AG539" i="1"/>
  <c r="AJ539" i="1" s="1"/>
  <c r="D541" i="1"/>
  <c r="AG541" i="1"/>
  <c r="AJ541" i="1" s="1"/>
  <c r="A79" i="1"/>
  <c r="AF74" i="1"/>
  <c r="D79" i="1"/>
  <c r="AH72" i="1"/>
  <c r="AF78" i="1"/>
  <c r="AH78" i="1"/>
  <c r="A80" i="1"/>
  <c r="A81" i="1" s="1"/>
  <c r="AF77" i="1"/>
  <c r="AG79" i="1"/>
  <c r="AF75" i="1"/>
  <c r="AI79" i="1" l="1"/>
  <c r="AJ79" i="1"/>
  <c r="AJ110" i="1"/>
  <c r="AH541" i="1"/>
  <c r="AH536" i="1"/>
  <c r="AF539" i="1"/>
  <c r="D542" i="1"/>
  <c r="AF541" i="1"/>
  <c r="AH539" i="1"/>
  <c r="AG542" i="1"/>
  <c r="AJ542" i="1" s="1"/>
  <c r="D543" i="1"/>
  <c r="AG543" i="1"/>
  <c r="AJ543" i="1" s="1"/>
  <c r="AG545" i="1"/>
  <c r="AJ545" i="1" s="1"/>
  <c r="D545" i="1"/>
  <c r="AH73" i="1"/>
  <c r="AG81" i="1"/>
  <c r="AF79" i="1"/>
  <c r="A82" i="1"/>
  <c r="AH79" i="1"/>
  <c r="D81" i="1"/>
  <c r="AH81" i="1" l="1"/>
  <c r="AI82" i="1"/>
  <c r="AH545" i="1"/>
  <c r="AF545" i="1"/>
  <c r="AF542" i="1"/>
  <c r="AG547" i="1"/>
  <c r="AJ547" i="1" s="1"/>
  <c r="AF543" i="1"/>
  <c r="AH542" i="1"/>
  <c r="AH74" i="1"/>
  <c r="AH75" i="1" s="1"/>
  <c r="AF81" i="1"/>
  <c r="AG82" i="1"/>
  <c r="A83" i="1"/>
  <c r="D82" i="1"/>
  <c r="AJ82" i="1" l="1"/>
  <c r="AI83" i="1"/>
  <c r="AJ117" i="1"/>
  <c r="AH543" i="1"/>
  <c r="AG548" i="1"/>
  <c r="AJ548" i="1" s="1"/>
  <c r="D548" i="1"/>
  <c r="AG549" i="1"/>
  <c r="AJ549" i="1" s="1"/>
  <c r="D549" i="1"/>
  <c r="AG550" i="1"/>
  <c r="AJ550" i="1" s="1"/>
  <c r="D550" i="1"/>
  <c r="D551" i="1"/>
  <c r="AG551" i="1"/>
  <c r="AJ551" i="1" s="1"/>
  <c r="D552" i="1"/>
  <c r="AG552" i="1"/>
  <c r="AJ552" i="1" s="1"/>
  <c r="AG553" i="1"/>
  <c r="AJ553" i="1" s="1"/>
  <c r="D553" i="1"/>
  <c r="AG554" i="1"/>
  <c r="AJ554" i="1" s="1"/>
  <c r="D554" i="1"/>
  <c r="AG556" i="1"/>
  <c r="AJ556" i="1" s="1"/>
  <c r="D556" i="1"/>
  <c r="A84" i="1"/>
  <c r="AH82" i="1"/>
  <c r="AG83" i="1"/>
  <c r="A85" i="1"/>
  <c r="AG84" i="1"/>
  <c r="D83" i="1"/>
  <c r="AF82" i="1"/>
  <c r="A86" i="1"/>
  <c r="AG85" i="1"/>
  <c r="AJ83" i="1" l="1"/>
  <c r="AJ84" i="1" s="1"/>
  <c r="AJ85" i="1" s="1"/>
  <c r="AI86" i="1"/>
  <c r="AI85" i="1"/>
  <c r="AH116" i="1"/>
  <c r="AH556" i="1"/>
  <c r="AF556" i="1"/>
  <c r="AF553" i="1"/>
  <c r="AF549" i="1"/>
  <c r="AF554" i="1"/>
  <c r="AF550" i="1"/>
  <c r="AF548" i="1"/>
  <c r="AF552" i="1"/>
  <c r="AH548" i="1"/>
  <c r="D557" i="1"/>
  <c r="AF551" i="1"/>
  <c r="D558" i="1"/>
  <c r="AG557" i="1"/>
  <c r="AJ557" i="1" s="1"/>
  <c r="AG558" i="1"/>
  <c r="AJ558" i="1" s="1"/>
  <c r="D559" i="1"/>
  <c r="AG559" i="1"/>
  <c r="AJ559" i="1" s="1"/>
  <c r="AG560" i="1"/>
  <c r="AJ560" i="1" s="1"/>
  <c r="D560" i="1"/>
  <c r="D561" i="1"/>
  <c r="AG561" i="1"/>
  <c r="AJ561" i="1" s="1"/>
  <c r="D563" i="1"/>
  <c r="AG563" i="1"/>
  <c r="AJ563" i="1" s="1"/>
  <c r="AG564" i="1"/>
  <c r="AJ564" i="1" s="1"/>
  <c r="D564" i="1"/>
  <c r="D566" i="1"/>
  <c r="AG566" i="1"/>
  <c r="AJ566" i="1" s="1"/>
  <c r="AG86" i="1"/>
  <c r="AH83" i="1"/>
  <c r="D86" i="1"/>
  <c r="D84" i="1"/>
  <c r="A87" i="1"/>
  <c r="AF83" i="1"/>
  <c r="D85" i="1"/>
  <c r="A88" i="1"/>
  <c r="AG87" i="1"/>
  <c r="D87" i="1"/>
  <c r="AJ86" i="1" l="1"/>
  <c r="AJ87" i="1" s="1"/>
  <c r="AI88" i="1"/>
  <c r="AI87" i="1"/>
  <c r="AJ120" i="1"/>
  <c r="AG433" i="1"/>
  <c r="AJ433" i="1" s="1"/>
  <c r="AH566" i="1"/>
  <c r="AH563" i="1"/>
  <c r="AH549" i="1"/>
  <c r="AF563" i="1"/>
  <c r="AF564" i="1"/>
  <c r="AF560" i="1"/>
  <c r="AG567" i="1"/>
  <c r="AJ567" i="1" s="1"/>
  <c r="AG568" i="1"/>
  <c r="AJ568" i="1" s="1"/>
  <c r="AF566" i="1"/>
  <c r="AH564" i="1"/>
  <c r="AH557" i="1"/>
  <c r="AH558" i="1" s="1"/>
  <c r="AF561" i="1"/>
  <c r="AF559" i="1"/>
  <c r="AF557" i="1"/>
  <c r="AF558" i="1"/>
  <c r="D567" i="1"/>
  <c r="D568" i="1"/>
  <c r="AG569" i="1"/>
  <c r="AJ569" i="1" s="1"/>
  <c r="D569" i="1"/>
  <c r="D570" i="1"/>
  <c r="AG570" i="1"/>
  <c r="AJ570" i="1" s="1"/>
  <c r="AG571" i="1"/>
  <c r="AJ571" i="1" s="1"/>
  <c r="D571" i="1"/>
  <c r="D572" i="1"/>
  <c r="AG572" i="1"/>
  <c r="AJ572" i="1" s="1"/>
  <c r="AG573" i="1"/>
  <c r="AJ573" i="1" s="1"/>
  <c r="D573" i="1"/>
  <c r="AG575" i="1"/>
  <c r="AJ575" i="1" s="1"/>
  <c r="D575" i="1"/>
  <c r="AG576" i="1"/>
  <c r="AJ576" i="1" s="1"/>
  <c r="D576" i="1"/>
  <c r="D577" i="1"/>
  <c r="AG577" i="1"/>
  <c r="AJ577" i="1" s="1"/>
  <c r="AG578" i="1"/>
  <c r="AJ578" i="1" s="1"/>
  <c r="D578" i="1"/>
  <c r="AG579" i="1"/>
  <c r="AJ579" i="1" s="1"/>
  <c r="D579" i="1"/>
  <c r="D580" i="1"/>
  <c r="AG580" i="1"/>
  <c r="AJ580" i="1" s="1"/>
  <c r="D581" i="1"/>
  <c r="AG581" i="1"/>
  <c r="AJ581" i="1" s="1"/>
  <c r="AG582" i="1"/>
  <c r="AJ582" i="1" s="1"/>
  <c r="D582" i="1"/>
  <c r="D583" i="1"/>
  <c r="AG583" i="1"/>
  <c r="AJ583" i="1" s="1"/>
  <c r="AG584" i="1"/>
  <c r="AJ584" i="1" s="1"/>
  <c r="D584" i="1"/>
  <c r="D585" i="1"/>
  <c r="AG585" i="1"/>
  <c r="AJ585" i="1" s="1"/>
  <c r="AG587" i="1"/>
  <c r="AJ587" i="1" s="1"/>
  <c r="D587" i="1"/>
  <c r="AG588" i="1"/>
  <c r="AJ588" i="1" s="1"/>
  <c r="D588" i="1"/>
  <c r="D589" i="1"/>
  <c r="AG589" i="1"/>
  <c r="AJ589" i="1" s="1"/>
  <c r="D590" i="1"/>
  <c r="AG590" i="1"/>
  <c r="AJ590" i="1" s="1"/>
  <c r="AG591" i="1"/>
  <c r="AJ591" i="1" s="1"/>
  <c r="D591" i="1"/>
  <c r="AG593" i="1"/>
  <c r="AJ593" i="1" s="1"/>
  <c r="D593" i="1"/>
  <c r="D594" i="1"/>
  <c r="AG594" i="1"/>
  <c r="AJ594" i="1" s="1"/>
  <c r="AG595" i="1"/>
  <c r="AJ595" i="1" s="1"/>
  <c r="D595" i="1"/>
  <c r="AG597" i="1"/>
  <c r="AJ597" i="1" s="1"/>
  <c r="D597" i="1"/>
  <c r="AG598" i="1"/>
  <c r="AJ598" i="1" s="1"/>
  <c r="D598" i="1"/>
  <c r="D599" i="1"/>
  <c r="AG599" i="1"/>
  <c r="AJ599" i="1" s="1"/>
  <c r="D601" i="1"/>
  <c r="AG601" i="1"/>
  <c r="AJ601" i="1" s="1"/>
  <c r="D602" i="1"/>
  <c r="AG602" i="1"/>
  <c r="AJ602" i="1" s="1"/>
  <c r="D604" i="1"/>
  <c r="AG604" i="1"/>
  <c r="AJ604" i="1" s="1"/>
  <c r="AG605" i="1"/>
  <c r="AJ605" i="1" s="1"/>
  <c r="D605" i="1"/>
  <c r="D607" i="1"/>
  <c r="AG607" i="1"/>
  <c r="AJ607" i="1" s="1"/>
  <c r="D609" i="1"/>
  <c r="AG609" i="1"/>
  <c r="AJ609" i="1" s="1"/>
  <c r="AG610" i="1"/>
  <c r="AJ610" i="1" s="1"/>
  <c r="D610" i="1"/>
  <c r="AG612" i="1"/>
  <c r="AJ612" i="1" s="1"/>
  <c r="D612" i="1"/>
  <c r="AG613" i="1"/>
  <c r="AJ613" i="1" s="1"/>
  <c r="D613" i="1"/>
  <c r="D614" i="1"/>
  <c r="AG614" i="1"/>
  <c r="AJ614" i="1" s="1"/>
  <c r="AG616" i="1"/>
  <c r="AJ616" i="1" s="1"/>
  <c r="D616" i="1"/>
  <c r="D618" i="1"/>
  <c r="AG618" i="1"/>
  <c r="AJ618" i="1" s="1"/>
  <c r="D620" i="1"/>
  <c r="AG620" i="1"/>
  <c r="AJ620" i="1" s="1"/>
  <c r="AG621" i="1"/>
  <c r="AJ621" i="1" s="1"/>
  <c r="D621" i="1"/>
  <c r="AG622" i="1"/>
  <c r="AJ622" i="1" s="1"/>
  <c r="D622" i="1"/>
  <c r="AG624" i="1"/>
  <c r="AJ624" i="1" s="1"/>
  <c r="D624" i="1"/>
  <c r="D626" i="1"/>
  <c r="AG626" i="1"/>
  <c r="AJ626" i="1" s="1"/>
  <c r="D628" i="1"/>
  <c r="AG628" i="1"/>
  <c r="AJ628" i="1" s="1"/>
  <c r="AG629" i="1"/>
  <c r="AJ629" i="1" s="1"/>
  <c r="D629" i="1"/>
  <c r="AG630" i="1"/>
  <c r="AJ630" i="1" s="1"/>
  <c r="D630" i="1"/>
  <c r="D632" i="1"/>
  <c r="AG632" i="1"/>
  <c r="AJ632" i="1" s="1"/>
  <c r="AG634" i="1"/>
  <c r="AJ634" i="1" s="1"/>
  <c r="D634" i="1"/>
  <c r="AG635" i="1"/>
  <c r="AJ635" i="1" s="1"/>
  <c r="D635" i="1"/>
  <c r="D636" i="1"/>
  <c r="AG636" i="1"/>
  <c r="AJ636" i="1" s="1"/>
  <c r="D637" i="1"/>
  <c r="AG637" i="1"/>
  <c r="AJ637" i="1" s="1"/>
  <c r="D88" i="1"/>
  <c r="AH84" i="1"/>
  <c r="AG88" i="1"/>
  <c r="A89" i="1"/>
  <c r="AF86" i="1"/>
  <c r="AF84" i="1"/>
  <c r="AF85" i="1"/>
  <c r="AF87" i="1"/>
  <c r="AJ88" i="1" l="1"/>
  <c r="AI89" i="1"/>
  <c r="AJ125" i="1"/>
  <c r="AH634" i="1"/>
  <c r="AH632" i="1"/>
  <c r="AH628" i="1"/>
  <c r="AH626" i="1"/>
  <c r="AH624" i="1"/>
  <c r="AH620" i="1"/>
  <c r="AH618" i="1"/>
  <c r="AH616" i="1"/>
  <c r="AH612" i="1"/>
  <c r="AH609" i="1"/>
  <c r="AH607" i="1"/>
  <c r="AH604" i="1"/>
  <c r="AH601" i="1"/>
  <c r="AH597" i="1"/>
  <c r="AH593" i="1"/>
  <c r="AH587" i="1"/>
  <c r="AH575" i="1"/>
  <c r="AG638" i="1"/>
  <c r="AJ638" i="1" s="1"/>
  <c r="AF635" i="1"/>
  <c r="AH629" i="1"/>
  <c r="AF624" i="1"/>
  <c r="AF620" i="1"/>
  <c r="AF613" i="1"/>
  <c r="AF609" i="1"/>
  <c r="AH602" i="1"/>
  <c r="AF594" i="1"/>
  <c r="AF591" i="1"/>
  <c r="AF589" i="1"/>
  <c r="AF585" i="1"/>
  <c r="AF578" i="1"/>
  <c r="AH576" i="1"/>
  <c r="AF570" i="1"/>
  <c r="AH559" i="1"/>
  <c r="AF636" i="1"/>
  <c r="AF634" i="1"/>
  <c r="AF629" i="1"/>
  <c r="AF622" i="1"/>
  <c r="AF618" i="1"/>
  <c r="AH613" i="1"/>
  <c r="AH610" i="1"/>
  <c r="AH605" i="1"/>
  <c r="AF602" i="1"/>
  <c r="AF597" i="1"/>
  <c r="AF588" i="1"/>
  <c r="AF581" i="1"/>
  <c r="AF576" i="1"/>
  <c r="AF568" i="1"/>
  <c r="AH550" i="1"/>
  <c r="AH551" i="1" s="1"/>
  <c r="AF632" i="1"/>
  <c r="AF628" i="1"/>
  <c r="AF621" i="1"/>
  <c r="AF616" i="1"/>
  <c r="AF610" i="1"/>
  <c r="AF605" i="1"/>
  <c r="AH598" i="1"/>
  <c r="AF593" i="1"/>
  <c r="AF590" i="1"/>
  <c r="AH588" i="1"/>
  <c r="AF582" i="1"/>
  <c r="AF577" i="1"/>
  <c r="AF571" i="1"/>
  <c r="AH567" i="1"/>
  <c r="AF637" i="1"/>
  <c r="AH635" i="1"/>
  <c r="AF630" i="1"/>
  <c r="AF626" i="1"/>
  <c r="AH621" i="1"/>
  <c r="AF614" i="1"/>
  <c r="AF612" i="1"/>
  <c r="AF607" i="1"/>
  <c r="AF604" i="1"/>
  <c r="AF601" i="1"/>
  <c r="AF598" i="1"/>
  <c r="AF595" i="1"/>
  <c r="AH589" i="1"/>
  <c r="AF587" i="1"/>
  <c r="AF583" i="1"/>
  <c r="AF580" i="1"/>
  <c r="AH577" i="1"/>
  <c r="AF575" i="1"/>
  <c r="AF572" i="1"/>
  <c r="AF569" i="1"/>
  <c r="AF567" i="1"/>
  <c r="AF599" i="1"/>
  <c r="AH594" i="1"/>
  <c r="AF584" i="1"/>
  <c r="AF579" i="1"/>
  <c r="AF573" i="1"/>
  <c r="D638" i="1"/>
  <c r="D639" i="1"/>
  <c r="D89" i="1"/>
  <c r="AF88" i="1"/>
  <c r="AH85" i="1"/>
  <c r="AH86" i="1" s="1"/>
  <c r="A90" i="1"/>
  <c r="AG89" i="1"/>
  <c r="AI90" i="1" l="1"/>
  <c r="AJ89" i="1"/>
  <c r="AG639" i="1"/>
  <c r="AJ639" i="1" s="1"/>
  <c r="AH636" i="1"/>
  <c r="AH595" i="1"/>
  <c r="AH590" i="1"/>
  <c r="AH568" i="1"/>
  <c r="AH552" i="1"/>
  <c r="AH630" i="1"/>
  <c r="AF638" i="1"/>
  <c r="AF639" i="1"/>
  <c r="AH578" i="1"/>
  <c r="AH599" i="1"/>
  <c r="AH614" i="1"/>
  <c r="AH560" i="1"/>
  <c r="AH622" i="1"/>
  <c r="AG640" i="1"/>
  <c r="AJ640" i="1" s="1"/>
  <c r="AF89" i="1"/>
  <c r="AH87" i="1"/>
  <c r="A91" i="1"/>
  <c r="D91" i="1" s="1"/>
  <c r="A92" i="1"/>
  <c r="AG91" i="1"/>
  <c r="AH91" i="1" l="1"/>
  <c r="AH92" i="1" s="1"/>
  <c r="AI92" i="1"/>
  <c r="AH579" i="1"/>
  <c r="AH569" i="1"/>
  <c r="AH570" i="1" s="1"/>
  <c r="AH637" i="1"/>
  <c r="AH638" i="1" s="1"/>
  <c r="AH639" i="1"/>
  <c r="AH561" i="1"/>
  <c r="AH553" i="1"/>
  <c r="AH591" i="1"/>
  <c r="D640" i="1"/>
  <c r="D641" i="1"/>
  <c r="A93" i="1"/>
  <c r="AG93" i="1"/>
  <c r="AH88" i="1"/>
  <c r="AF91" i="1"/>
  <c r="D93" i="1"/>
  <c r="A94" i="1"/>
  <c r="AI94" i="1" l="1"/>
  <c r="AH93" i="1"/>
  <c r="AH554" i="1"/>
  <c r="AH571" i="1"/>
  <c r="AH572" i="1" s="1"/>
  <c r="AF640" i="1"/>
  <c r="AF641" i="1"/>
  <c r="AG641" i="1"/>
  <c r="AJ641" i="1" s="1"/>
  <c r="AH580" i="1"/>
  <c r="AH640" i="1"/>
  <c r="AF93" i="1"/>
  <c r="AH89" i="1"/>
  <c r="A95" i="1"/>
  <c r="D95" i="1" s="1"/>
  <c r="AG95" i="1"/>
  <c r="A96" i="1"/>
  <c r="AH95" i="1" l="1"/>
  <c r="AI96" i="1"/>
  <c r="D547" i="1"/>
  <c r="D534" i="1"/>
  <c r="D530" i="1"/>
  <c r="AH581" i="1"/>
  <c r="AH573" i="1"/>
  <c r="AH641" i="1"/>
  <c r="A97" i="1"/>
  <c r="A98" i="1" s="1"/>
  <c r="AG97" i="1"/>
  <c r="D98" i="1"/>
  <c r="D97" i="1"/>
  <c r="AG98" i="1"/>
  <c r="A99" i="1"/>
  <c r="A100" i="1" s="1"/>
  <c r="AF95" i="1"/>
  <c r="AG99" i="1"/>
  <c r="AI98" i="1" l="1"/>
  <c r="AH97" i="1"/>
  <c r="AJ98" i="1"/>
  <c r="AJ99" i="1" s="1"/>
  <c r="AI100" i="1"/>
  <c r="AG643" i="1"/>
  <c r="AJ643" i="1" s="1"/>
  <c r="AF547" i="1"/>
  <c r="AH547" i="1"/>
  <c r="AH530" i="1"/>
  <c r="AF530" i="1"/>
  <c r="AH534" i="1"/>
  <c r="AF534" i="1"/>
  <c r="AH582" i="1"/>
  <c r="D643" i="1"/>
  <c r="AG644" i="1"/>
  <c r="AJ644" i="1" s="1"/>
  <c r="A101" i="1"/>
  <c r="AF97" i="1"/>
  <c r="AH98" i="1"/>
  <c r="D100" i="1"/>
  <c r="AG100" i="1"/>
  <c r="A102" i="1"/>
  <c r="D102" i="1"/>
  <c r="D99" i="1"/>
  <c r="AF98" i="1"/>
  <c r="AG102" i="1"/>
  <c r="A103" i="1"/>
  <c r="D103" i="1" s="1"/>
  <c r="AJ100" i="1" l="1"/>
  <c r="AH102" i="1"/>
  <c r="AH643" i="1"/>
  <c r="AH583" i="1"/>
  <c r="AF643" i="1"/>
  <c r="AG645" i="1"/>
  <c r="AJ645" i="1" s="1"/>
  <c r="D644" i="1"/>
  <c r="D645" i="1"/>
  <c r="AG103" i="1"/>
  <c r="AH103" i="1"/>
  <c r="AF100" i="1"/>
  <c r="A104" i="1"/>
  <c r="D104" i="1"/>
  <c r="AH99" i="1"/>
  <c r="AF103" i="1"/>
  <c r="AF99" i="1"/>
  <c r="AF102" i="1"/>
  <c r="AJ103" i="1" l="1"/>
  <c r="AI104" i="1"/>
  <c r="AH584" i="1"/>
  <c r="AF644" i="1"/>
  <c r="AH644" i="1"/>
  <c r="AH645" i="1"/>
  <c r="AF645" i="1"/>
  <c r="AG646" i="1"/>
  <c r="AJ646" i="1" s="1"/>
  <c r="AG104" i="1"/>
  <c r="AH100" i="1"/>
  <c r="AH104" i="1"/>
  <c r="AF104" i="1"/>
  <c r="A105" i="1"/>
  <c r="AG105" i="1"/>
  <c r="D105" i="1"/>
  <c r="A106" i="1"/>
  <c r="AG106" i="1"/>
  <c r="D106" i="1"/>
  <c r="A107" i="1"/>
  <c r="AG107" i="1"/>
  <c r="D107" i="1"/>
  <c r="A108" i="1"/>
  <c r="D108" i="1"/>
  <c r="AG108" i="1"/>
  <c r="AJ104" i="1" l="1"/>
  <c r="AJ105" i="1" s="1"/>
  <c r="AJ106" i="1" s="1"/>
  <c r="AJ107" i="1" s="1"/>
  <c r="AJ108" i="1" s="1"/>
  <c r="AI106" i="1"/>
  <c r="AI107" i="1"/>
  <c r="AJ138" i="1"/>
  <c r="D646" i="1"/>
  <c r="AH585" i="1"/>
  <c r="AH105" i="1"/>
  <c r="AF108" i="1"/>
  <c r="AF105" i="1"/>
  <c r="A109" i="1"/>
  <c r="AF106" i="1"/>
  <c r="AF107" i="1"/>
  <c r="AI109" i="1" l="1"/>
  <c r="AG647" i="1"/>
  <c r="AJ647" i="1" s="1"/>
  <c r="AF646" i="1"/>
  <c r="AH646" i="1"/>
  <c r="D647" i="1"/>
  <c r="AH106" i="1"/>
  <c r="A110" i="1"/>
  <c r="A111" i="1"/>
  <c r="AG110" i="1"/>
  <c r="AG111" i="1"/>
  <c r="D110" i="1"/>
  <c r="AH110" i="1" l="1"/>
  <c r="AJ111" i="1"/>
  <c r="AI111" i="1"/>
  <c r="AJ140" i="1"/>
  <c r="AH647" i="1"/>
  <c r="AG649" i="1"/>
  <c r="AJ649" i="1" s="1"/>
  <c r="AF647" i="1"/>
  <c r="D111" i="1"/>
  <c r="AH107" i="1"/>
  <c r="AF110" i="1"/>
  <c r="A112" i="1"/>
  <c r="A113" i="1" s="1"/>
  <c r="AG112" i="1"/>
  <c r="D112" i="1"/>
  <c r="AI112" i="1" l="1"/>
  <c r="AJ112" i="1"/>
  <c r="D649" i="1"/>
  <c r="AH111" i="1"/>
  <c r="AH112" i="1"/>
  <c r="AH108" i="1"/>
  <c r="D113" i="1"/>
  <c r="AF111" i="1"/>
  <c r="AF112" i="1"/>
  <c r="AG113" i="1"/>
  <c r="A114" i="1"/>
  <c r="AG114" i="1" s="1"/>
  <c r="D114" i="1"/>
  <c r="A115" i="1"/>
  <c r="AJ113" i="1" l="1"/>
  <c r="AJ114" i="1" s="1"/>
  <c r="AI115" i="1"/>
  <c r="AI114" i="1"/>
  <c r="AJ145" i="1"/>
  <c r="AG650" i="1"/>
  <c r="AJ650" i="1" s="1"/>
  <c r="AH649" i="1"/>
  <c r="D650" i="1"/>
  <c r="AF649" i="1"/>
  <c r="D651" i="1"/>
  <c r="AH113" i="1"/>
  <c r="AG115" i="1"/>
  <c r="A116" i="1"/>
  <c r="A117" i="1"/>
  <c r="D115" i="1"/>
  <c r="AF114" i="1"/>
  <c r="AF113" i="1"/>
  <c r="AJ115" i="1" l="1"/>
  <c r="AI116" i="1"/>
  <c r="AJ148" i="1"/>
  <c r="AH650" i="1"/>
  <c r="D652" i="1"/>
  <c r="AF650" i="1"/>
  <c r="AG651" i="1"/>
  <c r="AJ651" i="1" s="1"/>
  <c r="AF651" i="1"/>
  <c r="D117" i="1"/>
  <c r="AG117" i="1"/>
  <c r="A118" i="1"/>
  <c r="D118" i="1"/>
  <c r="AF115" i="1"/>
  <c r="AH114" i="1"/>
  <c r="AG118" i="1"/>
  <c r="A119" i="1"/>
  <c r="AH117" i="1" l="1"/>
  <c r="AI119" i="1"/>
  <c r="AJ118" i="1"/>
  <c r="AI118" i="1"/>
  <c r="AG652" i="1"/>
  <c r="AJ652" i="1" s="1"/>
  <c r="AH651" i="1"/>
  <c r="AH652" i="1" s="1"/>
  <c r="AF652" i="1"/>
  <c r="A120" i="1"/>
  <c r="AG120" i="1"/>
  <c r="AH118" i="1"/>
  <c r="A121" i="1"/>
  <c r="D120" i="1"/>
  <c r="AF118" i="1"/>
  <c r="AH115" i="1"/>
  <c r="AF117" i="1"/>
  <c r="AI121" i="1" l="1"/>
  <c r="AH120" i="1"/>
  <c r="D653" i="1"/>
  <c r="D654" i="1"/>
  <c r="AG654" i="1"/>
  <c r="AJ654" i="1" s="1"/>
  <c r="AG653" i="1"/>
  <c r="AJ653" i="1" s="1"/>
  <c r="D121" i="1"/>
  <c r="AF120" i="1"/>
  <c r="AG121" i="1"/>
  <c r="A122" i="1"/>
  <c r="D122" i="1"/>
  <c r="AG122" i="1"/>
  <c r="A123" i="1"/>
  <c r="AJ121" i="1" l="1"/>
  <c r="AJ122" i="1" s="1"/>
  <c r="AI122" i="1"/>
  <c r="AH653" i="1"/>
  <c r="AH654" i="1"/>
  <c r="AF654" i="1"/>
  <c r="AF653" i="1"/>
  <c r="AF121" i="1"/>
  <c r="A124" i="1"/>
  <c r="AH121" i="1"/>
  <c r="AF122" i="1"/>
  <c r="AG123" i="1"/>
  <c r="D123" i="1"/>
  <c r="AJ123" i="1" l="1"/>
  <c r="AI124" i="1"/>
  <c r="AJ158" i="1"/>
  <c r="D656" i="1"/>
  <c r="AG656" i="1"/>
  <c r="AJ656" i="1" s="1"/>
  <c r="D657" i="1"/>
  <c r="AH122" i="1"/>
  <c r="A125" i="1"/>
  <c r="A126" i="1"/>
  <c r="AG126" i="1"/>
  <c r="A127" i="1"/>
  <c r="D127" i="1"/>
  <c r="AG127" i="1"/>
  <c r="AF123" i="1"/>
  <c r="AH123" i="1"/>
  <c r="D125" i="1"/>
  <c r="D126" i="1"/>
  <c r="A128" i="1"/>
  <c r="AH125" i="1" l="1"/>
  <c r="AJ126" i="1"/>
  <c r="AJ127" i="1" s="1"/>
  <c r="AI128" i="1"/>
  <c r="AI127" i="1"/>
  <c r="AH656" i="1"/>
  <c r="AG657" i="1"/>
  <c r="AJ657" i="1" s="1"/>
  <c r="AF656" i="1"/>
  <c r="AF657" i="1"/>
  <c r="AH657" i="1"/>
  <c r="AF126" i="1"/>
  <c r="AF125" i="1"/>
  <c r="D128" i="1"/>
  <c r="AG125" i="1"/>
  <c r="AH126" i="1"/>
  <c r="AF127" i="1"/>
  <c r="A129" i="1"/>
  <c r="A130" i="1" s="1"/>
  <c r="AG128" i="1"/>
  <c r="D129" i="1"/>
  <c r="AJ128" i="1" l="1"/>
  <c r="AI130" i="1"/>
  <c r="AI129" i="1"/>
  <c r="AJ160" i="1"/>
  <c r="D658" i="1"/>
  <c r="AG658" i="1"/>
  <c r="AJ658" i="1" s="1"/>
  <c r="D659" i="1"/>
  <c r="AG659" i="1"/>
  <c r="AJ659" i="1" s="1"/>
  <c r="AG129" i="1"/>
  <c r="D130" i="1"/>
  <c r="AF128" i="1"/>
  <c r="A131" i="1"/>
  <c r="AF129" i="1"/>
  <c r="AG130" i="1"/>
  <c r="AH127" i="1"/>
  <c r="AG131" i="1"/>
  <c r="A132" i="1"/>
  <c r="AJ129" i="1" l="1"/>
  <c r="AJ130" i="1" s="1"/>
  <c r="AJ131" i="1" s="1"/>
  <c r="AI132" i="1"/>
  <c r="AJ162" i="1"/>
  <c r="AF658" i="1"/>
  <c r="AF659" i="1"/>
  <c r="AH658" i="1"/>
  <c r="AH659" i="1" s="1"/>
  <c r="D660" i="1"/>
  <c r="D131" i="1"/>
  <c r="D132" i="1"/>
  <c r="AH128" i="1"/>
  <c r="AF130" i="1"/>
  <c r="A133" i="1"/>
  <c r="AG132" i="1"/>
  <c r="AG133" i="1"/>
  <c r="AJ132" i="1" l="1"/>
  <c r="AJ133" i="1" s="1"/>
  <c r="AF660" i="1"/>
  <c r="AG660" i="1"/>
  <c r="AJ660" i="1" s="1"/>
  <c r="D661" i="1"/>
  <c r="AH660" i="1"/>
  <c r="AG661" i="1"/>
  <c r="AJ661" i="1" s="1"/>
  <c r="AH129" i="1"/>
  <c r="D133" i="1"/>
  <c r="AF131" i="1"/>
  <c r="AF132" i="1"/>
  <c r="AH130" i="1"/>
  <c r="A134" i="1"/>
  <c r="AI134" i="1" l="1"/>
  <c r="AJ165" i="1"/>
  <c r="D662" i="1"/>
  <c r="AF661" i="1"/>
  <c r="AG662" i="1"/>
  <c r="AJ662" i="1" s="1"/>
  <c r="AH661" i="1"/>
  <c r="AH131" i="1"/>
  <c r="A135" i="1"/>
  <c r="D135" i="1"/>
  <c r="AG135" i="1"/>
  <c r="AH132" i="1"/>
  <c r="A136" i="1"/>
  <c r="AG134" i="1"/>
  <c r="D134" i="1"/>
  <c r="AF133" i="1"/>
  <c r="AJ134" i="1" l="1"/>
  <c r="AJ135" i="1" s="1"/>
  <c r="AI136" i="1"/>
  <c r="AF662" i="1"/>
  <c r="D663" i="1"/>
  <c r="AH662" i="1"/>
  <c r="AF135" i="1"/>
  <c r="AH133" i="1"/>
  <c r="D136" i="1"/>
  <c r="AF134" i="1"/>
  <c r="A137" i="1"/>
  <c r="A138" i="1" s="1"/>
  <c r="AG136" i="1"/>
  <c r="AJ136" i="1" l="1"/>
  <c r="AG663" i="1"/>
  <c r="AJ663" i="1" s="1"/>
  <c r="AH663" i="1"/>
  <c r="AF663" i="1"/>
  <c r="D664" i="1"/>
  <c r="A139" i="1"/>
  <c r="A140" i="1"/>
  <c r="AG138" i="1"/>
  <c r="AG140" i="1"/>
  <c r="D138" i="1"/>
  <c r="AF136" i="1"/>
  <c r="AH134" i="1"/>
  <c r="AH138" i="1" l="1"/>
  <c r="AI139" i="1"/>
  <c r="AJ171" i="1"/>
  <c r="AG664" i="1"/>
  <c r="AJ664" i="1" s="1"/>
  <c r="AF664" i="1"/>
  <c r="AH664" i="1"/>
  <c r="D665" i="1"/>
  <c r="AH135" i="1"/>
  <c r="A141" i="1"/>
  <c r="A142" i="1"/>
  <c r="D142" i="1"/>
  <c r="AG142" i="1"/>
  <c r="D140" i="1"/>
  <c r="AF138" i="1"/>
  <c r="D141" i="1"/>
  <c r="AG141" i="1"/>
  <c r="AH140" i="1" l="1"/>
  <c r="AJ141" i="1"/>
  <c r="AJ142" i="1" s="1"/>
  <c r="AI141" i="1"/>
  <c r="AG665" i="1"/>
  <c r="AJ665" i="1" s="1"/>
  <c r="AF665" i="1"/>
  <c r="AH665" i="1"/>
  <c r="A143" i="1"/>
  <c r="AH141" i="1"/>
  <c r="A144" i="1"/>
  <c r="A145" i="1"/>
  <c r="AG145" i="1"/>
  <c r="AF140" i="1"/>
  <c r="D145" i="1"/>
  <c r="AH136" i="1"/>
  <c r="AF142" i="1"/>
  <c r="AF141" i="1"/>
  <c r="D143" i="1"/>
  <c r="AG143" i="1"/>
  <c r="AI143" i="1" l="1"/>
  <c r="AJ143" i="1"/>
  <c r="AH145" i="1"/>
  <c r="AJ174" i="1"/>
  <c r="AH173" i="1"/>
  <c r="D666" i="1"/>
  <c r="AG666" i="1"/>
  <c r="AJ666" i="1" s="1"/>
  <c r="AF143" i="1"/>
  <c r="A146" i="1"/>
  <c r="AF145" i="1"/>
  <c r="AG146" i="1"/>
  <c r="A147" i="1"/>
  <c r="AH142" i="1"/>
  <c r="D146" i="1"/>
  <c r="AJ146" i="1" l="1"/>
  <c r="AI146" i="1"/>
  <c r="AI147" i="1"/>
  <c r="AJ176" i="1"/>
  <c r="AH666" i="1"/>
  <c r="AF666" i="1"/>
  <c r="D668" i="1"/>
  <c r="A148" i="1"/>
  <c r="AH146" i="1"/>
  <c r="A149" i="1"/>
  <c r="D148" i="1"/>
  <c r="AF146" i="1"/>
  <c r="AG148" i="1"/>
  <c r="AH143" i="1"/>
  <c r="D149" i="1"/>
  <c r="AG149" i="1"/>
  <c r="AH148" i="1" l="1"/>
  <c r="AJ149" i="1"/>
  <c r="AH668" i="1"/>
  <c r="AG668" i="1"/>
  <c r="AJ668" i="1" s="1"/>
  <c r="AF668" i="1"/>
  <c r="AF148" i="1"/>
  <c r="AH149" i="1"/>
  <c r="A150" i="1"/>
  <c r="A151" i="1"/>
  <c r="A152" i="1" s="1"/>
  <c r="AF149" i="1"/>
  <c r="D150" i="1"/>
  <c r="D151" i="1"/>
  <c r="AG151" i="1"/>
  <c r="AG150" i="1"/>
  <c r="AI150" i="1" l="1"/>
  <c r="AJ150" i="1"/>
  <c r="AJ151" i="1" s="1"/>
  <c r="AI152" i="1"/>
  <c r="AI151" i="1"/>
  <c r="D669" i="1"/>
  <c r="AG669" i="1"/>
  <c r="AJ669" i="1" s="1"/>
  <c r="AG670" i="1"/>
  <c r="AJ670" i="1" s="1"/>
  <c r="AF151" i="1"/>
  <c r="AG152" i="1"/>
  <c r="D152" i="1"/>
  <c r="AF150" i="1"/>
  <c r="AH150" i="1"/>
  <c r="A153" i="1"/>
  <c r="AJ152" i="1" l="1"/>
  <c r="AI153" i="1"/>
  <c r="D670" i="1"/>
  <c r="AF670" i="1" s="1"/>
  <c r="AF669" i="1"/>
  <c r="AH669" i="1"/>
  <c r="D671" i="1"/>
  <c r="AH151" i="1"/>
  <c r="AF152" i="1"/>
  <c r="AH152" i="1"/>
  <c r="A154" i="1"/>
  <c r="AG153" i="1"/>
  <c r="D153" i="1"/>
  <c r="A155" i="1"/>
  <c r="AG154" i="1"/>
  <c r="D154" i="1"/>
  <c r="AJ153" i="1" l="1"/>
  <c r="AJ154" i="1" s="1"/>
  <c r="AI155" i="1"/>
  <c r="AI154" i="1"/>
  <c r="AH670" i="1"/>
  <c r="AG671" i="1"/>
  <c r="AJ671" i="1" s="1"/>
  <c r="AH671" i="1"/>
  <c r="AF671" i="1"/>
  <c r="D672" i="1"/>
  <c r="AG672" i="1"/>
  <c r="AJ672" i="1" s="1"/>
  <c r="AG155" i="1"/>
  <c r="AH153" i="1"/>
  <c r="AF154" i="1"/>
  <c r="AF153" i="1"/>
  <c r="A156" i="1"/>
  <c r="D156" i="1" s="1"/>
  <c r="A157" i="1"/>
  <c r="D155" i="1"/>
  <c r="AG156" i="1"/>
  <c r="AJ155" i="1" l="1"/>
  <c r="AJ156" i="1" s="1"/>
  <c r="AI157" i="1"/>
  <c r="AI156" i="1"/>
  <c r="AG673" i="1"/>
  <c r="AJ673" i="1" s="1"/>
  <c r="AH672" i="1"/>
  <c r="AF672" i="1"/>
  <c r="D673" i="1"/>
  <c r="AF155" i="1"/>
  <c r="AF156" i="1"/>
  <c r="AH154" i="1"/>
  <c r="A158" i="1"/>
  <c r="D158" i="1"/>
  <c r="AG158" i="1"/>
  <c r="A159" i="1"/>
  <c r="AI159" i="1" l="1"/>
  <c r="AH158" i="1"/>
  <c r="AF673" i="1"/>
  <c r="AH673" i="1"/>
  <c r="D674" i="1"/>
  <c r="A160" i="1"/>
  <c r="D160" i="1"/>
  <c r="AH155" i="1"/>
  <c r="AF158" i="1"/>
  <c r="AH160" i="1" l="1"/>
  <c r="AH161" i="1" s="1"/>
  <c r="AJ189" i="1"/>
  <c r="AG674" i="1"/>
  <c r="AJ674" i="1" s="1"/>
  <c r="AF674" i="1"/>
  <c r="AH674" i="1"/>
  <c r="A161" i="1"/>
  <c r="AG160" i="1"/>
  <c r="AF160" i="1"/>
  <c r="AH156" i="1"/>
  <c r="A162" i="1"/>
  <c r="AI161" i="1" l="1"/>
  <c r="AJ191" i="1"/>
  <c r="D675" i="1"/>
  <c r="AG675" i="1"/>
  <c r="AJ675" i="1" s="1"/>
  <c r="D676" i="1"/>
  <c r="AG676" i="1"/>
  <c r="AJ676" i="1" s="1"/>
  <c r="AG162" i="1"/>
  <c r="D162" i="1"/>
  <c r="A163" i="1"/>
  <c r="A164" i="1"/>
  <c r="AH162" i="1" l="1"/>
  <c r="AI164" i="1"/>
  <c r="AF675" i="1"/>
  <c r="AF676" i="1"/>
  <c r="D677" i="1"/>
  <c r="AH675" i="1"/>
  <c r="AH676" i="1"/>
  <c r="AG677" i="1"/>
  <c r="AJ677" i="1" s="1"/>
  <c r="AG163" i="1"/>
  <c r="A165" i="1"/>
  <c r="AF162" i="1"/>
  <c r="A166" i="1"/>
  <c r="D163" i="1"/>
  <c r="AG165" i="1"/>
  <c r="D165" i="1"/>
  <c r="AJ163" i="1" l="1"/>
  <c r="AI166" i="1"/>
  <c r="AH165" i="1"/>
  <c r="AJ197" i="1"/>
  <c r="AH677" i="1"/>
  <c r="AF677" i="1"/>
  <c r="AG166" i="1"/>
  <c r="AH163" i="1"/>
  <c r="A167" i="1"/>
  <c r="D167" i="1"/>
  <c r="D166" i="1"/>
  <c r="AF165" i="1"/>
  <c r="AF163" i="1"/>
  <c r="A168" i="1"/>
  <c r="AG168" i="1" s="1"/>
  <c r="D168" i="1"/>
  <c r="AJ166" i="1" l="1"/>
  <c r="AI168" i="1"/>
  <c r="D679" i="1"/>
  <c r="D680" i="1"/>
  <c r="AG679" i="1"/>
  <c r="AJ679" i="1" s="1"/>
  <c r="AG680" i="1"/>
  <c r="AJ680" i="1" s="1"/>
  <c r="AG167" i="1"/>
  <c r="A169" i="1"/>
  <c r="AF167" i="1"/>
  <c r="D169" i="1"/>
  <c r="AG169" i="1"/>
  <c r="AF168" i="1"/>
  <c r="AH166" i="1"/>
  <c r="AF166" i="1"/>
  <c r="A170" i="1"/>
  <c r="AJ167" i="1" l="1"/>
  <c r="AJ168" i="1" s="1"/>
  <c r="AJ169" i="1" s="1"/>
  <c r="AI170" i="1"/>
  <c r="AH679" i="1"/>
  <c r="AF680" i="1"/>
  <c r="D681" i="1"/>
  <c r="AF679" i="1"/>
  <c r="AH680" i="1"/>
  <c r="A171" i="1"/>
  <c r="A172" i="1"/>
  <c r="D172" i="1"/>
  <c r="AH167" i="1"/>
  <c r="AH168" i="1" s="1"/>
  <c r="AF169" i="1"/>
  <c r="D171" i="1"/>
  <c r="AG172" i="1"/>
  <c r="AG171" i="1"/>
  <c r="AJ172" i="1" l="1"/>
  <c r="AI172" i="1"/>
  <c r="AH171" i="1"/>
  <c r="AG681" i="1"/>
  <c r="AJ681" i="1" s="1"/>
  <c r="AF681" i="1"/>
  <c r="AH681" i="1"/>
  <c r="AH169" i="1"/>
  <c r="AF172" i="1"/>
  <c r="AF171" i="1"/>
  <c r="AH172" i="1"/>
  <c r="A173" i="1"/>
  <c r="A174" i="1"/>
  <c r="AI173" i="1" l="1"/>
  <c r="AG682" i="1"/>
  <c r="AJ682" i="1" s="1"/>
  <c r="D683" i="1"/>
  <c r="D682" i="1"/>
  <c r="AG174" i="1"/>
  <c r="A175" i="1"/>
  <c r="D174" i="1"/>
  <c r="A176" i="1"/>
  <c r="AH174" i="1" l="1"/>
  <c r="AI175" i="1"/>
  <c r="AJ203" i="1"/>
  <c r="AH202" i="1"/>
  <c r="AG683" i="1"/>
  <c r="AJ683" i="1" s="1"/>
  <c r="AH682" i="1"/>
  <c r="AH683" i="1" s="1"/>
  <c r="AF682" i="1"/>
  <c r="AF683" i="1"/>
  <c r="D176" i="1"/>
  <c r="A177" i="1"/>
  <c r="AG177" i="1"/>
  <c r="D177" i="1"/>
  <c r="AF174" i="1"/>
  <c r="A178" i="1"/>
  <c r="D178" i="1" s="1"/>
  <c r="AG176" i="1"/>
  <c r="AG178" i="1"/>
  <c r="AH176" i="1" l="1"/>
  <c r="AJ177" i="1"/>
  <c r="AJ178" i="1" s="1"/>
  <c r="AI177" i="1"/>
  <c r="D685" i="1"/>
  <c r="AG685" i="1"/>
  <c r="AJ685" i="1" s="1"/>
  <c r="D686" i="1"/>
  <c r="AF177" i="1"/>
  <c r="AF178" i="1"/>
  <c r="A179" i="1"/>
  <c r="AG179" i="1"/>
  <c r="D179" i="1"/>
  <c r="AF176" i="1"/>
  <c r="AH177" i="1"/>
  <c r="A180" i="1"/>
  <c r="D180" i="1"/>
  <c r="AI180" i="1" l="1"/>
  <c r="AI179" i="1"/>
  <c r="AJ179" i="1"/>
  <c r="AJ206" i="1"/>
  <c r="AH685" i="1"/>
  <c r="AG686" i="1"/>
  <c r="AJ686" i="1" s="1"/>
  <c r="AF685" i="1"/>
  <c r="AH686" i="1"/>
  <c r="AF686" i="1"/>
  <c r="D687" i="1"/>
  <c r="A181" i="1"/>
  <c r="AH178" i="1"/>
  <c r="A182" i="1"/>
  <c r="AG182" i="1"/>
  <c r="AG180" i="1"/>
  <c r="AG181" i="1"/>
  <c r="AF179" i="1"/>
  <c r="AF180" i="1"/>
  <c r="AJ180" i="1" l="1"/>
  <c r="AJ181" i="1" s="1"/>
  <c r="AJ182" i="1" s="1"/>
  <c r="AI182" i="1"/>
  <c r="AI181" i="1"/>
  <c r="AJ208" i="1"/>
  <c r="AG687" i="1"/>
  <c r="AJ687" i="1" s="1"/>
  <c r="AF687" i="1"/>
  <c r="AH687" i="1"/>
  <c r="D688" i="1"/>
  <c r="D182" i="1"/>
  <c r="AH179" i="1"/>
  <c r="D181" i="1"/>
  <c r="A183" i="1"/>
  <c r="A184" i="1"/>
  <c r="D183" i="1"/>
  <c r="AG183" i="1"/>
  <c r="D184" i="1"/>
  <c r="AG184" i="1"/>
  <c r="AI184" i="1" l="1"/>
  <c r="AI183" i="1"/>
  <c r="AJ183" i="1"/>
  <c r="AJ184" i="1" s="1"/>
  <c r="AG688" i="1"/>
  <c r="AJ688" i="1" s="1"/>
  <c r="AF688" i="1"/>
  <c r="AH688" i="1"/>
  <c r="D689" i="1"/>
  <c r="AF182" i="1"/>
  <c r="A185" i="1"/>
  <c r="AF183" i="1"/>
  <c r="AH180" i="1"/>
  <c r="D185" i="1"/>
  <c r="A186" i="1"/>
  <c r="AF184" i="1"/>
  <c r="AF181" i="1"/>
  <c r="AG185" i="1"/>
  <c r="AI186" i="1" l="1"/>
  <c r="AI185" i="1"/>
  <c r="AJ185" i="1"/>
  <c r="AJ212" i="1"/>
  <c r="AG689" i="1"/>
  <c r="AJ689" i="1" s="1"/>
  <c r="AH689" i="1"/>
  <c r="AF689" i="1"/>
  <c r="D690" i="1"/>
  <c r="AH181" i="1"/>
  <c r="D186" i="1"/>
  <c r="AF185" i="1"/>
  <c r="A187" i="1"/>
  <c r="AH182" i="1"/>
  <c r="AG187" i="1"/>
  <c r="AG186" i="1"/>
  <c r="D187" i="1"/>
  <c r="A188" i="1"/>
  <c r="AJ186" i="1" l="1"/>
  <c r="AJ187" i="1" s="1"/>
  <c r="AI188" i="1"/>
  <c r="AI187" i="1"/>
  <c r="AG690" i="1"/>
  <c r="AJ690" i="1" s="1"/>
  <c r="AH690" i="1"/>
  <c r="AF690" i="1"/>
  <c r="D691" i="1"/>
  <c r="AF187" i="1"/>
  <c r="AH183" i="1"/>
  <c r="A189" i="1"/>
  <c r="D189" i="1" s="1"/>
  <c r="AG189" i="1"/>
  <c r="AF186" i="1"/>
  <c r="AH189" i="1" l="1"/>
  <c r="AJ214" i="1"/>
  <c r="AG691" i="1"/>
  <c r="AJ691" i="1" s="1"/>
  <c r="AF691" i="1"/>
  <c r="AH691" i="1"/>
  <c r="AF189" i="1"/>
  <c r="AH184" i="1"/>
  <c r="A190" i="1"/>
  <c r="A191" i="1"/>
  <c r="D191" i="1"/>
  <c r="AG191" i="1"/>
  <c r="A192" i="1"/>
  <c r="AG192" i="1" s="1"/>
  <c r="D192" i="1"/>
  <c r="AI190" i="1" l="1"/>
  <c r="AJ192" i="1"/>
  <c r="AI192" i="1"/>
  <c r="AH191" i="1"/>
  <c r="D693" i="1"/>
  <c r="AG693" i="1"/>
  <c r="AJ693" i="1" s="1"/>
  <c r="D694" i="1"/>
  <c r="A193" i="1"/>
  <c r="AH192" i="1"/>
  <c r="AF192" i="1"/>
  <c r="AG193" i="1"/>
  <c r="AH185" i="1"/>
  <c r="A194" i="1"/>
  <c r="D194" i="1" s="1"/>
  <c r="AF191" i="1"/>
  <c r="AG194" i="1"/>
  <c r="D193" i="1"/>
  <c r="AI194" i="1" l="1"/>
  <c r="AI193" i="1"/>
  <c r="AJ193" i="1"/>
  <c r="AJ194" i="1" s="1"/>
  <c r="AH693" i="1"/>
  <c r="AG694" i="1"/>
  <c r="AJ694" i="1" s="1"/>
  <c r="AH694" i="1"/>
  <c r="AF694" i="1"/>
  <c r="AF693" i="1"/>
  <c r="AG695" i="1"/>
  <c r="AJ695" i="1" s="1"/>
  <c r="D695" i="1"/>
  <c r="AH186" i="1"/>
  <c r="A195" i="1"/>
  <c r="D195" i="1"/>
  <c r="AH193" i="1"/>
  <c r="A196" i="1"/>
  <c r="AF193" i="1"/>
  <c r="AG195" i="1"/>
  <c r="AF194" i="1"/>
  <c r="A197" i="1"/>
  <c r="D197" i="1"/>
  <c r="AG197" i="1"/>
  <c r="AH197" i="1" l="1"/>
  <c r="AI196" i="1"/>
  <c r="AI195" i="1"/>
  <c r="AJ195" i="1"/>
  <c r="AH695" i="1"/>
  <c r="AF695" i="1"/>
  <c r="AG696" i="1"/>
  <c r="AJ696" i="1" s="1"/>
  <c r="AH187" i="1"/>
  <c r="AF195" i="1"/>
  <c r="AF197" i="1"/>
  <c r="AH194" i="1"/>
  <c r="A198" i="1"/>
  <c r="D198" i="1"/>
  <c r="A199" i="1"/>
  <c r="AG198" i="1"/>
  <c r="AG199" i="1"/>
  <c r="D199" i="1"/>
  <c r="AJ198" i="1" l="1"/>
  <c r="AJ199" i="1" s="1"/>
  <c r="AI198" i="1"/>
  <c r="D696" i="1"/>
  <c r="D697" i="1"/>
  <c r="AH195" i="1"/>
  <c r="A200" i="1"/>
  <c r="AF198" i="1"/>
  <c r="D200" i="1"/>
  <c r="AH198" i="1"/>
  <c r="A201" i="1"/>
  <c r="AG201" i="1" s="1"/>
  <c r="D201" i="1"/>
  <c r="AF199" i="1"/>
  <c r="AG200" i="1"/>
  <c r="AI201" i="1" l="1"/>
  <c r="AI200" i="1"/>
  <c r="AJ200" i="1"/>
  <c r="AJ201" i="1" s="1"/>
  <c r="AJ220" i="1"/>
  <c r="AG697" i="1"/>
  <c r="AJ697" i="1" s="1"/>
  <c r="AH696" i="1"/>
  <c r="AF697" i="1"/>
  <c r="AF696" i="1"/>
  <c r="AH697" i="1"/>
  <c r="A202" i="1"/>
  <c r="AF201" i="1"/>
  <c r="A203" i="1"/>
  <c r="AH199" i="1"/>
  <c r="AH200" i="1"/>
  <c r="AF200" i="1"/>
  <c r="AG203" i="1"/>
  <c r="D203" i="1"/>
  <c r="AH203" i="1" l="1"/>
  <c r="AI202" i="1"/>
  <c r="D699" i="1"/>
  <c r="AG699" i="1"/>
  <c r="AJ699" i="1" s="1"/>
  <c r="D700" i="1"/>
  <c r="AF203" i="1"/>
  <c r="A204" i="1"/>
  <c r="D204" i="1"/>
  <c r="AH201" i="1"/>
  <c r="A205" i="1"/>
  <c r="AG204" i="1"/>
  <c r="AI205" i="1" l="1"/>
  <c r="AJ204" i="1"/>
  <c r="AI204" i="1"/>
  <c r="AJ222" i="1"/>
  <c r="AH699" i="1"/>
  <c r="AG700" i="1"/>
  <c r="AJ700" i="1" s="1"/>
  <c r="AF699" i="1"/>
  <c r="AH700" i="1"/>
  <c r="AF700" i="1"/>
  <c r="D701" i="1"/>
  <c r="A206" i="1"/>
  <c r="AF204" i="1"/>
  <c r="A207" i="1"/>
  <c r="AH204" i="1"/>
  <c r="D206" i="1"/>
  <c r="AG206" i="1"/>
  <c r="AI207" i="1" l="1"/>
  <c r="AH206" i="1"/>
  <c r="AG701" i="1"/>
  <c r="AJ701" i="1" s="1"/>
  <c r="AF701" i="1"/>
  <c r="AH701" i="1"/>
  <c r="D702" i="1"/>
  <c r="A208" i="1"/>
  <c r="AF206" i="1"/>
  <c r="AG208" i="1"/>
  <c r="D208" i="1"/>
  <c r="AH208" i="1" l="1"/>
  <c r="AG702" i="1"/>
  <c r="AJ702" i="1" s="1"/>
  <c r="AH702" i="1"/>
  <c r="AF702" i="1"/>
  <c r="AG703" i="1"/>
  <c r="AJ703" i="1" s="1"/>
  <c r="D703" i="1"/>
  <c r="AF208" i="1"/>
  <c r="A209" i="1"/>
  <c r="D209" i="1"/>
  <c r="AG209" i="1"/>
  <c r="A210" i="1"/>
  <c r="D210" i="1"/>
  <c r="AG210" i="1"/>
  <c r="AJ209" i="1" l="1"/>
  <c r="AJ210" i="1" s="1"/>
  <c r="AI209" i="1"/>
  <c r="AH703" i="1"/>
  <c r="AF703" i="1"/>
  <c r="D704" i="1"/>
  <c r="AF209" i="1"/>
  <c r="AF210" i="1"/>
  <c r="AH209" i="1"/>
  <c r="A211" i="1"/>
  <c r="A212" i="1"/>
  <c r="D212" i="1" s="1"/>
  <c r="AG212" i="1"/>
  <c r="AH212" i="1" l="1"/>
  <c r="AI211" i="1"/>
  <c r="AG704" i="1"/>
  <c r="AJ704" i="1" s="1"/>
  <c r="AF704" i="1"/>
  <c r="AH704" i="1"/>
  <c r="AF212" i="1"/>
  <c r="AH210" i="1"/>
  <c r="A213" i="1"/>
  <c r="A214" i="1" s="1"/>
  <c r="D214" i="1"/>
  <c r="AH214" i="1" l="1"/>
  <c r="AI213" i="1"/>
  <c r="D706" i="1"/>
  <c r="AG706" i="1"/>
  <c r="AJ706" i="1" s="1"/>
  <c r="AG214" i="1"/>
  <c r="A215" i="1"/>
  <c r="AF214" i="1"/>
  <c r="D215" i="1"/>
  <c r="AG215" i="1"/>
  <c r="A216" i="1"/>
  <c r="D216" i="1"/>
  <c r="AG216" i="1"/>
  <c r="AI216" i="1" l="1"/>
  <c r="AJ215" i="1"/>
  <c r="AJ216" i="1" s="1"/>
  <c r="AI215" i="1"/>
  <c r="AJ233" i="1"/>
  <c r="AH706" i="1"/>
  <c r="AF706" i="1"/>
  <c r="AH215" i="1"/>
  <c r="A217" i="1"/>
  <c r="AF216" i="1"/>
  <c r="AF215" i="1"/>
  <c r="A218" i="1"/>
  <c r="D217" i="1"/>
  <c r="D218" i="1"/>
  <c r="AG217" i="1"/>
  <c r="AG218" i="1"/>
  <c r="A219" i="1"/>
  <c r="AI219" i="1" l="1"/>
  <c r="AI218" i="1"/>
  <c r="AI217" i="1"/>
  <c r="AJ217" i="1"/>
  <c r="AJ218" i="1" s="1"/>
  <c r="D708" i="1"/>
  <c r="AG708" i="1"/>
  <c r="AJ708" i="1" s="1"/>
  <c r="A220" i="1"/>
  <c r="AF217" i="1"/>
  <c r="AH216" i="1"/>
  <c r="AH217" i="1" s="1"/>
  <c r="D220" i="1"/>
  <c r="AF218" i="1"/>
  <c r="AG220" i="1"/>
  <c r="AH220" i="1" l="1"/>
  <c r="AH221" i="1" s="1"/>
  <c r="AJ238" i="1"/>
  <c r="AH708" i="1"/>
  <c r="AF708" i="1"/>
  <c r="D710" i="1"/>
  <c r="AG710" i="1"/>
  <c r="AJ710" i="1" s="1"/>
  <c r="A221" i="1"/>
  <c r="AF220" i="1"/>
  <c r="AH218" i="1"/>
  <c r="A222" i="1"/>
  <c r="D222" i="1"/>
  <c r="AG222" i="1"/>
  <c r="AH222" i="1" l="1"/>
  <c r="AH710" i="1"/>
  <c r="D711" i="1"/>
  <c r="AG711" i="1"/>
  <c r="AJ711" i="1" s="1"/>
  <c r="AF710" i="1"/>
  <c r="A223" i="1"/>
  <c r="AF222" i="1"/>
  <c r="AG223" i="1"/>
  <c r="D223" i="1"/>
  <c r="A224" i="1"/>
  <c r="D224" i="1"/>
  <c r="AG224" i="1"/>
  <c r="A225" i="1"/>
  <c r="D225" i="1"/>
  <c r="AG225" i="1"/>
  <c r="AI225" i="1" l="1"/>
  <c r="AJ223" i="1"/>
  <c r="AJ224" i="1" s="1"/>
  <c r="AJ225" i="1" s="1"/>
  <c r="AI223" i="1"/>
  <c r="AH711" i="1"/>
  <c r="AF711" i="1"/>
  <c r="AG713" i="1"/>
  <c r="AJ713" i="1" s="1"/>
  <c r="AF225" i="1"/>
  <c r="A226" i="1"/>
  <c r="AF224" i="1"/>
  <c r="AF223" i="1"/>
  <c r="AH223" i="1"/>
  <c r="AH224" i="1" s="1"/>
  <c r="AH225" i="1" s="1"/>
  <c r="D226" i="1"/>
  <c r="AG226" i="1"/>
  <c r="A227" i="1"/>
  <c r="AG227" i="1"/>
  <c r="D227" i="1"/>
  <c r="A228" i="1"/>
  <c r="AG228" i="1"/>
  <c r="A229" i="1"/>
  <c r="AG229" i="1"/>
  <c r="D229" i="1"/>
  <c r="A230" i="1"/>
  <c r="D230" i="1"/>
  <c r="AG230" i="1"/>
  <c r="A231" i="1"/>
  <c r="D231" i="1"/>
  <c r="AG231" i="1"/>
  <c r="A232" i="1"/>
  <c r="A233" i="1"/>
  <c r="D233" i="1"/>
  <c r="AG233" i="1"/>
  <c r="A234" i="1"/>
  <c r="AG234" i="1"/>
  <c r="D234" i="1"/>
  <c r="A235" i="1"/>
  <c r="AG235" i="1"/>
  <c r="D235" i="1"/>
  <c r="A236" i="1"/>
  <c r="AG236" i="1"/>
  <c r="D236" i="1"/>
  <c r="A237" i="1"/>
  <c r="A238" i="1"/>
  <c r="D238" i="1"/>
  <c r="AG238" i="1"/>
  <c r="A239" i="1"/>
  <c r="AG239" i="1"/>
  <c r="D239" i="1"/>
  <c r="A240" i="1"/>
  <c r="AG240" i="1"/>
  <c r="D240" i="1"/>
  <c r="A241" i="1"/>
  <c r="AG241" i="1"/>
  <c r="D241" i="1"/>
  <c r="A242" i="1"/>
  <c r="D242" i="1"/>
  <c r="AG242" i="1"/>
  <c r="A243" i="1"/>
  <c r="AI241" i="1" l="1"/>
  <c r="AI240" i="1"/>
  <c r="AJ239" i="1"/>
  <c r="AJ240" i="1" s="1"/>
  <c r="AJ241" i="1" s="1"/>
  <c r="AJ242" i="1" s="1"/>
  <c r="AH238" i="1"/>
  <c r="AI237" i="1"/>
  <c r="AI236" i="1"/>
  <c r="AI235" i="1"/>
  <c r="AJ234" i="1"/>
  <c r="AJ235" i="1" s="1"/>
  <c r="AJ236" i="1" s="1"/>
  <c r="AH233" i="1"/>
  <c r="AI232" i="1"/>
  <c r="AI231" i="1"/>
  <c r="AI230" i="1"/>
  <c r="AI229" i="1"/>
  <c r="AI228" i="1"/>
  <c r="AI227" i="1"/>
  <c r="AJ226" i="1"/>
  <c r="AJ227" i="1" s="1"/>
  <c r="AJ228" i="1" s="1"/>
  <c r="AJ229" i="1" s="1"/>
  <c r="AJ230" i="1" s="1"/>
  <c r="AJ231" i="1" s="1"/>
  <c r="AI243" i="1"/>
  <c r="AI242" i="1"/>
  <c r="D713" i="1"/>
  <c r="AF239" i="1"/>
  <c r="AF238" i="1"/>
  <c r="AF236" i="1"/>
  <c r="AF235" i="1"/>
  <c r="AH234" i="1"/>
  <c r="AF227" i="1"/>
  <c r="AF242" i="1"/>
  <c r="AG243" i="1"/>
  <c r="AF240" i="1"/>
  <c r="AH239" i="1"/>
  <c r="AH240" i="1" s="1"/>
  <c r="AH235" i="1"/>
  <c r="AF234" i="1"/>
  <c r="AF233" i="1"/>
  <c r="AF231" i="1"/>
  <c r="AF230" i="1"/>
  <c r="AF229" i="1"/>
  <c r="AH226" i="1"/>
  <c r="A244" i="1"/>
  <c r="D244" i="1"/>
  <c r="AH241" i="1"/>
  <c r="AH227" i="1"/>
  <c r="AF241" i="1"/>
  <c r="D228" i="1"/>
  <c r="AF226" i="1"/>
  <c r="D243" i="1"/>
  <c r="AH236" i="1"/>
  <c r="A245" i="1"/>
  <c r="AG244" i="1"/>
  <c r="AG245" i="1"/>
  <c r="A246" i="1"/>
  <c r="D245" i="1"/>
  <c r="AI244" i="1" l="1"/>
  <c r="AJ243" i="1"/>
  <c r="AJ244" i="1" s="1"/>
  <c r="AJ245" i="1" s="1"/>
  <c r="AI245" i="1"/>
  <c r="AI246" i="1"/>
  <c r="AH713" i="1"/>
  <c r="AF713" i="1"/>
  <c r="AG715" i="1"/>
  <c r="AJ715" i="1" s="1"/>
  <c r="D716" i="1"/>
  <c r="D715" i="1"/>
  <c r="AF228" i="1"/>
  <c r="A247" i="1"/>
  <c r="AH242" i="1"/>
  <c r="AH228" i="1"/>
  <c r="D246" i="1"/>
  <c r="AF244" i="1"/>
  <c r="AF243" i="1"/>
  <c r="AG246" i="1"/>
  <c r="AF245" i="1"/>
  <c r="A248" i="1"/>
  <c r="D248" i="1" s="1"/>
  <c r="AG248" i="1"/>
  <c r="A249" i="1"/>
  <c r="AI247" i="1" l="1"/>
  <c r="AJ246" i="1"/>
  <c r="AH248" i="1"/>
  <c r="AJ248" i="1"/>
  <c r="AI249" i="1"/>
  <c r="AH715" i="1"/>
  <c r="AG716" i="1"/>
  <c r="AJ716" i="1" s="1"/>
  <c r="AF716" i="1"/>
  <c r="AH716" i="1"/>
  <c r="AF715" i="1"/>
  <c r="AH243" i="1"/>
  <c r="D249" i="1"/>
  <c r="AH244" i="1"/>
  <c r="AG249" i="1"/>
  <c r="AF246" i="1"/>
  <c r="A250" i="1"/>
  <c r="AF248" i="1"/>
  <c r="AH229" i="1"/>
  <c r="AG250" i="1"/>
  <c r="AJ249" i="1" l="1"/>
  <c r="AJ250" i="1" s="1"/>
  <c r="D718" i="1"/>
  <c r="AH230" i="1"/>
  <c r="AF249" i="1"/>
  <c r="A251" i="1"/>
  <c r="AH249" i="1"/>
  <c r="D250" i="1"/>
  <c r="AH245" i="1"/>
  <c r="D251" i="1"/>
  <c r="AI251" i="1" l="1"/>
  <c r="AH718" i="1"/>
  <c r="AG718" i="1"/>
  <c r="AJ718" i="1" s="1"/>
  <c r="AF718" i="1"/>
  <c r="D719" i="1"/>
  <c r="AG251" i="1"/>
  <c r="AH246" i="1"/>
  <c r="AF250" i="1"/>
  <c r="AF251" i="1"/>
  <c r="A252" i="1"/>
  <c r="AH250" i="1"/>
  <c r="AH231" i="1"/>
  <c r="D252" i="1"/>
  <c r="AJ251" i="1" l="1"/>
  <c r="AI252" i="1"/>
  <c r="AG719" i="1"/>
  <c r="AJ719" i="1" s="1"/>
  <c r="AH719" i="1"/>
  <c r="AF719" i="1"/>
  <c r="AG252" i="1"/>
  <c r="A253" i="1"/>
  <c r="D253" i="1"/>
  <c r="AH251" i="1"/>
  <c r="AF252" i="1"/>
  <c r="A254" i="1"/>
  <c r="AG253" i="1"/>
  <c r="AJ252" i="1" l="1"/>
  <c r="AJ253" i="1" s="1"/>
  <c r="AI254" i="1"/>
  <c r="AI253" i="1"/>
  <c r="D720" i="1"/>
  <c r="AG721" i="1"/>
  <c r="AJ721" i="1" s="1"/>
  <c r="D721" i="1"/>
  <c r="AG720" i="1"/>
  <c r="AJ720" i="1" s="1"/>
  <c r="AG254" i="1"/>
  <c r="D254" i="1"/>
  <c r="AH252" i="1"/>
  <c r="AH253" i="1" s="1"/>
  <c r="A255" i="1"/>
  <c r="D255" i="1" s="1"/>
  <c r="A256" i="1"/>
  <c r="AF253" i="1"/>
  <c r="AJ254" i="1" l="1"/>
  <c r="AI255" i="1"/>
  <c r="AI256" i="1"/>
  <c r="AF720" i="1"/>
  <c r="AH720" i="1"/>
  <c r="AH721" i="1" s="1"/>
  <c r="AF721" i="1"/>
  <c r="AG256" i="1"/>
  <c r="A257" i="1"/>
  <c r="D257" i="1"/>
  <c r="AH254" i="1"/>
  <c r="A258" i="1"/>
  <c r="AF255" i="1"/>
  <c r="AF254" i="1"/>
  <c r="D256" i="1"/>
  <c r="AG255" i="1"/>
  <c r="AJ255" i="1" l="1"/>
  <c r="AJ256" i="1" s="1"/>
  <c r="AI257" i="1"/>
  <c r="AI258" i="1"/>
  <c r="D723" i="1"/>
  <c r="AG723" i="1"/>
  <c r="AJ723" i="1" s="1"/>
  <c r="D724" i="1"/>
  <c r="A259" i="1"/>
  <c r="D258" i="1"/>
  <c r="A260" i="1"/>
  <c r="AG258" i="1"/>
  <c r="D260" i="1"/>
  <c r="AH255" i="1"/>
  <c r="AF256" i="1"/>
  <c r="AG257" i="1"/>
  <c r="AG260" i="1"/>
  <c r="A261" i="1"/>
  <c r="AF257" i="1"/>
  <c r="AJ257" i="1" l="1"/>
  <c r="AJ258" i="1" s="1"/>
  <c r="AJ260" i="1"/>
  <c r="AH260" i="1"/>
  <c r="AI261" i="1"/>
  <c r="AH723" i="1"/>
  <c r="AG724" i="1"/>
  <c r="AJ724" i="1" s="1"/>
  <c r="AF723" i="1"/>
  <c r="AF724" i="1"/>
  <c r="AH724" i="1"/>
  <c r="AF260" i="1"/>
  <c r="A262" i="1"/>
  <c r="AF258" i="1"/>
  <c r="D261" i="1"/>
  <c r="AH256" i="1"/>
  <c r="D262" i="1"/>
  <c r="AG261" i="1"/>
  <c r="AJ261" i="1" l="1"/>
  <c r="AI262" i="1"/>
  <c r="D726" i="1"/>
  <c r="D727" i="1"/>
  <c r="AG726" i="1"/>
  <c r="AJ726" i="1" s="1"/>
  <c r="AG727" i="1"/>
  <c r="AJ727" i="1" s="1"/>
  <c r="AG262" i="1"/>
  <c r="A263" i="1"/>
  <c r="AG263" i="1"/>
  <c r="AF261" i="1"/>
  <c r="A264" i="1"/>
  <c r="D264" i="1"/>
  <c r="AH261" i="1"/>
  <c r="AF262" i="1"/>
  <c r="AH257" i="1"/>
  <c r="D263" i="1"/>
  <c r="AJ262" i="1" l="1"/>
  <c r="AJ263" i="1" s="1"/>
  <c r="AI263" i="1"/>
  <c r="AI264" i="1"/>
  <c r="AH726" i="1"/>
  <c r="AH727" i="1"/>
  <c r="AF726" i="1"/>
  <c r="AF727" i="1"/>
  <c r="D728" i="1"/>
  <c r="AG728" i="1"/>
  <c r="AJ728" i="1" s="1"/>
  <c r="AG264" i="1"/>
  <c r="A265" i="1"/>
  <c r="AG265" i="1"/>
  <c r="AF263" i="1"/>
  <c r="A266" i="1"/>
  <c r="AH258" i="1"/>
  <c r="AH262" i="1"/>
  <c r="D265" i="1"/>
  <c r="AF264" i="1"/>
  <c r="AJ264" i="1" l="1"/>
  <c r="AJ265" i="1" s="1"/>
  <c r="AI265" i="1"/>
  <c r="AI266" i="1"/>
  <c r="AH728" i="1"/>
  <c r="AF728" i="1"/>
  <c r="AH263" i="1"/>
  <c r="AH264" i="1"/>
  <c r="D266" i="1"/>
  <c r="A267" i="1"/>
  <c r="AF265" i="1"/>
  <c r="AG266" i="1"/>
  <c r="AJ266" i="1" l="1"/>
  <c r="AI267" i="1"/>
  <c r="AF266" i="1"/>
  <c r="AG267" i="1"/>
  <c r="A268" i="1"/>
  <c r="AH265" i="1"/>
  <c r="D267" i="1"/>
  <c r="AJ267" i="1" l="1"/>
  <c r="AI268" i="1"/>
  <c r="D730" i="1"/>
  <c r="AG730" i="1"/>
  <c r="AJ730" i="1" s="1"/>
  <c r="D731" i="1"/>
  <c r="AG268" i="1"/>
  <c r="A269" i="1"/>
  <c r="AG269" i="1"/>
  <c r="A270" i="1"/>
  <c r="D269" i="1"/>
  <c r="AF267" i="1"/>
  <c r="D268" i="1"/>
  <c r="AH266" i="1"/>
  <c r="AJ268" i="1" l="1"/>
  <c r="AJ269" i="1" s="1"/>
  <c r="AH730" i="1"/>
  <c r="AI269" i="1"/>
  <c r="AF730" i="1"/>
  <c r="AG731" i="1"/>
  <c r="AJ731" i="1" s="1"/>
  <c r="AF731" i="1"/>
  <c r="AH731" i="1"/>
  <c r="AG732" i="1"/>
  <c r="AJ732" i="1" s="1"/>
  <c r="AF268" i="1"/>
  <c r="AG270" i="1"/>
  <c r="D270" i="1"/>
  <c r="A271" i="1"/>
  <c r="AH267" i="1"/>
  <c r="AF269" i="1"/>
  <c r="AJ270" i="1" l="1"/>
  <c r="AI271" i="1"/>
  <c r="D732" i="1"/>
  <c r="D733" i="1"/>
  <c r="AF270" i="1"/>
  <c r="A272" i="1"/>
  <c r="AG272" i="1" s="1"/>
  <c r="AH268" i="1"/>
  <c r="AJ272" i="1" l="1"/>
  <c r="AG733" i="1"/>
  <c r="AJ733" i="1" s="1"/>
  <c r="AF732" i="1"/>
  <c r="AF733" i="1"/>
  <c r="AH732" i="1"/>
  <c r="AH733" i="1"/>
  <c r="AG734" i="1"/>
  <c r="AJ734" i="1" s="1"/>
  <c r="A273" i="1"/>
  <c r="D272" i="1"/>
  <c r="AH269" i="1"/>
  <c r="AH272" i="1" l="1"/>
  <c r="AI273" i="1"/>
  <c r="D734" i="1"/>
  <c r="AG735" i="1"/>
  <c r="AJ735" i="1" s="1"/>
  <c r="AG273" i="1"/>
  <c r="AF272" i="1"/>
  <c r="AH270" i="1"/>
  <c r="A274" i="1"/>
  <c r="D273" i="1"/>
  <c r="A275" i="1"/>
  <c r="AG275" i="1"/>
  <c r="D275" i="1"/>
  <c r="D274" i="1"/>
  <c r="AG274" i="1"/>
  <c r="AJ273" i="1" l="1"/>
  <c r="AJ274" i="1" s="1"/>
  <c r="AJ275" i="1" s="1"/>
  <c r="AH734" i="1"/>
  <c r="AI274" i="1"/>
  <c r="AI275" i="1"/>
  <c r="AF734" i="1"/>
  <c r="D735" i="1"/>
  <c r="D736" i="1"/>
  <c r="AG736" i="1"/>
  <c r="AJ736" i="1" s="1"/>
  <c r="AH273" i="1"/>
  <c r="AF274" i="1"/>
  <c r="AF273" i="1"/>
  <c r="AH274" i="1"/>
  <c r="A276" i="1"/>
  <c r="AF275" i="1"/>
  <c r="A277" i="1"/>
  <c r="D277" i="1"/>
  <c r="AG277" i="1"/>
  <c r="D276" i="1"/>
  <c r="AG276" i="1"/>
  <c r="AI276" i="1" l="1"/>
  <c r="AJ276" i="1"/>
  <c r="AJ277" i="1" s="1"/>
  <c r="AI277" i="1"/>
  <c r="AH735" i="1"/>
  <c r="AH736" i="1"/>
  <c r="AF735" i="1"/>
  <c r="AF736" i="1"/>
  <c r="AF276" i="1"/>
  <c r="A278" i="1"/>
  <c r="A279" i="1"/>
  <c r="D279" i="1"/>
  <c r="AG278" i="1"/>
  <c r="AH275" i="1"/>
  <c r="AF277" i="1"/>
  <c r="D278" i="1"/>
  <c r="A280" i="1"/>
  <c r="AG280" i="1" s="1"/>
  <c r="D280" i="1"/>
  <c r="AG279" i="1"/>
  <c r="AI278" i="1" l="1"/>
  <c r="AJ278" i="1"/>
  <c r="AJ279" i="1" s="1"/>
  <c r="AJ280" i="1" s="1"/>
  <c r="AI279" i="1"/>
  <c r="AI280" i="1"/>
  <c r="D738" i="1"/>
  <c r="AG738" i="1"/>
  <c r="AJ738" i="1" s="1"/>
  <c r="D740" i="1"/>
  <c r="AG740" i="1"/>
  <c r="AJ740" i="1" s="1"/>
  <c r="D741" i="1"/>
  <c r="AG741" i="1"/>
  <c r="AJ741" i="1" s="1"/>
  <c r="A281" i="1"/>
  <c r="AH276" i="1"/>
  <c r="AF279" i="1"/>
  <c r="AG281" i="1"/>
  <c r="AF278" i="1"/>
  <c r="AF280" i="1"/>
  <c r="D281" i="1"/>
  <c r="AI281" i="1" l="1"/>
  <c r="AJ281" i="1"/>
  <c r="AJ284" i="1"/>
  <c r="AH738" i="1"/>
  <c r="AH740" i="1"/>
  <c r="AF738" i="1"/>
  <c r="AF741" i="1"/>
  <c r="AH741" i="1"/>
  <c r="AF740" i="1"/>
  <c r="D742" i="1"/>
  <c r="AG742" i="1"/>
  <c r="AJ742" i="1" s="1"/>
  <c r="AF281" i="1"/>
  <c r="A282" i="1"/>
  <c r="D282" i="1"/>
  <c r="AH277" i="1"/>
  <c r="AG282" i="1"/>
  <c r="A283" i="1"/>
  <c r="A284" i="1"/>
  <c r="D284" i="1"/>
  <c r="AG284" i="1"/>
  <c r="A285" i="1"/>
  <c r="AG285" i="1"/>
  <c r="D285" i="1"/>
  <c r="A286" i="1"/>
  <c r="AG286" i="1"/>
  <c r="D286" i="1"/>
  <c r="AH284" i="1" l="1"/>
  <c r="AJ282" i="1"/>
  <c r="AI283" i="1"/>
  <c r="AI285" i="1"/>
  <c r="AJ285" i="1"/>
  <c r="AJ286" i="1" s="1"/>
  <c r="AF742" i="1"/>
  <c r="AH742" i="1"/>
  <c r="AG744" i="1"/>
  <c r="AJ744" i="1" s="1"/>
  <c r="AG745" i="1"/>
  <c r="AJ745" i="1" s="1"/>
  <c r="D745" i="1"/>
  <c r="AF282" i="1"/>
  <c r="AF284" i="1"/>
  <c r="AH278" i="1"/>
  <c r="AH279" i="1"/>
  <c r="AH285" i="1"/>
  <c r="AF285" i="1"/>
  <c r="AF286" i="1"/>
  <c r="A287" i="1"/>
  <c r="AG287" i="1" s="1"/>
  <c r="D287" i="1"/>
  <c r="A288" i="1"/>
  <c r="AG288" i="1" s="1"/>
  <c r="D288" i="1"/>
  <c r="AJ287" i="1" l="1"/>
  <c r="AJ288" i="1" s="1"/>
  <c r="AI288" i="1"/>
  <c r="AI287" i="1"/>
  <c r="D746" i="1"/>
  <c r="D744" i="1"/>
  <c r="AF745" i="1"/>
  <c r="AH286" i="1"/>
  <c r="AF287" i="1"/>
  <c r="A289" i="1"/>
  <c r="AG289" i="1"/>
  <c r="AF288" i="1"/>
  <c r="AH280" i="1"/>
  <c r="AH287" i="1"/>
  <c r="A290" i="1"/>
  <c r="A291" i="1" s="1"/>
  <c r="AG290" i="1"/>
  <c r="D290" i="1"/>
  <c r="D289" i="1"/>
  <c r="AI289" i="1" l="1"/>
  <c r="AJ289" i="1"/>
  <c r="AJ290" i="1" s="1"/>
  <c r="AI291" i="1"/>
  <c r="AI290" i="1"/>
  <c r="AH744" i="1"/>
  <c r="AH745" i="1"/>
  <c r="AH746" i="1"/>
  <c r="AF744" i="1"/>
  <c r="AF746" i="1"/>
  <c r="AG746" i="1"/>
  <c r="AJ746" i="1" s="1"/>
  <c r="D291" i="1"/>
  <c r="AG291" i="1"/>
  <c r="AH288" i="1"/>
  <c r="AF289" i="1"/>
  <c r="AH281" i="1"/>
  <c r="AH289" i="1"/>
  <c r="A292" i="1"/>
  <c r="AG292" i="1" s="1"/>
  <c r="AF290" i="1"/>
  <c r="AJ291" i="1" l="1"/>
  <c r="AJ292" i="1" s="1"/>
  <c r="AI292" i="1"/>
  <c r="D748" i="1"/>
  <c r="A293" i="1"/>
  <c r="AH282" i="1"/>
  <c r="AH290" i="1"/>
  <c r="AH291" i="1" s="1"/>
  <c r="D292" i="1"/>
  <c r="AF291" i="1"/>
  <c r="AG293" i="1"/>
  <c r="D293" i="1"/>
  <c r="AJ293" i="1" l="1"/>
  <c r="AI293" i="1"/>
  <c r="AH748" i="1"/>
  <c r="AG748" i="1"/>
  <c r="AJ748" i="1" s="1"/>
  <c r="AF748" i="1"/>
  <c r="AG294" i="1"/>
  <c r="D294" i="1"/>
  <c r="A294" i="1"/>
  <c r="AF292" i="1"/>
  <c r="AF293" i="1"/>
  <c r="AH292" i="1"/>
  <c r="AJ294" i="1" l="1"/>
  <c r="D749" i="1"/>
  <c r="AG749" i="1"/>
  <c r="AJ749" i="1" s="1"/>
  <c r="AH294" i="1"/>
  <c r="AF294" i="1"/>
  <c r="A295" i="1"/>
  <c r="A296" i="1"/>
  <c r="D296" i="1"/>
  <c r="AH293" i="1"/>
  <c r="AG295" i="1"/>
  <c r="AG296" i="1"/>
  <c r="D295" i="1"/>
  <c r="AJ295" i="1" l="1"/>
  <c r="AJ296" i="1" s="1"/>
  <c r="AH749" i="1"/>
  <c r="AI296" i="1"/>
  <c r="AF749" i="1"/>
  <c r="D750" i="1"/>
  <c r="AG750" i="1"/>
  <c r="AJ750" i="1" s="1"/>
  <c r="AH295" i="1"/>
  <c r="AF295" i="1"/>
  <c r="A297" i="1"/>
  <c r="AF296" i="1"/>
  <c r="AH296" i="1"/>
  <c r="AG297" i="1"/>
  <c r="AJ297" i="1" l="1"/>
  <c r="AI297" i="1"/>
  <c r="AG751" i="1"/>
  <c r="AJ751" i="1" s="1"/>
  <c r="AF750" i="1"/>
  <c r="AH750" i="1"/>
  <c r="D751" i="1"/>
  <c r="AG752" i="1"/>
  <c r="AJ752" i="1" s="1"/>
  <c r="A298" i="1"/>
  <c r="D297" i="1"/>
  <c r="AI298" i="1" l="1"/>
  <c r="D752" i="1"/>
  <c r="AF751" i="1"/>
  <c r="AH751" i="1"/>
  <c r="AH297" i="1"/>
  <c r="AG298" i="1"/>
  <c r="AF297" i="1"/>
  <c r="A299" i="1"/>
  <c r="D298" i="1"/>
  <c r="AJ298" i="1" l="1"/>
  <c r="AI299" i="1"/>
  <c r="AH752" i="1"/>
  <c r="AF752" i="1"/>
  <c r="D299" i="1"/>
  <c r="AH298" i="1"/>
  <c r="AF298" i="1"/>
  <c r="A300" i="1"/>
  <c r="AG299" i="1"/>
  <c r="A301" i="1"/>
  <c r="D301" i="1" s="1"/>
  <c r="AG301" i="1"/>
  <c r="AJ299" i="1" l="1"/>
  <c r="AH301" i="1"/>
  <c r="AJ301" i="1"/>
  <c r="AI300" i="1"/>
  <c r="AG757" i="1"/>
  <c r="AJ757" i="1" s="1"/>
  <c r="D757" i="1"/>
  <c r="D754" i="1"/>
  <c r="AG754" i="1"/>
  <c r="AJ754" i="1" s="1"/>
  <c r="AG755" i="1"/>
  <c r="AJ755" i="1" s="1"/>
  <c r="D755" i="1"/>
  <c r="D756" i="1"/>
  <c r="A302" i="1"/>
  <c r="AH299" i="1"/>
  <c r="AG302" i="1"/>
  <c r="AF301" i="1"/>
  <c r="AF299" i="1"/>
  <c r="A303" i="1"/>
  <c r="D303" i="1" s="1"/>
  <c r="D302" i="1"/>
  <c r="AI302" i="1" l="1"/>
  <c r="AJ302" i="1"/>
  <c r="AI303" i="1"/>
  <c r="AJ307" i="1"/>
  <c r="AG756" i="1"/>
  <c r="AJ756" i="1" s="1"/>
  <c r="AH754" i="1"/>
  <c r="AB757" i="1"/>
  <c r="AF757" i="1"/>
  <c r="AC757" i="1"/>
  <c r="AF754" i="1"/>
  <c r="AF755" i="1"/>
  <c r="AH755" i="1"/>
  <c r="AF756" i="1"/>
  <c r="AG758" i="1"/>
  <c r="AJ758" i="1" s="1"/>
  <c r="AF303" i="1"/>
  <c r="AG303" i="1"/>
  <c r="A304" i="1"/>
  <c r="D304" i="1"/>
  <c r="AH302" i="1"/>
  <c r="AF302" i="1"/>
  <c r="AG304" i="1"/>
  <c r="A305" i="1"/>
  <c r="A306" i="1" s="1"/>
  <c r="AG305" i="1"/>
  <c r="D305" i="1"/>
  <c r="AJ303" i="1" l="1"/>
  <c r="AJ304" i="1" s="1"/>
  <c r="AJ305" i="1" s="1"/>
  <c r="AI306" i="1"/>
  <c r="AI305" i="1"/>
  <c r="D758" i="1"/>
  <c r="AH756" i="1"/>
  <c r="AG759" i="1"/>
  <c r="AJ759" i="1" s="1"/>
  <c r="D760" i="1"/>
  <c r="AG760" i="1"/>
  <c r="AJ760" i="1" s="1"/>
  <c r="D759" i="1"/>
  <c r="AH303" i="1"/>
  <c r="A307" i="1"/>
  <c r="AF304" i="1"/>
  <c r="AF305" i="1"/>
  <c r="A308" i="1"/>
  <c r="AG307" i="1"/>
  <c r="D307" i="1"/>
  <c r="AI308" i="1" l="1"/>
  <c r="AH307" i="1"/>
  <c r="AH758" i="1"/>
  <c r="AH757" i="1"/>
  <c r="D761" i="1"/>
  <c r="AH759" i="1"/>
  <c r="AH760" i="1"/>
  <c r="D762" i="1"/>
  <c r="AF758" i="1"/>
  <c r="AF760" i="1"/>
  <c r="AG761" i="1"/>
  <c r="AJ761" i="1" s="1"/>
  <c r="AF759" i="1"/>
  <c r="AG762" i="1"/>
  <c r="AJ762" i="1" s="1"/>
  <c r="D308" i="1"/>
  <c r="AH304" i="1"/>
  <c r="AH305" i="1"/>
  <c r="AF307" i="1"/>
  <c r="A309" i="1"/>
  <c r="D309" i="1" s="1"/>
  <c r="AG309" i="1"/>
  <c r="AG308" i="1"/>
  <c r="A310" i="1"/>
  <c r="AJ308" i="1" l="1"/>
  <c r="AJ309" i="1" s="1"/>
  <c r="AI310" i="1"/>
  <c r="D763" i="1"/>
  <c r="AF761" i="1"/>
  <c r="AF762" i="1"/>
  <c r="AG763" i="1"/>
  <c r="AJ763" i="1" s="1"/>
  <c r="AG764" i="1"/>
  <c r="AJ764" i="1" s="1"/>
  <c r="D764" i="1"/>
  <c r="AH761" i="1"/>
  <c r="AH762" i="1"/>
  <c r="AH308" i="1"/>
  <c r="D310" i="1"/>
  <c r="A311" i="1"/>
  <c r="AG310" i="1"/>
  <c r="AF309" i="1"/>
  <c r="AG311" i="1"/>
  <c r="AF308" i="1"/>
  <c r="AH309" i="1"/>
  <c r="A312" i="1"/>
  <c r="AG312" i="1"/>
  <c r="D311" i="1"/>
  <c r="D312" i="1"/>
  <c r="A313" i="1"/>
  <c r="AG313" i="1"/>
  <c r="D313" i="1"/>
  <c r="A314" i="1"/>
  <c r="AG314" i="1"/>
  <c r="D314" i="1"/>
  <c r="AJ310" i="1" l="1"/>
  <c r="AJ311" i="1" s="1"/>
  <c r="AJ312" i="1" s="1"/>
  <c r="AJ313" i="1" s="1"/>
  <c r="AJ314" i="1" s="1"/>
  <c r="AI312" i="1"/>
  <c r="AI314" i="1"/>
  <c r="D766" i="1"/>
  <c r="AF763" i="1"/>
  <c r="AF764" i="1"/>
  <c r="AH763" i="1"/>
  <c r="AG766" i="1"/>
  <c r="AJ766" i="1" s="1"/>
  <c r="AG767" i="1"/>
  <c r="AJ767" i="1" s="1"/>
  <c r="D765" i="1"/>
  <c r="AG765" i="1"/>
  <c r="AJ765" i="1" s="1"/>
  <c r="D767" i="1"/>
  <c r="AF310" i="1"/>
  <c r="A315" i="1"/>
  <c r="A316" i="1"/>
  <c r="AF312" i="1"/>
  <c r="D316" i="1"/>
  <c r="AF311" i="1"/>
  <c r="AF314" i="1"/>
  <c r="D315" i="1"/>
  <c r="AH310" i="1"/>
  <c r="AG315" i="1"/>
  <c r="AG316" i="1"/>
  <c r="AF313" i="1"/>
  <c r="AI316" i="1" l="1"/>
  <c r="AJ315" i="1"/>
  <c r="AJ316" i="1" s="1"/>
  <c r="AJ319" i="1"/>
  <c r="AG768" i="1"/>
  <c r="AJ768" i="1" s="1"/>
  <c r="AF766" i="1"/>
  <c r="AH764" i="1"/>
  <c r="AG769" i="1"/>
  <c r="AJ769" i="1" s="1"/>
  <c r="D769" i="1"/>
  <c r="AF765" i="1"/>
  <c r="AF767" i="1"/>
  <c r="D768" i="1"/>
  <c r="D770" i="1"/>
  <c r="A317" i="1"/>
  <c r="AF316" i="1"/>
  <c r="D317" i="1"/>
  <c r="AH311" i="1"/>
  <c r="AF315" i="1"/>
  <c r="A318" i="1"/>
  <c r="AG317" i="1"/>
  <c r="AI317" i="1" l="1"/>
  <c r="AJ317" i="1"/>
  <c r="AG770" i="1"/>
  <c r="AJ770" i="1" s="1"/>
  <c r="AH765" i="1"/>
  <c r="AF770" i="1"/>
  <c r="AF769" i="1"/>
  <c r="AF768" i="1"/>
  <c r="D771" i="1"/>
  <c r="AG771" i="1"/>
  <c r="AJ771" i="1" s="1"/>
  <c r="AH312" i="1"/>
  <c r="AF317" i="1"/>
  <c r="A319" i="1"/>
  <c r="AH313" i="1"/>
  <c r="AG319" i="1"/>
  <c r="A320" i="1"/>
  <c r="A321" i="1" s="1"/>
  <c r="AG320" i="1"/>
  <c r="AG321" i="1"/>
  <c r="A322" i="1"/>
  <c r="D322" i="1"/>
  <c r="D321" i="1"/>
  <c r="A323" i="1"/>
  <c r="AG322" i="1"/>
  <c r="D320" i="1"/>
  <c r="D319" i="1"/>
  <c r="AI321" i="1" l="1"/>
  <c r="AJ320" i="1"/>
  <c r="AJ321" i="1" s="1"/>
  <c r="AJ322" i="1" s="1"/>
  <c r="AH319" i="1"/>
  <c r="AI323" i="1"/>
  <c r="AI322" i="1"/>
  <c r="AF771" i="1"/>
  <c r="AH766" i="1"/>
  <c r="AH767" i="1" s="1"/>
  <c r="AG773" i="1"/>
  <c r="AJ773" i="1" s="1"/>
  <c r="AG323" i="1"/>
  <c r="AF321" i="1"/>
  <c r="AF322" i="1"/>
  <c r="AF319" i="1"/>
  <c r="AF320" i="1"/>
  <c r="AH320" i="1"/>
  <c r="D323" i="1"/>
  <c r="A324" i="1"/>
  <c r="AG324" i="1" s="1"/>
  <c r="D324" i="1"/>
  <c r="AH314" i="1"/>
  <c r="A325" i="1"/>
  <c r="AJ323" i="1" l="1"/>
  <c r="AI324" i="1"/>
  <c r="AJ324" i="1"/>
  <c r="AI325" i="1"/>
  <c r="AH768" i="1"/>
  <c r="AG775" i="1"/>
  <c r="AJ775" i="1" s="1"/>
  <c r="AH769" i="1"/>
  <c r="AH770" i="1" s="1"/>
  <c r="D773" i="1"/>
  <c r="D775" i="1"/>
  <c r="AH321" i="1"/>
  <c r="AH315" i="1"/>
  <c r="AH322" i="1"/>
  <c r="AG325" i="1"/>
  <c r="AF323" i="1"/>
  <c r="AF324" i="1"/>
  <c r="A326" i="1"/>
  <c r="D325" i="1"/>
  <c r="A327" i="1"/>
  <c r="AG327" i="1"/>
  <c r="AH316" i="1"/>
  <c r="D326" i="1"/>
  <c r="AG326" i="1"/>
  <c r="AJ325" i="1" l="1"/>
  <c r="AJ326" i="1" s="1"/>
  <c r="AJ327" i="1" s="1"/>
  <c r="AI327" i="1"/>
  <c r="AI326" i="1"/>
  <c r="AJ330" i="1"/>
  <c r="AH773" i="1"/>
  <c r="AH775" i="1"/>
  <c r="AF775" i="1"/>
  <c r="AF773" i="1"/>
  <c r="AH771" i="1"/>
  <c r="AG777" i="1"/>
  <c r="AJ777" i="1" s="1"/>
  <c r="D777" i="1"/>
  <c r="AH317" i="1"/>
  <c r="A328" i="1"/>
  <c r="AG328" i="1"/>
  <c r="AF326" i="1"/>
  <c r="D327" i="1"/>
  <c r="AH323" i="1"/>
  <c r="AH324" i="1"/>
  <c r="AF325" i="1"/>
  <c r="A329" i="1"/>
  <c r="D328" i="1"/>
  <c r="AI329" i="1" l="1"/>
  <c r="AI328" i="1"/>
  <c r="AJ328" i="1"/>
  <c r="D778" i="1"/>
  <c r="AH777" i="1"/>
  <c r="AG778" i="1"/>
  <c r="AJ778" i="1" s="1"/>
  <c r="AG779" i="1"/>
  <c r="AJ779" i="1" s="1"/>
  <c r="AF777" i="1"/>
  <c r="D779" i="1"/>
  <c r="AH325" i="1"/>
  <c r="AF327" i="1"/>
  <c r="AH326" i="1"/>
  <c r="AF328" i="1"/>
  <c r="A330" i="1"/>
  <c r="D330" i="1"/>
  <c r="A331" i="1"/>
  <c r="AG330" i="1"/>
  <c r="D331" i="1"/>
  <c r="A332" i="1"/>
  <c r="AG331" i="1"/>
  <c r="AG332" i="1"/>
  <c r="D332" i="1"/>
  <c r="A333" i="1"/>
  <c r="AJ331" i="1" l="1"/>
  <c r="AJ332" i="1" s="1"/>
  <c r="AI331" i="1"/>
  <c r="AH330" i="1"/>
  <c r="AF778" i="1"/>
  <c r="AI333" i="1"/>
  <c r="AH778" i="1"/>
  <c r="AG780" i="1"/>
  <c r="AJ780" i="1" s="1"/>
  <c r="AH779" i="1"/>
  <c r="D780" i="1"/>
  <c r="AF779" i="1"/>
  <c r="D781" i="1"/>
  <c r="AG781" i="1"/>
  <c r="AJ781" i="1" s="1"/>
  <c r="A334" i="1"/>
  <c r="AF331" i="1"/>
  <c r="AF332" i="1"/>
  <c r="A335" i="1"/>
  <c r="AH327" i="1"/>
  <c r="AH331" i="1"/>
  <c r="AG333" i="1"/>
  <c r="D333" i="1"/>
  <c r="AH332" i="1"/>
  <c r="AF330" i="1"/>
  <c r="A336" i="1"/>
  <c r="D335" i="1"/>
  <c r="AI334" i="1" l="1"/>
  <c r="AJ333" i="1"/>
  <c r="AJ335" i="1"/>
  <c r="AH335" i="1"/>
  <c r="AI336" i="1"/>
  <c r="D782" i="1"/>
  <c r="AF780" i="1"/>
  <c r="AH780" i="1"/>
  <c r="AG784" i="1"/>
  <c r="AJ784" i="1" s="1"/>
  <c r="AG782" i="1"/>
  <c r="AJ782" i="1" s="1"/>
  <c r="AF781" i="1"/>
  <c r="AH328" i="1"/>
  <c r="AF335" i="1"/>
  <c r="AF333" i="1"/>
  <c r="AH333" i="1"/>
  <c r="AG335" i="1"/>
  <c r="A337" i="1"/>
  <c r="AG337" i="1" s="1"/>
  <c r="D337" i="1"/>
  <c r="AH337" i="1" l="1"/>
  <c r="AJ337" i="1"/>
  <c r="D784" i="1"/>
  <c r="AF782" i="1"/>
  <c r="AG785" i="1"/>
  <c r="AJ785" i="1" s="1"/>
  <c r="AH781" i="1"/>
  <c r="D785" i="1"/>
  <c r="A338" i="1"/>
  <c r="AF337" i="1"/>
  <c r="AH784" i="1" l="1"/>
  <c r="AI338" i="1"/>
  <c r="AF784" i="1"/>
  <c r="AG786" i="1"/>
  <c r="AJ786" i="1" s="1"/>
  <c r="AH782" i="1"/>
  <c r="AG787" i="1"/>
  <c r="AJ787" i="1" s="1"/>
  <c r="D786" i="1"/>
  <c r="AH785" i="1"/>
  <c r="AF785" i="1"/>
  <c r="D787" i="1"/>
  <c r="AG788" i="1"/>
  <c r="AJ788" i="1" s="1"/>
  <c r="AG338" i="1"/>
  <c r="D338" i="1"/>
  <c r="A339" i="1"/>
  <c r="A340" i="1"/>
  <c r="D340" i="1"/>
  <c r="AG340" i="1"/>
  <c r="D339" i="1"/>
  <c r="AG339" i="1"/>
  <c r="AJ338" i="1" l="1"/>
  <c r="AJ339" i="1" s="1"/>
  <c r="AJ340" i="1" s="1"/>
  <c r="AI340" i="1"/>
  <c r="AI339" i="1"/>
  <c r="AH786" i="1"/>
  <c r="AF786" i="1"/>
  <c r="D789" i="1"/>
  <c r="D788" i="1"/>
  <c r="AH787" i="1"/>
  <c r="AF787" i="1"/>
  <c r="AG789" i="1"/>
  <c r="AJ789" i="1" s="1"/>
  <c r="D790" i="1"/>
  <c r="AF339" i="1"/>
  <c r="A341" i="1"/>
  <c r="AF340" i="1"/>
  <c r="AH338" i="1"/>
  <c r="AF338" i="1"/>
  <c r="AG341" i="1"/>
  <c r="A342" i="1"/>
  <c r="D341" i="1"/>
  <c r="AI341" i="1" l="1"/>
  <c r="AJ341" i="1"/>
  <c r="AJ347" i="1"/>
  <c r="AJ345" i="1"/>
  <c r="AG790" i="1"/>
  <c r="AJ790" i="1" s="1"/>
  <c r="AF789" i="1"/>
  <c r="AF788" i="1"/>
  <c r="AH788" i="1"/>
  <c r="AG791" i="1"/>
  <c r="AJ791" i="1" s="1"/>
  <c r="AF790" i="1"/>
  <c r="D791" i="1"/>
  <c r="AH339" i="1"/>
  <c r="D342" i="1"/>
  <c r="AG342" i="1"/>
  <c r="AF341" i="1"/>
  <c r="A343" i="1"/>
  <c r="AG343" i="1" s="1"/>
  <c r="D343" i="1"/>
  <c r="AJ342" i="1" l="1"/>
  <c r="AJ343" i="1" s="1"/>
  <c r="AI343" i="1"/>
  <c r="D792" i="1"/>
  <c r="AG792" i="1"/>
  <c r="AJ792" i="1" s="1"/>
  <c r="AG793" i="1"/>
  <c r="AJ793" i="1" s="1"/>
  <c r="AH789" i="1"/>
  <c r="AF791" i="1"/>
  <c r="D793" i="1"/>
  <c r="AH790" i="1"/>
  <c r="A344" i="1"/>
  <c r="AH340" i="1"/>
  <c r="AF342" i="1"/>
  <c r="A345" i="1"/>
  <c r="A346" i="1"/>
  <c r="AF343" i="1"/>
  <c r="AG345" i="1"/>
  <c r="D345" i="1"/>
  <c r="AI344" i="1" l="1"/>
  <c r="AI346" i="1"/>
  <c r="AH345" i="1"/>
  <c r="AJ350" i="1"/>
  <c r="AF792" i="1"/>
  <c r="AG795" i="1"/>
  <c r="AJ795" i="1" s="1"/>
  <c r="AH791" i="1"/>
  <c r="AH792" i="1" s="1"/>
  <c r="AF793" i="1"/>
  <c r="AH341" i="1"/>
  <c r="A347" i="1"/>
  <c r="AH342" i="1"/>
  <c r="AG347" i="1"/>
  <c r="AF345" i="1"/>
  <c r="D347" i="1"/>
  <c r="A348" i="1"/>
  <c r="D348" i="1"/>
  <c r="A349" i="1"/>
  <c r="A350" i="1" s="1"/>
  <c r="D350" i="1"/>
  <c r="AG350" i="1"/>
  <c r="AG348" i="1"/>
  <c r="AH350" i="1" l="1"/>
  <c r="AI349" i="1"/>
  <c r="AJ348" i="1"/>
  <c r="AI348" i="1"/>
  <c r="AH347" i="1"/>
  <c r="AJ352" i="1"/>
  <c r="D795" i="1"/>
  <c r="AH793" i="1"/>
  <c r="AG797" i="1"/>
  <c r="AJ797" i="1" s="1"/>
  <c r="D797" i="1"/>
  <c r="A351" i="1"/>
  <c r="AF348" i="1"/>
  <c r="AF350" i="1"/>
  <c r="AH343" i="1"/>
  <c r="AH348" i="1"/>
  <c r="A352" i="1"/>
  <c r="AF347" i="1"/>
  <c r="A353" i="1"/>
  <c r="AG352" i="1"/>
  <c r="AI351" i="1" l="1"/>
  <c r="AI353" i="1"/>
  <c r="AG798" i="1"/>
  <c r="AJ798" i="1" s="1"/>
  <c r="AH795" i="1"/>
  <c r="AH797" i="1"/>
  <c r="AF795" i="1"/>
  <c r="AF797" i="1"/>
  <c r="D798" i="1"/>
  <c r="D799" i="1"/>
  <c r="AG799" i="1"/>
  <c r="AJ799" i="1" s="1"/>
  <c r="D352" i="1"/>
  <c r="AG353" i="1"/>
  <c r="A354" i="1"/>
  <c r="D353" i="1"/>
  <c r="D354" i="1"/>
  <c r="AH352" i="1" l="1"/>
  <c r="AJ353" i="1"/>
  <c r="D800" i="1"/>
  <c r="AH798" i="1"/>
  <c r="D801" i="1"/>
  <c r="AH799" i="1"/>
  <c r="AF799" i="1"/>
  <c r="AG801" i="1"/>
  <c r="AJ801" i="1" s="1"/>
  <c r="AG800" i="1"/>
  <c r="AJ800" i="1" s="1"/>
  <c r="AF798" i="1"/>
  <c r="AG802" i="1"/>
  <c r="AJ802" i="1" s="1"/>
  <c r="AF353" i="1"/>
  <c r="AF352" i="1"/>
  <c r="AG354" i="1"/>
  <c r="AF354" i="1"/>
  <c r="A355" i="1"/>
  <c r="AH353" i="1"/>
  <c r="AJ354" i="1" l="1"/>
  <c r="AI355" i="1"/>
  <c r="D802" i="1"/>
  <c r="AH800" i="1"/>
  <c r="AF801" i="1"/>
  <c r="AF800" i="1"/>
  <c r="AH354" i="1"/>
  <c r="A356" i="1"/>
  <c r="AF802" i="1" l="1"/>
  <c r="AH801" i="1"/>
  <c r="D804" i="1"/>
  <c r="AG805" i="1"/>
  <c r="AJ805" i="1" s="1"/>
  <c r="AH802" i="1"/>
  <c r="D805" i="1"/>
  <c r="AG806" i="1"/>
  <c r="AJ806" i="1" s="1"/>
  <c r="D806" i="1"/>
  <c r="AG356" i="1"/>
  <c r="A357" i="1"/>
  <c r="D356" i="1"/>
  <c r="AJ356" i="1" l="1"/>
  <c r="AH356" i="1"/>
  <c r="AI357" i="1"/>
  <c r="AJ358" i="1"/>
  <c r="AG804" i="1"/>
  <c r="AJ804" i="1" s="1"/>
  <c r="AH804" i="1"/>
  <c r="AF804" i="1"/>
  <c r="AF805" i="1"/>
  <c r="D807" i="1"/>
  <c r="AF806" i="1"/>
  <c r="AH805" i="1"/>
  <c r="AG807" i="1"/>
  <c r="AJ807" i="1" s="1"/>
  <c r="A358" i="1"/>
  <c r="AF356" i="1"/>
  <c r="A359" i="1"/>
  <c r="D359" i="1"/>
  <c r="D358" i="1"/>
  <c r="AG358" i="1"/>
  <c r="AH358" i="1" l="1"/>
  <c r="AI359" i="1"/>
  <c r="AG808" i="1"/>
  <c r="AJ808" i="1" s="1"/>
  <c r="D808" i="1"/>
  <c r="AG809" i="1"/>
  <c r="AJ809" i="1" s="1"/>
  <c r="AH806" i="1"/>
  <c r="AF807" i="1"/>
  <c r="D809" i="1"/>
  <c r="AH807" i="1"/>
  <c r="D810" i="1"/>
  <c r="AG359" i="1"/>
  <c r="AF359" i="1"/>
  <c r="AF358" i="1"/>
  <c r="AH359" i="1"/>
  <c r="A360" i="1"/>
  <c r="AJ359" i="1" l="1"/>
  <c r="AI360" i="1"/>
  <c r="AF808" i="1"/>
  <c r="AH808" i="1"/>
  <c r="AF810" i="1"/>
  <c r="AG810" i="1"/>
  <c r="AJ810" i="1" s="1"/>
  <c r="AF809" i="1"/>
  <c r="D811" i="1"/>
  <c r="AG811" i="1"/>
  <c r="AJ811" i="1" s="1"/>
  <c r="A361" i="1"/>
  <c r="AG361" i="1"/>
  <c r="A362" i="1"/>
  <c r="D361" i="1"/>
  <c r="AJ361" i="1" l="1"/>
  <c r="AH361" i="1"/>
  <c r="AI362" i="1"/>
  <c r="AG812" i="1"/>
  <c r="AJ812" i="1" s="1"/>
  <c r="AH809" i="1"/>
  <c r="AH810" i="1"/>
  <c r="D812" i="1"/>
  <c r="AF811" i="1"/>
  <c r="D813" i="1"/>
  <c r="AG813" i="1"/>
  <c r="AJ813" i="1" s="1"/>
  <c r="D362" i="1"/>
  <c r="AG362" i="1"/>
  <c r="A363" i="1"/>
  <c r="A364" i="1"/>
  <c r="AG363" i="1"/>
  <c r="AF361" i="1"/>
  <c r="AG364" i="1"/>
  <c r="D364" i="1"/>
  <c r="D363" i="1"/>
  <c r="AJ362" i="1" l="1"/>
  <c r="AJ363" i="1" s="1"/>
  <c r="AJ364" i="1" s="1"/>
  <c r="AI363" i="1"/>
  <c r="AI364" i="1"/>
  <c r="D815" i="1"/>
  <c r="AF813" i="1"/>
  <c r="AH811" i="1"/>
  <c r="AH812" i="1" s="1"/>
  <c r="AG815" i="1"/>
  <c r="AJ815" i="1" s="1"/>
  <c r="AF812" i="1"/>
  <c r="AF362" i="1"/>
  <c r="A365" i="1"/>
  <c r="AF363" i="1"/>
  <c r="A366" i="1"/>
  <c r="AG365" i="1"/>
  <c r="AF364" i="1"/>
  <c r="D365" i="1"/>
  <c r="AH362" i="1"/>
  <c r="AI365" i="1" l="1"/>
  <c r="AJ365" i="1"/>
  <c r="AI366" i="1"/>
  <c r="AH815" i="1"/>
  <c r="AH813" i="1"/>
  <c r="AF815" i="1"/>
  <c r="AG817" i="1"/>
  <c r="AJ817" i="1" s="1"/>
  <c r="AF365" i="1"/>
  <c r="AH363" i="1"/>
  <c r="A367" i="1"/>
  <c r="AH364" i="1"/>
  <c r="A368" i="1"/>
  <c r="AG367" i="1"/>
  <c r="AG368" i="1"/>
  <c r="D367" i="1"/>
  <c r="AH367" i="1" l="1"/>
  <c r="AJ367" i="1"/>
  <c r="AJ368" i="1" s="1"/>
  <c r="AI368" i="1"/>
  <c r="D817" i="1"/>
  <c r="D819" i="1"/>
  <c r="D368" i="1"/>
  <c r="A369" i="1"/>
  <c r="D369" i="1"/>
  <c r="A370" i="1"/>
  <c r="AG369" i="1"/>
  <c r="AF367" i="1"/>
  <c r="AH365" i="1"/>
  <c r="AJ369" i="1" l="1"/>
  <c r="AI369" i="1"/>
  <c r="AG819" i="1"/>
  <c r="AJ819" i="1" s="1"/>
  <c r="AH817" i="1"/>
  <c r="AH819" i="1"/>
  <c r="AF817" i="1"/>
  <c r="AF819" i="1"/>
  <c r="AG820" i="1"/>
  <c r="AJ820" i="1" s="1"/>
  <c r="D820" i="1"/>
  <c r="AH368" i="1"/>
  <c r="A371" i="1"/>
  <c r="D371" i="1"/>
  <c r="D370" i="1"/>
  <c r="AG371" i="1"/>
  <c r="AF368" i="1"/>
  <c r="AG370" i="1"/>
  <c r="AF369" i="1"/>
  <c r="AH369" i="1"/>
  <c r="AJ370" i="1" l="1"/>
  <c r="AJ371" i="1" s="1"/>
  <c r="AI371" i="1"/>
  <c r="AF370" i="1"/>
  <c r="AH370" i="1"/>
  <c r="AF371" i="1"/>
  <c r="A372" i="1"/>
  <c r="D372" i="1" s="1"/>
  <c r="AG372" i="1"/>
  <c r="AJ372" i="1" l="1"/>
  <c r="AH820" i="1"/>
  <c r="AF820" i="1"/>
  <c r="D822" i="1"/>
  <c r="AG822" i="1"/>
  <c r="AJ822" i="1" s="1"/>
  <c r="D823" i="1"/>
  <c r="AG823" i="1"/>
  <c r="AJ823" i="1" s="1"/>
  <c r="AG824" i="1"/>
  <c r="AJ824" i="1" s="1"/>
  <c r="D824" i="1"/>
  <c r="AH371" i="1"/>
  <c r="AF372" i="1"/>
  <c r="A373" i="1"/>
  <c r="A374" i="1"/>
  <c r="AG374" i="1"/>
  <c r="D374" i="1"/>
  <c r="AI373" i="1" l="1"/>
  <c r="AH374" i="1"/>
  <c r="AJ374" i="1"/>
  <c r="AH822" i="1"/>
  <c r="AF822" i="1"/>
  <c r="AF823" i="1"/>
  <c r="AH823" i="1"/>
  <c r="AF824" i="1"/>
  <c r="D825" i="1"/>
  <c r="AG825" i="1"/>
  <c r="AJ825" i="1" s="1"/>
  <c r="D826" i="1"/>
  <c r="AG826" i="1"/>
  <c r="AJ826" i="1" s="1"/>
  <c r="AG827" i="1"/>
  <c r="AJ827" i="1" s="1"/>
  <c r="D827" i="1"/>
  <c r="A375" i="1"/>
  <c r="AH372" i="1"/>
  <c r="A376" i="1"/>
  <c r="D376" i="1" s="1"/>
  <c r="D375" i="1"/>
  <c r="A377" i="1"/>
  <c r="AG375" i="1"/>
  <c r="AG376" i="1"/>
  <c r="AF374" i="1"/>
  <c r="AI375" i="1" l="1"/>
  <c r="AJ375" i="1"/>
  <c r="AJ376" i="1" s="1"/>
  <c r="AI376" i="1"/>
  <c r="AF827" i="1"/>
  <c r="AF826" i="1"/>
  <c r="D830" i="1"/>
  <c r="AH824" i="1"/>
  <c r="AF825" i="1"/>
  <c r="AG829" i="1"/>
  <c r="AJ829" i="1" s="1"/>
  <c r="AH825" i="1"/>
  <c r="D829" i="1"/>
  <c r="AG377" i="1"/>
  <c r="D377" i="1"/>
  <c r="A378" i="1"/>
  <c r="AG378" i="1"/>
  <c r="AF376" i="1"/>
  <c r="AF375" i="1"/>
  <c r="D378" i="1"/>
  <c r="AH375" i="1"/>
  <c r="AH376" i="1"/>
  <c r="A379" i="1"/>
  <c r="AG379" i="1"/>
  <c r="D379" i="1"/>
  <c r="AJ377" i="1" l="1"/>
  <c r="AI378" i="1"/>
  <c r="AJ378" i="1"/>
  <c r="AJ379" i="1" s="1"/>
  <c r="AI379" i="1"/>
  <c r="AH829" i="1"/>
  <c r="AG830" i="1"/>
  <c r="AJ830" i="1" s="1"/>
  <c r="AF829" i="1"/>
  <c r="AF830" i="1"/>
  <c r="AH826" i="1"/>
  <c r="AH830" i="1"/>
  <c r="D832" i="1"/>
  <c r="D831" i="1"/>
  <c r="AG831" i="1"/>
  <c r="AJ831" i="1" s="1"/>
  <c r="AH377" i="1"/>
  <c r="AF379" i="1"/>
  <c r="AF377" i="1"/>
  <c r="A380" i="1"/>
  <c r="A381" i="1"/>
  <c r="D380" i="1"/>
  <c r="AF378" i="1"/>
  <c r="A382" i="1"/>
  <c r="D381" i="1"/>
  <c r="AG380" i="1"/>
  <c r="AG381" i="1"/>
  <c r="AI380" i="1" l="1"/>
  <c r="AJ380" i="1"/>
  <c r="AJ381" i="1" s="1"/>
  <c r="AJ386" i="1"/>
  <c r="AI381" i="1"/>
  <c r="AG832" i="1"/>
  <c r="AJ832" i="1" s="1"/>
  <c r="AF832" i="1"/>
  <c r="AF831" i="1"/>
  <c r="AH827" i="1"/>
  <c r="AH831" i="1"/>
  <c r="AG833" i="1"/>
  <c r="AJ833" i="1" s="1"/>
  <c r="D833" i="1"/>
  <c r="AG834" i="1"/>
  <c r="AJ834" i="1" s="1"/>
  <c r="D834" i="1"/>
  <c r="AG382" i="1"/>
  <c r="AH378" i="1"/>
  <c r="AF381" i="1"/>
  <c r="A383" i="1"/>
  <c r="A384" i="1" s="1"/>
  <c r="D383" i="1"/>
  <c r="AF380" i="1"/>
  <c r="D382" i="1"/>
  <c r="D384" i="1"/>
  <c r="AJ382" i="1" l="1"/>
  <c r="AI383" i="1"/>
  <c r="AH832" i="1"/>
  <c r="AH833" i="1"/>
  <c r="AG835" i="1"/>
  <c r="AJ835" i="1" s="1"/>
  <c r="D835" i="1"/>
  <c r="AF834" i="1"/>
  <c r="AF833" i="1"/>
  <c r="AG384" i="1"/>
  <c r="AH379" i="1"/>
  <c r="AG383" i="1"/>
  <c r="AF384" i="1"/>
  <c r="AF383" i="1"/>
  <c r="AH380" i="1"/>
  <c r="AF382" i="1"/>
  <c r="A385" i="1"/>
  <c r="AJ383" i="1" l="1"/>
  <c r="AJ384" i="1" s="1"/>
  <c r="AI385" i="1"/>
  <c r="AF835" i="1"/>
  <c r="AH834" i="1"/>
  <c r="AH835" i="1"/>
  <c r="D837" i="1"/>
  <c r="AG837" i="1"/>
  <c r="AJ837" i="1" s="1"/>
  <c r="AG838" i="1"/>
  <c r="AJ838" i="1" s="1"/>
  <c r="A386" i="1"/>
  <c r="AH381" i="1"/>
  <c r="AH837" i="1" l="1"/>
  <c r="D838" i="1"/>
  <c r="AF837" i="1"/>
  <c r="D839" i="1"/>
  <c r="AG839" i="1"/>
  <c r="AJ839" i="1" s="1"/>
  <c r="AG840" i="1"/>
  <c r="AJ840" i="1" s="1"/>
  <c r="D840" i="1"/>
  <c r="D386" i="1"/>
  <c r="AG386" i="1"/>
  <c r="A387" i="1"/>
  <c r="AH382" i="1"/>
  <c r="D387" i="1"/>
  <c r="A388" i="1"/>
  <c r="AG387" i="1"/>
  <c r="D388" i="1"/>
  <c r="AG388" i="1"/>
  <c r="AH386" i="1" l="1"/>
  <c r="AI388" i="1"/>
  <c r="AJ387" i="1"/>
  <c r="AJ388" i="1" s="1"/>
  <c r="AI387" i="1"/>
  <c r="AN754" i="1"/>
  <c r="AN755" i="1"/>
  <c r="AN756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3" i="1"/>
  <c r="AN775" i="1"/>
  <c r="AN777" i="1"/>
  <c r="AN778" i="1"/>
  <c r="AN779" i="1"/>
  <c r="AN780" i="1"/>
  <c r="AN781" i="1"/>
  <c r="AN782" i="1"/>
  <c r="AN784" i="1"/>
  <c r="AN785" i="1"/>
  <c r="AN786" i="1"/>
  <c r="AN787" i="1"/>
  <c r="AN788" i="1"/>
  <c r="AN789" i="1"/>
  <c r="AN790" i="1"/>
  <c r="AN791" i="1"/>
  <c r="AN792" i="1"/>
  <c r="AN793" i="1"/>
  <c r="AN795" i="1"/>
  <c r="AN797" i="1"/>
  <c r="AN798" i="1"/>
  <c r="AN799" i="1"/>
  <c r="AN800" i="1"/>
  <c r="AN801" i="1"/>
  <c r="AN802" i="1"/>
  <c r="AN804" i="1"/>
  <c r="AN805" i="1"/>
  <c r="AN806" i="1"/>
  <c r="AN807" i="1"/>
  <c r="AN808" i="1"/>
  <c r="AN809" i="1"/>
  <c r="AN810" i="1"/>
  <c r="AN811" i="1"/>
  <c r="AN812" i="1"/>
  <c r="AN813" i="1"/>
  <c r="AN815" i="1"/>
  <c r="AN817" i="1"/>
  <c r="AN819" i="1"/>
  <c r="AN820" i="1"/>
  <c r="AN752" i="1"/>
  <c r="AN748" i="1"/>
  <c r="AN744" i="1"/>
  <c r="AN736" i="1"/>
  <c r="AN732" i="1"/>
  <c r="AN728" i="1"/>
  <c r="AN724" i="1"/>
  <c r="AN720" i="1"/>
  <c r="AN716" i="1"/>
  <c r="AN741" i="1"/>
  <c r="AN751" i="1"/>
  <c r="AN745" i="1"/>
  <c r="AN733" i="1"/>
  <c r="AN721" i="1"/>
  <c r="AN742" i="1"/>
  <c r="AN713" i="1"/>
  <c r="AN749" i="1"/>
  <c r="AN750" i="1"/>
  <c r="AN746" i="1"/>
  <c r="AN738" i="1"/>
  <c r="AN734" i="1"/>
  <c r="AN730" i="1"/>
  <c r="AN726" i="1"/>
  <c r="AN718" i="1"/>
  <c r="AN735" i="1"/>
  <c r="AN731" i="1"/>
  <c r="AN727" i="1"/>
  <c r="AN723" i="1"/>
  <c r="AN719" i="1"/>
  <c r="AN715" i="1"/>
  <c r="AN740" i="1"/>
  <c r="AN688" i="1"/>
  <c r="AN668" i="1"/>
  <c r="AN652" i="1"/>
  <c r="AN632" i="1"/>
  <c r="AN616" i="1"/>
  <c r="AN584" i="1"/>
  <c r="AN568" i="1"/>
  <c r="AN552" i="1"/>
  <c r="AN528" i="1"/>
  <c r="AN691" i="1"/>
  <c r="AN675" i="1"/>
  <c r="AN651" i="1"/>
  <c r="AN635" i="1"/>
  <c r="AN591" i="1"/>
  <c r="AN575" i="1"/>
  <c r="AN559" i="1"/>
  <c r="AN539" i="1"/>
  <c r="AN558" i="1"/>
  <c r="AN538" i="1"/>
  <c r="AN697" i="1"/>
  <c r="AN681" i="1"/>
  <c r="AN694" i="1"/>
  <c r="AN674" i="1"/>
  <c r="AN658" i="1"/>
  <c r="AN638" i="1"/>
  <c r="AN622" i="1"/>
  <c r="AN602" i="1"/>
  <c r="AN582" i="1"/>
  <c r="AN657" i="1"/>
  <c r="AN605" i="1"/>
  <c r="AN577" i="1"/>
  <c r="AN541" i="1"/>
  <c r="AN641" i="1"/>
  <c r="AN609" i="1"/>
  <c r="AN573" i="1"/>
  <c r="AN520" i="1"/>
  <c r="AN522" i="1"/>
  <c r="AN498" i="1"/>
  <c r="AN357" i="1"/>
  <c r="AN442" i="1"/>
  <c r="AN124" i="1"/>
  <c r="AN92" i="1"/>
  <c r="AN433" i="1"/>
  <c r="AN508" i="1"/>
  <c r="AN525" i="1"/>
  <c r="AN506" i="1"/>
  <c r="AN523" i="1"/>
  <c r="AN55" i="1"/>
  <c r="AN147" i="1"/>
  <c r="AN101" i="1"/>
  <c r="AN437" i="1"/>
  <c r="AN283" i="1"/>
  <c r="AN116" i="1"/>
  <c r="AN704" i="1"/>
  <c r="AN680" i="1"/>
  <c r="AN664" i="1"/>
  <c r="AN644" i="1"/>
  <c r="AN628" i="1"/>
  <c r="AN612" i="1"/>
  <c r="AN580" i="1"/>
  <c r="AN564" i="1"/>
  <c r="AN548" i="1"/>
  <c r="AN703" i="1"/>
  <c r="AN687" i="1"/>
  <c r="AN671" i="1"/>
  <c r="AN647" i="1"/>
  <c r="AN607" i="1"/>
  <c r="AN587" i="1"/>
  <c r="AN571" i="1"/>
  <c r="AN551" i="1"/>
  <c r="AN535" i="1"/>
  <c r="AN554" i="1"/>
  <c r="AN534" i="1"/>
  <c r="AN693" i="1"/>
  <c r="AN677" i="1"/>
  <c r="AN690" i="1"/>
  <c r="AN670" i="1"/>
  <c r="AN654" i="1"/>
  <c r="AN634" i="1"/>
  <c r="AN618" i="1"/>
  <c r="AN598" i="1"/>
  <c r="AN578" i="1"/>
  <c r="AN653" i="1"/>
  <c r="AN601" i="1"/>
  <c r="AN569" i="1"/>
  <c r="AN673" i="1"/>
  <c r="AN629" i="1"/>
  <c r="AN597" i="1"/>
  <c r="AN557" i="1"/>
  <c r="AN512" i="1"/>
  <c r="AN496" i="1"/>
  <c r="AN514" i="1"/>
  <c r="AN455" i="1"/>
  <c r="AN405" i="1"/>
  <c r="AN190" i="1"/>
  <c r="AN202" i="1"/>
  <c r="AN676" i="1"/>
  <c r="AN640" i="1"/>
  <c r="AN604" i="1"/>
  <c r="AN560" i="1"/>
  <c r="AN699" i="1"/>
  <c r="AN663" i="1"/>
  <c r="AN599" i="1"/>
  <c r="AN567" i="1"/>
  <c r="AN570" i="1"/>
  <c r="AN530" i="1"/>
  <c r="AN706" i="1"/>
  <c r="AN666" i="1"/>
  <c r="AN630" i="1"/>
  <c r="AN594" i="1"/>
  <c r="AN645" i="1"/>
  <c r="AN561" i="1"/>
  <c r="AN621" i="1"/>
  <c r="AN553" i="1"/>
  <c r="AN521" i="1"/>
  <c r="AN349" i="1"/>
  <c r="AN509" i="1"/>
  <c r="AN300" i="1"/>
  <c r="AN61" i="1"/>
  <c r="AN90" i="1"/>
  <c r="AN76" i="1"/>
  <c r="AN94" i="1"/>
  <c r="AN344" i="1"/>
  <c r="AN696" i="1"/>
  <c r="AN656" i="1"/>
  <c r="AN620" i="1"/>
  <c r="AN572" i="1"/>
  <c r="AN532" i="1"/>
  <c r="AN679" i="1"/>
  <c r="AN639" i="1"/>
  <c r="AN579" i="1"/>
  <c r="AN543" i="1"/>
  <c r="AN542" i="1"/>
  <c r="AN685" i="1"/>
  <c r="AN682" i="1"/>
  <c r="AN646" i="1"/>
  <c r="AN610" i="1"/>
  <c r="AN665" i="1"/>
  <c r="AN585" i="1"/>
  <c r="AN649" i="1"/>
  <c r="AN581" i="1"/>
  <c r="AN507" i="1"/>
  <c r="AN360" i="1"/>
  <c r="AN517" i="1"/>
  <c r="AN480" i="1"/>
  <c r="AN511" i="1"/>
  <c r="AN173" i="1"/>
  <c r="AN175" i="1"/>
  <c r="AN336" i="1"/>
  <c r="AN211" i="1"/>
  <c r="AN24" i="1"/>
  <c r="AN205" i="1"/>
  <c r="AN444" i="1"/>
  <c r="AN119" i="1"/>
  <c r="AN329" i="1"/>
  <c r="AN417" i="1"/>
  <c r="AN237" i="1"/>
  <c r="AN271" i="1"/>
  <c r="AN708" i="1"/>
  <c r="AN711" i="1"/>
  <c r="AN700" i="1"/>
  <c r="AN660" i="1"/>
  <c r="AN624" i="1"/>
  <c r="AN576" i="1"/>
  <c r="AN536" i="1"/>
  <c r="AN683" i="1"/>
  <c r="AN643" i="1"/>
  <c r="AN583" i="1"/>
  <c r="AN547" i="1"/>
  <c r="AN550" i="1"/>
  <c r="AN689" i="1"/>
  <c r="AN686" i="1"/>
  <c r="AN650" i="1"/>
  <c r="AN614" i="1"/>
  <c r="AN669" i="1"/>
  <c r="AN593" i="1"/>
  <c r="AN661" i="1"/>
  <c r="AN589" i="1"/>
  <c r="AN519" i="1"/>
  <c r="AN487" i="1"/>
  <c r="AN526" i="1"/>
  <c r="AN453" i="1"/>
  <c r="AN426" i="1"/>
  <c r="AN247" i="1"/>
  <c r="AN35" i="1"/>
  <c r="AN672" i="1"/>
  <c r="AN636" i="1"/>
  <c r="AN588" i="1"/>
  <c r="AN556" i="1"/>
  <c r="AN695" i="1"/>
  <c r="AN659" i="1"/>
  <c r="AN595" i="1"/>
  <c r="AN563" i="1"/>
  <c r="AN566" i="1"/>
  <c r="AN701" i="1"/>
  <c r="AN702" i="1"/>
  <c r="AN662" i="1"/>
  <c r="AN626" i="1"/>
  <c r="AN590" i="1"/>
  <c r="AN637" i="1"/>
  <c r="AN549" i="1"/>
  <c r="AN613" i="1"/>
  <c r="AN545" i="1"/>
  <c r="AN513" i="1"/>
  <c r="AN489" i="1"/>
  <c r="AN474" i="1"/>
  <c r="AN27" i="1"/>
  <c r="AN196" i="1"/>
  <c r="AN10" i="1"/>
  <c r="AN334" i="1"/>
  <c r="AN516" i="1"/>
  <c r="AN518" i="1"/>
  <c r="AN477" i="1"/>
  <c r="AN393" i="1"/>
  <c r="AN137" i="1"/>
  <c r="AN159" i="1"/>
  <c r="AN351" i="1"/>
  <c r="AN219" i="1"/>
  <c r="AN346" i="1"/>
  <c r="AN221" i="1"/>
  <c r="AN294" i="1"/>
  <c r="AN63" i="1"/>
  <c r="AN144" i="1"/>
  <c r="AN207" i="1"/>
  <c r="AN80" i="1"/>
  <c r="AN373" i="1"/>
  <c r="AN439" i="1"/>
  <c r="AN318" i="1"/>
  <c r="AN232" i="1"/>
  <c r="AN259" i="1"/>
  <c r="AN46" i="1"/>
  <c r="AN161" i="1"/>
  <c r="AN139" i="1"/>
  <c r="AN21" i="1"/>
  <c r="AN65" i="1"/>
  <c r="AN58" i="1"/>
  <c r="AN385" i="1"/>
  <c r="AN431" i="1"/>
  <c r="AN710" i="1"/>
  <c r="AH838" i="1"/>
  <c r="AF840" i="1"/>
  <c r="AH839" i="1"/>
  <c r="AF839" i="1"/>
  <c r="D841" i="1"/>
  <c r="AF838" i="1"/>
  <c r="AG841" i="1"/>
  <c r="AJ841" i="1" s="1"/>
  <c r="D842" i="1"/>
  <c r="AG842" i="1"/>
  <c r="AJ842" i="1" s="1"/>
  <c r="A389" i="1"/>
  <c r="AH383" i="1"/>
  <c r="AF388" i="1"/>
  <c r="AF387" i="1"/>
  <c r="AH387" i="1"/>
  <c r="A390" i="1"/>
  <c r="AG390" i="1" s="1"/>
  <c r="AF386" i="1"/>
  <c r="AH384" i="1"/>
  <c r="D390" i="1"/>
  <c r="D389" i="1"/>
  <c r="AG389" i="1"/>
  <c r="AJ389" i="1" l="1"/>
  <c r="AI390" i="1"/>
  <c r="AJ390" i="1"/>
  <c r="AH393" i="1"/>
  <c r="AF842" i="1"/>
  <c r="AH840" i="1"/>
  <c r="AF841" i="1"/>
  <c r="D843" i="1"/>
  <c r="AH841" i="1"/>
  <c r="AG843" i="1"/>
  <c r="AJ843" i="1" s="1"/>
  <c r="AF389" i="1"/>
  <c r="AF390" i="1"/>
  <c r="AH388" i="1"/>
  <c r="AH389" i="1" s="1"/>
  <c r="A391" i="1"/>
  <c r="AG391" i="1" s="1"/>
  <c r="D391" i="1"/>
  <c r="A392" i="1"/>
  <c r="D392" i="1"/>
  <c r="AI392" i="1" l="1"/>
  <c r="AI391" i="1"/>
  <c r="AJ391" i="1"/>
  <c r="AJ394" i="1"/>
  <c r="AH842" i="1"/>
  <c r="AH843" i="1" s="1"/>
  <c r="AF843" i="1"/>
  <c r="D845" i="1"/>
  <c r="AG845" i="1"/>
  <c r="AJ845" i="1" s="1"/>
  <c r="D846" i="1"/>
  <c r="AF392" i="1"/>
  <c r="AF391" i="1"/>
  <c r="AG392" i="1"/>
  <c r="A393" i="1"/>
  <c r="AH390" i="1"/>
  <c r="A394" i="1"/>
  <c r="AG394" i="1"/>
  <c r="D394" i="1"/>
  <c r="AJ392" i="1" l="1"/>
  <c r="AH394" i="1"/>
  <c r="AI393" i="1"/>
  <c r="AH845" i="1"/>
  <c r="AG846" i="1"/>
  <c r="AJ846" i="1" s="1"/>
  <c r="AF845" i="1"/>
  <c r="D847" i="1"/>
  <c r="AH846" i="1"/>
  <c r="AF846" i="1"/>
  <c r="AG847" i="1"/>
  <c r="AJ847" i="1" s="1"/>
  <c r="AG848" i="1"/>
  <c r="AJ848" i="1" s="1"/>
  <c r="D848" i="1"/>
  <c r="D849" i="1"/>
  <c r="AG849" i="1"/>
  <c r="AJ849" i="1" s="1"/>
  <c r="AG850" i="1"/>
  <c r="AJ850" i="1" s="1"/>
  <c r="D850" i="1"/>
  <c r="AF394" i="1"/>
  <c r="A395" i="1"/>
  <c r="D395" i="1"/>
  <c r="AH391" i="1"/>
  <c r="AG395" i="1"/>
  <c r="A396" i="1"/>
  <c r="D396" i="1"/>
  <c r="A397" i="1"/>
  <c r="AG396" i="1"/>
  <c r="AG397" i="1"/>
  <c r="A398" i="1"/>
  <c r="D397" i="1"/>
  <c r="D398" i="1"/>
  <c r="AG398" i="1"/>
  <c r="A399" i="1"/>
  <c r="AI397" i="1" l="1"/>
  <c r="AI396" i="1"/>
  <c r="AJ395" i="1"/>
  <c r="AI395" i="1"/>
  <c r="AJ396" i="1"/>
  <c r="AJ397" i="1" s="1"/>
  <c r="AJ398" i="1" s="1"/>
  <c r="AI399" i="1"/>
  <c r="AI398" i="1"/>
  <c r="AF849" i="1"/>
  <c r="AF850" i="1"/>
  <c r="AH847" i="1"/>
  <c r="D851" i="1"/>
  <c r="AF847" i="1"/>
  <c r="AG851" i="1"/>
  <c r="AJ851" i="1" s="1"/>
  <c r="AF848" i="1"/>
  <c r="AG852" i="1"/>
  <c r="AJ852" i="1" s="1"/>
  <c r="D853" i="1"/>
  <c r="AG854" i="1"/>
  <c r="AJ854" i="1" s="1"/>
  <c r="AG856" i="1"/>
  <c r="AJ856" i="1" s="1"/>
  <c r="AG857" i="1"/>
  <c r="AJ857" i="1" s="1"/>
  <c r="AG858" i="1"/>
  <c r="AJ858" i="1" s="1"/>
  <c r="AG859" i="1"/>
  <c r="AJ859" i="1" s="1"/>
  <c r="D859" i="1"/>
  <c r="D858" i="1"/>
  <c r="D857" i="1"/>
  <c r="D856" i="1"/>
  <c r="D854" i="1"/>
  <c r="AG853" i="1"/>
  <c r="AJ853" i="1" s="1"/>
  <c r="D852" i="1"/>
  <c r="D399" i="1"/>
  <c r="AF398" i="1"/>
  <c r="AH395" i="1"/>
  <c r="AG399" i="1"/>
  <c r="AF396" i="1"/>
  <c r="AH392" i="1"/>
  <c r="AF395" i="1"/>
  <c r="A400" i="1"/>
  <c r="AF397" i="1"/>
  <c r="AG400" i="1"/>
  <c r="A401" i="1"/>
  <c r="D400" i="1"/>
  <c r="AJ399" i="1" l="1"/>
  <c r="AJ400" i="1" s="1"/>
  <c r="AI401" i="1"/>
  <c r="AI400" i="1"/>
  <c r="AI221" i="1"/>
  <c r="B221" i="1" s="1"/>
  <c r="C221" i="1" s="1"/>
  <c r="AH856" i="1"/>
  <c r="AI282" i="1"/>
  <c r="C282" i="1" s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AI126" i="1"/>
  <c r="C126" i="1" s="1"/>
  <c r="AI199" i="1"/>
  <c r="C199" i="1" s="1"/>
  <c r="AI21" i="1"/>
  <c r="AI259" i="1"/>
  <c r="C259" i="1" s="1"/>
  <c r="AI51" i="1"/>
  <c r="C51" i="1" s="1"/>
  <c r="AI304" i="1"/>
  <c r="C304" i="1" s="1"/>
  <c r="AI250" i="1"/>
  <c r="C250" i="1" s="1"/>
  <c r="AI239" i="1"/>
  <c r="C239" i="1" s="1"/>
  <c r="AI113" i="1"/>
  <c r="C113" i="1" s="1"/>
  <c r="AI354" i="1"/>
  <c r="C354" i="1" s="1"/>
  <c r="AI377" i="1"/>
  <c r="C377" i="1" s="1"/>
  <c r="AI286" i="1"/>
  <c r="C286" i="1" s="1"/>
  <c r="AI163" i="1"/>
  <c r="C163" i="1" s="1"/>
  <c r="AI133" i="1"/>
  <c r="C133" i="1" s="1"/>
  <c r="AI370" i="1"/>
  <c r="C370" i="1" s="1"/>
  <c r="AI5" i="1"/>
  <c r="C5" i="1" s="1"/>
  <c r="AI144" i="1"/>
  <c r="C144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149" i="1"/>
  <c r="C149" i="1" s="1"/>
  <c r="AI123" i="1"/>
  <c r="C123" i="1" s="1"/>
  <c r="AI135" i="1"/>
  <c r="C135" i="1" s="1"/>
  <c r="AI131" i="1"/>
  <c r="C131" i="1" s="1"/>
  <c r="AI178" i="1"/>
  <c r="C178" i="1" s="1"/>
  <c r="AI226" i="1"/>
  <c r="C226" i="1" s="1"/>
  <c r="AC761" i="1"/>
  <c r="AB508" i="1"/>
  <c r="AB541" i="1"/>
  <c r="AC702" i="1"/>
  <c r="AB767" i="1"/>
  <c r="AC817" i="1"/>
  <c r="AB526" i="1"/>
  <c r="AB690" i="1"/>
  <c r="AB593" i="1"/>
  <c r="AC792" i="1"/>
  <c r="AB682" i="1"/>
  <c r="AB147" i="1"/>
  <c r="AB237" i="1"/>
  <c r="AC779" i="1"/>
  <c r="AC247" i="1"/>
  <c r="AC545" i="1"/>
  <c r="AB61" i="1"/>
  <c r="AC63" i="1"/>
  <c r="AC417" i="1"/>
  <c r="AB219" i="1"/>
  <c r="AB556" i="1"/>
  <c r="AC543" i="1"/>
  <c r="AC349" i="1"/>
  <c r="AB766" i="1"/>
  <c r="AC683" i="1"/>
  <c r="AB720" i="1"/>
  <c r="AB706" i="1"/>
  <c r="AC556" i="1"/>
  <c r="AC843" i="1"/>
  <c r="AC650" i="1"/>
  <c r="AC765" i="1"/>
  <c r="AB746" i="1"/>
  <c r="AB587" i="1"/>
  <c r="AC720" i="1"/>
  <c r="AC751" i="1"/>
  <c r="AC789" i="1"/>
  <c r="AC532" i="1"/>
  <c r="AB559" i="1"/>
  <c r="AC509" i="1"/>
  <c r="AB649" i="1"/>
  <c r="AB756" i="1"/>
  <c r="AB668" i="1"/>
  <c r="AC566" i="1"/>
  <c r="AB784" i="1"/>
  <c r="AB137" i="1"/>
  <c r="AC668" i="1"/>
  <c r="AB703" i="1"/>
  <c r="AB656" i="1"/>
  <c r="AC624" i="1"/>
  <c r="AC519" i="1"/>
  <c r="AC715" i="1"/>
  <c r="AB567" i="1"/>
  <c r="AC61" i="1"/>
  <c r="AC805" i="1"/>
  <c r="AC674" i="1"/>
  <c r="AB735" i="1"/>
  <c r="AB63" i="1"/>
  <c r="AB721" i="1"/>
  <c r="AC329" i="1"/>
  <c r="AC205" i="1"/>
  <c r="AB221" i="1"/>
  <c r="AB806" i="1"/>
  <c r="AC437" i="1"/>
  <c r="AB35" i="1"/>
  <c r="AB777" i="1"/>
  <c r="AC660" i="1"/>
  <c r="AC581" i="1"/>
  <c r="AC785" i="1"/>
  <c r="AB581" i="1"/>
  <c r="AC523" i="1"/>
  <c r="AC622" i="1"/>
  <c r="AB426" i="1"/>
  <c r="AC815" i="1"/>
  <c r="AC571" i="1"/>
  <c r="AC570" i="1"/>
  <c r="AH848" i="1"/>
  <c r="AB859" i="1"/>
  <c r="AH857" i="1"/>
  <c r="AF856" i="1"/>
  <c r="AC854" i="1"/>
  <c r="AF853" i="1"/>
  <c r="AF851" i="1"/>
  <c r="AB609" i="1"/>
  <c r="AB669" i="1"/>
  <c r="AC859" i="1"/>
  <c r="AC857" i="1"/>
  <c r="AC853" i="1"/>
  <c r="AC851" i="1"/>
  <c r="AF858" i="1"/>
  <c r="AF852" i="1"/>
  <c r="AB597" i="1"/>
  <c r="AB843" i="1"/>
  <c r="AF857" i="1"/>
  <c r="AC852" i="1"/>
  <c r="AC777" i="1"/>
  <c r="AB832" i="1"/>
  <c r="AB726" i="1"/>
  <c r="AC768" i="1"/>
  <c r="AC809" i="1"/>
  <c r="AB437" i="1"/>
  <c r="AB259" i="1"/>
  <c r="AC609" i="1"/>
  <c r="AC781" i="1"/>
  <c r="AB205" i="1"/>
  <c r="AC775" i="1"/>
  <c r="AB568" i="1"/>
  <c r="AB804" i="1"/>
  <c r="AB708" i="1"/>
  <c r="AC829" i="1"/>
  <c r="AB834" i="1"/>
  <c r="AC357" i="1"/>
  <c r="AB588" i="1"/>
  <c r="AC512" i="1"/>
  <c r="AB723" i="1"/>
  <c r="AB694" i="1"/>
  <c r="AB190" i="1"/>
  <c r="AB676" i="1"/>
  <c r="AB523" i="1"/>
  <c r="AC300" i="1"/>
  <c r="AC806" i="1"/>
  <c r="AB713" i="1"/>
  <c r="AB512" i="1"/>
  <c r="AC804" i="1"/>
  <c r="AB769" i="1"/>
  <c r="AB139" i="1"/>
  <c r="AC647" i="1"/>
  <c r="AB211" i="1"/>
  <c r="AC474" i="1"/>
  <c r="AB785" i="1"/>
  <c r="AC137" i="1"/>
  <c r="AB643" i="1"/>
  <c r="AC688" i="1"/>
  <c r="AB576" i="1"/>
  <c r="AC784" i="1"/>
  <c r="AC745" i="1"/>
  <c r="AB791" i="1"/>
  <c r="AB24" i="1"/>
  <c r="AC605" i="1"/>
  <c r="AC569" i="1"/>
  <c r="AC577" i="1"/>
  <c r="AC598" i="1"/>
  <c r="AC691" i="1"/>
  <c r="AC539" i="1"/>
  <c r="AB628" i="1"/>
  <c r="AB622" i="1"/>
  <c r="AB175" i="1"/>
  <c r="AC576" i="1"/>
  <c r="AC616" i="1"/>
  <c r="AC159" i="1"/>
  <c r="AB636" i="1"/>
  <c r="AC173" i="1"/>
  <c r="AB357" i="1"/>
  <c r="AB65" i="1"/>
  <c r="AB557" i="1"/>
  <c r="AC700" i="1"/>
  <c r="AB810" i="1"/>
  <c r="AC755" i="1"/>
  <c r="AB664" i="1"/>
  <c r="AB732" i="1"/>
  <c r="AB621" i="1"/>
  <c r="AB687" i="1"/>
  <c r="AB654" i="1"/>
  <c r="AC620" i="1"/>
  <c r="AB439" i="1"/>
  <c r="AB813" i="1"/>
  <c r="AB630" i="1"/>
  <c r="AC455" i="1"/>
  <c r="AB790" i="1"/>
  <c r="AC334" i="1"/>
  <c r="AB659" i="1"/>
  <c r="AB764" i="1"/>
  <c r="AB598" i="1"/>
  <c r="AB300" i="1"/>
  <c r="AC661" i="1"/>
  <c r="AC638" i="1"/>
  <c r="AC788" i="1"/>
  <c r="AB800" i="1"/>
  <c r="AB727" i="1"/>
  <c r="AC602" i="1"/>
  <c r="AB750" i="1"/>
  <c r="AB550" i="1"/>
  <c r="AB542" i="1"/>
  <c r="AB496" i="1"/>
  <c r="AC711" i="1"/>
  <c r="AC607" i="1"/>
  <c r="AC139" i="1"/>
  <c r="AB728" i="1"/>
  <c r="AB144" i="1"/>
  <c r="AB585" i="1"/>
  <c r="AC548" i="1"/>
  <c r="AB778" i="1"/>
  <c r="AB521" i="1"/>
  <c r="AC55" i="1"/>
  <c r="AB480" i="1"/>
  <c r="AB124" i="1"/>
  <c r="AC724" i="1"/>
  <c r="AC578" i="1"/>
  <c r="AB522" i="1"/>
  <c r="AC594" i="1"/>
  <c r="AB582" i="1"/>
  <c r="AB638" i="1"/>
  <c r="AC590" i="1"/>
  <c r="AB351" i="1"/>
  <c r="AC733" i="1"/>
  <c r="AC610" i="1"/>
  <c r="AB385" i="1"/>
  <c r="AC360" i="1"/>
  <c r="AB595" i="1"/>
  <c r="AC704" i="1"/>
  <c r="AC561" i="1"/>
  <c r="AC507" i="1"/>
  <c r="AB591" i="1"/>
  <c r="AB516" i="1"/>
  <c r="AC770" i="1"/>
  <c r="AC738" i="1"/>
  <c r="AC791" i="1"/>
  <c r="AC713" i="1"/>
  <c r="AB762" i="1"/>
  <c r="AF859" i="1"/>
  <c r="AC858" i="1"/>
  <c r="AB857" i="1"/>
  <c r="AC856" i="1"/>
  <c r="AB853" i="1"/>
  <c r="AB851" i="1"/>
  <c r="AB852" i="1"/>
  <c r="AC612" i="1"/>
  <c r="AC549" i="1"/>
  <c r="AC551" i="1"/>
  <c r="AB858" i="1"/>
  <c r="AF854" i="1"/>
  <c r="AB856" i="1"/>
  <c r="AB594" i="1"/>
  <c r="AB854" i="1"/>
  <c r="AC680" i="1"/>
  <c r="AC706" i="1"/>
  <c r="AC810" i="1"/>
  <c r="AC559" i="1"/>
  <c r="AB10" i="1"/>
  <c r="AB553" i="1"/>
  <c r="AC628" i="1"/>
  <c r="AC232" i="1"/>
  <c r="AC769" i="1"/>
  <c r="AC496" i="1"/>
  <c r="AC741" i="1"/>
  <c r="AC798" i="1"/>
  <c r="AC554" i="1"/>
  <c r="AC639" i="1"/>
  <c r="AC635" i="1"/>
  <c r="AB55" i="1"/>
  <c r="AB759" i="1"/>
  <c r="AC626" i="1"/>
  <c r="AC572" i="1"/>
  <c r="AC595" i="1"/>
  <c r="AB599" i="1"/>
  <c r="AB831" i="1"/>
  <c r="AC758" i="1"/>
  <c r="AC723" i="1"/>
  <c r="AB817" i="1"/>
  <c r="AC728" i="1"/>
  <c r="AC211" i="1"/>
  <c r="AB580" i="1"/>
  <c r="AC665" i="1"/>
  <c r="AC21" i="1"/>
  <c r="AC701" i="1"/>
  <c r="AB334" i="1"/>
  <c r="AC221" i="1"/>
  <c r="AC675" i="1"/>
  <c r="AC677" i="1"/>
  <c r="AB782" i="1"/>
  <c r="AC811" i="1"/>
  <c r="AC830" i="1"/>
  <c r="AC834" i="1"/>
  <c r="AB688" i="1"/>
  <c r="AC101" i="1"/>
  <c r="AB751" i="1"/>
  <c r="AC744" i="1"/>
  <c r="AC538" i="1"/>
  <c r="AB798" i="1"/>
  <c r="AB605" i="1"/>
  <c r="AB738" i="1"/>
  <c r="AB90" i="1"/>
  <c r="AC453" i="1"/>
  <c r="AB520" i="1"/>
  <c r="AC190" i="1"/>
  <c r="AC699" i="1"/>
  <c r="AB202" i="1"/>
  <c r="AC653" i="1"/>
  <c r="AB92" i="1"/>
  <c r="AC514" i="1"/>
  <c r="AC819" i="1"/>
  <c r="AB666" i="1"/>
  <c r="AB661" i="1"/>
  <c r="AB344" i="1"/>
  <c r="AC518" i="1"/>
  <c r="AB734" i="1"/>
  <c r="AB845" i="1"/>
  <c r="AB652" i="1"/>
  <c r="AC535" i="1"/>
  <c r="AB715" i="1"/>
  <c r="AC547" i="1"/>
  <c r="AB575" i="1"/>
  <c r="AB545" i="1"/>
  <c r="AB532" i="1"/>
  <c r="AB724" i="1"/>
  <c r="AB755" i="1"/>
  <c r="AB487" i="1"/>
  <c r="AC259" i="1"/>
  <c r="AC147" i="1"/>
  <c r="AC219" i="1"/>
  <c r="AC161" i="1"/>
  <c r="AB686" i="1"/>
  <c r="AC727" i="1"/>
  <c r="AB116" i="1"/>
  <c r="AB792" i="1"/>
  <c r="AC793" i="1"/>
  <c r="AC632" i="1"/>
  <c r="AB626" i="1"/>
  <c r="AC553" i="1"/>
  <c r="AC583" i="1"/>
  <c r="AB826" i="1"/>
  <c r="AC824" i="1"/>
  <c r="AB788" i="1"/>
  <c r="AB405" i="1"/>
  <c r="AC669" i="1"/>
  <c r="AC687" i="1"/>
  <c r="AC76" i="1"/>
  <c r="AC695" i="1"/>
  <c r="AB635" i="1"/>
  <c r="AB489" i="1"/>
  <c r="AB634" i="1"/>
  <c r="AC393" i="1"/>
  <c r="AC710" i="1"/>
  <c r="AB417" i="1"/>
  <c r="AC835" i="1"/>
  <c r="AB839" i="1"/>
  <c r="AB578" i="1"/>
  <c r="AC850" i="1"/>
  <c r="AB752" i="1"/>
  <c r="AB346" i="1"/>
  <c r="AC498" i="1"/>
  <c r="AB604" i="1"/>
  <c r="AB477" i="1"/>
  <c r="AB674" i="1"/>
  <c r="AC749" i="1"/>
  <c r="AC645" i="1"/>
  <c r="AC58" i="1"/>
  <c r="AB506" i="1"/>
  <c r="AB76" i="1"/>
  <c r="AB650" i="1"/>
  <c r="AB716" i="1"/>
  <c r="AB653" i="1"/>
  <c r="AB509" i="1"/>
  <c r="AC652" i="1"/>
  <c r="AB101" i="1"/>
  <c r="AB789" i="1"/>
  <c r="AC812" i="1"/>
  <c r="AC825" i="1"/>
  <c r="AC797" i="1"/>
  <c r="AC591" i="1"/>
  <c r="AC773" i="1"/>
  <c r="AC634" i="1"/>
  <c r="AB744" i="1"/>
  <c r="AB602" i="1"/>
  <c r="AC27" i="1"/>
  <c r="AB563" i="1"/>
  <c r="AB584" i="1"/>
  <c r="AC726" i="1"/>
  <c r="AC175" i="1"/>
  <c r="AB629" i="1"/>
  <c r="AC837" i="1"/>
  <c r="AC841" i="1"/>
  <c r="AB848" i="1"/>
  <c r="AC673" i="1"/>
  <c r="AC780" i="1"/>
  <c r="AB610" i="1"/>
  <c r="AC513" i="1"/>
  <c r="AC636" i="1"/>
  <c r="AC750" i="1"/>
  <c r="AC808" i="1"/>
  <c r="AB607" i="1"/>
  <c r="AC689" i="1"/>
  <c r="AC563" i="1"/>
  <c r="AC762" i="1"/>
  <c r="AB733" i="1"/>
  <c r="AC807" i="1"/>
  <c r="AC686" i="1"/>
  <c r="AC671" i="1"/>
  <c r="AB647" i="1"/>
  <c r="AC685" i="1"/>
  <c r="AC405" i="1"/>
  <c r="AC534" i="1"/>
  <c r="AB768" i="1"/>
  <c r="AC542" i="1"/>
  <c r="AB329" i="1"/>
  <c r="AB689" i="1"/>
  <c r="AB812" i="1"/>
  <c r="AB760" i="1"/>
  <c r="AC35" i="1"/>
  <c r="AB815" i="1"/>
  <c r="AC567" i="1"/>
  <c r="AC740" i="1"/>
  <c r="AC599" i="1"/>
  <c r="AC730" i="1"/>
  <c r="AB802" i="1"/>
  <c r="AC196" i="1"/>
  <c r="AC682" i="1"/>
  <c r="AC833" i="1"/>
  <c r="AB787" i="1"/>
  <c r="AC604" i="1"/>
  <c r="AB742" i="1"/>
  <c r="AB583" i="1"/>
  <c r="AB657" i="1"/>
  <c r="AB393" i="1"/>
  <c r="AC90" i="1"/>
  <c r="AC580" i="1"/>
  <c r="AB560" i="1"/>
  <c r="AB704" i="1"/>
  <c r="AB731" i="1"/>
  <c r="AB702" i="1"/>
  <c r="AC693" i="1"/>
  <c r="AC521" i="1"/>
  <c r="AB513" i="1"/>
  <c r="AC666" i="1"/>
  <c r="AC795" i="1"/>
  <c r="AB701" i="1"/>
  <c r="AB551" i="1"/>
  <c r="AC614" i="1"/>
  <c r="AC731" i="1"/>
  <c r="AB554" i="1"/>
  <c r="AC589" i="1"/>
  <c r="AB741" i="1"/>
  <c r="AC489" i="1"/>
  <c r="AC721" i="1"/>
  <c r="AC802" i="1"/>
  <c r="AB552" i="1"/>
  <c r="AB644" i="1"/>
  <c r="AC271" i="1"/>
  <c r="AB543" i="1"/>
  <c r="AB710" i="1"/>
  <c r="AB679" i="1"/>
  <c r="AB232" i="1"/>
  <c r="AC541" i="1"/>
  <c r="AB21" i="1"/>
  <c r="AC766" i="1"/>
  <c r="AC786" i="1"/>
  <c r="AC80" i="1"/>
  <c r="AC46" i="1"/>
  <c r="AB646" i="1"/>
  <c r="AB718" i="1"/>
  <c r="AC764" i="1"/>
  <c r="AC662" i="1"/>
  <c r="AB754" i="1"/>
  <c r="AC827" i="1"/>
  <c r="AB823" i="1"/>
  <c r="AB663" i="1"/>
  <c r="AC597" i="1"/>
  <c r="AB94" i="1"/>
  <c r="AB549" i="1"/>
  <c r="AB528" i="1"/>
  <c r="AB801" i="1"/>
  <c r="AC679" i="1"/>
  <c r="AC528" i="1"/>
  <c r="AB373" i="1"/>
  <c r="AC582" i="1"/>
  <c r="AB639" i="1"/>
  <c r="AC840" i="1"/>
  <c r="AC849" i="1"/>
  <c r="AC588" i="1"/>
  <c r="AC644" i="1"/>
  <c r="AB745" i="1"/>
  <c r="AC800" i="1"/>
  <c r="AB498" i="1"/>
  <c r="AB640" i="1"/>
  <c r="AC657" i="1"/>
  <c r="AC517" i="1"/>
  <c r="AB507" i="1"/>
  <c r="AB770" i="1"/>
  <c r="AC629" i="1"/>
  <c r="AB569" i="1"/>
  <c r="AB695" i="1"/>
  <c r="AB620" i="1"/>
  <c r="AC845" i="1"/>
  <c r="AB672" i="1"/>
  <c r="AC585" i="1"/>
  <c r="AB793" i="1"/>
  <c r="AC826" i="1"/>
  <c r="AB824" i="1"/>
  <c r="AB589" i="1"/>
  <c r="AB736" i="1"/>
  <c r="AB561" i="1"/>
  <c r="AB740" i="1"/>
  <c r="AC92" i="1"/>
  <c r="AC431" i="1"/>
  <c r="AB758" i="1"/>
  <c r="AB681" i="1"/>
  <c r="AB842" i="1"/>
  <c r="AB573" i="1"/>
  <c r="AB119" i="1"/>
  <c r="AC584" i="1"/>
  <c r="AB771" i="1"/>
  <c r="AC630" i="1"/>
  <c r="AB601" i="1"/>
  <c r="AC346" i="1"/>
  <c r="AC752" i="1"/>
  <c r="AC778" i="1"/>
  <c r="AC593" i="1"/>
  <c r="AC433" i="1"/>
  <c r="AC719" i="1"/>
  <c r="AC508" i="1"/>
  <c r="AC385" i="1"/>
  <c r="AB433" i="1"/>
  <c r="AB819" i="1"/>
  <c r="AC426" i="1"/>
  <c r="AB444" i="1"/>
  <c r="AB786" i="1"/>
  <c r="AC550" i="1"/>
  <c r="AC557" i="1"/>
  <c r="AB161" i="1"/>
  <c r="AB773" i="1"/>
  <c r="AB612" i="1"/>
  <c r="AB46" i="1"/>
  <c r="AC336" i="1"/>
  <c r="AC536" i="1"/>
  <c r="AB616" i="1"/>
  <c r="AC587" i="1"/>
  <c r="AC759" i="1"/>
  <c r="AB566" i="1"/>
  <c r="AC787" i="1"/>
  <c r="AB651" i="1"/>
  <c r="AB765" i="1"/>
  <c r="AB525" i="1"/>
  <c r="AB431" i="1"/>
  <c r="AC613" i="1"/>
  <c r="AC654" i="1"/>
  <c r="AB590" i="1"/>
  <c r="AB577" i="1"/>
  <c r="AB58" i="1"/>
  <c r="AB534" i="1"/>
  <c r="AB536" i="1"/>
  <c r="AB671" i="1"/>
  <c r="AB779" i="1"/>
  <c r="AB514" i="1"/>
  <c r="AB822" i="1"/>
  <c r="AC506" i="1"/>
  <c r="AC477" i="1"/>
  <c r="AC651" i="1"/>
  <c r="AB547" i="1"/>
  <c r="AC658" i="1"/>
  <c r="AB675" i="1"/>
  <c r="AB658" i="1"/>
  <c r="AC522" i="1"/>
  <c r="AC511" i="1"/>
  <c r="AC564" i="1"/>
  <c r="AC373" i="1"/>
  <c r="AB837" i="1"/>
  <c r="AB841" i="1"/>
  <c r="AC848" i="1"/>
  <c r="AC708" i="1"/>
  <c r="AC746" i="1"/>
  <c r="AB807" i="1"/>
  <c r="AC790" i="1"/>
  <c r="AC813" i="1"/>
  <c r="AB632" i="1"/>
  <c r="AC618" i="1"/>
  <c r="AB781" i="1"/>
  <c r="AB159" i="1"/>
  <c r="AC676" i="1"/>
  <c r="AC124" i="1"/>
  <c r="AB558" i="1"/>
  <c r="AC10" i="1"/>
  <c r="AC718" i="1"/>
  <c r="AB827" i="1"/>
  <c r="AC823" i="1"/>
  <c r="AB697" i="1"/>
  <c r="AB535" i="1"/>
  <c r="AC621" i="1"/>
  <c r="AC782" i="1"/>
  <c r="AB511" i="1"/>
  <c r="AC659" i="1"/>
  <c r="AC771" i="1"/>
  <c r="AB797" i="1"/>
  <c r="AB691" i="1"/>
  <c r="AC237" i="1"/>
  <c r="AB780" i="1"/>
  <c r="AC748" i="1"/>
  <c r="AB835" i="1"/>
  <c r="AC839" i="1"/>
  <c r="AB850" i="1"/>
  <c r="AC831" i="1"/>
  <c r="AB805" i="1"/>
  <c r="AC351" i="1"/>
  <c r="AC579" i="1"/>
  <c r="AB572" i="1"/>
  <c r="AB571" i="1"/>
  <c r="AB730" i="1"/>
  <c r="AB247" i="1"/>
  <c r="AC439" i="1"/>
  <c r="AC516" i="1"/>
  <c r="AC820" i="1"/>
  <c r="AB830" i="1"/>
  <c r="AB833" i="1"/>
  <c r="AB570" i="1"/>
  <c r="AB761" i="1"/>
  <c r="AC832" i="1"/>
  <c r="AC735" i="1"/>
  <c r="AC487" i="1"/>
  <c r="AC734" i="1"/>
  <c r="AC656" i="1"/>
  <c r="AC694" i="1"/>
  <c r="AB455" i="1"/>
  <c r="AB283" i="1"/>
  <c r="AB811" i="1"/>
  <c r="AB829" i="1"/>
  <c r="AB645" i="1"/>
  <c r="AB207" i="1"/>
  <c r="AB685" i="1"/>
  <c r="AB637" i="1"/>
  <c r="AC558" i="1"/>
  <c r="AC696" i="1"/>
  <c r="AC703" i="1"/>
  <c r="AB673" i="1"/>
  <c r="AC119" i="1"/>
  <c r="AC552" i="1"/>
  <c r="AB618" i="1"/>
  <c r="AC573" i="1"/>
  <c r="AC756" i="1"/>
  <c r="AC646" i="1"/>
  <c r="AC641" i="1"/>
  <c r="AB564" i="1"/>
  <c r="AC672" i="1"/>
  <c r="AB662" i="1"/>
  <c r="AC649" i="1"/>
  <c r="AB749" i="1"/>
  <c r="AC560" i="1"/>
  <c r="AB27" i="1"/>
  <c r="AB677" i="1"/>
  <c r="AC601" i="1"/>
  <c r="AB748" i="1"/>
  <c r="AC663" i="1"/>
  <c r="AB795" i="1"/>
  <c r="AB614" i="1"/>
  <c r="AB519" i="1"/>
  <c r="AC763" i="1"/>
  <c r="AC697" i="1"/>
  <c r="AB538" i="1"/>
  <c r="AB775" i="1"/>
  <c r="AC846" i="1"/>
  <c r="AC202" i="1"/>
  <c r="AC442" i="1"/>
  <c r="AC480" i="1"/>
  <c r="AB336" i="1"/>
  <c r="AB670" i="1"/>
  <c r="AB474" i="1"/>
  <c r="AC530" i="1"/>
  <c r="AB349" i="1"/>
  <c r="AC767" i="1"/>
  <c r="AC144" i="1"/>
  <c r="AB799" i="1"/>
  <c r="AC575" i="1"/>
  <c r="AC116" i="1"/>
  <c r="AC640" i="1"/>
  <c r="AC681" i="1"/>
  <c r="AB530" i="1"/>
  <c r="AB271" i="1"/>
  <c r="AB453" i="1"/>
  <c r="AB173" i="1"/>
  <c r="AB696" i="1"/>
  <c r="AB846" i="1"/>
  <c r="AC643" i="1"/>
  <c r="AC760" i="1"/>
  <c r="AC318" i="1"/>
  <c r="AC732" i="1"/>
  <c r="AB808" i="1"/>
  <c r="AB825" i="1"/>
  <c r="AC801" i="1"/>
  <c r="AB711" i="1"/>
  <c r="AB680" i="1"/>
  <c r="AB442" i="1"/>
  <c r="AC525" i="1"/>
  <c r="AC520" i="1"/>
  <c r="AB683" i="1"/>
  <c r="AC690" i="1"/>
  <c r="AB318" i="1"/>
  <c r="AB517" i="1"/>
  <c r="AB80" i="1"/>
  <c r="AB700" i="1"/>
  <c r="AC838" i="1"/>
  <c r="AC842" i="1"/>
  <c r="AB847" i="1"/>
  <c r="AB613" i="1"/>
  <c r="AB809" i="1"/>
  <c r="AC664" i="1"/>
  <c r="AB693" i="1"/>
  <c r="AB699" i="1"/>
  <c r="AC526" i="1"/>
  <c r="AB548" i="1"/>
  <c r="AB665" i="1"/>
  <c r="AC799" i="1"/>
  <c r="AC568" i="1"/>
  <c r="AB579" i="1"/>
  <c r="AB360" i="1"/>
  <c r="AC754" i="1"/>
  <c r="AC283" i="1"/>
  <c r="AC670" i="1"/>
  <c r="AB820" i="1"/>
  <c r="AC822" i="1"/>
  <c r="AB719" i="1"/>
  <c r="AC24" i="1"/>
  <c r="AB196" i="1"/>
  <c r="AC444" i="1"/>
  <c r="AB624" i="1"/>
  <c r="AB763" i="1"/>
  <c r="AC637" i="1"/>
  <c r="AC742" i="1"/>
  <c r="AC716" i="1"/>
  <c r="AC65" i="1"/>
  <c r="AC736" i="1"/>
  <c r="AC344" i="1"/>
  <c r="AB660" i="1"/>
  <c r="AB840" i="1"/>
  <c r="AB849" i="1"/>
  <c r="AC207" i="1"/>
  <c r="AB539" i="1"/>
  <c r="AC94" i="1"/>
  <c r="AB641" i="1"/>
  <c r="AB518" i="1"/>
  <c r="AB838" i="1"/>
  <c r="AC847" i="1"/>
  <c r="AC294" i="1"/>
  <c r="AB294" i="1"/>
  <c r="AF400" i="1"/>
  <c r="AF399" i="1"/>
  <c r="AG401" i="1"/>
  <c r="AH396" i="1"/>
  <c r="D401" i="1"/>
  <c r="AJ401" i="1" l="1"/>
  <c r="C21" i="1"/>
  <c r="AH858" i="1"/>
  <c r="AH849" i="1"/>
  <c r="AH397" i="1"/>
  <c r="A402" i="1"/>
  <c r="D402" i="1"/>
  <c r="A403" i="1"/>
  <c r="AF401" i="1"/>
  <c r="AG402" i="1"/>
  <c r="D403" i="1"/>
  <c r="AJ406" i="1" l="1"/>
  <c r="AJ402" i="1"/>
  <c r="AI403" i="1"/>
  <c r="AI402" i="1"/>
  <c r="C856" i="1"/>
  <c r="AH850" i="1"/>
  <c r="AH859" i="1"/>
  <c r="AH398" i="1"/>
  <c r="AH399" i="1" s="1"/>
  <c r="AG403" i="1"/>
  <c r="AH400" i="1"/>
  <c r="AF402" i="1"/>
  <c r="AF403" i="1"/>
  <c r="A404" i="1"/>
  <c r="D404" i="1"/>
  <c r="AJ403" i="1" l="1"/>
  <c r="AI404" i="1"/>
  <c r="AH851" i="1"/>
  <c r="AH852" i="1"/>
  <c r="AH401" i="1"/>
  <c r="A405" i="1"/>
  <c r="AH402" i="1"/>
  <c r="A406" i="1"/>
  <c r="AF404" i="1"/>
  <c r="AG404" i="1"/>
  <c r="AJ404" i="1" l="1"/>
  <c r="AI405" i="1"/>
  <c r="AH853" i="1"/>
  <c r="AH403" i="1"/>
  <c r="AH404" i="1"/>
  <c r="AG406" i="1"/>
  <c r="A407" i="1"/>
  <c r="D406" i="1"/>
  <c r="A408" i="1"/>
  <c r="D408" i="1"/>
  <c r="D407" i="1"/>
  <c r="AG407" i="1"/>
  <c r="AH406" i="1" l="1"/>
  <c r="AI408" i="1"/>
  <c r="AJ407" i="1"/>
  <c r="AI407" i="1"/>
  <c r="C407" i="1" s="1"/>
  <c r="AH854" i="1"/>
  <c r="AF407" i="1"/>
  <c r="AH407" i="1"/>
  <c r="AF408" i="1"/>
  <c r="AG408" i="1"/>
  <c r="A409" i="1"/>
  <c r="A410" i="1"/>
  <c r="A411" i="1" s="1"/>
  <c r="A412" i="1" s="1"/>
  <c r="D410" i="1"/>
  <c r="AF406" i="1"/>
  <c r="D409" i="1"/>
  <c r="D411" i="1"/>
  <c r="D412" i="1"/>
  <c r="AG411" i="1"/>
  <c r="AG412" i="1"/>
  <c r="AG409" i="1"/>
  <c r="AG410" i="1"/>
  <c r="AJ408" i="1" l="1"/>
  <c r="AJ409" i="1" s="1"/>
  <c r="AJ410" i="1" s="1"/>
  <c r="AJ411" i="1" s="1"/>
  <c r="AJ412" i="1" s="1"/>
  <c r="AI410" i="1"/>
  <c r="AI409" i="1"/>
  <c r="AI412" i="1"/>
  <c r="AI411" i="1"/>
  <c r="AF410" i="1"/>
  <c r="AF412" i="1"/>
  <c r="A413" i="1"/>
  <c r="AF409" i="1"/>
  <c r="AF411" i="1"/>
  <c r="AH408" i="1"/>
  <c r="A414" i="1"/>
  <c r="D414" i="1" s="1"/>
  <c r="AG413" i="1"/>
  <c r="D413" i="1"/>
  <c r="AI413" i="1" l="1"/>
  <c r="AJ413" i="1"/>
  <c r="AI414" i="1"/>
  <c r="A415" i="1"/>
  <c r="AG414" i="1"/>
  <c r="AF414" i="1"/>
  <c r="AH409" i="1"/>
  <c r="AF413" i="1"/>
  <c r="AJ414" i="1" l="1"/>
  <c r="AI415" i="1"/>
  <c r="AH410" i="1"/>
  <c r="D415" i="1"/>
  <c r="A416" i="1"/>
  <c r="A417" i="1" s="1"/>
  <c r="AG415" i="1"/>
  <c r="D416" i="1"/>
  <c r="AJ415" i="1" l="1"/>
  <c r="AI417" i="1"/>
  <c r="AI416" i="1"/>
  <c r="AG416" i="1"/>
  <c r="AF415" i="1"/>
  <c r="AF416" i="1"/>
  <c r="AH411" i="1"/>
  <c r="A418" i="1"/>
  <c r="AG418" i="1" s="1"/>
  <c r="A419" i="1"/>
  <c r="D418" i="1"/>
  <c r="AJ416" i="1" l="1"/>
  <c r="AH418" i="1"/>
  <c r="AJ418" i="1"/>
  <c r="AI419" i="1"/>
  <c r="AH412" i="1"/>
  <c r="AH413" i="1" s="1"/>
  <c r="AF418" i="1"/>
  <c r="AH414" i="1"/>
  <c r="AH415" i="1"/>
  <c r="A420" i="1"/>
  <c r="D420" i="1" s="1"/>
  <c r="A421" i="1"/>
  <c r="AG421" i="1"/>
  <c r="AG420" i="1"/>
  <c r="AG419" i="1"/>
  <c r="D419" i="1"/>
  <c r="D421" i="1"/>
  <c r="AJ419" i="1" l="1"/>
  <c r="AJ420" i="1" s="1"/>
  <c r="AJ421" i="1" s="1"/>
  <c r="AI421" i="1"/>
  <c r="AI420" i="1"/>
  <c r="AF421" i="1"/>
  <c r="A422" i="1"/>
  <c r="AF420" i="1"/>
  <c r="D422" i="1"/>
  <c r="A423" i="1"/>
  <c r="A424" i="1"/>
  <c r="AG424" i="1"/>
  <c r="AH419" i="1"/>
  <c r="AH420" i="1"/>
  <c r="AF419" i="1"/>
  <c r="AH416" i="1"/>
  <c r="AG422" i="1"/>
  <c r="D423" i="1"/>
  <c r="AG423" i="1"/>
  <c r="D424" i="1"/>
  <c r="AI422" i="1" l="1"/>
  <c r="AJ422" i="1"/>
  <c r="AJ423" i="1" s="1"/>
  <c r="AJ424" i="1" s="1"/>
  <c r="AI424" i="1"/>
  <c r="AI423" i="1"/>
  <c r="A425" i="1"/>
  <c r="AF422" i="1"/>
  <c r="AH421" i="1"/>
  <c r="AF423" i="1"/>
  <c r="AG425" i="1"/>
  <c r="AF424" i="1"/>
  <c r="D425" i="1"/>
  <c r="A426" i="1"/>
  <c r="AI425" i="1" l="1"/>
  <c r="C425" i="1" s="1"/>
  <c r="AJ425" i="1"/>
  <c r="AI426" i="1"/>
  <c r="AF425" i="1"/>
  <c r="A427" i="1"/>
  <c r="A428" i="1" s="1"/>
  <c r="AH422" i="1"/>
  <c r="AG427" i="1"/>
  <c r="AJ427" i="1" l="1"/>
  <c r="AI428" i="1"/>
  <c r="C428" i="1" s="1"/>
  <c r="D427" i="1"/>
  <c r="AH423" i="1"/>
  <c r="D428" i="1"/>
  <c r="AG428" i="1"/>
  <c r="A429" i="1"/>
  <c r="AH427" i="1" l="1"/>
  <c r="AJ428" i="1"/>
  <c r="AI429" i="1"/>
  <c r="AF428" i="1"/>
  <c r="A430" i="1"/>
  <c r="D429" i="1"/>
  <c r="AH428" i="1"/>
  <c r="AH424" i="1"/>
  <c r="AG429" i="1"/>
  <c r="AF427" i="1"/>
  <c r="AJ429" i="1" l="1"/>
  <c r="AI430" i="1"/>
  <c r="AH429" i="1"/>
  <c r="AF429" i="1"/>
  <c r="AH425" i="1"/>
  <c r="D430" i="1"/>
  <c r="AG430" i="1"/>
  <c r="A431" i="1"/>
  <c r="A432" i="1"/>
  <c r="AG432" i="1"/>
  <c r="D432" i="1"/>
  <c r="AJ430" i="1" l="1"/>
  <c r="AJ432" i="1"/>
  <c r="AH432" i="1"/>
  <c r="AI431" i="1"/>
  <c r="C431" i="1" s="1"/>
  <c r="AF432" i="1"/>
  <c r="A433" i="1"/>
  <c r="AH430" i="1"/>
  <c r="AF430" i="1"/>
  <c r="AI433" i="1" l="1"/>
  <c r="C433" i="1" s="1"/>
  <c r="AJ434" i="1"/>
  <c r="A434" i="1"/>
  <c r="A435" i="1"/>
  <c r="D434" i="1"/>
  <c r="AH434" i="1" l="1"/>
  <c r="AI435" i="1"/>
  <c r="AG434" i="1"/>
  <c r="A436" i="1"/>
  <c r="AG436" i="1"/>
  <c r="AF434" i="1"/>
  <c r="A437" i="1"/>
  <c r="AJ438" i="1" l="1"/>
  <c r="AJ436" i="1"/>
  <c r="AI437" i="1"/>
  <c r="A438" i="1"/>
  <c r="A439" i="1"/>
  <c r="D438" i="1"/>
  <c r="D436" i="1"/>
  <c r="AG438" i="1"/>
  <c r="A440" i="1"/>
  <c r="AH436" i="1" l="1"/>
  <c r="AH438" i="1"/>
  <c r="AJ440" i="1"/>
  <c r="AI439" i="1"/>
  <c r="AG440" i="1"/>
  <c r="A441" i="1"/>
  <c r="A442" i="1"/>
  <c r="AF436" i="1"/>
  <c r="AF438" i="1"/>
  <c r="D440" i="1"/>
  <c r="D441" i="1"/>
  <c r="AH440" i="1" l="1"/>
  <c r="AI441" i="1"/>
  <c r="C441" i="1" s="1"/>
  <c r="AI442" i="1"/>
  <c r="A443" i="1"/>
  <c r="AG443" i="1"/>
  <c r="AG441" i="1"/>
  <c r="D443" i="1"/>
  <c r="AF440" i="1"/>
  <c r="A444" i="1"/>
  <c r="AF441" i="1"/>
  <c r="AH441" i="1"/>
  <c r="AJ441" i="1" l="1"/>
  <c r="AH443" i="1"/>
  <c r="AJ443" i="1"/>
  <c r="AI444" i="1"/>
  <c r="AF443" i="1"/>
  <c r="A445" i="1"/>
  <c r="AG445" i="1"/>
  <c r="A446" i="1"/>
  <c r="D445" i="1"/>
  <c r="AH445" i="1" l="1"/>
  <c r="AJ445" i="1"/>
  <c r="AI446" i="1"/>
  <c r="C446" i="1" s="1"/>
  <c r="D446" i="1"/>
  <c r="A447" i="1"/>
  <c r="AG446" i="1"/>
  <c r="AF445" i="1"/>
  <c r="D447" i="1"/>
  <c r="AJ446" i="1" l="1"/>
  <c r="AI447" i="1"/>
  <c r="AG447" i="1"/>
  <c r="AH446" i="1"/>
  <c r="AF447" i="1"/>
  <c r="AF446" i="1"/>
  <c r="A448" i="1"/>
  <c r="A449" i="1"/>
  <c r="AG448" i="1"/>
  <c r="D448" i="1"/>
  <c r="D449" i="1"/>
  <c r="AJ447" i="1" l="1"/>
  <c r="AJ448" i="1" s="1"/>
  <c r="AI449" i="1"/>
  <c r="C449" i="1" s="1"/>
  <c r="AI448" i="1"/>
  <c r="AH447" i="1"/>
  <c r="A450" i="1"/>
  <c r="AF449" i="1"/>
  <c r="AF448" i="1"/>
  <c r="AG450" i="1"/>
  <c r="AG449" i="1"/>
  <c r="AH448" i="1"/>
  <c r="AJ449" i="1" l="1"/>
  <c r="AJ450" i="1" s="1"/>
  <c r="AI450" i="1"/>
  <c r="A451" i="1"/>
  <c r="A452" i="1"/>
  <c r="AH449" i="1"/>
  <c r="AG451" i="1"/>
  <c r="D450" i="1"/>
  <c r="D451" i="1"/>
  <c r="AG452" i="1"/>
  <c r="AJ452" i="1" l="1"/>
  <c r="AI452" i="1"/>
  <c r="AI451" i="1"/>
  <c r="AJ451" i="1"/>
  <c r="AH453" i="1"/>
  <c r="D452" i="1"/>
  <c r="AF450" i="1"/>
  <c r="A453" i="1"/>
  <c r="A454" i="1"/>
  <c r="AG454" i="1"/>
  <c r="D454" i="1"/>
  <c r="AJ454" i="1" l="1"/>
  <c r="AH454" i="1"/>
  <c r="AI453" i="1"/>
  <c r="B4" i="7"/>
  <c r="AF454" i="1"/>
  <c r="B5" i="7" l="1"/>
  <c r="D4" i="7"/>
  <c r="H4" i="7"/>
  <c r="F4" i="7"/>
  <c r="E4" i="7"/>
  <c r="G4" i="7"/>
  <c r="C4" i="7"/>
  <c r="A42" i="2"/>
  <c r="I42" i="2" s="1"/>
  <c r="G42" i="2" l="1"/>
  <c r="R42" i="2"/>
  <c r="J4" i="7"/>
  <c r="A4" i="7"/>
  <c r="J5" i="7"/>
  <c r="H42" i="2"/>
  <c r="C42" i="2"/>
  <c r="F42" i="2"/>
  <c r="H5" i="7"/>
  <c r="C5" i="7"/>
  <c r="F5" i="7"/>
  <c r="A43" i="2"/>
  <c r="I43" i="2" s="1"/>
  <c r="B42" i="2"/>
  <c r="E5" i="7"/>
  <c r="G5" i="7"/>
  <c r="D5" i="7"/>
  <c r="A44" i="2"/>
  <c r="I44" i="2" s="1"/>
  <c r="B22" i="4"/>
  <c r="AF451" i="1"/>
  <c r="A455" i="1"/>
  <c r="J42" i="2"/>
  <c r="AH450" i="1"/>
  <c r="A456" i="1"/>
  <c r="AG456" i="1" s="1"/>
  <c r="D456" i="1"/>
  <c r="AF452" i="1"/>
  <c r="AH456" i="1" l="1"/>
  <c r="AJ456" i="1"/>
  <c r="AI455" i="1"/>
  <c r="G44" i="2"/>
  <c r="R44" i="2"/>
  <c r="E42" i="2"/>
  <c r="K42" i="2"/>
  <c r="L42" i="2"/>
  <c r="G43" i="2"/>
  <c r="R43" i="2"/>
  <c r="A5" i="7"/>
  <c r="I4" i="7"/>
  <c r="K4" i="7" s="1"/>
  <c r="L4" i="7" s="1"/>
  <c r="M4" i="7" s="1"/>
  <c r="I5" i="7"/>
  <c r="K5" i="7" s="1"/>
  <c r="B23" i="4"/>
  <c r="F22" i="4"/>
  <c r="D22" i="4"/>
  <c r="J22" i="4"/>
  <c r="E22" i="4"/>
  <c r="F44" i="2"/>
  <c r="H44" i="2"/>
  <c r="C44" i="2"/>
  <c r="N42" i="2"/>
  <c r="F43" i="2"/>
  <c r="C43" i="2"/>
  <c r="C22" i="4"/>
  <c r="G22" i="4"/>
  <c r="I22" i="4"/>
  <c r="H22" i="4"/>
  <c r="A45" i="2"/>
  <c r="I45" i="2" s="1"/>
  <c r="B44" i="2"/>
  <c r="B43" i="2"/>
  <c r="H43" i="2"/>
  <c r="A46" i="2"/>
  <c r="I46" i="2" s="1"/>
  <c r="AF456" i="1"/>
  <c r="A457" i="1"/>
  <c r="AH451" i="1"/>
  <c r="J43" i="2"/>
  <c r="A458" i="1"/>
  <c r="AG458" i="1" s="1"/>
  <c r="D457" i="1"/>
  <c r="J44" i="2"/>
  <c r="AG457" i="1"/>
  <c r="D458" i="1"/>
  <c r="AI458" i="1" l="1"/>
  <c r="AI457" i="1"/>
  <c r="AJ457" i="1"/>
  <c r="AJ458" i="1" s="1"/>
  <c r="AJ465" i="1"/>
  <c r="R46" i="2"/>
  <c r="G46" i="2"/>
  <c r="E43" i="2"/>
  <c r="L43" i="2"/>
  <c r="K43" i="2"/>
  <c r="E44" i="2"/>
  <c r="L44" i="2"/>
  <c r="K44" i="2"/>
  <c r="G45" i="2"/>
  <c r="R45" i="2"/>
  <c r="K22" i="4"/>
  <c r="A22" i="4"/>
  <c r="L5" i="7"/>
  <c r="M5" i="7" s="1"/>
  <c r="M42" i="2"/>
  <c r="O42" i="2" s="1"/>
  <c r="P42" i="2" s="1"/>
  <c r="Q42" i="2" s="1"/>
  <c r="A47" i="2"/>
  <c r="I47" i="2" s="1"/>
  <c r="B46" i="2"/>
  <c r="H46" i="2"/>
  <c r="N43" i="2"/>
  <c r="N44" i="2"/>
  <c r="F45" i="2"/>
  <c r="E23" i="4"/>
  <c r="D23" i="4"/>
  <c r="I23" i="4"/>
  <c r="J23" i="4"/>
  <c r="C46" i="2"/>
  <c r="F46" i="2"/>
  <c r="B45" i="2"/>
  <c r="H45" i="2"/>
  <c r="C45" i="2"/>
  <c r="C23" i="4"/>
  <c r="H23" i="4"/>
  <c r="G23" i="4"/>
  <c r="F23" i="4"/>
  <c r="A48" i="2"/>
  <c r="I48" i="2" s="1"/>
  <c r="B6" i="7"/>
  <c r="AF458" i="1"/>
  <c r="AH457" i="1"/>
  <c r="J45" i="2"/>
  <c r="AF457" i="1"/>
  <c r="AH452" i="1"/>
  <c r="A459" i="1"/>
  <c r="J46" i="2"/>
  <c r="D459" i="1"/>
  <c r="A460" i="1"/>
  <c r="AG459" i="1"/>
  <c r="D460" i="1"/>
  <c r="AG460" i="1"/>
  <c r="AI460" i="1" l="1"/>
  <c r="AI459" i="1"/>
  <c r="AJ459" i="1"/>
  <c r="AJ460" i="1" s="1"/>
  <c r="R48" i="2"/>
  <c r="G48" i="2"/>
  <c r="A23" i="4"/>
  <c r="E45" i="2"/>
  <c r="K45" i="2"/>
  <c r="L45" i="2"/>
  <c r="K23" i="4"/>
  <c r="E46" i="2"/>
  <c r="L46" i="2"/>
  <c r="K46" i="2"/>
  <c r="G47" i="2"/>
  <c r="R47" i="2"/>
  <c r="L22" i="4"/>
  <c r="M22" i="4" s="1"/>
  <c r="M44" i="2"/>
  <c r="O44" i="2" s="1"/>
  <c r="P44" i="2" s="1"/>
  <c r="Q44" i="2" s="1"/>
  <c r="M43" i="2"/>
  <c r="O43" i="2" s="1"/>
  <c r="P43" i="2" s="1"/>
  <c r="Q43" i="2" s="1"/>
  <c r="H6" i="7"/>
  <c r="F6" i="7"/>
  <c r="G6" i="7"/>
  <c r="H48" i="2"/>
  <c r="C48" i="2"/>
  <c r="N46" i="2"/>
  <c r="F47" i="2"/>
  <c r="C47" i="2"/>
  <c r="B47" i="2"/>
  <c r="E6" i="7"/>
  <c r="D6" i="7"/>
  <c r="C6" i="7"/>
  <c r="A49" i="2"/>
  <c r="I49" i="2" s="1"/>
  <c r="F48" i="2"/>
  <c r="B48" i="2"/>
  <c r="N45" i="2"/>
  <c r="H47" i="2"/>
  <c r="B24" i="4"/>
  <c r="A50" i="2"/>
  <c r="I50" i="2" s="1"/>
  <c r="AH458" i="1"/>
  <c r="AF460" i="1"/>
  <c r="A461" i="1"/>
  <c r="AH459" i="1"/>
  <c r="AG461" i="1"/>
  <c r="A462" i="1"/>
  <c r="AG462" i="1"/>
  <c r="J48" i="2"/>
  <c r="AF459" i="1"/>
  <c r="J47" i="2"/>
  <c r="D461" i="1"/>
  <c r="D462" i="1"/>
  <c r="AI462" i="1" l="1"/>
  <c r="AI461" i="1"/>
  <c r="C461" i="1" s="1"/>
  <c r="AJ461" i="1"/>
  <c r="AJ462" i="1" s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L23" i="4"/>
  <c r="M23" i="4" s="1"/>
  <c r="I6" i="7"/>
  <c r="A51" i="2"/>
  <c r="I51" i="2" s="1"/>
  <c r="F50" i="2"/>
  <c r="C50" i="2"/>
  <c r="B50" i="2"/>
  <c r="I24" i="4"/>
  <c r="E24" i="4"/>
  <c r="J24" i="4"/>
  <c r="H24" i="4"/>
  <c r="N48" i="2"/>
  <c r="H49" i="2"/>
  <c r="N47" i="2"/>
  <c r="H50" i="2"/>
  <c r="D24" i="4"/>
  <c r="F24" i="4"/>
  <c r="C24" i="4"/>
  <c r="G24" i="4"/>
  <c r="F49" i="2"/>
  <c r="C49" i="2"/>
  <c r="B49" i="2"/>
  <c r="A52" i="2"/>
  <c r="I52" i="2" s="1"/>
  <c r="B3" i="9"/>
  <c r="AF462" i="1"/>
  <c r="AF461" i="1"/>
  <c r="J49" i="2"/>
  <c r="A463" i="1"/>
  <c r="AH460" i="1"/>
  <c r="J50" i="2"/>
  <c r="D463" i="1"/>
  <c r="A464" i="1"/>
  <c r="AG463" i="1"/>
  <c r="A465" i="1"/>
  <c r="AG465" i="1"/>
  <c r="D465" i="1"/>
  <c r="A466" i="1"/>
  <c r="D466" i="1"/>
  <c r="AG466" i="1"/>
  <c r="A467" i="1"/>
  <c r="AG467" i="1"/>
  <c r="D467" i="1"/>
  <c r="A468" i="1"/>
  <c r="AG468" i="1"/>
  <c r="D468" i="1"/>
  <c r="A469" i="1"/>
  <c r="AG469" i="1"/>
  <c r="D469" i="1"/>
  <c r="A470" i="1"/>
  <c r="AG470" i="1"/>
  <c r="D470" i="1"/>
  <c r="A471" i="1"/>
  <c r="D471" i="1"/>
  <c r="AG471" i="1"/>
  <c r="A472" i="1"/>
  <c r="A473" i="1"/>
  <c r="AG473" i="1"/>
  <c r="D473" i="1"/>
  <c r="AI470" i="1" l="1"/>
  <c r="AI469" i="1"/>
  <c r="AI468" i="1"/>
  <c r="C468" i="1" s="1"/>
  <c r="AI467" i="1"/>
  <c r="AJ466" i="1"/>
  <c r="AJ467" i="1" s="1"/>
  <c r="AJ468" i="1" s="1"/>
  <c r="AJ469" i="1" s="1"/>
  <c r="AJ470" i="1" s="1"/>
  <c r="AJ471" i="1" s="1"/>
  <c r="AI466" i="1"/>
  <c r="AH465" i="1"/>
  <c r="AI464" i="1"/>
  <c r="AI463" i="1"/>
  <c r="AJ463" i="1"/>
  <c r="AH473" i="1"/>
  <c r="AJ473" i="1"/>
  <c r="AI472" i="1"/>
  <c r="AI471" i="1"/>
  <c r="C471" i="1" s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E49" i="2"/>
  <c r="K49" i="2"/>
  <c r="L49" i="2"/>
  <c r="A24" i="4"/>
  <c r="K24" i="4"/>
  <c r="E50" i="2"/>
  <c r="K50" i="2"/>
  <c r="L50" i="2"/>
  <c r="R51" i="2"/>
  <c r="G51" i="2"/>
  <c r="E3" i="9"/>
  <c r="J3" i="9"/>
  <c r="G3" i="9"/>
  <c r="F3" i="9"/>
  <c r="A53" i="2"/>
  <c r="I53" i="2" s="1"/>
  <c r="F52" i="2"/>
  <c r="B52" i="2"/>
  <c r="B51" i="2"/>
  <c r="C51" i="2"/>
  <c r="H51" i="2"/>
  <c r="C3" i="9"/>
  <c r="D3" i="9"/>
  <c r="I3" i="9"/>
  <c r="H3" i="9"/>
  <c r="H52" i="2"/>
  <c r="C52" i="2"/>
  <c r="N49" i="2"/>
  <c r="N50" i="2"/>
  <c r="F51" i="2"/>
  <c r="A54" i="2"/>
  <c r="I54" i="2" s="1"/>
  <c r="AH461" i="1"/>
  <c r="A474" i="1"/>
  <c r="AF470" i="1"/>
  <c r="AF468" i="1"/>
  <c r="AH466" i="1"/>
  <c r="J52" i="2"/>
  <c r="AH467" i="1"/>
  <c r="AF465" i="1"/>
  <c r="J51" i="2"/>
  <c r="A475" i="1"/>
  <c r="AG475" i="1" s="1"/>
  <c r="D475" i="1"/>
  <c r="AF469" i="1"/>
  <c r="AF467" i="1"/>
  <c r="AF471" i="1"/>
  <c r="AF466" i="1"/>
  <c r="AF463" i="1"/>
  <c r="AF473" i="1"/>
  <c r="AH475" i="1" l="1"/>
  <c r="AJ475" i="1"/>
  <c r="AI474" i="1"/>
  <c r="M50" i="2"/>
  <c r="O50" i="2" s="1"/>
  <c r="P50" i="2" s="1"/>
  <c r="Q50" i="2" s="1"/>
  <c r="M49" i="2"/>
  <c r="O49" i="2" s="1"/>
  <c r="P49" i="2" s="1"/>
  <c r="Q49" i="2" s="1"/>
  <c r="R54" i="2"/>
  <c r="G54" i="2"/>
  <c r="K3" i="9"/>
  <c r="A3" i="9"/>
  <c r="E51" i="2"/>
  <c r="K51" i="2"/>
  <c r="L51" i="2"/>
  <c r="E52" i="2"/>
  <c r="L52" i="2"/>
  <c r="K52" i="2"/>
  <c r="R53" i="2"/>
  <c r="G53" i="2"/>
  <c r="L24" i="4"/>
  <c r="M24" i="4" s="1"/>
  <c r="A55" i="2"/>
  <c r="I55" i="2" s="1"/>
  <c r="C54" i="2"/>
  <c r="B54" i="2"/>
  <c r="N52" i="2"/>
  <c r="H54" i="2"/>
  <c r="F54" i="2"/>
  <c r="N51" i="2"/>
  <c r="B21" i="5"/>
  <c r="H53" i="2"/>
  <c r="C53" i="2"/>
  <c r="B53" i="2"/>
  <c r="F53" i="2"/>
  <c r="A56" i="2"/>
  <c r="I56" i="2" s="1"/>
  <c r="B25" i="4"/>
  <c r="B7" i="7"/>
  <c r="AH468" i="1"/>
  <c r="AH469" i="1" s="1"/>
  <c r="A476" i="1"/>
  <c r="AH462" i="1"/>
  <c r="J53" i="2"/>
  <c r="D476" i="1"/>
  <c r="J54" i="2"/>
  <c r="AH470" i="1"/>
  <c r="AG476" i="1"/>
  <c r="AF475" i="1"/>
  <c r="A477" i="1"/>
  <c r="AJ476" i="1" l="1"/>
  <c r="AI477" i="1"/>
  <c r="AI476" i="1"/>
  <c r="M51" i="2"/>
  <c r="O51" i="2" s="1"/>
  <c r="P51" i="2" s="1"/>
  <c r="Q51" i="2" s="1"/>
  <c r="G56" i="2"/>
  <c r="R56" i="2"/>
  <c r="E53" i="2"/>
  <c r="K53" i="2"/>
  <c r="L53" i="2"/>
  <c r="J21" i="5"/>
  <c r="I21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I57" i="2" s="1"/>
  <c r="F56" i="2"/>
  <c r="C56" i="2"/>
  <c r="N53" i="2"/>
  <c r="B22" i="5"/>
  <c r="D21" i="5"/>
  <c r="C21" i="5"/>
  <c r="F21" i="5"/>
  <c r="N54" i="2"/>
  <c r="C55" i="2"/>
  <c r="B26" i="4"/>
  <c r="A3" i="10"/>
  <c r="A58" i="2"/>
  <c r="I58" i="2" s="1"/>
  <c r="AH476" i="1"/>
  <c r="AF476" i="1"/>
  <c r="J55" i="2"/>
  <c r="AH471" i="1"/>
  <c r="J56" i="2"/>
  <c r="AH463" i="1"/>
  <c r="A478" i="1"/>
  <c r="A479" i="1" s="1"/>
  <c r="D478" i="1"/>
  <c r="D479" i="1"/>
  <c r="AG478" i="1"/>
  <c r="AH478" i="1" l="1"/>
  <c r="AJ478" i="1"/>
  <c r="AI479" i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9" i="2" s="1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I60" i="2" s="1"/>
  <c r="AG479" i="1"/>
  <c r="J57" i="2"/>
  <c r="A480" i="1"/>
  <c r="AF479" i="1"/>
  <c r="AH479" i="1"/>
  <c r="AF478" i="1"/>
  <c r="J58" i="2"/>
  <c r="AJ479" i="1" l="1"/>
  <c r="AI480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I61" i="2" s="1"/>
  <c r="B60" i="2"/>
  <c r="H60" i="2"/>
  <c r="C60" i="2"/>
  <c r="N57" i="2"/>
  <c r="B24" i="5"/>
  <c r="E23" i="5"/>
  <c r="D23" i="5"/>
  <c r="H23" i="5"/>
  <c r="H59" i="2"/>
  <c r="B59" i="2"/>
  <c r="C23" i="5"/>
  <c r="F23" i="5"/>
  <c r="G23" i="5"/>
  <c r="C59" i="2"/>
  <c r="F59" i="2"/>
  <c r="F60" i="2"/>
  <c r="N58" i="2"/>
  <c r="A62" i="2"/>
  <c r="I62" i="2" s="1"/>
  <c r="J60" i="2"/>
  <c r="J59" i="2"/>
  <c r="A481" i="1"/>
  <c r="AG481" i="1" s="1"/>
  <c r="AJ481" i="1" l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I63" i="2" s="1"/>
  <c r="H62" i="2"/>
  <c r="F62" i="2"/>
  <c r="C62" i="2"/>
  <c r="E24" i="5"/>
  <c r="C24" i="5"/>
  <c r="G24" i="5"/>
  <c r="N60" i="2"/>
  <c r="B62" i="2"/>
  <c r="N59" i="2"/>
  <c r="B25" i="5"/>
  <c r="D24" i="5"/>
  <c r="F24" i="5"/>
  <c r="H24" i="5"/>
  <c r="H61" i="2"/>
  <c r="C61" i="2"/>
  <c r="B61" i="2"/>
  <c r="F61" i="2"/>
  <c r="A64" i="2"/>
  <c r="I64" i="2" s="1"/>
  <c r="B3" i="8"/>
  <c r="D481" i="1"/>
  <c r="A482" i="1"/>
  <c r="AG482" i="1" s="1"/>
  <c r="A483" i="1"/>
  <c r="J62" i="2"/>
  <c r="D482" i="1"/>
  <c r="J61" i="2"/>
  <c r="D483" i="1"/>
  <c r="AH481" i="1" l="1"/>
  <c r="AJ482" i="1"/>
  <c r="AI483" i="1"/>
  <c r="AI482" i="1"/>
  <c r="K24" i="5"/>
  <c r="L24" i="5" s="1"/>
  <c r="M24" i="5" s="1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J3" i="8"/>
  <c r="F3" i="8"/>
  <c r="I3" i="8"/>
  <c r="C3" i="8"/>
  <c r="A65" i="2"/>
  <c r="I65" i="2" s="1"/>
  <c r="B64" i="2"/>
  <c r="H64" i="2"/>
  <c r="N61" i="2"/>
  <c r="C25" i="5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I66" i="2" s="1"/>
  <c r="AF481" i="1"/>
  <c r="J64" i="2"/>
  <c r="A484" i="1"/>
  <c r="AH482" i="1"/>
  <c r="AF482" i="1"/>
  <c r="AF483" i="1"/>
  <c r="AG483" i="1"/>
  <c r="J63" i="2"/>
  <c r="AJ483" i="1" l="1"/>
  <c r="AI484" i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7" i="2" s="1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F65" i="2"/>
  <c r="B28" i="4" s="1"/>
  <c r="B65" i="2"/>
  <c r="C65" i="2"/>
  <c r="H65" i="2"/>
  <c r="A68" i="2"/>
  <c r="I68" i="2" s="1"/>
  <c r="A69" i="2"/>
  <c r="I69" i="2" s="1"/>
  <c r="A70" i="2"/>
  <c r="I70" i="2" s="1"/>
  <c r="A71" i="2"/>
  <c r="I71" i="2" s="1"/>
  <c r="A72" i="2"/>
  <c r="I72" i="2" s="1"/>
  <c r="J65" i="2"/>
  <c r="AH483" i="1"/>
  <c r="J66" i="2"/>
  <c r="A485" i="1"/>
  <c r="D485" i="1" s="1"/>
  <c r="AH485" i="1" l="1"/>
  <c r="AJ485" i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H69" i="2"/>
  <c r="F69" i="2"/>
  <c r="H68" i="2"/>
  <c r="D28" i="4"/>
  <c r="F28" i="4"/>
  <c r="I28" i="4"/>
  <c r="C28" i="4"/>
  <c r="N66" i="2"/>
  <c r="C72" i="2"/>
  <c r="H72" i="2"/>
  <c r="H71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F67" i="2"/>
  <c r="B29" i="4" s="1"/>
  <c r="B28" i="5"/>
  <c r="C27" i="5"/>
  <c r="D27" i="5"/>
  <c r="H27" i="5"/>
  <c r="C67" i="2"/>
  <c r="H67" i="2"/>
  <c r="B67" i="2"/>
  <c r="B30" i="4"/>
  <c r="J71" i="2"/>
  <c r="J72" i="2"/>
  <c r="J70" i="2"/>
  <c r="AG485" i="1"/>
  <c r="J68" i="2"/>
  <c r="J69" i="2"/>
  <c r="A486" i="1"/>
  <c r="AG486" i="1" s="1"/>
  <c r="AF485" i="1"/>
  <c r="A487" i="1"/>
  <c r="J67" i="2"/>
  <c r="D486" i="1"/>
  <c r="AJ486" i="1" l="1"/>
  <c r="AI487" i="1"/>
  <c r="AI486" i="1"/>
  <c r="K27" i="5"/>
  <c r="L27" i="5" s="1"/>
  <c r="M27" i="5" s="1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488" i="1"/>
  <c r="AG488" i="1"/>
  <c r="AF486" i="1"/>
  <c r="AH486" i="1"/>
  <c r="AJ488" i="1" l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D488" i="1"/>
  <c r="A489" i="1"/>
  <c r="AH488" i="1" l="1"/>
  <c r="AI489" i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490" i="1"/>
  <c r="AG490" i="1"/>
  <c r="D490" i="1"/>
  <c r="AF488" i="1"/>
  <c r="AJ490" i="1" l="1"/>
  <c r="AH490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491" i="1"/>
  <c r="D491" i="1"/>
  <c r="AG491" i="1"/>
  <c r="AF490" i="1"/>
  <c r="A492" i="1"/>
  <c r="D492" i="1" s="1"/>
  <c r="AG492" i="1"/>
  <c r="AJ491" i="1" l="1"/>
  <c r="AJ492" i="1" s="1"/>
  <c r="AI491" i="1"/>
  <c r="AI492" i="1"/>
  <c r="K31" i="5"/>
  <c r="L31" i="5" s="1"/>
  <c r="M31" i="5" s="1"/>
  <c r="A32" i="5"/>
  <c r="A31" i="5"/>
  <c r="K32" i="5"/>
  <c r="AF491" i="1"/>
  <c r="A493" i="1"/>
  <c r="AG493" i="1"/>
  <c r="AF492" i="1"/>
  <c r="AH491" i="1"/>
  <c r="D493" i="1"/>
  <c r="AJ493" i="1" l="1"/>
  <c r="AI493" i="1"/>
  <c r="L32" i="5"/>
  <c r="M32" i="5" s="1"/>
  <c r="AH492" i="1"/>
  <c r="AH493" i="1"/>
  <c r="A494" i="1"/>
  <c r="D494" i="1"/>
  <c r="AF493" i="1"/>
  <c r="A495" i="1"/>
  <c r="D495" i="1" s="1"/>
  <c r="AG494" i="1"/>
  <c r="AG495" i="1"/>
  <c r="AJ494" i="1" l="1"/>
  <c r="AJ495" i="1" s="1"/>
  <c r="AI495" i="1"/>
  <c r="AI494" i="1"/>
  <c r="AH494" i="1"/>
  <c r="A496" i="1"/>
  <c r="A497" i="1"/>
  <c r="D497" i="1" s="1"/>
  <c r="AG497" i="1"/>
  <c r="AF495" i="1"/>
  <c r="AF494" i="1"/>
  <c r="AJ497" i="1" l="1"/>
  <c r="AH497" i="1"/>
  <c r="AI496" i="1"/>
  <c r="C496" i="1" s="1"/>
  <c r="AH495" i="1"/>
  <c r="AF497" i="1"/>
  <c r="A498" i="1"/>
  <c r="A499" i="1"/>
  <c r="D499" i="1"/>
  <c r="AG499" i="1"/>
  <c r="A500" i="1"/>
  <c r="D500" i="1"/>
  <c r="AG500" i="1"/>
  <c r="AJ499" i="1" l="1"/>
  <c r="AJ500" i="1" s="1"/>
  <c r="AH499" i="1"/>
  <c r="AI498" i="1"/>
  <c r="AI500" i="1"/>
  <c r="A501" i="1"/>
  <c r="AF500" i="1"/>
  <c r="AF499" i="1"/>
  <c r="AH500" i="1"/>
  <c r="A502" i="1"/>
  <c r="AG502" i="1"/>
  <c r="A503" i="1"/>
  <c r="D502" i="1"/>
  <c r="AG503" i="1"/>
  <c r="D503" i="1"/>
  <c r="AI501" i="1" l="1"/>
  <c r="AJ503" i="1"/>
  <c r="AJ502" i="1"/>
  <c r="AH502" i="1"/>
  <c r="AI503" i="1"/>
  <c r="C503" i="1" s="1"/>
  <c r="AH503" i="1"/>
  <c r="A504" i="1"/>
  <c r="D504" i="1"/>
  <c r="AF503" i="1"/>
  <c r="AF502" i="1"/>
  <c r="A505" i="1"/>
  <c r="AG505" i="1" s="1"/>
  <c r="AG504" i="1"/>
  <c r="D505" i="1"/>
  <c r="AJ504" i="1" l="1"/>
  <c r="AJ505" i="1" s="1"/>
  <c r="AI93" i="1"/>
  <c r="B93" i="1" s="1"/>
  <c r="C93" i="1" s="1"/>
  <c r="AI220" i="1"/>
  <c r="B220" i="1" s="1"/>
  <c r="C220" i="1" s="1"/>
  <c r="AI214" i="1"/>
  <c r="B214" i="1" s="1"/>
  <c r="C214" i="1" s="1"/>
  <c r="AI440" i="1"/>
  <c r="B440" i="1" s="1"/>
  <c r="C440" i="1" s="1"/>
  <c r="AI174" i="1"/>
  <c r="B174" i="1" s="1"/>
  <c r="C174" i="1" s="1"/>
  <c r="AI28" i="1"/>
  <c r="B28" i="1" s="1"/>
  <c r="C28" i="1" s="1"/>
  <c r="AI120" i="1"/>
  <c r="B120" i="1" s="1"/>
  <c r="C120" i="1" s="1"/>
  <c r="AI454" i="1"/>
  <c r="B454" i="1" s="1"/>
  <c r="C454" i="1" s="1"/>
  <c r="AI162" i="1"/>
  <c r="B162" i="1" s="1"/>
  <c r="C162" i="1" s="1"/>
  <c r="AI125" i="1"/>
  <c r="B125" i="1" s="1"/>
  <c r="C125" i="1" s="1"/>
  <c r="AI102" i="1"/>
  <c r="B102" i="1" s="1"/>
  <c r="C102" i="1" s="1"/>
  <c r="AI206" i="1"/>
  <c r="B206" i="1" s="1"/>
  <c r="C206" i="1" s="1"/>
  <c r="AI361" i="1"/>
  <c r="B361" i="1" s="1"/>
  <c r="C361" i="1" s="1"/>
  <c r="AI432" i="1"/>
  <c r="B432" i="1" s="1"/>
  <c r="C432" i="1" s="1"/>
  <c r="AI66" i="1"/>
  <c r="B66" i="1" s="1"/>
  <c r="C66" i="1" s="1"/>
  <c r="AI176" i="1"/>
  <c r="B176" i="1" s="1"/>
  <c r="C176" i="1" s="1"/>
  <c r="AI158" i="1"/>
  <c r="B158" i="1" s="1"/>
  <c r="C158" i="1" s="1"/>
  <c r="AI64" i="1"/>
  <c r="B64" i="1" s="1"/>
  <c r="C64" i="1" s="1"/>
  <c r="AI473" i="1"/>
  <c r="B473" i="1" s="1"/>
  <c r="C473" i="1" s="1"/>
  <c r="AI222" i="1"/>
  <c r="B222" i="1" s="1"/>
  <c r="C222" i="1" s="1"/>
  <c r="AI62" i="1"/>
  <c r="B62" i="1" s="1"/>
  <c r="C62" i="1" s="1"/>
  <c r="AI148" i="1"/>
  <c r="B148" i="1" s="1"/>
  <c r="C148" i="1" s="1"/>
  <c r="AI345" i="1"/>
  <c r="B345" i="1" s="1"/>
  <c r="C345" i="1" s="1"/>
  <c r="AI70" i="1"/>
  <c r="B70" i="1" s="1"/>
  <c r="C70" i="1" s="1"/>
  <c r="AI427" i="1"/>
  <c r="B427" i="1" s="1"/>
  <c r="C427" i="1" s="1"/>
  <c r="AI445" i="1"/>
  <c r="B445" i="1" s="1"/>
  <c r="C445" i="1" s="1"/>
  <c r="AI374" i="1"/>
  <c r="B374" i="1" s="1"/>
  <c r="C374" i="1" s="1"/>
  <c r="AI165" i="1"/>
  <c r="B165" i="1" s="1"/>
  <c r="C165" i="1" s="1"/>
  <c r="AI138" i="1"/>
  <c r="B138" i="1" s="1"/>
  <c r="C138" i="1" s="1"/>
  <c r="AI394" i="1"/>
  <c r="B394" i="1" s="1"/>
  <c r="C394" i="1" s="1"/>
  <c r="AI337" i="1"/>
  <c r="B337" i="1" s="1"/>
  <c r="C337" i="1" s="1"/>
  <c r="AI406" i="1"/>
  <c r="B406" i="1" s="1"/>
  <c r="C406" i="1" s="1"/>
  <c r="AI47" i="1"/>
  <c r="B47" i="1" s="1"/>
  <c r="C47" i="1" s="1"/>
  <c r="AI347" i="1"/>
  <c r="B347" i="1" s="1"/>
  <c r="C347" i="1" s="1"/>
  <c r="AI189" i="1"/>
  <c r="B189" i="1" s="1"/>
  <c r="C189" i="1" s="1"/>
  <c r="AI77" i="1"/>
  <c r="B77" i="1" s="1"/>
  <c r="C77" i="1" s="1"/>
  <c r="AI140" i="1"/>
  <c r="B140" i="1" s="1"/>
  <c r="C140" i="1" s="1"/>
  <c r="AI171" i="1"/>
  <c r="B171" i="1" s="1"/>
  <c r="C171" i="1" s="1"/>
  <c r="AI330" i="1"/>
  <c r="B330" i="1" s="1"/>
  <c r="C330" i="1" s="1"/>
  <c r="AI443" i="1"/>
  <c r="B443" i="1" s="1"/>
  <c r="C443" i="1" s="1"/>
  <c r="AI91" i="1"/>
  <c r="B91" i="1" s="1"/>
  <c r="C91" i="1" s="1"/>
  <c r="AI260" i="1"/>
  <c r="B260" i="1" s="1"/>
  <c r="C260" i="1" s="1"/>
  <c r="AI490" i="1"/>
  <c r="B490" i="1" s="1"/>
  <c r="C490" i="1" s="1"/>
  <c r="AI478" i="1"/>
  <c r="B478" i="1" s="1"/>
  <c r="C478" i="1" s="1"/>
  <c r="AI22" i="1"/>
  <c r="B22" i="1" s="1"/>
  <c r="C22" i="1" s="1"/>
  <c r="AI499" i="1"/>
  <c r="B499" i="1" s="1"/>
  <c r="C499" i="1" s="1"/>
  <c r="AI502" i="1"/>
  <c r="B502" i="1" s="1"/>
  <c r="C502" i="1" s="1"/>
  <c r="AI233" i="1"/>
  <c r="B233" i="1" s="1"/>
  <c r="C233" i="1" s="1"/>
  <c r="AI307" i="1"/>
  <c r="B307" i="1" s="1"/>
  <c r="C307" i="1" s="1"/>
  <c r="AI418" i="1"/>
  <c r="B418" i="1" s="1"/>
  <c r="C418" i="1" s="1"/>
  <c r="AI81" i="1"/>
  <c r="B81" i="1" s="1"/>
  <c r="C81" i="1" s="1"/>
  <c r="AI54" i="1"/>
  <c r="B54" i="1" s="1"/>
  <c r="C54" i="1" s="1"/>
  <c r="AI367" i="1"/>
  <c r="B367" i="1" s="1"/>
  <c r="C367" i="1" s="1"/>
  <c r="AI36" i="1"/>
  <c r="B36" i="1" s="1"/>
  <c r="C36" i="1" s="1"/>
  <c r="AI436" i="1"/>
  <c r="B436" i="1" s="1"/>
  <c r="C436" i="1" s="1"/>
  <c r="AI485" i="1"/>
  <c r="B485" i="1" s="1"/>
  <c r="C485" i="1" s="1"/>
  <c r="AI208" i="1"/>
  <c r="B208" i="1" s="1"/>
  <c r="C208" i="1" s="1"/>
  <c r="AI191" i="1"/>
  <c r="B191" i="1" s="1"/>
  <c r="C191" i="1" s="1"/>
  <c r="AI358" i="1"/>
  <c r="B358" i="1" s="1"/>
  <c r="C358" i="1" s="1"/>
  <c r="AI456" i="1"/>
  <c r="B456" i="1" s="1"/>
  <c r="C456" i="1" s="1"/>
  <c r="AI117" i="1"/>
  <c r="B117" i="1" s="1"/>
  <c r="C117" i="1" s="1"/>
  <c r="AI95" i="1"/>
  <c r="B95" i="1" s="1"/>
  <c r="C95" i="1" s="1"/>
  <c r="AI56" i="1"/>
  <c r="B56" i="1" s="1"/>
  <c r="C56" i="1" s="1"/>
  <c r="AI465" i="1"/>
  <c r="B465" i="1" s="1"/>
  <c r="C465" i="1" s="1"/>
  <c r="AI356" i="1"/>
  <c r="B356" i="1" s="1"/>
  <c r="C356" i="1" s="1"/>
  <c r="AI212" i="1"/>
  <c r="B212" i="1" s="1"/>
  <c r="C212" i="1" s="1"/>
  <c r="AI475" i="1"/>
  <c r="B475" i="1" s="1"/>
  <c r="C475" i="1" s="1"/>
  <c r="AI434" i="1"/>
  <c r="B434" i="1" s="1"/>
  <c r="C434" i="1" s="1"/>
  <c r="AI11" i="1"/>
  <c r="B11" i="1" s="1"/>
  <c r="C11" i="1" s="1"/>
  <c r="AI160" i="1"/>
  <c r="B160" i="1" s="1"/>
  <c r="C160" i="1" s="1"/>
  <c r="AI110" i="1"/>
  <c r="B110" i="1" s="1"/>
  <c r="C110" i="1" s="1"/>
  <c r="AI488" i="1"/>
  <c r="B488" i="1" s="1"/>
  <c r="C488" i="1" s="1"/>
  <c r="AI481" i="1"/>
  <c r="B481" i="1" s="1"/>
  <c r="C481" i="1" s="1"/>
  <c r="AI350" i="1"/>
  <c r="B350" i="1" s="1"/>
  <c r="C350" i="1" s="1"/>
  <c r="AI272" i="1"/>
  <c r="B272" i="1" s="1"/>
  <c r="C272" i="1" s="1"/>
  <c r="AI438" i="1"/>
  <c r="B438" i="1" s="1"/>
  <c r="C438" i="1" s="1"/>
  <c r="AI59" i="1"/>
  <c r="B59" i="1" s="1"/>
  <c r="C59" i="1" s="1"/>
  <c r="AI319" i="1"/>
  <c r="B319" i="1" s="1"/>
  <c r="C319" i="1" s="1"/>
  <c r="AI284" i="1"/>
  <c r="B284" i="1" s="1"/>
  <c r="C284" i="1" s="1"/>
  <c r="AI203" i="1"/>
  <c r="B203" i="1" s="1"/>
  <c r="C203" i="1" s="1"/>
  <c r="AI145" i="1"/>
  <c r="B145" i="1" s="1"/>
  <c r="C145" i="1" s="1"/>
  <c r="AI386" i="1"/>
  <c r="B386" i="1" s="1"/>
  <c r="C386" i="1" s="1"/>
  <c r="AI97" i="1"/>
  <c r="B97" i="1" s="1"/>
  <c r="C97" i="1" s="1"/>
  <c r="AI197" i="1"/>
  <c r="B197" i="1" s="1"/>
  <c r="C197" i="1" s="1"/>
  <c r="AI295" i="1"/>
  <c r="B295" i="1" s="1"/>
  <c r="C295" i="1" s="1"/>
  <c r="AI335" i="1"/>
  <c r="B335" i="1" s="1"/>
  <c r="C335" i="1" s="1"/>
  <c r="AI25" i="1"/>
  <c r="B25" i="1" s="1"/>
  <c r="C25" i="1" s="1"/>
  <c r="AI238" i="1"/>
  <c r="B238" i="1" s="1"/>
  <c r="C238" i="1" s="1"/>
  <c r="AI352" i="1"/>
  <c r="B352" i="1" s="1"/>
  <c r="C352" i="1" s="1"/>
  <c r="AI3" i="1"/>
  <c r="B3" i="1" s="1"/>
  <c r="C3" i="1" s="1"/>
  <c r="AI248" i="1"/>
  <c r="B248" i="1" s="1"/>
  <c r="C248" i="1" s="1"/>
  <c r="AI301" i="1"/>
  <c r="B301" i="1" s="1"/>
  <c r="C301" i="1" s="1"/>
  <c r="AI497" i="1"/>
  <c r="B497" i="1" s="1"/>
  <c r="C497" i="1" s="1"/>
  <c r="AI505" i="1"/>
  <c r="AI504" i="1"/>
  <c r="AC494" i="1"/>
  <c r="AB491" i="1"/>
  <c r="AC183" i="1"/>
  <c r="AC356" i="1"/>
  <c r="AC30" i="1"/>
  <c r="AC28" i="1"/>
  <c r="AB216" i="1"/>
  <c r="AB319" i="1"/>
  <c r="AC313" i="1"/>
  <c r="AC267" i="1"/>
  <c r="AB467" i="1"/>
  <c r="AC288" i="1"/>
  <c r="AB413" i="1"/>
  <c r="AB133" i="1"/>
  <c r="AB443" i="1"/>
  <c r="AC450" i="1"/>
  <c r="AC337" i="1"/>
  <c r="AC327" i="1"/>
  <c r="AC245" i="1"/>
  <c r="AC390" i="1"/>
  <c r="AB71" i="1"/>
  <c r="AC428" i="1"/>
  <c r="AB462" i="1"/>
  <c r="AC340" i="1"/>
  <c r="AC459" i="1"/>
  <c r="AC397" i="1"/>
  <c r="AC246" i="1"/>
  <c r="AC85" i="1"/>
  <c r="AB386" i="1"/>
  <c r="AC72" i="1"/>
  <c r="AC243" i="1"/>
  <c r="AB425" i="1"/>
  <c r="AB87" i="1"/>
  <c r="AC122" i="1"/>
  <c r="AC301" i="1"/>
  <c r="AC400" i="1"/>
  <c r="AB416" i="1"/>
  <c r="AB23" i="1"/>
  <c r="AB93" i="1"/>
  <c r="AB266" i="1"/>
  <c r="AB197" i="1"/>
  <c r="AB494" i="1"/>
  <c r="AC491" i="1"/>
  <c r="AC156" i="1"/>
  <c r="AB298" i="1"/>
  <c r="AC443" i="1"/>
  <c r="AB452" i="1"/>
  <c r="AC323" i="1"/>
  <c r="AC467" i="1"/>
  <c r="AB339" i="1"/>
  <c r="AC258" i="1"/>
  <c r="AC413" i="1"/>
  <c r="AB194" i="1"/>
  <c r="AC34" i="1"/>
  <c r="AB364" i="1"/>
  <c r="AC66" i="1"/>
  <c r="AC179" i="1"/>
  <c r="AC91" i="1"/>
  <c r="AC310" i="1"/>
  <c r="AB277" i="1"/>
  <c r="AB129" i="1"/>
  <c r="AB125" i="1"/>
  <c r="AC89" i="1"/>
  <c r="AB465" i="1"/>
  <c r="AC354" i="1"/>
  <c r="AC468" i="1"/>
  <c r="AC277" i="1"/>
  <c r="AB32" i="1"/>
  <c r="AC241" i="1"/>
  <c r="AB228" i="1"/>
  <c r="AC297" i="1"/>
  <c r="AB332" i="1"/>
  <c r="AC391" i="1"/>
  <c r="AB412" i="1"/>
  <c r="AC462" i="1"/>
  <c r="AB226" i="1"/>
  <c r="AB460" i="1"/>
  <c r="AC67" i="1"/>
  <c r="AC457" i="1"/>
  <c r="AC395" i="1"/>
  <c r="AB341" i="1"/>
  <c r="AB97" i="1"/>
  <c r="AB142" i="1"/>
  <c r="AB316" i="1"/>
  <c r="AB11" i="1"/>
  <c r="AB390" i="1"/>
  <c r="AC64" i="1"/>
  <c r="AB73" i="1"/>
  <c r="AC478" i="1"/>
  <c r="AB95" i="1"/>
  <c r="AB128" i="1"/>
  <c r="AC167" i="1"/>
  <c r="AB163" i="1"/>
  <c r="AC312" i="1"/>
  <c r="AB358" i="1"/>
  <c r="AC293" i="1"/>
  <c r="AC422" i="1"/>
  <c r="AB111" i="1"/>
  <c r="AB463" i="1"/>
  <c r="AC56" i="1"/>
  <c r="AB131" i="1"/>
  <c r="AB169" i="1"/>
  <c r="AC238" i="1"/>
  <c r="AC436" i="1"/>
  <c r="AC332" i="1"/>
  <c r="AC353" i="1"/>
  <c r="AC350" i="1"/>
  <c r="AC39" i="1"/>
  <c r="AC131" i="1"/>
  <c r="AB126" i="1"/>
  <c r="AB8" i="1"/>
  <c r="AC461" i="1"/>
  <c r="AB286" i="1"/>
  <c r="AB392" i="1"/>
  <c r="AC429" i="1"/>
  <c r="AC307" i="1"/>
  <c r="AC163" i="1"/>
  <c r="AB423" i="1"/>
  <c r="AC295" i="1"/>
  <c r="AC325" i="1"/>
  <c r="AC292" i="1"/>
  <c r="AC454" i="1"/>
  <c r="AB450" i="1"/>
  <c r="AB379" i="1"/>
  <c r="AB295" i="1"/>
  <c r="AB396" i="1"/>
  <c r="AB459" i="1"/>
  <c r="AB421" i="1"/>
  <c r="AB456" i="1"/>
  <c r="AB86" i="1"/>
  <c r="AB52" i="1"/>
  <c r="AC11" i="1"/>
  <c r="AC248" i="1"/>
  <c r="AB268" i="1"/>
  <c r="AC104" i="1"/>
  <c r="AB245" i="1"/>
  <c r="AC71" i="1"/>
  <c r="AB458" i="1"/>
  <c r="AB407" i="1"/>
  <c r="AB466" i="1"/>
  <c r="AB337" i="1"/>
  <c r="AB84" i="1"/>
  <c r="AB19" i="1"/>
  <c r="AC174" i="1"/>
  <c r="AB49" i="1"/>
  <c r="AC421" i="1"/>
  <c r="AB461" i="1"/>
  <c r="AB253" i="1"/>
  <c r="AC458" i="1"/>
  <c r="AC430" i="1"/>
  <c r="AC456" i="1"/>
  <c r="AB377" i="1"/>
  <c r="AB470" i="1"/>
  <c r="AB14" i="1"/>
  <c r="AC330" i="1"/>
  <c r="AC185" i="1"/>
  <c r="AB371" i="1"/>
  <c r="AB282" i="1"/>
  <c r="AC115" i="1"/>
  <c r="AC463" i="1"/>
  <c r="AB99" i="1"/>
  <c r="AC460" i="1"/>
  <c r="AB192" i="1"/>
  <c r="AC274" i="1"/>
  <c r="AC299" i="1"/>
  <c r="AB276" i="1"/>
  <c r="AB18" i="1"/>
  <c r="AB475" i="1"/>
  <c r="AC59" i="1"/>
  <c r="AB77" i="1"/>
  <c r="AB149" i="1"/>
  <c r="AB227" i="1"/>
  <c r="AC321" i="1"/>
  <c r="AC79" i="1"/>
  <c r="AC311" i="1"/>
  <c r="AC212" i="1"/>
  <c r="AC398" i="1"/>
  <c r="AC326" i="1"/>
  <c r="AB123" i="1"/>
  <c r="AB419" i="1"/>
  <c r="AC255" i="1"/>
  <c r="AB48" i="1"/>
  <c r="AC384" i="1"/>
  <c r="AB255" i="1"/>
  <c r="AC229" i="1"/>
  <c r="AB434" i="1"/>
  <c r="AB388" i="1"/>
  <c r="AB122" i="1"/>
  <c r="AC112" i="1"/>
  <c r="AB248" i="1"/>
  <c r="AC204" i="1"/>
  <c r="AB204" i="1"/>
  <c r="AB272" i="1"/>
  <c r="AB482" i="1"/>
  <c r="AC87" i="1"/>
  <c r="AB252" i="1"/>
  <c r="AB42" i="1"/>
  <c r="AB107" i="1"/>
  <c r="AC208" i="1"/>
  <c r="AB280" i="1"/>
  <c r="AC270" i="1"/>
  <c r="AC378" i="1"/>
  <c r="AB293" i="1"/>
  <c r="AB158" i="1"/>
  <c r="AC446" i="1"/>
  <c r="AB368" i="1"/>
  <c r="AC231" i="1"/>
  <c r="AC22" i="1"/>
  <c r="AC136" i="1"/>
  <c r="AB239" i="1"/>
  <c r="AC493" i="1"/>
  <c r="AC365" i="1"/>
  <c r="AB33" i="1"/>
  <c r="AB338" i="1"/>
  <c r="AB285" i="1"/>
  <c r="AB359" i="1"/>
  <c r="AC43" i="1"/>
  <c r="AB350" i="1"/>
  <c r="AC287" i="1"/>
  <c r="AC134" i="1"/>
  <c r="AC114" i="1"/>
  <c r="AB153" i="1"/>
  <c r="AC172" i="1"/>
  <c r="AC387" i="1"/>
  <c r="AB141" i="1"/>
  <c r="AC88" i="1"/>
  <c r="AB82" i="1"/>
  <c r="AB75" i="1"/>
  <c r="AC154" i="1"/>
  <c r="AC409" i="1"/>
  <c r="AB454" i="1"/>
  <c r="AB146" i="1"/>
  <c r="AC486" i="1"/>
  <c r="AC121" i="1"/>
  <c r="AB273" i="1"/>
  <c r="AB257" i="1"/>
  <c r="AB342" i="1"/>
  <c r="AB64" i="1"/>
  <c r="AC222" i="1"/>
  <c r="AC252" i="1"/>
  <c r="AB140" i="1"/>
  <c r="AB296" i="1"/>
  <c r="AB156" i="1"/>
  <c r="AC192" i="1"/>
  <c r="AC399" i="1"/>
  <c r="AC371" i="1"/>
  <c r="AC166" i="1"/>
  <c r="AC158" i="1"/>
  <c r="AC414" i="1"/>
  <c r="AB174" i="1"/>
  <c r="AB304" i="1"/>
  <c r="AC317" i="1"/>
  <c r="AC99" i="1"/>
  <c r="AB394" i="1"/>
  <c r="AC7" i="1"/>
  <c r="AC495" i="1"/>
  <c r="AC162" i="1"/>
  <c r="AB365" i="1"/>
  <c r="AB168" i="1"/>
  <c r="AB378" i="1"/>
  <c r="AB279" i="1"/>
  <c r="AB186" i="1"/>
  <c r="AB68" i="1"/>
  <c r="AB362" i="1"/>
  <c r="AC278" i="1"/>
  <c r="AB214" i="1"/>
  <c r="AB112" i="1"/>
  <c r="AB78" i="1"/>
  <c r="AC203" i="1"/>
  <c r="AB241" i="1"/>
  <c r="AC244" i="1"/>
  <c r="AC240" i="1"/>
  <c r="AB176" i="1"/>
  <c r="AC180" i="1"/>
  <c r="AC447" i="1"/>
  <c r="AB114" i="1"/>
  <c r="AB225" i="1"/>
  <c r="AB267" i="1"/>
  <c r="AB414" i="1"/>
  <c r="AC471" i="1"/>
  <c r="AC13" i="1"/>
  <c r="AB15" i="1"/>
  <c r="AC445" i="1"/>
  <c r="AB222" i="1"/>
  <c r="AB105" i="1"/>
  <c r="AB399" i="1"/>
  <c r="AB457" i="1"/>
  <c r="AB387" i="1"/>
  <c r="AC465" i="1"/>
  <c r="AB91" i="1"/>
  <c r="AC469" i="1"/>
  <c r="AC264" i="1"/>
  <c r="AB471" i="1"/>
  <c r="AC26" i="1"/>
  <c r="AC178" i="1"/>
  <c r="AC15" i="1"/>
  <c r="AB495" i="1"/>
  <c r="AB432" i="1"/>
  <c r="AC382" i="1"/>
  <c r="AC17" i="1"/>
  <c r="AB118" i="1"/>
  <c r="AB264" i="1"/>
  <c r="AB152" i="1"/>
  <c r="AB384" i="1"/>
  <c r="AC440" i="1"/>
  <c r="AB223" i="1"/>
  <c r="AC168" i="1"/>
  <c r="AB37" i="1"/>
  <c r="AB44" i="1"/>
  <c r="AB120" i="1"/>
  <c r="AB113" i="1"/>
  <c r="AC441" i="1"/>
  <c r="AC177" i="1"/>
  <c r="AB449" i="1"/>
  <c r="AC423" i="1"/>
  <c r="AC73" i="1"/>
  <c r="AC108" i="1"/>
  <c r="AB224" i="1"/>
  <c r="AC23" i="1"/>
  <c r="AC51" i="1"/>
  <c r="AC488" i="1"/>
  <c r="AB397" i="1"/>
  <c r="AB451" i="1"/>
  <c r="AC388" i="1"/>
  <c r="AC220" i="1"/>
  <c r="AB193" i="1"/>
  <c r="AB43" i="1"/>
  <c r="AB478" i="1"/>
  <c r="AB353" i="1"/>
  <c r="AC479" i="1"/>
  <c r="AC411" i="1"/>
  <c r="AB16" i="1"/>
  <c r="AB56" i="1"/>
  <c r="AB485" i="1"/>
  <c r="AC233" i="1"/>
  <c r="AC98" i="1"/>
  <c r="AB171" i="1"/>
  <c r="AB6" i="1"/>
  <c r="AC75" i="1"/>
  <c r="AB206" i="1"/>
  <c r="AC473" i="1"/>
  <c r="AB88" i="1"/>
  <c r="AB476" i="1"/>
  <c r="AC95" i="1"/>
  <c r="AB143" i="1"/>
  <c r="AB370" i="1"/>
  <c r="AB191" i="1"/>
  <c r="AC427" i="1"/>
  <c r="AB148" i="1"/>
  <c r="AB233" i="1"/>
  <c r="AC155" i="1"/>
  <c r="AC476" i="1"/>
  <c r="AC375" i="1"/>
  <c r="AB479" i="1"/>
  <c r="AB389" i="1"/>
  <c r="AC303" i="1"/>
  <c r="AC380" i="1"/>
  <c r="AC342" i="1"/>
  <c r="AC296" i="1"/>
  <c r="AB343" i="1"/>
  <c r="AC470" i="1"/>
  <c r="AC383" i="1"/>
  <c r="AB473" i="1"/>
  <c r="AB240" i="1"/>
  <c r="AB447" i="1"/>
  <c r="AB135" i="1"/>
  <c r="AC485" i="1"/>
  <c r="AB162" i="1"/>
  <c r="AB127" i="1"/>
  <c r="AB326" i="1"/>
  <c r="AC262" i="1"/>
  <c r="AC142" i="1"/>
  <c r="AB138" i="1"/>
  <c r="AC466" i="1"/>
  <c r="AB309" i="1"/>
  <c r="AB469" i="1"/>
  <c r="AC4" i="1"/>
  <c r="AB100" i="1"/>
  <c r="AB356" i="1"/>
  <c r="AB305" i="1"/>
  <c r="AB9" i="1"/>
  <c r="AC57" i="1"/>
  <c r="AC263" i="1"/>
  <c r="AB488" i="1"/>
  <c r="AC394" i="1"/>
  <c r="AB29" i="1"/>
  <c r="AB229" i="1"/>
  <c r="AC253" i="1"/>
  <c r="AB249" i="1"/>
  <c r="AB323" i="1"/>
  <c r="AB438" i="1"/>
  <c r="AC70" i="1"/>
  <c r="AC141" i="1"/>
  <c r="AB81" i="1"/>
  <c r="AB28" i="1"/>
  <c r="AC49" i="1"/>
  <c r="AC198" i="1"/>
  <c r="AC195" i="1"/>
  <c r="AB39" i="1"/>
  <c r="AC81" i="1"/>
  <c r="AC408" i="1"/>
  <c r="AC415" i="1"/>
  <c r="AC392" i="1"/>
  <c r="AC97" i="1"/>
  <c r="AC381" i="1"/>
  <c r="AB59" i="1"/>
  <c r="AC249" i="1"/>
  <c r="AC438" i="1"/>
  <c r="AC404" i="1"/>
  <c r="AC47" i="1"/>
  <c r="AC6" i="1"/>
  <c r="AB136" i="1"/>
  <c r="AC126" i="1"/>
  <c r="AC160" i="1"/>
  <c r="AB354" i="1"/>
  <c r="AC347" i="1"/>
  <c r="AB468" i="1"/>
  <c r="AB166" i="1"/>
  <c r="AC68" i="1"/>
  <c r="AC304" i="1"/>
  <c r="AC434" i="1"/>
  <c r="AC62" i="1"/>
  <c r="AB250" i="1"/>
  <c r="AC412" i="1"/>
  <c r="AB486" i="1"/>
  <c r="AB41" i="1"/>
  <c r="AC335" i="1"/>
  <c r="AB275" i="1"/>
  <c r="AB177" i="1"/>
  <c r="AB322" i="1"/>
  <c r="AB85" i="1"/>
  <c r="AC315" i="1"/>
  <c r="AB12" i="1"/>
  <c r="AB308" i="1"/>
  <c r="AB401" i="1"/>
  <c r="AC364" i="1"/>
  <c r="AB269" i="1"/>
  <c r="AC135" i="1"/>
  <c r="AB40" i="1"/>
  <c r="AB424" i="1"/>
  <c r="AB427" i="1"/>
  <c r="AB261" i="1"/>
  <c r="AB57" i="1"/>
  <c r="AB51" i="1"/>
  <c r="AB251" i="1"/>
  <c r="AC105" i="1"/>
  <c r="AB67" i="1"/>
  <c r="AC107" i="1"/>
  <c r="AB398" i="1"/>
  <c r="AB20" i="1"/>
  <c r="AC187" i="1"/>
  <c r="AB348" i="1"/>
  <c r="AB445" i="1"/>
  <c r="AC236" i="1"/>
  <c r="AC432" i="1"/>
  <c r="AC281" i="1"/>
  <c r="AB89" i="1"/>
  <c r="AC291" i="1"/>
  <c r="AC448" i="1"/>
  <c r="AB333" i="1"/>
  <c r="AC215" i="1"/>
  <c r="AC111" i="1"/>
  <c r="AC93" i="1"/>
  <c r="AB195" i="1"/>
  <c r="AC492" i="1"/>
  <c r="AC217" i="1"/>
  <c r="AC401" i="1"/>
  <c r="AB361" i="1"/>
  <c r="AC3" i="1"/>
  <c r="AC276" i="1"/>
  <c r="AC333" i="1"/>
  <c r="AB45" i="1"/>
  <c r="AB481" i="1"/>
  <c r="AB382" i="1"/>
  <c r="AC74" i="1"/>
  <c r="AB34" i="1"/>
  <c r="AC254" i="1"/>
  <c r="AC235" i="1"/>
  <c r="AB182" i="1"/>
  <c r="AC60" i="1"/>
  <c r="AB270" i="1"/>
  <c r="AC12" i="1"/>
  <c r="AB311" i="1"/>
  <c r="AC184" i="1"/>
  <c r="AC5" i="1"/>
  <c r="AB203" i="1"/>
  <c r="AC224" i="1"/>
  <c r="AC44" i="1"/>
  <c r="AB284" i="1"/>
  <c r="AB145" i="1"/>
  <c r="AB198" i="1"/>
  <c r="AB446" i="1"/>
  <c r="AC37" i="1"/>
  <c r="AC268" i="1"/>
  <c r="AC372" i="1"/>
  <c r="AB230" i="1"/>
  <c r="AC227" i="1"/>
  <c r="AC146" i="1"/>
  <c r="AC20" i="1"/>
  <c r="AB265" i="1"/>
  <c r="AC133" i="1"/>
  <c r="AB83" i="1"/>
  <c r="AC260" i="1"/>
  <c r="AB281" i="1"/>
  <c r="AB98" i="1"/>
  <c r="AC483" i="1"/>
  <c r="AC16" i="1"/>
  <c r="AB154" i="1"/>
  <c r="AC339" i="1"/>
  <c r="AB314" i="1"/>
  <c r="AC129" i="1"/>
  <c r="AC29" i="1"/>
  <c r="AC376" i="1"/>
  <c r="AB5" i="1"/>
  <c r="AB66" i="1"/>
  <c r="AC420" i="1"/>
  <c r="AB235" i="1"/>
  <c r="AB208" i="1"/>
  <c r="AC223" i="1"/>
  <c r="AB395" i="1"/>
  <c r="AC100" i="1"/>
  <c r="AC140" i="1"/>
  <c r="AB313" i="1"/>
  <c r="AC424" i="1"/>
  <c r="AB106" i="1"/>
  <c r="AC419" i="1"/>
  <c r="AC171" i="1"/>
  <c r="AC52" i="1"/>
  <c r="AB121" i="1"/>
  <c r="AC125" i="1"/>
  <c r="AC272" i="1"/>
  <c r="AB215" i="1"/>
  <c r="AC84" i="1"/>
  <c r="AC191" i="1"/>
  <c r="AC143" i="1"/>
  <c r="AB13" i="1"/>
  <c r="AC389" i="1"/>
  <c r="AC482" i="1"/>
  <c r="AB25" i="1"/>
  <c r="AB292" i="1"/>
  <c r="AB376" i="1"/>
  <c r="AC402" i="1"/>
  <c r="AC251" i="1"/>
  <c r="AC145" i="1"/>
  <c r="AC320" i="1"/>
  <c r="AC113" i="1"/>
  <c r="AB324" i="1"/>
  <c r="AC377" i="1"/>
  <c r="AC273" i="1"/>
  <c r="AB422" i="1"/>
  <c r="AC266" i="1"/>
  <c r="AB492" i="1"/>
  <c r="AC257" i="1"/>
  <c r="AC275" i="1"/>
  <c r="AC403" i="1"/>
  <c r="AB330" i="1"/>
  <c r="AB448" i="1"/>
  <c r="AB70" i="1"/>
  <c r="AC54" i="1"/>
  <c r="AB187" i="1"/>
  <c r="AB301" i="1"/>
  <c r="AC230" i="1"/>
  <c r="AB297" i="1"/>
  <c r="AB217" i="1"/>
  <c r="AC123" i="1"/>
  <c r="AB189" i="1"/>
  <c r="AB312" i="1"/>
  <c r="AC209" i="1"/>
  <c r="AC250" i="1"/>
  <c r="AC50" i="1"/>
  <c r="AB234" i="1"/>
  <c r="AB391" i="1"/>
  <c r="AB246" i="1"/>
  <c r="AB200" i="1"/>
  <c r="AB406" i="1"/>
  <c r="AB172" i="1"/>
  <c r="AC475" i="1"/>
  <c r="AC106" i="1"/>
  <c r="AB441" i="1"/>
  <c r="AC368" i="1"/>
  <c r="AB36" i="1"/>
  <c r="AB244" i="1"/>
  <c r="AB47" i="1"/>
  <c r="AC279" i="1"/>
  <c r="AC197" i="1"/>
  <c r="AB199" i="1"/>
  <c r="AC38" i="1"/>
  <c r="AC132" i="1"/>
  <c r="AC102" i="1"/>
  <c r="AB320" i="1"/>
  <c r="AC103" i="1"/>
  <c r="AC19" i="1"/>
  <c r="AC298" i="1"/>
  <c r="AC32" i="1"/>
  <c r="AC416" i="1"/>
  <c r="AB108" i="1"/>
  <c r="AC165" i="1"/>
  <c r="AB352" i="1"/>
  <c r="AB290" i="1"/>
  <c r="AB130" i="1"/>
  <c r="AB178" i="1"/>
  <c r="AB302" i="1"/>
  <c r="AC319" i="1"/>
  <c r="AB260" i="1"/>
  <c r="AB4" i="1"/>
  <c r="AC118" i="1"/>
  <c r="AB380" i="1"/>
  <c r="AB74" i="1"/>
  <c r="AC45" i="1"/>
  <c r="AB183" i="1"/>
  <c r="AC153" i="1"/>
  <c r="AB411" i="1"/>
  <c r="AB104" i="1"/>
  <c r="AB256" i="1"/>
  <c r="AC302" i="1"/>
  <c r="AB242" i="1"/>
  <c r="AC110" i="1"/>
  <c r="AC331" i="1"/>
  <c r="AB231" i="1"/>
  <c r="AB22" i="1"/>
  <c r="AB3" i="1"/>
  <c r="AB54" i="1"/>
  <c r="AC128" i="1"/>
  <c r="AB212" i="1"/>
  <c r="AC451" i="1"/>
  <c r="AC362" i="1"/>
  <c r="AC500" i="1"/>
  <c r="AC503" i="1"/>
  <c r="AC497" i="1"/>
  <c r="AC502" i="1"/>
  <c r="AB287" i="1"/>
  <c r="AC490" i="1"/>
  <c r="AB254" i="1"/>
  <c r="AB165" i="1"/>
  <c r="AB7" i="1"/>
  <c r="AC186" i="1"/>
  <c r="AB50" i="1"/>
  <c r="AB179" i="1"/>
  <c r="AC181" i="1"/>
  <c r="AC289" i="1"/>
  <c r="AC48" i="1"/>
  <c r="AC25" i="1"/>
  <c r="AC40" i="1"/>
  <c r="AB402" i="1"/>
  <c r="AC286" i="1"/>
  <c r="AB102" i="1"/>
  <c r="AB263" i="1"/>
  <c r="AB429" i="1"/>
  <c r="AC359" i="1"/>
  <c r="AC149" i="1"/>
  <c r="AB180" i="1"/>
  <c r="AC239" i="1"/>
  <c r="AB372" i="1"/>
  <c r="AB209" i="1"/>
  <c r="AC189" i="1"/>
  <c r="AC361" i="1"/>
  <c r="AB420" i="1"/>
  <c r="AC169" i="1"/>
  <c r="AC234" i="1"/>
  <c r="AC370" i="1"/>
  <c r="AC152" i="1"/>
  <c r="AC83" i="1"/>
  <c r="AB243" i="1"/>
  <c r="AC130" i="1"/>
  <c r="AB500" i="1"/>
  <c r="AF505" i="1"/>
  <c r="AB505" i="1"/>
  <c r="AB504" i="1"/>
  <c r="AC504" i="1"/>
  <c r="AB132" i="1"/>
  <c r="AC324" i="1"/>
  <c r="AC14" i="1"/>
  <c r="AC348" i="1"/>
  <c r="AB26" i="1"/>
  <c r="AC261" i="1"/>
  <c r="AB150" i="1"/>
  <c r="AB60" i="1"/>
  <c r="AB103" i="1"/>
  <c r="AC18" i="1"/>
  <c r="AB72" i="1"/>
  <c r="AC343" i="1"/>
  <c r="AB238" i="1"/>
  <c r="AC9" i="1"/>
  <c r="AC338" i="1"/>
  <c r="AB278" i="1"/>
  <c r="AC41" i="1"/>
  <c r="AB62" i="1"/>
  <c r="AC410" i="1"/>
  <c r="AB184" i="1"/>
  <c r="AC386" i="1"/>
  <c r="AC363" i="1"/>
  <c r="AC481" i="1"/>
  <c r="AC374" i="1"/>
  <c r="AC418" i="1"/>
  <c r="AB155" i="1"/>
  <c r="AC77" i="1"/>
  <c r="AC284" i="1"/>
  <c r="AC151" i="1"/>
  <c r="AB134" i="1"/>
  <c r="AB325" i="1"/>
  <c r="AC309" i="1"/>
  <c r="AC193" i="1"/>
  <c r="AC225" i="1"/>
  <c r="AB38" i="1"/>
  <c r="AC242" i="1"/>
  <c r="AB210" i="1"/>
  <c r="AC256" i="1"/>
  <c r="AB167" i="1"/>
  <c r="AB493" i="1"/>
  <c r="AB220" i="1"/>
  <c r="AB258" i="1"/>
  <c r="AC345" i="1"/>
  <c r="AC127" i="1"/>
  <c r="AC78" i="1"/>
  <c r="AB160" i="1"/>
  <c r="AB274" i="1"/>
  <c r="AB201" i="1"/>
  <c r="AC280" i="1"/>
  <c r="AB321" i="1"/>
  <c r="AB418" i="1"/>
  <c r="AB410" i="1"/>
  <c r="AC406" i="1"/>
  <c r="AB328" i="1"/>
  <c r="AB262" i="1"/>
  <c r="AB288" i="1"/>
  <c r="AB483" i="1"/>
  <c r="AC308" i="1"/>
  <c r="AC86" i="1"/>
  <c r="AB409" i="1"/>
  <c r="AB151" i="1"/>
  <c r="AC176" i="1"/>
  <c r="AC316" i="1"/>
  <c r="AC285" i="1"/>
  <c r="AB79" i="1"/>
  <c r="AB289" i="1"/>
  <c r="AB335" i="1"/>
  <c r="AC199" i="1"/>
  <c r="AC200" i="1"/>
  <c r="AB31" i="1"/>
  <c r="AC425" i="1"/>
  <c r="AC120" i="1"/>
  <c r="AB408" i="1"/>
  <c r="AC282" i="1"/>
  <c r="AC369" i="1"/>
  <c r="AB291" i="1"/>
  <c r="AB117" i="1"/>
  <c r="AC367" i="1"/>
  <c r="AC214" i="1"/>
  <c r="AB383" i="1"/>
  <c r="AB490" i="1"/>
  <c r="AC452" i="1"/>
  <c r="AB363" i="1"/>
  <c r="AB181" i="1"/>
  <c r="AC182" i="1"/>
  <c r="AC228" i="1"/>
  <c r="AB374" i="1"/>
  <c r="AC396" i="1"/>
  <c r="AC148" i="1"/>
  <c r="AC42" i="1"/>
  <c r="AB236" i="1"/>
  <c r="AC31" i="1"/>
  <c r="AB440" i="1"/>
  <c r="AB30" i="1"/>
  <c r="AC33" i="1"/>
  <c r="AB347" i="1"/>
  <c r="AC138" i="1"/>
  <c r="AC322" i="1"/>
  <c r="AB381" i="1"/>
  <c r="AB185" i="1"/>
  <c r="AC218" i="1"/>
  <c r="AB17" i="1"/>
  <c r="AC8" i="1"/>
  <c r="AB310" i="1"/>
  <c r="AC314" i="1"/>
  <c r="AB331" i="1"/>
  <c r="AB340" i="1"/>
  <c r="AC265" i="1"/>
  <c r="AB115" i="1"/>
  <c r="AB110" i="1"/>
  <c r="AC36" i="1"/>
  <c r="AB369" i="1"/>
  <c r="AB436" i="1"/>
  <c r="AB497" i="1"/>
  <c r="AB499" i="1"/>
  <c r="AB502" i="1"/>
  <c r="AC499" i="1"/>
  <c r="AB299" i="1"/>
  <c r="AC226" i="1"/>
  <c r="AB345" i="1"/>
  <c r="AC407" i="1"/>
  <c r="AC290" i="1"/>
  <c r="AC328" i="1"/>
  <c r="AB403" i="1"/>
  <c r="AB404" i="1"/>
  <c r="AB218" i="1"/>
  <c r="AC150" i="1"/>
  <c r="AC449" i="1"/>
  <c r="AC352" i="1"/>
  <c r="AB367" i="1"/>
  <c r="AC269" i="1"/>
  <c r="AC206" i="1"/>
  <c r="AB430" i="1"/>
  <c r="AB428" i="1"/>
  <c r="AB315" i="1"/>
  <c r="AC201" i="1"/>
  <c r="AC379" i="1"/>
  <c r="AB307" i="1"/>
  <c r="AC216" i="1"/>
  <c r="AB303" i="1"/>
  <c r="AC82" i="1"/>
  <c r="AC117" i="1"/>
  <c r="AB327" i="1"/>
  <c r="AC305" i="1"/>
  <c r="AC194" i="1"/>
  <c r="AC341" i="1"/>
  <c r="AB400" i="1"/>
  <c r="AB317" i="1"/>
  <c r="AC358" i="1"/>
  <c r="AC210" i="1"/>
  <c r="AB415" i="1"/>
  <c r="AB375" i="1"/>
  <c r="AB503" i="1"/>
  <c r="AC505" i="1"/>
  <c r="AH504" i="1"/>
  <c r="AF504" i="1"/>
  <c r="A506" i="1"/>
  <c r="A507" i="1"/>
  <c r="AI507" i="1" l="1"/>
  <c r="AI506" i="1"/>
  <c r="AH505" i="1"/>
  <c r="A508" i="1"/>
  <c r="A509" i="1"/>
  <c r="AI508" i="1" l="1"/>
  <c r="AI509" i="1"/>
  <c r="A510" i="1"/>
  <c r="A511" i="1" s="1"/>
  <c r="A512" i="1" s="1"/>
  <c r="AI510" i="1" l="1"/>
  <c r="AI512" i="1"/>
  <c r="AI511" i="1"/>
  <c r="C511" i="1" s="1"/>
  <c r="A513" i="1"/>
  <c r="A514" i="1" s="1"/>
  <c r="AI513" i="1" l="1"/>
  <c r="AI514" i="1"/>
  <c r="A515" i="1"/>
  <c r="A516" i="1"/>
  <c r="A517" i="1" s="1"/>
  <c r="AI515" i="1" l="1"/>
  <c r="AI517" i="1"/>
  <c r="AI516" i="1"/>
  <c r="C516" i="1" s="1"/>
  <c r="A518" i="1"/>
  <c r="AI518" i="1" l="1"/>
  <c r="A519" i="1"/>
  <c r="A520" i="1"/>
  <c r="A521" i="1" s="1"/>
  <c r="AI519" i="1" l="1"/>
  <c r="AI521" i="1"/>
  <c r="AI520" i="1"/>
  <c r="A522" i="1"/>
  <c r="A523" i="1" s="1"/>
  <c r="AI522" i="1" l="1"/>
  <c r="AI523" i="1"/>
  <c r="A524" i="1"/>
  <c r="A525" i="1"/>
  <c r="AI525" i="1" l="1"/>
  <c r="C525" i="1" s="1"/>
  <c r="AI524" i="1"/>
  <c r="A526" i="1"/>
  <c r="A527" i="1"/>
  <c r="A528" i="1" s="1"/>
  <c r="A529" i="1" s="1"/>
  <c r="AI528" i="1" l="1"/>
  <c r="C528" i="1" s="1"/>
  <c r="AI527" i="1"/>
  <c r="AI526" i="1"/>
  <c r="AI529" i="1"/>
  <c r="A530" i="1"/>
  <c r="AI530" i="1" l="1"/>
  <c r="C530" i="1" s="1"/>
  <c r="A531" i="1"/>
  <c r="AI531" i="1" l="1"/>
  <c r="A532" i="1"/>
  <c r="AI532" i="1" l="1"/>
  <c r="C532" i="1" s="1"/>
  <c r="A533" i="1"/>
  <c r="A534" i="1" s="1"/>
  <c r="AI534" i="1" l="1"/>
  <c r="C534" i="1" s="1"/>
  <c r="AI533" i="1"/>
  <c r="A535" i="1"/>
  <c r="A536" i="1"/>
  <c r="A537" i="1" s="1"/>
  <c r="AI537" i="1" l="1"/>
  <c r="AI536" i="1"/>
  <c r="AI535" i="1"/>
  <c r="A538" i="1"/>
  <c r="A539" i="1" s="1"/>
  <c r="A540" i="1"/>
  <c r="A541" i="1" s="1"/>
  <c r="AI540" i="1" l="1"/>
  <c r="AI539" i="1"/>
  <c r="AI538" i="1"/>
  <c r="C538" i="1" s="1"/>
  <c r="AI541" i="1"/>
  <c r="C541" i="1" s="1"/>
  <c r="A542" i="1"/>
  <c r="A543" i="1"/>
  <c r="AI543" i="1" l="1"/>
  <c r="AI542" i="1"/>
  <c r="A544" i="1"/>
  <c r="A545" i="1"/>
  <c r="AI544" i="1" l="1"/>
  <c r="AI545" i="1"/>
  <c r="C545" i="1" s="1"/>
  <c r="A546" i="1"/>
  <c r="A547" i="1"/>
  <c r="A548" i="1" s="1"/>
  <c r="AI546" i="1" l="1"/>
  <c r="AI548" i="1"/>
  <c r="AI547" i="1"/>
  <c r="C547" i="1" s="1"/>
  <c r="A549" i="1"/>
  <c r="AI549" i="1" l="1"/>
  <c r="A550" i="1"/>
  <c r="A551" i="1" s="1"/>
  <c r="AI550" i="1" l="1"/>
  <c r="AI551" i="1"/>
  <c r="A552" i="1"/>
  <c r="AI552" i="1" l="1"/>
  <c r="A553" i="1"/>
  <c r="A554" i="1" s="1"/>
  <c r="A555" i="1" s="1"/>
  <c r="AI554" i="1" l="1"/>
  <c r="AI553" i="1"/>
  <c r="AI555" i="1"/>
  <c r="A556" i="1"/>
  <c r="A557" i="1" s="1"/>
  <c r="AI556" i="1" l="1"/>
  <c r="C556" i="1" s="1"/>
  <c r="AI557" i="1"/>
  <c r="A558" i="1"/>
  <c r="A559" i="1"/>
  <c r="AI558" i="1" l="1"/>
  <c r="AI559" i="1"/>
  <c r="A560" i="1"/>
  <c r="AI560" i="1" l="1"/>
  <c r="A561" i="1"/>
  <c r="AI561" i="1" l="1"/>
  <c r="A562" i="1"/>
  <c r="AI562" i="1" l="1"/>
  <c r="A563" i="1"/>
  <c r="A564" i="1" s="1"/>
  <c r="A565" i="1" s="1"/>
  <c r="AI564" i="1" l="1"/>
  <c r="AI563" i="1"/>
  <c r="C563" i="1" s="1"/>
  <c r="AI565" i="1"/>
  <c r="A566" i="1"/>
  <c r="A567" i="1" s="1"/>
  <c r="AI566" i="1" l="1"/>
  <c r="C566" i="1" s="1"/>
  <c r="AI567" i="1"/>
  <c r="A568" i="1"/>
  <c r="A569" i="1"/>
  <c r="AI569" i="1" l="1"/>
  <c r="AI568" i="1"/>
  <c r="A570" i="1"/>
  <c r="AI570" i="1" l="1"/>
  <c r="A571" i="1"/>
  <c r="AI571" i="1" l="1"/>
  <c r="A572" i="1"/>
  <c r="AI572" i="1" l="1"/>
  <c r="A573" i="1"/>
  <c r="A574" i="1" s="1"/>
  <c r="AI573" i="1" l="1"/>
  <c r="AI574" i="1"/>
  <c r="A575" i="1"/>
  <c r="A576" i="1"/>
  <c r="AI575" i="1" l="1"/>
  <c r="C575" i="1" s="1"/>
  <c r="AI576" i="1"/>
  <c r="A577" i="1"/>
  <c r="A578" i="1"/>
  <c r="A579" i="1"/>
  <c r="AI577" i="1" l="1"/>
  <c r="AI578" i="1"/>
  <c r="AI579" i="1"/>
  <c r="A580" i="1"/>
  <c r="A581" i="1" s="1"/>
  <c r="A582" i="1" s="1"/>
  <c r="A583" i="1" s="1"/>
  <c r="AI582" i="1" l="1"/>
  <c r="AI581" i="1"/>
  <c r="AI580" i="1"/>
  <c r="AI583" i="1"/>
  <c r="A584" i="1"/>
  <c r="A585" i="1"/>
  <c r="AI585" i="1" l="1"/>
  <c r="AI584" i="1"/>
  <c r="A586" i="1"/>
  <c r="A587" i="1"/>
  <c r="A588" i="1" s="1"/>
  <c r="A589" i="1" s="1"/>
  <c r="AI588" i="1" l="1"/>
  <c r="AI587" i="1"/>
  <c r="C587" i="1" s="1"/>
  <c r="AI586" i="1"/>
  <c r="AI589" i="1"/>
  <c r="A590" i="1"/>
  <c r="A591" i="1"/>
  <c r="AI590" i="1" l="1"/>
  <c r="AI591" i="1"/>
  <c r="A592" i="1"/>
  <c r="A593" i="1"/>
  <c r="AI592" i="1" l="1"/>
  <c r="AI593" i="1"/>
  <c r="C593" i="1" s="1"/>
  <c r="A594" i="1"/>
  <c r="A595" i="1"/>
  <c r="AI594" i="1" l="1"/>
  <c r="AI595" i="1"/>
  <c r="A596" i="1"/>
  <c r="A597" i="1"/>
  <c r="A598" i="1"/>
  <c r="AI596" i="1" l="1"/>
  <c r="AI598" i="1"/>
  <c r="AI597" i="1"/>
  <c r="C597" i="1" s="1"/>
  <c r="A599" i="1"/>
  <c r="A600" i="1" s="1"/>
  <c r="AI600" i="1" l="1"/>
  <c r="AI599" i="1"/>
  <c r="A601" i="1"/>
  <c r="A602" i="1"/>
  <c r="AI602" i="1" l="1"/>
  <c r="AI601" i="1"/>
  <c r="C601" i="1" s="1"/>
  <c r="A603" i="1"/>
  <c r="A604" i="1"/>
  <c r="AI604" i="1" l="1"/>
  <c r="C604" i="1" s="1"/>
  <c r="AI603" i="1"/>
  <c r="A605" i="1"/>
  <c r="A606" i="1"/>
  <c r="AI606" i="1" l="1"/>
  <c r="AI605" i="1"/>
  <c r="A607" i="1"/>
  <c r="A608" i="1"/>
  <c r="AI608" i="1" l="1"/>
  <c r="AI607" i="1"/>
  <c r="C607" i="1" s="1"/>
  <c r="A609" i="1"/>
  <c r="AI609" i="1" l="1"/>
  <c r="C609" i="1" s="1"/>
  <c r="A610" i="1"/>
  <c r="AI610" i="1" l="1"/>
  <c r="A611" i="1"/>
  <c r="AI611" i="1" l="1"/>
  <c r="A612" i="1"/>
  <c r="A613" i="1" s="1"/>
  <c r="AI613" i="1" l="1"/>
  <c r="AI612" i="1"/>
  <c r="C612" i="1" s="1"/>
  <c r="A614" i="1"/>
  <c r="A615" i="1"/>
  <c r="A616" i="1" s="1"/>
  <c r="AI616" i="1" l="1"/>
  <c r="C616" i="1" s="1"/>
  <c r="AI615" i="1"/>
  <c r="AI614" i="1"/>
  <c r="A617" i="1"/>
  <c r="A618" i="1" s="1"/>
  <c r="AI618" i="1" l="1"/>
  <c r="C618" i="1" s="1"/>
  <c r="AI617" i="1"/>
  <c r="A619" i="1"/>
  <c r="A620" i="1"/>
  <c r="A621" i="1" s="1"/>
  <c r="AI621" i="1" l="1"/>
  <c r="AI620" i="1"/>
  <c r="C620" i="1" s="1"/>
  <c r="AI619" i="1"/>
  <c r="A622" i="1"/>
  <c r="A623" i="1" s="1"/>
  <c r="AI623" i="1" l="1"/>
  <c r="AI622" i="1"/>
  <c r="A624" i="1"/>
  <c r="A625" i="1"/>
  <c r="AI625" i="1" l="1"/>
  <c r="AI624" i="1"/>
  <c r="C624" i="1" s="1"/>
  <c r="A626" i="1"/>
  <c r="A627" i="1"/>
  <c r="A628" i="1" s="1"/>
  <c r="AI628" i="1" l="1"/>
  <c r="C628" i="1" s="1"/>
  <c r="AI627" i="1"/>
  <c r="AI626" i="1"/>
  <c r="C626" i="1" s="1"/>
  <c r="A629" i="1"/>
  <c r="A630" i="1" s="1"/>
  <c r="A631" i="1" s="1"/>
  <c r="AI631" i="1" l="1"/>
  <c r="AI630" i="1"/>
  <c r="AI629" i="1"/>
  <c r="A632" i="1"/>
  <c r="A633" i="1" s="1"/>
  <c r="AI633" i="1" l="1"/>
  <c r="AI632" i="1"/>
  <c r="C632" i="1" s="1"/>
  <c r="A634" i="1"/>
  <c r="A635" i="1"/>
  <c r="A636" i="1" s="1"/>
  <c r="AI636" i="1" l="1"/>
  <c r="AI635" i="1"/>
  <c r="AI634" i="1"/>
  <c r="C634" i="1" s="1"/>
  <c r="A637" i="1"/>
  <c r="A638" i="1" s="1"/>
  <c r="AI638" i="1" l="1"/>
  <c r="AI637" i="1"/>
  <c r="A639" i="1"/>
  <c r="AI639" i="1" l="1"/>
  <c r="A640" i="1"/>
  <c r="AI640" i="1" l="1"/>
  <c r="A641" i="1"/>
  <c r="A642" i="1" s="1"/>
  <c r="AI642" i="1" l="1"/>
  <c r="AI641" i="1"/>
  <c r="A643" i="1"/>
  <c r="A644" i="1"/>
  <c r="A645" i="1" s="1"/>
  <c r="AI645" i="1" l="1"/>
  <c r="AI644" i="1"/>
  <c r="AI643" i="1"/>
  <c r="C643" i="1" s="1"/>
  <c r="A646" i="1"/>
  <c r="AI646" i="1" l="1"/>
  <c r="A647" i="1"/>
  <c r="A648" i="1" s="1"/>
  <c r="A649" i="1"/>
  <c r="AI649" i="1" l="1"/>
  <c r="C649" i="1" s="1"/>
  <c r="AI648" i="1"/>
  <c r="AI647" i="1"/>
  <c r="A650" i="1"/>
  <c r="A651" i="1" s="1"/>
  <c r="AI651" i="1" l="1"/>
  <c r="AI650" i="1"/>
  <c r="A652" i="1"/>
  <c r="A653" i="1"/>
  <c r="AI653" i="1" l="1"/>
  <c r="AI652" i="1"/>
  <c r="A654" i="1"/>
  <c r="A655" i="1"/>
  <c r="AI655" i="1" l="1"/>
  <c r="AI654" i="1"/>
  <c r="A656" i="1"/>
  <c r="A657" i="1"/>
  <c r="AI657" i="1" l="1"/>
  <c r="AI656" i="1"/>
  <c r="C656" i="1" s="1"/>
  <c r="A658" i="1"/>
  <c r="A659" i="1"/>
  <c r="AI659" i="1" l="1"/>
  <c r="AI658" i="1"/>
  <c r="A660" i="1"/>
  <c r="AI660" i="1" l="1"/>
  <c r="A661" i="1"/>
  <c r="AI661" i="1" l="1"/>
  <c r="A662" i="1"/>
  <c r="A663" i="1" s="1"/>
  <c r="AI663" i="1" l="1"/>
  <c r="AI662" i="1"/>
  <c r="A664" i="1"/>
  <c r="A665" i="1"/>
  <c r="AI665" i="1" l="1"/>
  <c r="AI664" i="1"/>
  <c r="A666" i="1"/>
  <c r="A667" i="1"/>
  <c r="AI667" i="1" l="1"/>
  <c r="AI666" i="1"/>
  <c r="A668" i="1"/>
  <c r="A669" i="1"/>
  <c r="AI669" i="1" l="1"/>
  <c r="AI668" i="1"/>
  <c r="C668" i="1" s="1"/>
  <c r="A670" i="1"/>
  <c r="A671" i="1"/>
  <c r="A672" i="1" s="1"/>
  <c r="AI672" i="1" l="1"/>
  <c r="AI671" i="1"/>
  <c r="AI670" i="1"/>
  <c r="A673" i="1"/>
  <c r="A674" i="1" s="1"/>
  <c r="A675" i="1" s="1"/>
  <c r="AI675" i="1" l="1"/>
  <c r="AI674" i="1"/>
  <c r="AI673" i="1"/>
  <c r="A676" i="1"/>
  <c r="A677" i="1" s="1"/>
  <c r="AI677" i="1" l="1"/>
  <c r="AI676" i="1"/>
  <c r="A678" i="1"/>
  <c r="A679" i="1"/>
  <c r="AI679" i="1" l="1"/>
  <c r="C679" i="1" s="1"/>
  <c r="AI678" i="1"/>
  <c r="A680" i="1"/>
  <c r="A681" i="1"/>
  <c r="AI681" i="1" l="1"/>
  <c r="AI680" i="1"/>
  <c r="A682" i="1"/>
  <c r="A683" i="1"/>
  <c r="AI683" i="1" l="1"/>
  <c r="AI682" i="1"/>
  <c r="A684" i="1"/>
  <c r="A685" i="1"/>
  <c r="A686" i="1" s="1"/>
  <c r="AI686" i="1" l="1"/>
  <c r="AI685" i="1"/>
  <c r="C685" i="1" s="1"/>
  <c r="AI684" i="1"/>
  <c r="A687" i="1"/>
  <c r="A688" i="1" s="1"/>
  <c r="A689" i="1" s="1"/>
  <c r="AI689" i="1" l="1"/>
  <c r="AI688" i="1"/>
  <c r="AI687" i="1"/>
  <c r="A690" i="1"/>
  <c r="A691" i="1" s="1"/>
  <c r="AI691" i="1" l="1"/>
  <c r="AI690" i="1"/>
  <c r="A692" i="1"/>
  <c r="A693" i="1"/>
  <c r="AI693" i="1" l="1"/>
  <c r="C693" i="1" s="1"/>
  <c r="AI692" i="1"/>
  <c r="A694" i="1"/>
  <c r="A695" i="1"/>
  <c r="AI695" i="1" l="1"/>
  <c r="AI694" i="1"/>
  <c r="A696" i="1"/>
  <c r="AI696" i="1" l="1"/>
  <c r="A697" i="1"/>
  <c r="A698" i="1" s="1"/>
  <c r="AI698" i="1" l="1"/>
  <c r="AI697" i="1"/>
  <c r="A699" i="1"/>
  <c r="A700" i="1"/>
  <c r="AI700" i="1" l="1"/>
  <c r="AI699" i="1"/>
  <c r="C699" i="1" s="1"/>
  <c r="A701" i="1"/>
  <c r="AI701" i="1" l="1"/>
  <c r="A702" i="1"/>
  <c r="AI702" i="1" l="1"/>
  <c r="A703" i="1"/>
  <c r="A704" i="1" s="1"/>
  <c r="A705" i="1" s="1"/>
  <c r="AI705" i="1" l="1"/>
  <c r="AI704" i="1"/>
  <c r="AI703" i="1"/>
  <c r="A706" i="1"/>
  <c r="AI706" i="1" l="1"/>
  <c r="C706" i="1" s="1"/>
  <c r="A707" i="1"/>
  <c r="A708" i="1" s="1"/>
  <c r="AI708" i="1" l="1"/>
  <c r="C708" i="1" s="1"/>
  <c r="AI707" i="1"/>
  <c r="A709" i="1"/>
  <c r="A710" i="1"/>
  <c r="AI710" i="1" l="1"/>
  <c r="C710" i="1" s="1"/>
  <c r="AI709" i="1"/>
  <c r="A711" i="1"/>
  <c r="A712" i="1"/>
  <c r="AI712" i="1" l="1"/>
  <c r="AI711" i="1"/>
  <c r="A713" i="1"/>
  <c r="A714" i="1"/>
  <c r="AI714" i="1" l="1"/>
  <c r="AI713" i="1"/>
  <c r="C713" i="1" s="1"/>
  <c r="A715" i="1"/>
  <c r="A716" i="1"/>
  <c r="AI716" i="1" l="1"/>
  <c r="AI715" i="1"/>
  <c r="C715" i="1" s="1"/>
  <c r="A717" i="1"/>
  <c r="A718" i="1"/>
  <c r="A719" i="1" s="1"/>
  <c r="AI719" i="1" l="1"/>
  <c r="AI718" i="1"/>
  <c r="C718" i="1" s="1"/>
  <c r="AI717" i="1"/>
  <c r="A720" i="1"/>
  <c r="A721" i="1" s="1"/>
  <c r="AI721" i="1" l="1"/>
  <c r="AI720" i="1"/>
  <c r="A722" i="1"/>
  <c r="A723" i="1"/>
  <c r="AI723" i="1" l="1"/>
  <c r="C723" i="1" s="1"/>
  <c r="AI722" i="1"/>
  <c r="A724" i="1"/>
  <c r="AI724" i="1" l="1"/>
  <c r="A725" i="1"/>
  <c r="A726" i="1" s="1"/>
  <c r="A727" i="1"/>
  <c r="AI727" i="1" l="1"/>
  <c r="AI726" i="1"/>
  <c r="C726" i="1" s="1"/>
  <c r="AI725" i="1"/>
  <c r="A728" i="1"/>
  <c r="AI728" i="1" l="1"/>
  <c r="A729" i="1"/>
  <c r="A730" i="1" s="1"/>
  <c r="A731" i="1"/>
  <c r="AI731" i="1" l="1"/>
  <c r="AI730" i="1"/>
  <c r="C730" i="1" s="1"/>
  <c r="AI729" i="1"/>
  <c r="A732" i="1"/>
  <c r="A733" i="1" s="1"/>
  <c r="AI733" i="1" l="1"/>
  <c r="AI732" i="1"/>
  <c r="A734" i="1"/>
  <c r="A735" i="1"/>
  <c r="A736" i="1" s="1"/>
  <c r="AI736" i="1" l="1"/>
  <c r="AI735" i="1"/>
  <c r="AI734" i="1"/>
  <c r="A737" i="1"/>
  <c r="A738" i="1" s="1"/>
  <c r="AI738" i="1" l="1"/>
  <c r="C738" i="1" s="1"/>
  <c r="AI737" i="1"/>
  <c r="A739" i="1"/>
  <c r="A740" i="1"/>
  <c r="AI740" i="1" l="1"/>
  <c r="C740" i="1" s="1"/>
  <c r="AI739" i="1"/>
  <c r="A741" i="1"/>
  <c r="AI741" i="1" l="1"/>
  <c r="A742" i="1"/>
  <c r="AI742" i="1" l="1"/>
  <c r="A743" i="1"/>
  <c r="A744" i="1" s="1"/>
  <c r="A745" i="1"/>
  <c r="A746" i="1" s="1"/>
  <c r="AI746" i="1" l="1"/>
  <c r="AI745" i="1"/>
  <c r="AI744" i="1"/>
  <c r="C744" i="1" s="1"/>
  <c r="AI743" i="1"/>
  <c r="A747" i="1"/>
  <c r="AI747" i="1" l="1"/>
  <c r="A748" i="1"/>
  <c r="AI748" i="1" l="1"/>
  <c r="C748" i="1" s="1"/>
  <c r="A749" i="1"/>
  <c r="A750" i="1" s="1"/>
  <c r="AI750" i="1" l="1"/>
  <c r="AI749" i="1"/>
  <c r="A751" i="1"/>
  <c r="AI751" i="1" l="1"/>
  <c r="A752" i="1"/>
  <c r="AI752" i="1" l="1"/>
  <c r="A753" i="1"/>
  <c r="A754" i="1" s="1"/>
  <c r="A755" i="1" s="1"/>
  <c r="AI755" i="1" l="1"/>
  <c r="AI754" i="1"/>
  <c r="C754" i="1" s="1"/>
  <c r="AI753" i="1"/>
  <c r="A756" i="1"/>
  <c r="A757" i="1" s="1"/>
  <c r="AI757" i="1" l="1"/>
  <c r="AI756" i="1"/>
  <c r="A758" i="1"/>
  <c r="AI758" i="1" l="1"/>
  <c r="C758" i="1" s="1"/>
  <c r="A759" i="1"/>
  <c r="A760" i="1" s="1"/>
  <c r="A761" i="1"/>
  <c r="AI761" i="1" l="1"/>
  <c r="AI760" i="1"/>
  <c r="AI759" i="1"/>
  <c r="A762" i="1"/>
  <c r="A763" i="1" s="1"/>
  <c r="AI763" i="1" l="1"/>
  <c r="AI762" i="1"/>
  <c r="A764" i="1"/>
  <c r="A765" i="1"/>
  <c r="AI765" i="1" l="1"/>
  <c r="AI764" i="1"/>
  <c r="A766" i="1"/>
  <c r="A767" i="1"/>
  <c r="AI767" i="1" l="1"/>
  <c r="AI766" i="1"/>
  <c r="A768" i="1"/>
  <c r="AI768" i="1" l="1"/>
  <c r="A769" i="1"/>
  <c r="A770" i="1" s="1"/>
  <c r="AI770" i="1" l="1"/>
  <c r="AI769" i="1"/>
  <c r="A771" i="1"/>
  <c r="A772" i="1"/>
  <c r="AI772" i="1" l="1"/>
  <c r="AI771" i="1"/>
  <c r="A773" i="1"/>
  <c r="A774" i="1"/>
  <c r="AI774" i="1" l="1"/>
  <c r="AI773" i="1"/>
  <c r="C773" i="1" s="1"/>
  <c r="A775" i="1"/>
  <c r="A776" i="1"/>
  <c r="AI776" i="1" l="1"/>
  <c r="AI775" i="1"/>
  <c r="C775" i="1" s="1"/>
  <c r="A777" i="1"/>
  <c r="AI777" i="1" l="1"/>
  <c r="C777" i="1" s="1"/>
  <c r="A778" i="1"/>
  <c r="AI778" i="1" l="1"/>
  <c r="A779" i="1"/>
  <c r="A780" i="1" s="1"/>
  <c r="A781" i="1"/>
  <c r="A782" i="1" s="1"/>
  <c r="A783" i="1"/>
  <c r="A784" i="1" s="1"/>
  <c r="A785" i="1"/>
  <c r="A786" i="1" s="1"/>
  <c r="A787" i="1"/>
  <c r="A788" i="1" s="1"/>
  <c r="A789" i="1"/>
  <c r="A790" i="1" s="1"/>
  <c r="AI790" i="1" l="1"/>
  <c r="AI789" i="1"/>
  <c r="AI788" i="1"/>
  <c r="AI787" i="1"/>
  <c r="AI786" i="1"/>
  <c r="AI785" i="1"/>
  <c r="AI784" i="1"/>
  <c r="C784" i="1" s="1"/>
  <c r="AI783" i="1"/>
  <c r="AI782" i="1"/>
  <c r="AI781" i="1"/>
  <c r="AI780" i="1"/>
  <c r="AI779" i="1"/>
  <c r="A791" i="1"/>
  <c r="A792" i="1"/>
  <c r="A793" i="1" s="1"/>
  <c r="A794" i="1"/>
  <c r="A795" i="1" s="1"/>
  <c r="AI795" i="1" l="1"/>
  <c r="C795" i="1" s="1"/>
  <c r="AI794" i="1"/>
  <c r="AI793" i="1"/>
  <c r="AI792" i="1"/>
  <c r="AI791" i="1"/>
  <c r="A796" i="1"/>
  <c r="A797" i="1" s="1"/>
  <c r="AI797" i="1" l="1"/>
  <c r="C797" i="1" s="1"/>
  <c r="AI796" i="1"/>
  <c r="A798" i="1"/>
  <c r="A799" i="1"/>
  <c r="AI799" i="1" l="1"/>
  <c r="AI798" i="1"/>
  <c r="A800" i="1"/>
  <c r="A801" i="1"/>
  <c r="A802" i="1" s="1"/>
  <c r="A803" i="1"/>
  <c r="A804" i="1" s="1"/>
  <c r="A805" i="1"/>
  <c r="A806" i="1" s="1"/>
  <c r="A807" i="1"/>
  <c r="A808" i="1" s="1"/>
  <c r="A809" i="1"/>
  <c r="A810" i="1" s="1"/>
  <c r="A811" i="1" s="1"/>
  <c r="A812" i="1" s="1"/>
  <c r="A813" i="1"/>
  <c r="AI813" i="1" l="1"/>
  <c r="AI812" i="1"/>
  <c r="AI811" i="1"/>
  <c r="AI810" i="1"/>
  <c r="AI809" i="1"/>
  <c r="AI808" i="1"/>
  <c r="AI807" i="1"/>
  <c r="AI806" i="1"/>
  <c r="AI805" i="1"/>
  <c r="AI804" i="1"/>
  <c r="C804" i="1" s="1"/>
  <c r="AI803" i="1"/>
  <c r="AI802" i="1"/>
  <c r="AI801" i="1"/>
  <c r="AI800" i="1"/>
  <c r="A814" i="1"/>
  <c r="A815" i="1"/>
  <c r="A816" i="1" s="1"/>
  <c r="A817" i="1" s="1"/>
  <c r="AI817" i="1" l="1"/>
  <c r="C817" i="1" s="1"/>
  <c r="AI816" i="1"/>
  <c r="AI815" i="1"/>
  <c r="C815" i="1" s="1"/>
  <c r="AI814" i="1"/>
  <c r="A818" i="1"/>
  <c r="A819" i="1"/>
  <c r="A820" i="1" s="1"/>
  <c r="AI820" i="1" l="1"/>
  <c r="AI819" i="1"/>
  <c r="C819" i="1" s="1"/>
  <c r="AI818" i="1"/>
  <c r="A821" i="1"/>
  <c r="A822" i="1" s="1"/>
  <c r="A823" i="1"/>
  <c r="A824" i="1" s="1"/>
  <c r="A825" i="1"/>
  <c r="A826" i="1" s="1"/>
  <c r="A827" i="1"/>
  <c r="A828" i="1" s="1"/>
  <c r="AI828" i="1" l="1"/>
  <c r="AI827" i="1"/>
  <c r="AI826" i="1"/>
  <c r="AI825" i="1"/>
  <c r="AI824" i="1"/>
  <c r="AI823" i="1"/>
  <c r="AI822" i="1"/>
  <c r="C822" i="1" s="1"/>
  <c r="AI821" i="1"/>
  <c r="A829" i="1"/>
  <c r="A830" i="1"/>
  <c r="AI830" i="1" l="1"/>
  <c r="AI829" i="1"/>
  <c r="C829" i="1" s="1"/>
  <c r="A831" i="1"/>
  <c r="A832" i="1"/>
  <c r="A833" i="1" s="1"/>
  <c r="A834" i="1"/>
  <c r="A835" i="1" s="1"/>
  <c r="A836" i="1"/>
  <c r="A837" i="1" s="1"/>
  <c r="A838" i="1" s="1"/>
  <c r="A839" i="1" s="1"/>
  <c r="A840" i="1"/>
  <c r="A841" i="1" s="1"/>
  <c r="A842" i="1" s="1"/>
  <c r="AI842" i="1" l="1"/>
  <c r="AI841" i="1"/>
  <c r="AI840" i="1"/>
  <c r="AI839" i="1"/>
  <c r="AI838" i="1"/>
  <c r="AI837" i="1"/>
  <c r="C837" i="1" s="1"/>
  <c r="AI836" i="1"/>
  <c r="AI835" i="1"/>
  <c r="AI834" i="1"/>
  <c r="AI833" i="1"/>
  <c r="AI832" i="1"/>
  <c r="AI831" i="1"/>
  <c r="A843" i="1"/>
  <c r="A844" i="1"/>
  <c r="AI844" i="1" l="1"/>
  <c r="AI843" i="1"/>
  <c r="A845" i="1"/>
  <c r="AI845" i="1" l="1"/>
  <c r="C845" i="1" s="1"/>
  <c r="A846" i="1"/>
  <c r="A847" i="1" s="1"/>
  <c r="A848" i="1"/>
  <c r="A849" i="1" s="1"/>
  <c r="AI849" i="1" l="1"/>
  <c r="AI848" i="1"/>
  <c r="AI847" i="1"/>
  <c r="AI846" i="1"/>
  <c r="A850" i="1"/>
  <c r="A851" i="1"/>
  <c r="AI851" i="1" l="1"/>
  <c r="AI850" i="1"/>
  <c r="A852" i="1"/>
  <c r="AI852" i="1" l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42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853" i="1"/>
  <c r="A854" i="1" s="1"/>
  <c r="A855" i="1"/>
  <c r="A856" i="1" s="1"/>
  <c r="A857" i="1"/>
  <c r="A858" i="1" s="1"/>
  <c r="A859" i="1"/>
  <c r="A860" i="1" s="1"/>
  <c r="A861" i="1" s="1"/>
  <c r="AI861" i="1" l="1"/>
  <c r="AI860" i="1"/>
  <c r="AI859" i="1"/>
  <c r="AI858" i="1"/>
  <c r="AI857" i="1"/>
  <c r="AI856" i="1"/>
  <c r="AI855" i="1"/>
  <c r="AI854" i="1"/>
  <c r="AI853" i="1"/>
  <c r="A862" i="1"/>
  <c r="A863" i="1" s="1"/>
  <c r="A864" i="1"/>
  <c r="AI864" i="1" l="1"/>
  <c r="AI863" i="1"/>
  <c r="AI862" i="1"/>
  <c r="A865" i="1"/>
  <c r="A866" i="1" s="1"/>
  <c r="A867" i="1"/>
  <c r="A868" i="1" s="1"/>
  <c r="A869" i="1" s="1"/>
  <c r="A870" i="1" s="1"/>
  <c r="AI870" i="1" l="1"/>
  <c r="AI869" i="1"/>
  <c r="AI868" i="1"/>
  <c r="AI867" i="1"/>
  <c r="AI866" i="1"/>
  <c r="AI865" i="1"/>
  <c r="A871" i="1"/>
  <c r="A872" i="1"/>
  <c r="A873" i="1" s="1"/>
  <c r="A874" i="1" s="1"/>
  <c r="AI874" i="1" l="1"/>
  <c r="AI873" i="1"/>
  <c r="AI872" i="1"/>
  <c r="AI871" i="1"/>
  <c r="A875" i="1"/>
  <c r="A876" i="1"/>
  <c r="A877" i="1" s="1"/>
  <c r="A878" i="1"/>
  <c r="A879" i="1" s="1"/>
  <c r="AI879" i="1" l="1"/>
  <c r="AI878" i="1"/>
  <c r="AI877" i="1"/>
  <c r="AI876" i="1"/>
  <c r="AI875" i="1"/>
  <c r="A880" i="1"/>
  <c r="A881" i="1" s="1"/>
  <c r="A882" i="1"/>
  <c r="A883" i="1" s="1"/>
  <c r="A884" i="1"/>
  <c r="A885" i="1" s="1"/>
  <c r="A886" i="1"/>
  <c r="A887" i="1" s="1"/>
  <c r="A888" i="1"/>
  <c r="A889" i="1" s="1"/>
  <c r="A890" i="1"/>
  <c r="A891" i="1" s="1"/>
  <c r="A892" i="1"/>
  <c r="A893" i="1" s="1"/>
  <c r="A894" i="1"/>
  <c r="A895" i="1" s="1"/>
  <c r="A896" i="1" s="1"/>
  <c r="A897" i="1" s="1"/>
  <c r="A898" i="1"/>
  <c r="A899" i="1" s="1"/>
  <c r="A900" i="1" s="1"/>
  <c r="A901" i="1" s="1"/>
  <c r="AI901" i="1" l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902" i="1"/>
  <c r="A903" i="1"/>
  <c r="A904" i="1"/>
  <c r="AI904" i="1" l="1"/>
  <c r="AI903" i="1"/>
  <c r="AI902" i="1"/>
  <c r="A905" i="1"/>
  <c r="A906" i="1" s="1"/>
  <c r="A907" i="1"/>
  <c r="A908" i="1" s="1"/>
  <c r="A909" i="1"/>
  <c r="A910" i="1" s="1"/>
  <c r="A911" i="1" s="1"/>
  <c r="AI911" i="1" l="1"/>
  <c r="AI910" i="1"/>
  <c r="AI909" i="1"/>
  <c r="AI908" i="1"/>
  <c r="AI907" i="1"/>
  <c r="AI906" i="1"/>
  <c r="AI905" i="1"/>
  <c r="A912" i="1"/>
  <c r="A913" i="1" s="1"/>
  <c r="A914" i="1"/>
  <c r="A915" i="1" s="1"/>
  <c r="A916" i="1"/>
  <c r="A917" i="1" s="1"/>
  <c r="AI917" i="1" l="1"/>
  <c r="AI916" i="1"/>
  <c r="AI915" i="1"/>
  <c r="AI914" i="1"/>
  <c r="AI913" i="1"/>
  <c r="AI912" i="1"/>
  <c r="A918" i="1"/>
  <c r="A919" i="1"/>
  <c r="A920" i="1" s="1"/>
  <c r="A921" i="1"/>
  <c r="A922" i="1" s="1"/>
  <c r="AI922" i="1" l="1"/>
  <c r="AI921" i="1"/>
  <c r="AI920" i="1"/>
  <c r="AI919" i="1"/>
  <c r="AI918" i="1"/>
  <c r="A923" i="1"/>
  <c r="A924" i="1" s="1"/>
  <c r="A925" i="1" s="1"/>
  <c r="A926" i="1" s="1"/>
  <c r="A927" i="1"/>
  <c r="AI927" i="1" l="1"/>
  <c r="AI926" i="1"/>
  <c r="AI925" i="1"/>
  <c r="AI924" i="1"/>
  <c r="AI923" i="1"/>
  <c r="A928" i="1"/>
  <c r="A929" i="1" s="1"/>
  <c r="A930" i="1"/>
  <c r="A931" i="1" s="1"/>
  <c r="A932" i="1"/>
  <c r="A933" i="1" s="1"/>
  <c r="A934" i="1" s="1"/>
  <c r="AI933" i="1" l="1"/>
  <c r="AI932" i="1"/>
  <c r="AI931" i="1"/>
  <c r="AI930" i="1"/>
  <c r="AI929" i="1"/>
  <c r="AI928" i="1"/>
  <c r="AI934" i="1"/>
  <c r="A935" i="1"/>
  <c r="AI935" i="1" l="1"/>
  <c r="A936" i="1"/>
  <c r="A937" i="1"/>
  <c r="AI936" i="1" l="1"/>
  <c r="AI937" i="1"/>
  <c r="A938" i="1"/>
  <c r="AI938" i="1" l="1"/>
  <c r="A939" i="1"/>
  <c r="AI939" i="1" l="1"/>
  <c r="A940" i="1"/>
  <c r="A941" i="1"/>
  <c r="A942" i="1" s="1"/>
  <c r="AI940" i="1" l="1"/>
  <c r="AI941" i="1"/>
  <c r="AI942" i="1"/>
  <c r="A943" i="1"/>
  <c r="AI943" i="1" l="1"/>
  <c r="A944" i="1"/>
  <c r="A945" i="1" s="1"/>
  <c r="AI944" i="1" l="1"/>
  <c r="AI945" i="1"/>
  <c r="A946" i="1"/>
  <c r="A947" i="1"/>
  <c r="AI946" i="1" l="1"/>
  <c r="AI947" i="1"/>
  <c r="A948" i="1"/>
  <c r="AI948" i="1" l="1"/>
  <c r="A949" i="1"/>
  <c r="AI949" i="1" l="1"/>
  <c r="A950" i="1"/>
  <c r="A951" i="1" s="1"/>
  <c r="AI951" i="1" l="1"/>
  <c r="AI950" i="1"/>
  <c r="A952" i="1"/>
  <c r="A953" i="1"/>
  <c r="A954" i="1" s="1"/>
  <c r="A955" i="1" s="1"/>
  <c r="AI955" i="1" l="1"/>
  <c r="AI954" i="1"/>
  <c r="AI953" i="1"/>
  <c r="AI952" i="1"/>
  <c r="A956" i="1"/>
  <c r="A957" i="1"/>
  <c r="A958" i="1" s="1"/>
  <c r="AI957" i="1" l="1"/>
  <c r="AI956" i="1"/>
  <c r="AI958" i="1"/>
  <c r="A959" i="1"/>
  <c r="AI959" i="1" l="1"/>
  <c r="A960" i="1"/>
  <c r="AI960" i="1" l="1"/>
  <c r="A961" i="1"/>
  <c r="A962" i="1"/>
  <c r="A963" i="1"/>
  <c r="A964" i="1" s="1"/>
  <c r="AI962" i="1" l="1"/>
  <c r="AI961" i="1"/>
  <c r="AI963" i="1"/>
  <c r="AI964" i="1"/>
  <c r="A965" i="1"/>
  <c r="A966" i="1"/>
  <c r="AI965" i="1" l="1"/>
  <c r="AI966" i="1"/>
  <c r="A967" i="1"/>
  <c r="AI967" i="1" l="1"/>
  <c r="A968" i="1"/>
  <c r="A969" i="1"/>
  <c r="A970" i="1"/>
  <c r="AI969" i="1" l="1"/>
  <c r="AI968" i="1"/>
  <c r="AI970" i="1"/>
  <c r="A971" i="1"/>
  <c r="AI971" i="1" l="1"/>
  <c r="A972" i="1"/>
  <c r="A973" i="1"/>
  <c r="AI973" i="1" l="1"/>
  <c r="AI972" i="1"/>
  <c r="A974" i="1"/>
  <c r="A975" i="1"/>
  <c r="A976" i="1"/>
  <c r="A977" i="1"/>
  <c r="A978" i="1" s="1"/>
  <c r="A979" i="1" s="1"/>
  <c r="AI976" i="1" l="1"/>
  <c r="AI975" i="1"/>
  <c r="AI974" i="1"/>
  <c r="AI977" i="1"/>
  <c r="AI979" i="1"/>
  <c r="AI978" i="1"/>
  <c r="A980" i="1"/>
  <c r="A981" i="1"/>
  <c r="AI980" i="1" l="1"/>
  <c r="AI981" i="1"/>
  <c r="A982" i="1"/>
  <c r="A983" i="1"/>
  <c r="AI982" i="1" l="1"/>
  <c r="AI983" i="1"/>
  <c r="A984" i="1"/>
  <c r="AI984" i="1" l="1"/>
  <c r="A985" i="1"/>
  <c r="A986" i="1" s="1"/>
  <c r="A987" i="1"/>
  <c r="AI986" i="1" l="1"/>
  <c r="AI985" i="1"/>
  <c r="AI987" i="1"/>
  <c r="A988" i="1"/>
  <c r="A989" i="1"/>
  <c r="A990" i="1" s="1"/>
  <c r="A991" i="1" s="1"/>
  <c r="AI988" i="1" l="1"/>
  <c r="AI989" i="1"/>
  <c r="AI991" i="1"/>
  <c r="AI990" i="1"/>
  <c r="A992" i="1"/>
  <c r="A993" i="1"/>
  <c r="AI992" i="1" l="1"/>
  <c r="AI993" i="1"/>
  <c r="A994" i="1"/>
  <c r="AI994" i="1" l="1"/>
  <c r="A995" i="1"/>
  <c r="A996" i="1"/>
  <c r="A997" i="1" s="1"/>
  <c r="A2" i="2"/>
  <c r="AI996" i="1" l="1"/>
  <c r="AI995" i="1"/>
  <c r="AI997" i="1"/>
  <c r="G2" i="2"/>
  <c r="R2" i="2"/>
  <c r="J2" i="2"/>
  <c r="F2" i="2"/>
  <c r="I2" i="2"/>
  <c r="C2" i="2"/>
  <c r="B2" i="2"/>
  <c r="H2" i="2"/>
  <c r="A998" i="1"/>
  <c r="A999" i="1" s="1"/>
  <c r="AI998" i="1" l="1"/>
  <c r="AI999" i="1"/>
  <c r="E2" i="2"/>
  <c r="K2" i="2"/>
  <c r="L2" i="2"/>
  <c r="A1000" i="1"/>
  <c r="N2" i="2"/>
  <c r="B3" i="4"/>
  <c r="A1001" i="1"/>
  <c r="AI1000" i="1" l="1"/>
  <c r="AI1001" i="1"/>
  <c r="M2" i="2"/>
  <c r="O2" i="2" s="1"/>
  <c r="P2" i="2" s="1"/>
  <c r="Q2" i="2" s="1"/>
  <c r="A1002" i="1"/>
  <c r="F3" i="4"/>
  <c r="I3" i="4"/>
  <c r="G3" i="4"/>
  <c r="J3" i="4"/>
  <c r="E3" i="4"/>
  <c r="H3" i="4"/>
  <c r="D3" i="4"/>
  <c r="C3" i="4"/>
  <c r="AI1002" i="1" l="1"/>
  <c r="K3" i="4"/>
  <c r="N3" i="4"/>
  <c r="A3" i="4"/>
  <c r="A1003" i="1"/>
  <c r="A1004" i="1"/>
  <c r="A1005" i="1"/>
  <c r="AI1004" i="1" l="1"/>
  <c r="AI1003" i="1"/>
  <c r="AI1005" i="1"/>
  <c r="L3" i="4"/>
  <c r="A1006" i="1"/>
  <c r="A1007" i="1"/>
  <c r="AI1006" i="1" l="1"/>
  <c r="AI1007" i="1"/>
  <c r="M3" i="4"/>
  <c r="A1008" i="1"/>
  <c r="AI1008" i="1" l="1"/>
  <c r="B1" i="3"/>
  <c r="B2" i="3" s="1"/>
  <c r="A3" i="2"/>
  <c r="A4" i="2"/>
  <c r="R3" i="2" l="1"/>
  <c r="G3" i="2"/>
  <c r="G4" i="2"/>
  <c r="R4" i="2"/>
  <c r="A5" i="2"/>
  <c r="F3" i="2"/>
  <c r="A6" i="2"/>
  <c r="J4" i="2"/>
  <c r="H3" i="2"/>
  <c r="C3" i="2"/>
  <c r="B4" i="2"/>
  <c r="F4" i="2"/>
  <c r="J3" i="2"/>
  <c r="H4" i="2"/>
  <c r="C4" i="2"/>
  <c r="I4" i="2"/>
  <c r="I3" i="2"/>
  <c r="B3" i="2"/>
  <c r="R5" i="2" l="1"/>
  <c r="G5" i="2"/>
  <c r="D2" i="2"/>
  <c r="K3" i="2"/>
  <c r="L3" i="2"/>
  <c r="E3" i="2"/>
  <c r="D3" i="2"/>
  <c r="R6" i="2"/>
  <c r="G6" i="2"/>
  <c r="D4" i="2"/>
  <c r="E4" i="2"/>
  <c r="L4" i="2"/>
  <c r="K4" i="2"/>
  <c r="B4" i="4"/>
  <c r="I5" i="2"/>
  <c r="H5" i="2"/>
  <c r="F5" i="2"/>
  <c r="J5" i="2"/>
  <c r="C5" i="2"/>
  <c r="B5" i="2"/>
  <c r="A7" i="2"/>
  <c r="H6" i="2"/>
  <c r="A8" i="2"/>
  <c r="J6" i="2"/>
  <c r="N3" i="2"/>
  <c r="C6" i="2"/>
  <c r="I6" i="2"/>
  <c r="N4" i="2"/>
  <c r="B6" i="2"/>
  <c r="F6" i="2"/>
  <c r="B5" i="4"/>
  <c r="B6" i="4"/>
  <c r="E5" i="2" l="1"/>
  <c r="L5" i="2"/>
  <c r="D5" i="2"/>
  <c r="K5" i="2"/>
  <c r="M5" i="2" s="1"/>
  <c r="M3" i="2"/>
  <c r="O3" i="2" s="1"/>
  <c r="P3" i="2" s="1"/>
  <c r="Q3" i="2" s="1"/>
  <c r="R7" i="2"/>
  <c r="G7" i="2"/>
  <c r="R8" i="2"/>
  <c r="G8" i="2"/>
  <c r="D6" i="2"/>
  <c r="E6" i="2"/>
  <c r="L6" i="2"/>
  <c r="K6" i="2"/>
  <c r="M4" i="2"/>
  <c r="O4" i="2" s="1"/>
  <c r="P4" i="2" s="1"/>
  <c r="Q4" i="2" s="1"/>
  <c r="H5" i="4"/>
  <c r="D5" i="4"/>
  <c r="E5" i="4"/>
  <c r="C5" i="4"/>
  <c r="N5" i="2"/>
  <c r="C4" i="4"/>
  <c r="D4" i="4"/>
  <c r="F4" i="4"/>
  <c r="E4" i="4"/>
  <c r="B7" i="2"/>
  <c r="N6" i="2"/>
  <c r="I5" i="4"/>
  <c r="J5" i="4"/>
  <c r="F5" i="4"/>
  <c r="G5" i="4"/>
  <c r="H4" i="4"/>
  <c r="G4" i="4"/>
  <c r="I4" i="4"/>
  <c r="J4" i="4"/>
  <c r="H7" i="2"/>
  <c r="J8" i="2"/>
  <c r="E6" i="4"/>
  <c r="C6" i="4"/>
  <c r="F6" i="4"/>
  <c r="I7" i="2"/>
  <c r="C7" i="2"/>
  <c r="D6" i="4"/>
  <c r="J6" i="4"/>
  <c r="H6" i="4"/>
  <c r="I6" i="4"/>
  <c r="J7" i="2"/>
  <c r="F7" i="2"/>
  <c r="B8" i="2"/>
  <c r="H8" i="2"/>
  <c r="C8" i="2"/>
  <c r="A9" i="2"/>
  <c r="A10" i="2" s="1"/>
  <c r="I8" i="2"/>
  <c r="G6" i="4"/>
  <c r="F8" i="2"/>
  <c r="B7" i="4"/>
  <c r="K4" i="4" l="1"/>
  <c r="K5" i="4"/>
  <c r="A4" i="4"/>
  <c r="N4" i="4"/>
  <c r="A5" i="4"/>
  <c r="N5" i="4"/>
  <c r="O5" i="2"/>
  <c r="P5" i="2" s="1"/>
  <c r="Q5" i="2" s="1"/>
  <c r="E7" i="2"/>
  <c r="L7" i="2"/>
  <c r="K7" i="2"/>
  <c r="G9" i="2"/>
  <c r="R9" i="2"/>
  <c r="M6" i="2"/>
  <c r="O6" i="2" s="1"/>
  <c r="P6" i="2" s="1"/>
  <c r="Q6" i="2" s="1"/>
  <c r="A6" i="4"/>
  <c r="N6" i="4"/>
  <c r="K6" i="4"/>
  <c r="E8" i="2"/>
  <c r="K8" i="2"/>
  <c r="L8" i="2"/>
  <c r="R10" i="2"/>
  <c r="G10" i="2"/>
  <c r="B3" i="5"/>
  <c r="H9" i="2"/>
  <c r="I7" i="4"/>
  <c r="H7" i="4"/>
  <c r="C7" i="4"/>
  <c r="B9" i="2"/>
  <c r="A11" i="2"/>
  <c r="F9" i="2"/>
  <c r="I9" i="2"/>
  <c r="J7" i="4"/>
  <c r="N8" i="2"/>
  <c r="D7" i="4"/>
  <c r="I10" i="2"/>
  <c r="C10" i="2"/>
  <c r="G7" i="4"/>
  <c r="J10" i="2"/>
  <c r="A12" i="2"/>
  <c r="H10" i="2"/>
  <c r="C9" i="2"/>
  <c r="N7" i="2"/>
  <c r="J9" i="2"/>
  <c r="F7" i="4"/>
  <c r="B10" i="2"/>
  <c r="B8" i="4"/>
  <c r="E7" i="4"/>
  <c r="F10" i="2"/>
  <c r="B4" i="5"/>
  <c r="L4" i="4" l="1"/>
  <c r="L5" i="4"/>
  <c r="R11" i="2"/>
  <c r="G11" i="2"/>
  <c r="M7" i="2"/>
  <c r="O7" i="2" s="1"/>
  <c r="P7" i="2" s="1"/>
  <c r="Q7" i="2" s="1"/>
  <c r="E9" i="2"/>
  <c r="L9" i="2"/>
  <c r="K9" i="2"/>
  <c r="J3" i="5"/>
  <c r="M8" i="2"/>
  <c r="I4" i="5" s="1"/>
  <c r="L6" i="4"/>
  <c r="E10" i="2"/>
  <c r="K10" i="2"/>
  <c r="L10" i="2"/>
  <c r="J4" i="5"/>
  <c r="A7" i="4"/>
  <c r="N7" i="4"/>
  <c r="K7" i="4"/>
  <c r="R12" i="2"/>
  <c r="G12" i="2"/>
  <c r="F4" i="5"/>
  <c r="D4" i="5"/>
  <c r="G4" i="5"/>
  <c r="B9" i="4"/>
  <c r="B11" i="2"/>
  <c r="H11" i="2"/>
  <c r="F11" i="2"/>
  <c r="B3" i="7" s="1"/>
  <c r="I11" i="2"/>
  <c r="E3" i="5"/>
  <c r="H3" i="5"/>
  <c r="D3" i="5"/>
  <c r="A13" i="2"/>
  <c r="A14" i="2"/>
  <c r="F8" i="4"/>
  <c r="B12" i="2"/>
  <c r="C8" i="4"/>
  <c r="C12" i="2"/>
  <c r="G8" i="4"/>
  <c r="I8" i="4"/>
  <c r="H12" i="2"/>
  <c r="H4" i="5"/>
  <c r="E4" i="5"/>
  <c r="C4" i="5"/>
  <c r="J11" i="2"/>
  <c r="C11" i="2"/>
  <c r="F3" i="5"/>
  <c r="G3" i="5"/>
  <c r="C3" i="5"/>
  <c r="I12" i="2"/>
  <c r="D8" i="4"/>
  <c r="N10" i="2"/>
  <c r="J12" i="2"/>
  <c r="J8" i="4"/>
  <c r="A15" i="2"/>
  <c r="H8" i="4"/>
  <c r="E8" i="4"/>
  <c r="F12" i="2"/>
  <c r="N9" i="2"/>
  <c r="I3" i="5" l="1"/>
  <c r="M5" i="4"/>
  <c r="M4" i="4"/>
  <c r="A3" i="5"/>
  <c r="A4" i="5"/>
  <c r="E11" i="2"/>
  <c r="L11" i="2"/>
  <c r="K11" i="2"/>
  <c r="O8" i="2"/>
  <c r="P8" i="2" s="1"/>
  <c r="Q8" i="2" s="1"/>
  <c r="M9" i="2"/>
  <c r="O9" i="2" s="1"/>
  <c r="P9" i="2" s="1"/>
  <c r="Q9" i="2" s="1"/>
  <c r="G13" i="2"/>
  <c r="R13" i="2"/>
  <c r="K3" i="5"/>
  <c r="K4" i="5"/>
  <c r="M10" i="2"/>
  <c r="O10" i="2" s="1"/>
  <c r="P10" i="2" s="1"/>
  <c r="Q10" i="2" s="1"/>
  <c r="M6" i="4"/>
  <c r="R15" i="2"/>
  <c r="G15" i="2"/>
  <c r="E12" i="2"/>
  <c r="K12" i="2"/>
  <c r="L12" i="2"/>
  <c r="K8" i="4"/>
  <c r="A8" i="4"/>
  <c r="N8" i="4"/>
  <c r="G14" i="2"/>
  <c r="R14" i="2"/>
  <c r="L7" i="4"/>
  <c r="D3" i="7"/>
  <c r="G3" i="7"/>
  <c r="F3" i="7"/>
  <c r="N11" i="2"/>
  <c r="H9" i="4"/>
  <c r="I9" i="4"/>
  <c r="E9" i="4"/>
  <c r="G9" i="4"/>
  <c r="B15" i="2"/>
  <c r="C14" i="2"/>
  <c r="I13" i="2"/>
  <c r="H3" i="7"/>
  <c r="C3" i="7"/>
  <c r="E3" i="7"/>
  <c r="D9" i="4"/>
  <c r="F9" i="4"/>
  <c r="J9" i="4"/>
  <c r="C9" i="4"/>
  <c r="C13" i="2"/>
  <c r="F13" i="2"/>
  <c r="B10" i="4" s="1"/>
  <c r="F15" i="2"/>
  <c r="J15" i="2"/>
  <c r="B5" i="5"/>
  <c r="I15" i="2"/>
  <c r="B14" i="2"/>
  <c r="F14" i="2"/>
  <c r="J14" i="2"/>
  <c r="C15" i="2"/>
  <c r="H13" i="2"/>
  <c r="J13" i="2"/>
  <c r="H14" i="2"/>
  <c r="I14" i="2"/>
  <c r="A16" i="2"/>
  <c r="H15" i="2"/>
  <c r="N12" i="2"/>
  <c r="B13" i="2"/>
  <c r="M11" i="2" l="1"/>
  <c r="N9" i="4"/>
  <c r="A9" i="4"/>
  <c r="A3" i="7"/>
  <c r="K9" i="4"/>
  <c r="J3" i="7"/>
  <c r="E13" i="2"/>
  <c r="L13" i="2"/>
  <c r="K13" i="2"/>
  <c r="L3" i="5"/>
  <c r="L4" i="5"/>
  <c r="D9" i="2"/>
  <c r="D10" i="2"/>
  <c r="D13" i="2"/>
  <c r="M7" i="4"/>
  <c r="D14" i="2"/>
  <c r="E14" i="2"/>
  <c r="L14" i="2"/>
  <c r="K14" i="2"/>
  <c r="J5" i="5"/>
  <c r="E15" i="2"/>
  <c r="L15" i="2"/>
  <c r="K15" i="2"/>
  <c r="G16" i="2"/>
  <c r="R16" i="2"/>
  <c r="I3" i="7"/>
  <c r="O11" i="2"/>
  <c r="P11" i="2" s="1"/>
  <c r="Q11" i="2" s="1"/>
  <c r="L8" i="4"/>
  <c r="M12" i="2"/>
  <c r="B11" i="4"/>
  <c r="N13" i="2"/>
  <c r="H5" i="5"/>
  <c r="J10" i="4"/>
  <c r="C16" i="2"/>
  <c r="I16" i="2"/>
  <c r="B16" i="2"/>
  <c r="H10" i="4"/>
  <c r="F10" i="4"/>
  <c r="C10" i="4"/>
  <c r="G5" i="5"/>
  <c r="D10" i="4"/>
  <c r="F16" i="2"/>
  <c r="A17" i="2"/>
  <c r="B6" i="5"/>
  <c r="I10" i="4"/>
  <c r="J16" i="2"/>
  <c r="E5" i="5"/>
  <c r="G10" i="4"/>
  <c r="D5" i="5"/>
  <c r="F5" i="5"/>
  <c r="N14" i="2"/>
  <c r="N15" i="2"/>
  <c r="E10" i="4"/>
  <c r="H16" i="2"/>
  <c r="C5" i="5"/>
  <c r="A18" i="2"/>
  <c r="L9" i="4" l="1"/>
  <c r="M13" i="2"/>
  <c r="O13" i="2" s="1"/>
  <c r="P13" i="2" s="1"/>
  <c r="Q13" i="2" s="1"/>
  <c r="R17" i="2"/>
  <c r="G17" i="2"/>
  <c r="N10" i="4"/>
  <c r="A10" i="4"/>
  <c r="A5" i="5"/>
  <c r="K10" i="4"/>
  <c r="M3" i="5"/>
  <c r="M4" i="5"/>
  <c r="M15" i="2"/>
  <c r="O15" i="2" s="1"/>
  <c r="P15" i="2" s="1"/>
  <c r="Q15" i="2" s="1"/>
  <c r="M8" i="4"/>
  <c r="K3" i="7"/>
  <c r="J6" i="5"/>
  <c r="E16" i="2"/>
  <c r="L16" i="2"/>
  <c r="K16" i="2"/>
  <c r="G18" i="2"/>
  <c r="R18" i="2"/>
  <c r="M14" i="2"/>
  <c r="O14" i="2" s="1"/>
  <c r="P14" i="2" s="1"/>
  <c r="Q14" i="2" s="1"/>
  <c r="I5" i="5"/>
  <c r="O12" i="2"/>
  <c r="P12" i="2" s="1"/>
  <c r="Q12" i="2" s="1"/>
  <c r="L10" i="4"/>
  <c r="E11" i="4"/>
  <c r="F11" i="4"/>
  <c r="G11" i="4"/>
  <c r="I11" i="4"/>
  <c r="J11" i="4"/>
  <c r="C11" i="4"/>
  <c r="D11" i="4"/>
  <c r="H11" i="4"/>
  <c r="A19" i="2"/>
  <c r="H17" i="2"/>
  <c r="G6" i="5"/>
  <c r="E6" i="5"/>
  <c r="J18" i="2"/>
  <c r="I18" i="2"/>
  <c r="B18" i="2"/>
  <c r="H18" i="2"/>
  <c r="B17" i="2"/>
  <c r="D6" i="5"/>
  <c r="C6" i="5"/>
  <c r="I17" i="2"/>
  <c r="F17" i="2"/>
  <c r="F6" i="5"/>
  <c r="C18" i="2"/>
  <c r="N16" i="2"/>
  <c r="F18" i="2"/>
  <c r="B7" i="5"/>
  <c r="C17" i="2"/>
  <c r="J17" i="2"/>
  <c r="H6" i="5"/>
  <c r="A20" i="2"/>
  <c r="M9" i="4" l="1"/>
  <c r="A11" i="4"/>
  <c r="N11" i="4"/>
  <c r="K11" i="4"/>
  <c r="G20" i="2"/>
  <c r="R20" i="2"/>
  <c r="A6" i="5"/>
  <c r="E17" i="2"/>
  <c r="K17" i="2"/>
  <c r="L17" i="2"/>
  <c r="G19" i="2"/>
  <c r="R19" i="2"/>
  <c r="K5" i="5"/>
  <c r="L3" i="7"/>
  <c r="I6" i="5"/>
  <c r="M16" i="2"/>
  <c r="O16" i="2" s="1"/>
  <c r="P16" i="2" s="1"/>
  <c r="Q16" i="2" s="1"/>
  <c r="M10" i="4"/>
  <c r="E18" i="2"/>
  <c r="L18" i="2"/>
  <c r="K18" i="2"/>
  <c r="J7" i="5"/>
  <c r="L11" i="4"/>
  <c r="N18" i="2"/>
  <c r="F7" i="5"/>
  <c r="B12" i="4"/>
  <c r="A21" i="2"/>
  <c r="I20" i="2"/>
  <c r="N17" i="2"/>
  <c r="B19" i="2"/>
  <c r="C20" i="2"/>
  <c r="F20" i="2"/>
  <c r="H19" i="2"/>
  <c r="J20" i="2"/>
  <c r="H20" i="2"/>
  <c r="I19" i="2"/>
  <c r="F19" i="2"/>
  <c r="B20" i="2"/>
  <c r="C19" i="2"/>
  <c r="J19" i="2"/>
  <c r="G7" i="5"/>
  <c r="E7" i="5"/>
  <c r="H7" i="5"/>
  <c r="D7" i="5"/>
  <c r="C7" i="5"/>
  <c r="A22" i="2"/>
  <c r="A23" i="2" s="1"/>
  <c r="B13" i="4"/>
  <c r="B14" i="4"/>
  <c r="B15" i="4" s="1"/>
  <c r="M17" i="2" l="1"/>
  <c r="O17" i="2" s="1"/>
  <c r="P17" i="2" s="1"/>
  <c r="Q17" i="2" s="1"/>
  <c r="D17" i="2"/>
  <c r="D18" i="2"/>
  <c r="G23" i="2"/>
  <c r="R23" i="2"/>
  <c r="G22" i="2"/>
  <c r="R22" i="2"/>
  <c r="D20" i="2"/>
  <c r="L20" i="2"/>
  <c r="E20" i="2"/>
  <c r="K20" i="2"/>
  <c r="D19" i="2"/>
  <c r="K19" i="2"/>
  <c r="E19" i="2"/>
  <c r="L19" i="2"/>
  <c r="G21" i="2"/>
  <c r="R21" i="2"/>
  <c r="I7" i="5"/>
  <c r="L5" i="5"/>
  <c r="M3" i="7"/>
  <c r="A7" i="5"/>
  <c r="M11" i="4"/>
  <c r="M5" i="5"/>
  <c r="K6" i="5"/>
  <c r="M18" i="2"/>
  <c r="O18" i="2" s="1"/>
  <c r="P18" i="2" s="1"/>
  <c r="Q18" i="2" s="1"/>
  <c r="D13" i="4"/>
  <c r="F13" i="4"/>
  <c r="C13" i="4"/>
  <c r="J13" i="4"/>
  <c r="C12" i="4"/>
  <c r="D12" i="4"/>
  <c r="I12" i="4"/>
  <c r="J12" i="4"/>
  <c r="B23" i="2"/>
  <c r="J14" i="4"/>
  <c r="H23" i="2"/>
  <c r="C21" i="2"/>
  <c r="F14" i="4"/>
  <c r="G15" i="4"/>
  <c r="G14" i="4"/>
  <c r="F15" i="4"/>
  <c r="I13" i="4"/>
  <c r="G13" i="4"/>
  <c r="H13" i="4"/>
  <c r="E13" i="4"/>
  <c r="E12" i="4"/>
  <c r="H12" i="4"/>
  <c r="G12" i="4"/>
  <c r="F12" i="4"/>
  <c r="F23" i="2"/>
  <c r="J23" i="2"/>
  <c r="H22" i="2"/>
  <c r="C14" i="4"/>
  <c r="E15" i="4"/>
  <c r="C23" i="2"/>
  <c r="F22" i="2"/>
  <c r="J22" i="2"/>
  <c r="N19" i="2"/>
  <c r="H21" i="2"/>
  <c r="I14" i="4"/>
  <c r="H15" i="4"/>
  <c r="E14" i="4"/>
  <c r="J21" i="2"/>
  <c r="F21" i="2"/>
  <c r="B16" i="4" s="1"/>
  <c r="C15" i="4"/>
  <c r="D14" i="4"/>
  <c r="D15" i="4"/>
  <c r="B8" i="5"/>
  <c r="A24" i="2"/>
  <c r="I22" i="2"/>
  <c r="B22" i="2"/>
  <c r="I23" i="2"/>
  <c r="C22" i="2"/>
  <c r="N20" i="2"/>
  <c r="B21" i="2"/>
  <c r="H14" i="4"/>
  <c r="I21" i="2"/>
  <c r="I15" i="4"/>
  <c r="J15" i="4"/>
  <c r="K13" i="4" l="1"/>
  <c r="K12" i="4"/>
  <c r="A12" i="4"/>
  <c r="N12" i="4"/>
  <c r="A13" i="4"/>
  <c r="N13" i="4"/>
  <c r="M20" i="2"/>
  <c r="M19" i="2"/>
  <c r="K7" i="5"/>
  <c r="D21" i="2"/>
  <c r="E21" i="2"/>
  <c r="K21" i="2"/>
  <c r="L21" i="2"/>
  <c r="E22" i="2"/>
  <c r="L22" i="2"/>
  <c r="K22" i="2"/>
  <c r="K23" i="2"/>
  <c r="E23" i="2"/>
  <c r="L23" i="2"/>
  <c r="G24" i="2"/>
  <c r="R24" i="2"/>
  <c r="O19" i="2"/>
  <c r="P19" i="2" s="1"/>
  <c r="Q19" i="2" s="1"/>
  <c r="O20" i="2"/>
  <c r="P20" i="2" s="1"/>
  <c r="Q20" i="2" s="1"/>
  <c r="A14" i="4"/>
  <c r="N14" i="4"/>
  <c r="K14" i="4"/>
  <c r="L14" i="4" s="1"/>
  <c r="L6" i="5"/>
  <c r="N15" i="4"/>
  <c r="A15" i="4"/>
  <c r="K15" i="4"/>
  <c r="L13" i="4"/>
  <c r="B9" i="5"/>
  <c r="G16" i="4"/>
  <c r="C16" i="4"/>
  <c r="N23" i="2"/>
  <c r="J24" i="2"/>
  <c r="H24" i="2"/>
  <c r="C24" i="2"/>
  <c r="B24" i="2"/>
  <c r="H8" i="5"/>
  <c r="E16" i="4"/>
  <c r="I16" i="4"/>
  <c r="N21" i="2"/>
  <c r="F8" i="5"/>
  <c r="I24" i="2"/>
  <c r="J16" i="4"/>
  <c r="D16" i="4"/>
  <c r="H16" i="4"/>
  <c r="N22" i="2"/>
  <c r="A25" i="2"/>
  <c r="A26" i="2" s="1"/>
  <c r="F24" i="2"/>
  <c r="B10" i="5" s="1"/>
  <c r="E8" i="5"/>
  <c r="D8" i="5"/>
  <c r="G8" i="5"/>
  <c r="F16" i="4"/>
  <c r="C8" i="5"/>
  <c r="L12" i="4" l="1"/>
  <c r="M12" i="4"/>
  <c r="M22" i="2"/>
  <c r="O22" i="2" s="1"/>
  <c r="P22" i="2" s="1"/>
  <c r="Q22" i="2" s="1"/>
  <c r="L7" i="5"/>
  <c r="M23" i="2"/>
  <c r="I9" i="5" s="1"/>
  <c r="R26" i="2"/>
  <c r="G26" i="2"/>
  <c r="K16" i="4"/>
  <c r="L16" i="4" s="1"/>
  <c r="E24" i="2"/>
  <c r="L24" i="2"/>
  <c r="K24" i="2"/>
  <c r="R25" i="2"/>
  <c r="G25" i="2"/>
  <c r="J9" i="5"/>
  <c r="J8" i="5"/>
  <c r="A16" i="4"/>
  <c r="N16" i="4"/>
  <c r="M21" i="2"/>
  <c r="O21" i="2" s="1"/>
  <c r="P21" i="2" s="1"/>
  <c r="Q21" i="2" s="1"/>
  <c r="A8" i="5"/>
  <c r="M6" i="5"/>
  <c r="M13" i="4"/>
  <c r="M14" i="4"/>
  <c r="L15" i="4"/>
  <c r="D9" i="5"/>
  <c r="F9" i="5"/>
  <c r="H9" i="5"/>
  <c r="C9" i="5"/>
  <c r="E9" i="5"/>
  <c r="G9" i="5"/>
  <c r="F10" i="5"/>
  <c r="A27" i="2"/>
  <c r="H26" i="2"/>
  <c r="J25" i="2"/>
  <c r="C25" i="2"/>
  <c r="D10" i="5"/>
  <c r="I26" i="2"/>
  <c r="C26" i="2"/>
  <c r="I25" i="2"/>
  <c r="B25" i="2"/>
  <c r="H10" i="5"/>
  <c r="G10" i="5"/>
  <c r="J26" i="2"/>
  <c r="B26" i="2"/>
  <c r="F25" i="2"/>
  <c r="B11" i="5" s="1"/>
  <c r="E10" i="5"/>
  <c r="C10" i="5"/>
  <c r="F26" i="2"/>
  <c r="N24" i="2"/>
  <c r="H25" i="2"/>
  <c r="A28" i="2"/>
  <c r="M7" i="5" l="1"/>
  <c r="I8" i="5"/>
  <c r="O23" i="2"/>
  <c r="P23" i="2" s="1"/>
  <c r="Q23" i="2" s="1"/>
  <c r="A9" i="5"/>
  <c r="K9" i="5"/>
  <c r="M24" i="2"/>
  <c r="I10" i="5" s="1"/>
  <c r="R28" i="2"/>
  <c r="G28" i="2"/>
  <c r="E25" i="2"/>
  <c r="L25" i="2"/>
  <c r="K25" i="2"/>
  <c r="J10" i="5"/>
  <c r="K10" i="5" s="1"/>
  <c r="A10" i="5"/>
  <c r="E26" i="2"/>
  <c r="K26" i="2"/>
  <c r="L26" i="2"/>
  <c r="R27" i="2"/>
  <c r="G27" i="2"/>
  <c r="M16" i="4"/>
  <c r="M15" i="4"/>
  <c r="H11" i="5"/>
  <c r="C28" i="2"/>
  <c r="H28" i="2"/>
  <c r="J27" i="2"/>
  <c r="I27" i="2"/>
  <c r="B27" i="2"/>
  <c r="C11" i="5"/>
  <c r="F11" i="5"/>
  <c r="J28" i="2"/>
  <c r="I28" i="2"/>
  <c r="H27" i="2"/>
  <c r="B12" i="5"/>
  <c r="D11" i="5"/>
  <c r="F28" i="2"/>
  <c r="N26" i="2"/>
  <c r="C27" i="2"/>
  <c r="F27" i="2"/>
  <c r="E11" i="5"/>
  <c r="G11" i="5"/>
  <c r="A29" i="2"/>
  <c r="A30" i="2" s="1"/>
  <c r="B28" i="2"/>
  <c r="N25" i="2"/>
  <c r="A31" i="2"/>
  <c r="A32" i="2" s="1"/>
  <c r="A33" i="2"/>
  <c r="A34" i="2" s="1"/>
  <c r="K8" i="5" l="1"/>
  <c r="L8" i="5" s="1"/>
  <c r="L9" i="5"/>
  <c r="M9" i="5" s="1"/>
  <c r="O24" i="2"/>
  <c r="P24" i="2" s="1"/>
  <c r="Q24" i="2" s="1"/>
  <c r="M25" i="2"/>
  <c r="I11" i="5" s="1"/>
  <c r="M26" i="2"/>
  <c r="O26" i="2" s="1"/>
  <c r="P26" i="2" s="1"/>
  <c r="Q26" i="2" s="1"/>
  <c r="R33" i="2"/>
  <c r="G33" i="2"/>
  <c r="G32" i="2"/>
  <c r="R32" i="2"/>
  <c r="G31" i="2"/>
  <c r="R31" i="2"/>
  <c r="G30" i="2"/>
  <c r="R30" i="2"/>
  <c r="J11" i="5"/>
  <c r="E28" i="2"/>
  <c r="K28" i="2"/>
  <c r="L28" i="2"/>
  <c r="R29" i="2"/>
  <c r="G29" i="2"/>
  <c r="A11" i="5"/>
  <c r="E27" i="2"/>
  <c r="L27" i="2"/>
  <c r="K27" i="2"/>
  <c r="J12" i="5"/>
  <c r="I12" i="5"/>
  <c r="O25" i="2"/>
  <c r="P25" i="2" s="1"/>
  <c r="Q25" i="2" s="1"/>
  <c r="L10" i="5"/>
  <c r="R34" i="2"/>
  <c r="G34" i="2"/>
  <c r="B17" i="4"/>
  <c r="H33" i="2"/>
  <c r="I32" i="2"/>
  <c r="J32" i="2"/>
  <c r="C31" i="2"/>
  <c r="I30" i="2"/>
  <c r="B30" i="2"/>
  <c r="B29" i="2"/>
  <c r="H29" i="2"/>
  <c r="H12" i="5"/>
  <c r="C34" i="2"/>
  <c r="J34" i="2"/>
  <c r="B33" i="2"/>
  <c r="C33" i="2"/>
  <c r="H32" i="2"/>
  <c r="H31" i="2"/>
  <c r="J31" i="2"/>
  <c r="F30" i="2"/>
  <c r="F29" i="2"/>
  <c r="C29" i="2"/>
  <c r="D12" i="5"/>
  <c r="G12" i="5"/>
  <c r="B34" i="2"/>
  <c r="H34" i="2"/>
  <c r="J33" i="2"/>
  <c r="B32" i="2"/>
  <c r="F31" i="2"/>
  <c r="B13" i="5" s="1"/>
  <c r="H30" i="2"/>
  <c r="N28" i="2"/>
  <c r="F12" i="5"/>
  <c r="A35" i="2"/>
  <c r="F32" i="2"/>
  <c r="I31" i="2"/>
  <c r="C30" i="2"/>
  <c r="N27" i="2"/>
  <c r="E12" i="5"/>
  <c r="F34" i="2"/>
  <c r="B14" i="5"/>
  <c r="B31" i="2"/>
  <c r="J29" i="2"/>
  <c r="C12" i="5"/>
  <c r="I33" i="2"/>
  <c r="F33" i="2"/>
  <c r="B15" i="5" s="1"/>
  <c r="C32" i="2"/>
  <c r="J30" i="2"/>
  <c r="I29" i="2"/>
  <c r="I34" i="2"/>
  <c r="B18" i="4"/>
  <c r="B19" i="4"/>
  <c r="K11" i="5" l="1"/>
  <c r="K12" i="5"/>
  <c r="M27" i="2"/>
  <c r="D28" i="2"/>
  <c r="D27" i="2"/>
  <c r="E33" i="2"/>
  <c r="K33" i="2"/>
  <c r="L33" i="2"/>
  <c r="A12" i="5"/>
  <c r="E29" i="2"/>
  <c r="D29" i="2"/>
  <c r="L29" i="2"/>
  <c r="K29" i="2"/>
  <c r="E30" i="2"/>
  <c r="L30" i="2"/>
  <c r="K30" i="2"/>
  <c r="E31" i="2"/>
  <c r="L31" i="2"/>
  <c r="K31" i="2"/>
  <c r="E32" i="2"/>
  <c r="K32" i="2"/>
  <c r="L32" i="2"/>
  <c r="O27" i="2"/>
  <c r="P27" i="2" s="1"/>
  <c r="Q27" i="2" s="1"/>
  <c r="M28" i="2"/>
  <c r="O28" i="2" s="1"/>
  <c r="P28" i="2" s="1"/>
  <c r="Q28" i="2" s="1"/>
  <c r="M10" i="5"/>
  <c r="M8" i="5"/>
  <c r="E34" i="2"/>
  <c r="L34" i="2"/>
  <c r="K34" i="2"/>
  <c r="R35" i="2"/>
  <c r="G35" i="2"/>
  <c r="I18" i="4"/>
  <c r="C18" i="4"/>
  <c r="E18" i="4"/>
  <c r="F18" i="4"/>
  <c r="F17" i="4"/>
  <c r="H17" i="4"/>
  <c r="G17" i="4"/>
  <c r="E17" i="4"/>
  <c r="G18" i="4"/>
  <c r="D18" i="4"/>
  <c r="J18" i="4"/>
  <c r="H18" i="4"/>
  <c r="J17" i="4"/>
  <c r="D17" i="4"/>
  <c r="I17" i="4"/>
  <c r="C17" i="4"/>
  <c r="F15" i="5"/>
  <c r="G15" i="5"/>
  <c r="D14" i="5"/>
  <c r="H13" i="5"/>
  <c r="C13" i="5"/>
  <c r="H19" i="4"/>
  <c r="G19" i="4"/>
  <c r="N30" i="2"/>
  <c r="N34" i="2"/>
  <c r="E15" i="5"/>
  <c r="H14" i="5"/>
  <c r="E14" i="5"/>
  <c r="E13" i="5"/>
  <c r="E19" i="4"/>
  <c r="D19" i="4"/>
  <c r="B16" i="5"/>
  <c r="N31" i="2"/>
  <c r="B35" i="2"/>
  <c r="H35" i="2"/>
  <c r="J35" i="2"/>
  <c r="D15" i="5"/>
  <c r="G14" i="5"/>
  <c r="F14" i="5"/>
  <c r="F13" i="5"/>
  <c r="F19" i="4"/>
  <c r="C19" i="4"/>
  <c r="N33" i="2"/>
  <c r="N32" i="2"/>
  <c r="C15" i="5"/>
  <c r="H15" i="5"/>
  <c r="C14" i="5"/>
  <c r="D13" i="5"/>
  <c r="G13" i="5"/>
  <c r="J19" i="4"/>
  <c r="I19" i="4"/>
  <c r="N29" i="2"/>
  <c r="I35" i="2"/>
  <c r="F35" i="2"/>
  <c r="C35" i="2"/>
  <c r="A36" i="2"/>
  <c r="A17" i="4" l="1"/>
  <c r="N17" i="4"/>
  <c r="K17" i="4"/>
  <c r="L17" i="4" s="1"/>
  <c r="N18" i="4"/>
  <c r="A18" i="4"/>
  <c r="K18" i="4"/>
  <c r="L18" i="4" s="1"/>
  <c r="M33" i="2"/>
  <c r="I15" i="5" s="1"/>
  <c r="L11" i="5"/>
  <c r="M31" i="2"/>
  <c r="I13" i="5" s="1"/>
  <c r="L12" i="5"/>
  <c r="M32" i="2"/>
  <c r="I14" i="5" s="1"/>
  <c r="J13" i="5"/>
  <c r="O31" i="2"/>
  <c r="P31" i="2" s="1"/>
  <c r="Q31" i="2" s="1"/>
  <c r="K19" i="4"/>
  <c r="A14" i="5"/>
  <c r="A15" i="5"/>
  <c r="J14" i="5"/>
  <c r="J15" i="5"/>
  <c r="O33" i="2"/>
  <c r="P33" i="2" s="1"/>
  <c r="Q33" i="2" s="1"/>
  <c r="A19" i="4"/>
  <c r="N19" i="4"/>
  <c r="A13" i="5"/>
  <c r="M30" i="2"/>
  <c r="O30" i="2" s="1"/>
  <c r="P30" i="2" s="1"/>
  <c r="Q30" i="2" s="1"/>
  <c r="M29" i="2"/>
  <c r="O29" i="2" s="1"/>
  <c r="P29" i="2" s="1"/>
  <c r="Q29" i="2" s="1"/>
  <c r="J16" i="5"/>
  <c r="G36" i="2"/>
  <c r="R36" i="2"/>
  <c r="E35" i="2"/>
  <c r="K35" i="2"/>
  <c r="L35" i="2"/>
  <c r="M34" i="2"/>
  <c r="I16" i="5" s="1"/>
  <c r="A37" i="2"/>
  <c r="G16" i="5"/>
  <c r="J36" i="2"/>
  <c r="H36" i="2"/>
  <c r="B17" i="5"/>
  <c r="E16" i="5"/>
  <c r="I36" i="2"/>
  <c r="F36" i="2"/>
  <c r="A38" i="2"/>
  <c r="D16" i="5"/>
  <c r="H16" i="5"/>
  <c r="C36" i="2"/>
  <c r="B20" i="4"/>
  <c r="C16" i="5"/>
  <c r="F16" i="5"/>
  <c r="B36" i="2"/>
  <c r="N35" i="2"/>
  <c r="A39" i="2"/>
  <c r="M17" i="4" l="1"/>
  <c r="M18" i="4"/>
  <c r="K14" i="5"/>
  <c r="L14" i="5" s="1"/>
  <c r="K13" i="5"/>
  <c r="M11" i="5"/>
  <c r="O32" i="2"/>
  <c r="P32" i="2" s="1"/>
  <c r="Q32" i="2" s="1"/>
  <c r="M12" i="5"/>
  <c r="G39" i="2"/>
  <c r="R39" i="2"/>
  <c r="R38" i="2"/>
  <c r="G38" i="2"/>
  <c r="A16" i="5"/>
  <c r="R37" i="2"/>
  <c r="G37" i="2"/>
  <c r="L19" i="4"/>
  <c r="J17" i="5"/>
  <c r="K16" i="5"/>
  <c r="K15" i="5"/>
  <c r="D30" i="2"/>
  <c r="L36" i="2"/>
  <c r="E36" i="2"/>
  <c r="K36" i="2"/>
  <c r="O34" i="2"/>
  <c r="P34" i="2" s="1"/>
  <c r="Q34" i="2" s="1"/>
  <c r="M35" i="2"/>
  <c r="I17" i="5" s="1"/>
  <c r="L16" i="5"/>
  <c r="A40" i="2"/>
  <c r="I39" i="2"/>
  <c r="H39" i="2"/>
  <c r="C38" i="2"/>
  <c r="I38" i="2"/>
  <c r="D17" i="5"/>
  <c r="I37" i="2"/>
  <c r="J37" i="2"/>
  <c r="G20" i="4"/>
  <c r="C39" i="2"/>
  <c r="J38" i="2"/>
  <c r="B18" i="5"/>
  <c r="G17" i="5"/>
  <c r="B37" i="2"/>
  <c r="E20" i="4"/>
  <c r="H20" i="4"/>
  <c r="C20" i="4"/>
  <c r="N36" i="2"/>
  <c r="J39" i="2"/>
  <c r="B39" i="2"/>
  <c r="H38" i="2"/>
  <c r="B38" i="2"/>
  <c r="E17" i="5"/>
  <c r="C17" i="5"/>
  <c r="F37" i="2"/>
  <c r="H37" i="2"/>
  <c r="F20" i="4"/>
  <c r="F39" i="2"/>
  <c r="F38" i="2"/>
  <c r="B3" i="11" s="1"/>
  <c r="F17" i="5"/>
  <c r="H17" i="5"/>
  <c r="C37" i="2"/>
  <c r="I20" i="4"/>
  <c r="D20" i="4"/>
  <c r="J20" i="4"/>
  <c r="B3" i="6"/>
  <c r="B19" i="5"/>
  <c r="M19" i="4" l="1"/>
  <c r="L13" i="5"/>
  <c r="K37" i="2"/>
  <c r="E37" i="2"/>
  <c r="L37" i="2"/>
  <c r="A17" i="5"/>
  <c r="L38" i="2"/>
  <c r="K38" i="2"/>
  <c r="E38" i="2"/>
  <c r="L39" i="2"/>
  <c r="E39" i="2"/>
  <c r="K39" i="2"/>
  <c r="R40" i="2"/>
  <c r="G40" i="2"/>
  <c r="J18" i="5"/>
  <c r="L15" i="5"/>
  <c r="N20" i="4"/>
  <c r="A20" i="4"/>
  <c r="M36" i="2"/>
  <c r="O36" i="2" s="1"/>
  <c r="P36" i="2" s="1"/>
  <c r="Q36" i="2" s="1"/>
  <c r="K20" i="4"/>
  <c r="M16" i="5"/>
  <c r="K17" i="5"/>
  <c r="O35" i="2"/>
  <c r="P35" i="2" s="1"/>
  <c r="Q35" i="2" s="1"/>
  <c r="M14" i="5"/>
  <c r="A41" i="2"/>
  <c r="E19" i="5"/>
  <c r="F3" i="11"/>
  <c r="N37" i="2"/>
  <c r="H40" i="2"/>
  <c r="C40" i="2"/>
  <c r="D19" i="5"/>
  <c r="G3" i="11"/>
  <c r="E18" i="5"/>
  <c r="D18" i="5"/>
  <c r="H19" i="5"/>
  <c r="F19" i="5"/>
  <c r="C3" i="11"/>
  <c r="C3" i="6"/>
  <c r="H3" i="6"/>
  <c r="C18" i="5"/>
  <c r="G18" i="5"/>
  <c r="J40" i="2"/>
  <c r="I40" i="2"/>
  <c r="B40" i="2"/>
  <c r="C19" i="5"/>
  <c r="G19" i="5"/>
  <c r="D3" i="11"/>
  <c r="D3" i="6"/>
  <c r="G3" i="6"/>
  <c r="H18" i="5"/>
  <c r="N38" i="2"/>
  <c r="H3" i="11"/>
  <c r="F3" i="6"/>
  <c r="F18" i="5"/>
  <c r="N39" i="2"/>
  <c r="F40" i="2"/>
  <c r="B21" i="4" s="1"/>
  <c r="E3" i="11"/>
  <c r="E3" i="6"/>
  <c r="G41" i="2" l="1"/>
  <c r="R41" i="2"/>
  <c r="M13" i="5"/>
  <c r="I18" i="5"/>
  <c r="K18" i="5" s="1"/>
  <c r="M37" i="2"/>
  <c r="I3" i="6" s="1"/>
  <c r="M38" i="2"/>
  <c r="O38" i="2" s="1"/>
  <c r="P38" i="2" s="1"/>
  <c r="Q38" i="2" s="1"/>
  <c r="D15" i="2"/>
  <c r="D7" i="2"/>
  <c r="D26" i="2"/>
  <c r="D12" i="2"/>
  <c r="D25" i="2"/>
  <c r="D33" i="2"/>
  <c r="D31" i="2"/>
  <c r="D34" i="2"/>
  <c r="D16" i="2"/>
  <c r="D22" i="2"/>
  <c r="D8" i="2"/>
  <c r="D24" i="2"/>
  <c r="D23" i="2"/>
  <c r="D32" i="2"/>
  <c r="D35" i="2"/>
  <c r="D36" i="2"/>
  <c r="D39" i="2"/>
  <c r="M39" i="2"/>
  <c r="O39" i="2" s="1"/>
  <c r="P39" i="2" s="1"/>
  <c r="Q39" i="2" s="1"/>
  <c r="J3" i="11"/>
  <c r="A19" i="5"/>
  <c r="E40" i="2"/>
  <c r="D40" i="2"/>
  <c r="L40" i="2"/>
  <c r="K40" i="2"/>
  <c r="J19" i="5"/>
  <c r="A18" i="5"/>
  <c r="J3" i="6"/>
  <c r="A3" i="6"/>
  <c r="A3" i="11"/>
  <c r="L20" i="4"/>
  <c r="M15" i="5"/>
  <c r="L17" i="5"/>
  <c r="J41" i="2"/>
  <c r="I41" i="2"/>
  <c r="H41" i="2"/>
  <c r="B41" i="2"/>
  <c r="N40" i="2"/>
  <c r="J21" i="4"/>
  <c r="E21" i="4"/>
  <c r="D21" i="4"/>
  <c r="H21" i="4"/>
  <c r="I21" i="4"/>
  <c r="G21" i="4"/>
  <c r="C21" i="4"/>
  <c r="C41" i="2"/>
  <c r="F41" i="2"/>
  <c r="B20" i="5" s="1"/>
  <c r="F21" i="4"/>
  <c r="D37" i="2" l="1"/>
  <c r="D11" i="2"/>
  <c r="D38" i="2"/>
  <c r="E41" i="2"/>
  <c r="L41" i="2"/>
  <c r="N49" i="4"/>
  <c r="N46" i="4"/>
  <c r="N23" i="4"/>
  <c r="N45" i="4"/>
  <c r="N26" i="4"/>
  <c r="N28" i="4"/>
  <c r="N52" i="4"/>
  <c r="N50" i="4"/>
  <c r="N44" i="4"/>
  <c r="N25" i="4"/>
  <c r="N41" i="4"/>
  <c r="N51" i="4"/>
  <c r="N35" i="4"/>
  <c r="N40" i="4"/>
  <c r="N22" i="4"/>
  <c r="D41" i="2"/>
  <c r="K41" i="2"/>
  <c r="N48" i="4"/>
  <c r="N36" i="4"/>
  <c r="N30" i="4"/>
  <c r="N33" i="4"/>
  <c r="N32" i="4"/>
  <c r="N38" i="4"/>
  <c r="N47" i="4"/>
  <c r="N34" i="4"/>
  <c r="N27" i="4"/>
  <c r="N37" i="4"/>
  <c r="N43" i="4"/>
  <c r="N39" i="4"/>
  <c r="N24" i="4"/>
  <c r="N42" i="4"/>
  <c r="N31" i="4"/>
  <c r="N29" i="4"/>
  <c r="I19" i="5"/>
  <c r="O37" i="2"/>
  <c r="P37" i="2" s="1"/>
  <c r="Q37" i="2" s="1"/>
  <c r="I3" i="11"/>
  <c r="K3" i="6"/>
  <c r="M40" i="2"/>
  <c r="N21" i="4"/>
  <c r="A21" i="4"/>
  <c r="K21" i="4"/>
  <c r="L21" i="4" s="1"/>
  <c r="O40" i="2"/>
  <c r="P40" i="2" s="1"/>
  <c r="Q40" i="2" s="1"/>
  <c r="M20" i="4"/>
  <c r="K19" i="5"/>
  <c r="L18" i="5"/>
  <c r="M17" i="5"/>
  <c r="C20" i="5"/>
  <c r="D20" i="5"/>
  <c r="F20" i="5"/>
  <c r="N41" i="2"/>
  <c r="G20" i="5"/>
  <c r="H20" i="5"/>
  <c r="E20" i="5"/>
  <c r="K3" i="11" l="1"/>
  <c r="M41" i="2"/>
  <c r="O41" i="2" s="1"/>
  <c r="P41" i="2" s="1"/>
  <c r="Q41" i="2" s="1"/>
  <c r="J20" i="5"/>
  <c r="A20" i="5"/>
  <c r="I20" i="5"/>
  <c r="L3" i="6"/>
  <c r="M21" i="4"/>
  <c r="L19" i="5"/>
  <c r="M18" i="5"/>
  <c r="K20" i="5" l="1"/>
  <c r="L3" i="11"/>
  <c r="M3" i="6"/>
  <c r="M19" i="5"/>
  <c r="L20" i="5" l="1"/>
  <c r="M3" i="11"/>
  <c r="AN451" i="1"/>
  <c r="AN454" i="1"/>
  <c r="AN502" i="1"/>
  <c r="AN467" i="1"/>
  <c r="AN440" i="1"/>
  <c r="AN470" i="1"/>
  <c r="AN460" i="1"/>
  <c r="AN445" i="1"/>
  <c r="AN495" i="1"/>
  <c r="AN448" i="1"/>
  <c r="AN483" i="1"/>
  <c r="AN452" i="1"/>
  <c r="AN486" i="1"/>
  <c r="AN436" i="1"/>
  <c r="AN473" i="1"/>
  <c r="AN497" i="1"/>
  <c r="AN485" i="1"/>
  <c r="AN459" i="1"/>
  <c r="AN491" i="1"/>
  <c r="AN463" i="1"/>
  <c r="AN493" i="1"/>
  <c r="AN478" i="1"/>
  <c r="AN469" i="1"/>
  <c r="AN462" i="1"/>
  <c r="AN504" i="1"/>
  <c r="AN443" i="1"/>
  <c r="AN450" i="1"/>
  <c r="AN438" i="1"/>
  <c r="AN441" i="1"/>
  <c r="AN479" i="1"/>
  <c r="AN494" i="1"/>
  <c r="AN505" i="1"/>
  <c r="AN481" i="1"/>
  <c r="AN468" i="1"/>
  <c r="AN457" i="1"/>
  <c r="AN492" i="1"/>
  <c r="AN449" i="1"/>
  <c r="AN458" i="1"/>
  <c r="AN475" i="1"/>
  <c r="AN490" i="1"/>
  <c r="AN461" i="1"/>
  <c r="AN482" i="1"/>
  <c r="AN471" i="1"/>
  <c r="AN447" i="1"/>
  <c r="AN476" i="1"/>
  <c r="AN499" i="1"/>
  <c r="AN446" i="1"/>
  <c r="AN488" i="1"/>
  <c r="AN456" i="1"/>
  <c r="AN466" i="1"/>
  <c r="AN503" i="1"/>
  <c r="AN500" i="1"/>
  <c r="AN465" i="1"/>
  <c r="AN376" i="1"/>
  <c r="AN310" i="1"/>
  <c r="AN168" i="1"/>
  <c r="AN134" i="1"/>
  <c r="AN112" i="1"/>
  <c r="AN98" i="1"/>
  <c r="AN50" i="1"/>
  <c r="AN20" i="1"/>
  <c r="AN4" i="1"/>
  <c r="AN406" i="1"/>
  <c r="AN369" i="1"/>
  <c r="AN331" i="1"/>
  <c r="AN293" i="1"/>
  <c r="AN249" i="1"/>
  <c r="AN177" i="1"/>
  <c r="AN125" i="1"/>
  <c r="AN83" i="1"/>
  <c r="AN388" i="1"/>
  <c r="AN308" i="1"/>
  <c r="AN198" i="1"/>
  <c r="AN162" i="1"/>
  <c r="AN132" i="1"/>
  <c r="AN104" i="1"/>
  <c r="AN66" i="1"/>
  <c r="AN22" i="1"/>
  <c r="AN6" i="1"/>
  <c r="AN424" i="1"/>
  <c r="AN371" i="1"/>
  <c r="AN319" i="1"/>
  <c r="AN285" i="1"/>
  <c r="AN233" i="1"/>
  <c r="AN209" i="1"/>
  <c r="AN79" i="1"/>
  <c r="AN304" i="1"/>
  <c r="AN15" i="1"/>
  <c r="AN380" i="1"/>
  <c r="AN203" i="1"/>
  <c r="AN358" i="1"/>
  <c r="AN402" i="1"/>
  <c r="AN387" i="1"/>
  <c r="AN354" i="1"/>
  <c r="AN62" i="1"/>
  <c r="AN155" i="1"/>
  <c r="AN272" i="1"/>
  <c r="AN5" i="1"/>
  <c r="AN200" i="1"/>
  <c r="AN250" i="1"/>
  <c r="AN183" i="1"/>
  <c r="AN206" i="1"/>
  <c r="AN73" i="1"/>
  <c r="AN278" i="1"/>
  <c r="AN265" i="1"/>
  <c r="AN154" i="1"/>
  <c r="AN382" i="1"/>
  <c r="AN129" i="1"/>
  <c r="AN99" i="1"/>
  <c r="AN186" i="1"/>
  <c r="AN16" i="1"/>
  <c r="AN34" i="1"/>
  <c r="AN140" i="1"/>
  <c r="AN375" i="1"/>
  <c r="AN411" i="1"/>
  <c r="AN311" i="1"/>
  <c r="AN105" i="1"/>
  <c r="AN251" i="1"/>
  <c r="AN31" i="1"/>
  <c r="AN227" i="1"/>
  <c r="AN108" i="1"/>
  <c r="AN275" i="1"/>
  <c r="AN254" i="1"/>
  <c r="AN167" i="1"/>
  <c r="AN242" i="1"/>
  <c r="AN243" i="1"/>
  <c r="AN19" i="1"/>
  <c r="AN115" i="1"/>
  <c r="AN142" i="1"/>
  <c r="AN421" i="1"/>
  <c r="AN3" i="1"/>
  <c r="AN194" i="1"/>
  <c r="AN338" i="1"/>
  <c r="AN372" i="1"/>
  <c r="AN418" i="1"/>
  <c r="AN57" i="1"/>
  <c r="AN182" i="1"/>
  <c r="AN428" i="1"/>
  <c r="AN427" i="1"/>
  <c r="AN314" i="1"/>
  <c r="AN238" i="1"/>
  <c r="AN148" i="1"/>
  <c r="AN130" i="1"/>
  <c r="AN102" i="1"/>
  <c r="AN56" i="1"/>
  <c r="AN28" i="1"/>
  <c r="AN8" i="1"/>
  <c r="AN430" i="1"/>
  <c r="AN381" i="1"/>
  <c r="AN353" i="1"/>
  <c r="AN317" i="1"/>
  <c r="AN281" i="1"/>
  <c r="AN225" i="1"/>
  <c r="AN143" i="1"/>
  <c r="AN107" i="1"/>
  <c r="AN77" i="1"/>
  <c r="AN312" i="1"/>
  <c r="AN258" i="1"/>
  <c r="AN166" i="1"/>
  <c r="AN136" i="1"/>
  <c r="AN122" i="1"/>
  <c r="AN100" i="1"/>
  <c r="AN30" i="1"/>
  <c r="AN18" i="1"/>
  <c r="AN432" i="1"/>
  <c r="AN383" i="1"/>
  <c r="AN341" i="1"/>
  <c r="AN303" i="1"/>
  <c r="AN269" i="1"/>
  <c r="AN223" i="1"/>
  <c r="AN141" i="1"/>
  <c r="AN41" i="1"/>
  <c r="AN133" i="1"/>
  <c r="AN40" i="1"/>
  <c r="AN36" i="1"/>
  <c r="AN337" i="1"/>
  <c r="AN256" i="1"/>
  <c r="AN39" i="1"/>
  <c r="AN288" i="1"/>
  <c r="AN201" i="1"/>
  <c r="AN309" i="1"/>
  <c r="AN214" i="1"/>
  <c r="AN266" i="1"/>
  <c r="AN356" i="1"/>
  <c r="AN81" i="1"/>
  <c r="AN410" i="1"/>
  <c r="AN325" i="1"/>
  <c r="AN199" i="1"/>
  <c r="AN370" i="1"/>
  <c r="AN191" i="1"/>
  <c r="AN212" i="1"/>
  <c r="AN52" i="1"/>
  <c r="AN407" i="1"/>
  <c r="AN339" i="1"/>
  <c r="AN392" i="1"/>
  <c r="AN362" i="1"/>
  <c r="AN71" i="1"/>
  <c r="AN210" i="1"/>
  <c r="AN270" i="1"/>
  <c r="AN327" i="1"/>
  <c r="AN220" i="1"/>
  <c r="AN279" i="1"/>
  <c r="AN394" i="1"/>
  <c r="AN103" i="1"/>
  <c r="AN284" i="1"/>
  <c r="AN277" i="1"/>
  <c r="AN158" i="1"/>
  <c r="AN176" i="1"/>
  <c r="AN313" i="1"/>
  <c r="AN297" i="1"/>
  <c r="AN414" i="1"/>
  <c r="AN152" i="1"/>
  <c r="AN257" i="1"/>
  <c r="AN89" i="1"/>
  <c r="AN230" i="1"/>
  <c r="AN378" i="1"/>
  <c r="AN395" i="1"/>
  <c r="AN138" i="1"/>
  <c r="AN54" i="1"/>
  <c r="AN146" i="1"/>
  <c r="AN274" i="1"/>
  <c r="AN51" i="1"/>
  <c r="AN379" i="1"/>
  <c r="AN86" i="1"/>
  <c r="AN335" i="1"/>
  <c r="AN229" i="1"/>
  <c r="AN64" i="1"/>
  <c r="AN348" i="1"/>
  <c r="AN413" i="1"/>
  <c r="AN151" i="1"/>
  <c r="AN390" i="1"/>
  <c r="AN29" i="1"/>
  <c r="AN127" i="1"/>
  <c r="AN409" i="1"/>
  <c r="AN315" i="1"/>
  <c r="AN295" i="1"/>
  <c r="AN239" i="1"/>
  <c r="AN244" i="1"/>
  <c r="AN398" i="1"/>
  <c r="AN218" i="1"/>
  <c r="AN197" i="1"/>
  <c r="AN145" i="1"/>
  <c r="AN184" i="1"/>
  <c r="AN352" i="1"/>
  <c r="AN268" i="1"/>
  <c r="AN74" i="1"/>
  <c r="AN123" i="1"/>
  <c r="AN240" i="1"/>
  <c r="AN396" i="1"/>
  <c r="AN236" i="1"/>
  <c r="AN322" i="1"/>
  <c r="AN9" i="1"/>
  <c r="AN298" i="1"/>
  <c r="AN307" i="1"/>
  <c r="AN397" i="1"/>
  <c r="AN165" i="1"/>
  <c r="AN216" i="1"/>
  <c r="AN88" i="1"/>
  <c r="AN400" i="1"/>
  <c r="AN241" i="1"/>
  <c r="AN224" i="1"/>
  <c r="AN286" i="1"/>
  <c r="AN228" i="1"/>
  <c r="AN415" i="1"/>
  <c r="AN423" i="1"/>
  <c r="AN263" i="1"/>
  <c r="AN412" i="1"/>
  <c r="AN204" i="1"/>
  <c r="AN114" i="1"/>
  <c r="AN333" i="1"/>
  <c r="AN117" i="1"/>
  <c r="AN299" i="1"/>
  <c r="AN217" i="1"/>
  <c r="AN17" i="1"/>
  <c r="AN44" i="1"/>
  <c r="AN276" i="1"/>
  <c r="AN262" i="1"/>
  <c r="AN386" i="1"/>
  <c r="AN87" i="1"/>
  <c r="AN252" i="1"/>
  <c r="AN332" i="1"/>
  <c r="AN26" i="1"/>
  <c r="AN126" i="1"/>
  <c r="AN377" i="1"/>
  <c r="AN135" i="1"/>
  <c r="AN192" i="1"/>
  <c r="AN290" i="1"/>
  <c r="AN106" i="1"/>
  <c r="AN347" i="1"/>
  <c r="AN301" i="1"/>
  <c r="AN156" i="1"/>
  <c r="AN91" i="1"/>
  <c r="AN345" i="1"/>
  <c r="AN70" i="1"/>
  <c r="AN292" i="1"/>
  <c r="AN23" i="1"/>
  <c r="AN280" i="1"/>
  <c r="AN323" i="1"/>
  <c r="AN149" i="1"/>
  <c r="AN208" i="1"/>
  <c r="AN38" i="1"/>
  <c r="AN111" i="1"/>
  <c r="AN45" i="1"/>
  <c r="AN324" i="1"/>
  <c r="AN359" i="1"/>
  <c r="AN367" i="1"/>
  <c r="AN97" i="1"/>
  <c r="AN37" i="1"/>
  <c r="AN408" i="1"/>
  <c r="AN326" i="1"/>
  <c r="AN13" i="1"/>
  <c r="AN350" i="1"/>
  <c r="AN328" i="1"/>
  <c r="AN33" i="1"/>
  <c r="AN169" i="1"/>
  <c r="AN68" i="1"/>
  <c r="AN374" i="1"/>
  <c r="AN160" i="1"/>
  <c r="AN113" i="1"/>
  <c r="AN75" i="1"/>
  <c r="AN195" i="1"/>
  <c r="AN420" i="1"/>
  <c r="AN118" i="1"/>
  <c r="AN368" i="1"/>
  <c r="AN434" i="1"/>
  <c r="AN282" i="1"/>
  <c r="AN302" i="1"/>
  <c r="AN150" i="1"/>
  <c r="AN321" i="1"/>
  <c r="AN181" i="1"/>
  <c r="AN153" i="1"/>
  <c r="AN120" i="1"/>
  <c r="AN231" i="1"/>
  <c r="AN67" i="1"/>
  <c r="AN245" i="1"/>
  <c r="AN172" i="1"/>
  <c r="AN12" i="1"/>
  <c r="AN47" i="1"/>
  <c r="AN128" i="1"/>
  <c r="AN226" i="1"/>
  <c r="AN193" i="1"/>
  <c r="AN78" i="1"/>
  <c r="AN399" i="1"/>
  <c r="AN261" i="1"/>
  <c r="AN43" i="1"/>
  <c r="AN234" i="1"/>
  <c r="AN264" i="1"/>
  <c r="AN248" i="1"/>
  <c r="AN95" i="1"/>
  <c r="AN384" i="1"/>
  <c r="AN7" i="1"/>
  <c r="AN364" i="1"/>
  <c r="AN342" i="1"/>
  <c r="AN11" i="1"/>
  <c r="AN93" i="1"/>
  <c r="AN422" i="1"/>
  <c r="AN363" i="1"/>
  <c r="AN253" i="1"/>
  <c r="AN59" i="1"/>
  <c r="AN60" i="1"/>
  <c r="AN330" i="1"/>
  <c r="AN287" i="1"/>
  <c r="AN180" i="1"/>
  <c r="AN419" i="1"/>
  <c r="AN305" i="1"/>
  <c r="AN178" i="1"/>
  <c r="AN187" i="1"/>
  <c r="AN403" i="1"/>
  <c r="AN404" i="1"/>
  <c r="AN121" i="1"/>
  <c r="AN401" i="1"/>
  <c r="AN246" i="1"/>
  <c r="AN171" i="1"/>
  <c r="AN316" i="1"/>
  <c r="AN189" i="1"/>
  <c r="AN85" i="1"/>
  <c r="AN260" i="1"/>
  <c r="AN82" i="1"/>
  <c r="AN343" i="1"/>
  <c r="AN72" i="1"/>
  <c r="AN340" i="1"/>
  <c r="AN185" i="1"/>
  <c r="AN235" i="1"/>
  <c r="AN25" i="1"/>
  <c r="AN174" i="1"/>
  <c r="AN131" i="1"/>
  <c r="AN320" i="1"/>
  <c r="AN49" i="1"/>
  <c r="AN110" i="1"/>
  <c r="AN389" i="1"/>
  <c r="AN32" i="1"/>
  <c r="AN267" i="1"/>
  <c r="AN42" i="1"/>
  <c r="AN429" i="1"/>
  <c r="AN14" i="1"/>
  <c r="AN215" i="1"/>
  <c r="AN425" i="1"/>
  <c r="AN179" i="1"/>
  <c r="AN84" i="1"/>
  <c r="AN361" i="1"/>
  <c r="AN365" i="1"/>
  <c r="AN291" i="1"/>
  <c r="AN273" i="1"/>
  <c r="AN296" i="1"/>
  <c r="AN255" i="1"/>
  <c r="AN416" i="1"/>
  <c r="AN289" i="1"/>
  <c r="AN48" i="1"/>
  <c r="AN163" i="1"/>
  <c r="AN391" i="1"/>
  <c r="AN222" i="1"/>
  <c r="M20" i="5" l="1"/>
</calcChain>
</file>

<file path=xl/sharedStrings.xml><?xml version="1.0" encoding="utf-8"?>
<sst xmlns="http://schemas.openxmlformats.org/spreadsheetml/2006/main" count="1870" uniqueCount="892">
  <si>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</si>
  <si>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</si>
  <si>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</si>
  <si>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</si>
  <si>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</si>
  <si>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</si>
  <si>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</si>
  <si>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</si>
  <si>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</si>
  <si>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</si>
  <si>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</si>
  <si>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</si>
  <si>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</si>
  <si>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</si>
  <si>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</si>
  <si>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</si>
  <si>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</si>
  <si>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</si>
  <si>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</si>
  <si>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</si>
  <si>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</si>
  <si>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</si>
  <si>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</si>
  <si>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</si>
  <si>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</si>
  <si>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</si>
  <si>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</si>
  <si>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</si>
  <si>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</si>
  <si>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</si>
  <si>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</si>
  <si>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</si>
  <si>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</si>
  <si>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</si>
  <si>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</si>
  <si>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</si>
  <si>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</si>
  <si>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</si>
  <si>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</si>
  <si>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</si>
  <si>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</si>
  <si>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</si>
  <si>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</si>
  <si>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</si>
  <si>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</si>
  <si>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</si>
  <si>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</si>
  <si>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</si>
  <si>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</si>
  <si>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</si>
  <si>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</si>
  <si>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</si>
  <si>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</si>
  <si>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</si>
  <si>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</si>
  <si>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</si>
  <si>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</si>
  <si>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</si>
  <si>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</si>
  <si>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</si>
  <si>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</si>
  <si>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</si>
  <si>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</si>
  <si>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</si>
  <si>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</si>
  <si>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</si>
  <si>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</si>
  <si>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</si>
  <si>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</si>
  <si>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</si>
  <si>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</si>
  <si>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</si>
  <si>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</si>
  <si>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</si>
  <si>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</si>
  <si>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</si>
  <si>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</si>
  <si>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</si>
  <si>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</si>
  <si>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</si>
  <si>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</si>
  <si>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</si>
  <si>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</si>
  <si>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</si>
  <si>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</si>
  <si>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</si>
  <si>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</si>
  <si>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</si>
  <si>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</si>
  <si>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</si>
  <si>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</si>
  <si>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</si>
  <si>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</si>
  <si>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</si>
  <si>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</si>
  <si>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</si>
  <si>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</si>
  <si>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</si>
  <si>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</si>
  <si>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</si>
  <si>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</si>
  <si>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</si>
  <si>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</si>
  <si>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</si>
  <si>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</si>
  <si>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</si>
  <si>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</si>
  <si>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</si>
  <si>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</si>
  <si>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</si>
  <si>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</si>
  <si>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</si>
  <si>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</si>
  <si>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</si>
  <si>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</si>
  <si>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</si>
  <si>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</si>
  <si>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</si>
  <si>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</si>
  <si>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</si>
  <si>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</si>
  <si>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</si>
  <si>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</si>
  <si>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</si>
  <si>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</si>
  <si>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</si>
  <si>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</si>
  <si>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</si>
  <si>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</si>
  <si>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</si>
  <si>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</si>
  <si>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</si>
  <si>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</si>
  <si>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</si>
  <si>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</si>
  <si>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</si>
  <si>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</si>
  <si>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</si>
  <si>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</si>
  <si>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</si>
  <si>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</si>
  <si>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</si>
  <si>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</si>
  <si>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</si>
  <si>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</si>
  <si>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</si>
  <si>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</si>
  <si>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</si>
  <si>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</si>
  <si>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</si>
  <si>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</si>
  <si>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</si>
  <si>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</si>
  <si>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</si>
  <si>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</si>
  <si>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</si>
  <si>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</si>
  <si>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</si>
  <si>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</si>
  <si>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</si>
  <si>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</si>
  <si>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</si>
  <si>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</si>
  <si>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</si>
  <si>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</si>
  <si>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</si>
  <si>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</si>
  <si>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</si>
  <si>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</si>
  <si>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</si>
  <si>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</si>
  <si>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</si>
  <si>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</si>
  <si>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</si>
  <si>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</si>
  <si>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</si>
  <si>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</si>
  <si>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</si>
  <si>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</si>
  <si>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</si>
  <si>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</si>
  <si>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</si>
  <si>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</si>
  <si>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</si>
  <si>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</si>
  <si>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</si>
  <si>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</si>
  <si>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</si>
  <si>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</si>
  <si>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</si>
  <si>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</si>
  <si>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</si>
  <si>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</si>
  <si>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</si>
  <si>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</si>
  <si>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</si>
  <si>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</si>
  <si>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</si>
  <si>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</si>
  <si>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</si>
  <si>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</si>
  <si>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</si>
  <si>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</si>
  <si>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</si>
  <si>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</si>
  <si>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</si>
  <si>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</si>
  <si>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</si>
  <si>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</si>
  <si>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</si>
  <si>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</si>
  <si>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</si>
  <si>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</si>
  <si>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</si>
  <si>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</si>
  <si>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</si>
  <si>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</si>
  <si>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</si>
  <si>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</si>
  <si>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</si>
  <si>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</si>
  <si>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</si>
  <si>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</si>
  <si>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</si>
  <si>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</si>
  <si>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</si>
  <si>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</si>
  <si>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</si>
  <si>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</si>
  <si>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</si>
  <si>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</si>
  <si>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</si>
  <si>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</si>
  <si>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</si>
  <si>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</si>
  <si>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</si>
  <si>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</si>
  <si>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</si>
  <si>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</si>
  <si>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</si>
  <si>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</si>
  <si>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</si>
  <si>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</si>
  <si>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</si>
  <si>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</si>
  <si>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</si>
  <si>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</si>
  <si>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</si>
  <si>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</si>
  <si>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</si>
  <si>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</si>
  <si>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</si>
  <si>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</si>
  <si>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</si>
  <si>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</si>
  <si>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</si>
  <si>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</si>
  <si>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</si>
  <si>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</si>
  <si>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</si>
  <si>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</si>
  <si>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</si>
  <si>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</si>
  <si>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</si>
  <si>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</si>
  <si>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</si>
  <si>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</si>
  <si>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</si>
  <si>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</si>
  <si>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</si>
  <si>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</si>
  <si>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</si>
  <si>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</si>
  <si>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</si>
  <si>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</si>
  <si>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</si>
  <si>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</si>
  <si>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</si>
  <si>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</si>
  <si>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</si>
  <si>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</si>
  <si>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</si>
  <si>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</si>
  <si>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</si>
  <si>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</si>
  <si>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</si>
  <si>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</si>
  <si>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</si>
  <si>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</si>
  <si>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</si>
  <si>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</si>
  <si>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</si>
  <si>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</si>
  <si>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</si>
  <si>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</si>
  <si>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</si>
  <si>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</si>
  <si>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</si>
  <si>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</si>
  <si>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</si>
  <si>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</si>
  <si>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</si>
  <si>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</si>
  <si>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</si>
  <si>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</si>
  <si>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</si>
  <si>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</si>
  <si>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</si>
  <si>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</si>
  <si>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</si>
  <si>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</si>
  <si>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</si>
  <si>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</si>
  <si>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</si>
  <si>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</si>
  <si>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</si>
  <si>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</si>
  <si>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</si>
  <si>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</si>
  <si>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</si>
  <si>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</si>
  <si>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</si>
  <si>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</si>
  <si>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</si>
  <si>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</si>
  <si>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</si>
  <si>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</si>
  <si>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</si>
  <si>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</si>
  <si>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</si>
  <si>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</si>
  <si>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</si>
  <si>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</si>
  <si>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</si>
  <si>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</si>
  <si>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</si>
  <si>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</si>
  <si>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</si>
  <si>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</si>
  <si>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</si>
  <si>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</si>
  <si>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</si>
  <si>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</si>
  <si>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</si>
  <si>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</si>
  <si>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</si>
  <si>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</si>
  <si>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</si>
  <si>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</si>
  <si>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</si>
  <si>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</si>
  <si>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</si>
  <si>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</si>
  <si>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</si>
  <si>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</si>
  <si>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</si>
  <si>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</si>
  <si>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</si>
  <si>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</si>
  <si>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</si>
  <si>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</si>
  <si>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</si>
  <si>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</si>
  <si>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</si>
  <si>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</si>
  <si>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</si>
  <si>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</si>
  <si>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</si>
  <si>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</si>
  <si>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</si>
  <si>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</si>
  <si>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</si>
  <si>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</si>
  <si>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</si>
  <si>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</si>
  <si>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</si>
  <si>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</si>
  <si>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</si>
  <si>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</si>
  <si>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</si>
  <si>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</si>
  <si>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</si>
  <si>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</si>
  <si>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</si>
  <si>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</si>
  <si>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</si>
  <si>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</si>
  <si>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</si>
  <si>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</si>
  <si>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</si>
  <si>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</si>
  <si>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</si>
  <si>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</si>
  <si>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</si>
  <si>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</si>
  <si>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</si>
  <si>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</si>
  <si>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</si>
  <si>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</si>
  <si>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</si>
  <si>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</si>
  <si>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</si>
  <si>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</si>
  <si>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</si>
  <si>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</si>
  <si>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</si>
  <si>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</si>
  <si>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</si>
  <si>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</si>
  <si>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</si>
  <si>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</si>
  <si>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</si>
  <si>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</si>
  <si>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</si>
  <si>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</si>
  <si>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</si>
  <si>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</si>
  <si>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</si>
  <si>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</si>
  <si>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</si>
  <si>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</si>
  <si>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</si>
  <si>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</si>
  <si>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</si>
  <si>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</si>
  <si>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</si>
  <si>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</si>
  <si>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</si>
  <si>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</si>
  <si>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</si>
  <si>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</si>
  <si>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</si>
  <si>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</si>
  <si>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</si>
  <si>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</si>
  <si>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</si>
  <si>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</si>
  <si>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</si>
  <si>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</si>
  <si>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</si>
  <si>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</si>
  <si>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</si>
  <si>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</si>
  <si>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</si>
  <si>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</si>
  <si>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</si>
  <si>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</si>
  <si>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</si>
  <si>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</si>
  <si>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</si>
  <si>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</si>
  <si>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</si>
  <si>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</si>
  <si>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</si>
  <si>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</si>
  <si>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</si>
  <si>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</si>
  <si>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</si>
  <si>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</si>
  <si>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</si>
  <si>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</si>
  <si>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</si>
  <si>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</si>
  <si>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</si>
  <si>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</si>
  <si>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</si>
  <si>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</si>
  <si>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</si>
  <si>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</si>
  <si>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</si>
  <si>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</si>
  <si>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</si>
  <si>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</si>
  <si>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</si>
  <si>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</si>
  <si>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</si>
  <si>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</si>
  <si>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</si>
  <si>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</si>
  <si>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</si>
  <si>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</si>
  <si>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</si>
  <si>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</si>
  <si>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</si>
  <si>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</si>
  <si>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</si>
  <si>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</si>
  <si>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</si>
  <si>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</si>
  <si>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</si>
  <si>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</si>
  <si>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</si>
  <si>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</si>
  <si>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</si>
  <si>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</si>
  <si>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</si>
  <si>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</si>
  <si>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</si>
  <si>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</si>
  <si>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</si>
  <si>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</si>
  <si>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</si>
  <si>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</si>
  <si>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</si>
  <si>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</si>
  <si>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</si>
  <si>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</si>
  <si>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</si>
  <si>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</si>
  <si>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</si>
  <si>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</si>
  <si>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</si>
  <si>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</si>
  <si>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</si>
  <si>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</si>
  <si>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</si>
  <si>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</si>
  <si>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</si>
  <si>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</si>
  <si>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</si>
  <si>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</si>
  <si>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</si>
  <si>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</si>
  <si>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</si>
  <si>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</si>
  <si>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</si>
  <si>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</si>
  <si>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</si>
  <si>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</si>
  <si>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</si>
  <si>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</si>
  <si>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</si>
  <si>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</si>
  <si>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</si>
  <si>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</si>
  <si>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</si>
  <si>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</si>
  <si>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</si>
  <si>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</si>
  <si>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</si>
  <si>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</si>
  <si>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</si>
  <si>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</si>
  <si>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</si>
  <si>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</si>
  <si>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</si>
  <si>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</si>
  <si>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</si>
  <si>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</si>
  <si>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</si>
  <si>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</si>
  <si>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</si>
  <si>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</si>
  <si>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</si>
  <si>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</si>
  <si>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</si>
  <si>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</si>
  <si>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</si>
  <si>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</si>
  <si>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</si>
  <si>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</si>
  <si>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</si>
  <si>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</si>
  <si>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OI PASTEL 24W DB998-24</t>
  </si>
  <si>
    <t>JANGKA BESI DBC-4001</t>
  </si>
  <si>
    <t>288 PCS</t>
  </si>
  <si>
    <t>GEL TECHJOB TG313</t>
  </si>
  <si>
    <t>GEL TECHJOB WHITE TG322-B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</si>
  <si>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</si>
  <si>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</si>
  <si>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</si>
  <si>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</si>
  <si>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</si>
  <si>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</si>
  <si>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</si>
  <si>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</si>
  <si>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</si>
  <si>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</si>
  <si>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</si>
  <si>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</si>
  <si>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</si>
  <si>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</si>
  <si>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</si>
  <si>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</si>
  <si>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</si>
  <si>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</si>
  <si>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</si>
  <si>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25100-65/ WARNA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</si>
  <si>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</si>
  <si>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</si>
  <si>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</si>
  <si>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</si>
  <si>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</si>
  <si>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</si>
  <si>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</si>
  <si>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</si>
  <si>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</si>
  <si>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</si>
  <si>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</si>
  <si>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</si>
  <si>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</si>
  <si>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</si>
  <si>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</si>
  <si>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</si>
  <si>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</si>
  <si>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</si>
  <si>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</si>
  <si>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</si>
  <si>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</si>
  <si>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</si>
  <si>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</si>
  <si>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</si>
  <si>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</si>
  <si>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</si>
  <si>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</si>
  <si>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</si>
  <si>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</si>
  <si>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</si>
  <si>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</si>
  <si>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</si>
  <si>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</si>
  <si>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</si>
  <si>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</si>
  <si>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</si>
  <si>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</si>
  <si>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</si>
  <si>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</si>
  <si>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</si>
  <si>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</si>
  <si>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</si>
  <si>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</si>
  <si>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</si>
  <si>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</si>
  <si>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</si>
  <si>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</si>
  <si>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</si>
  <si>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</si>
  <si>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</si>
  <si>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</si>
  <si>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</si>
  <si>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</si>
  <si>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</si>
  <si>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</si>
  <si>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</si>
  <si>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</si>
  <si>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</si>
  <si>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</si>
  <si>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</si>
  <si>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</si>
  <si>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</si>
  <si>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</si>
  <si>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</si>
  <si>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</si>
  <si>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</si>
  <si>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</si>
  <si>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</si>
  <si>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</si>
  <si>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</si>
  <si>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</si>
  <si>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</si>
  <si>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</si>
  <si>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</si>
  <si>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</si>
  <si>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</si>
  <si>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</si>
  <si>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</si>
  <si>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</si>
  <si>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</si>
  <si>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</si>
  <si>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</si>
  <si>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</si>
  <si>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</si>
  <si>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</si>
  <si>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</si>
  <si>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</si>
  <si>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</si>
  <si>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</si>
  <si>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</si>
  <si>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</si>
  <si>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</si>
  <si>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</si>
  <si>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</si>
  <si>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</si>
  <si>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</si>
  <si>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</si>
  <si>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</si>
  <si>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</si>
  <si>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</si>
  <si>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</si>
  <si>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</si>
  <si>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</si>
  <si>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</si>
  <si>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</si>
  <si>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</si>
  <si>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</si>
  <si>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</si>
  <si>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</si>
  <si>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</si>
  <si>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</si>
  <si>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</si>
  <si>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</si>
  <si>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</si>
  <si>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</si>
  <si>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</si>
  <si>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</si>
  <si>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</si>
  <si>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</si>
  <si>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</si>
  <si>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</si>
  <si>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</si>
  <si>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</si>
  <si>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</si>
  <si>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</si>
  <si>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</si>
  <si>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</si>
  <si>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</si>
  <si>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</si>
  <si>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</si>
  <si>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</si>
  <si>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</si>
  <si>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</si>
  <si>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OIL PASTEL 24 DB998-24</t>
  </si>
  <si>
    <t>B58.23</t>
  </si>
  <si>
    <t>ENTER 30 CM 675</t>
  </si>
  <si>
    <t>BX9.23</t>
  </si>
  <si>
    <t>KOJIKO ABSENSI D/ MRH</t>
  </si>
  <si>
    <t>ENTER CLIPBOARD ANTI PECAH</t>
  </si>
  <si>
    <t>8 DZ</t>
  </si>
  <si>
    <t>PALET KEPITING DOP 202</t>
  </si>
  <si>
    <t>120 DZ</t>
  </si>
  <si>
    <t>ENTER BUSUR NO.4 TEBAL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</si>
  <si>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</si>
  <si>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</si>
  <si>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</si>
  <si>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</si>
  <si>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</si>
  <si>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</si>
  <si>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</si>
  <si>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</si>
  <si>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</si>
  <si>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</si>
  <si>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</si>
  <si>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</si>
  <si>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</si>
  <si>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</si>
  <si>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</si>
  <si>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</si>
  <si>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</si>
  <si>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</si>
  <si>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</si>
  <si>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</si>
  <si>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</si>
  <si>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</si>
  <si>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</si>
  <si>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</si>
  <si>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</si>
  <si>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</si>
  <si>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</si>
  <si>
    <t>SA230202604</t>
  </si>
  <si>
    <t>SA230202603</t>
  </si>
  <si>
    <t>CUTTER A-300A (AUTOLOCK) JK</t>
  </si>
  <si>
    <t>60 BOX X 12 PCS</t>
  </si>
  <si>
    <t>PENCIL CASE PC-0719GZ-34A/F (GOZZY) JK</t>
  </si>
  <si>
    <t>SA230202602</t>
  </si>
  <si>
    <t>500 BOX</t>
  </si>
  <si>
    <t>PAPER CLIP JUMBO NO.5 JK</t>
  </si>
  <si>
    <t>200 BOX</t>
  </si>
  <si>
    <t>50 BOX X 40 PCS</t>
  </si>
  <si>
    <t>12 BOX X 12 PCS</t>
  </si>
  <si>
    <t>144 DZ</t>
  </si>
  <si>
    <t>KINGJELLER JK-100 (BLACK) JK</t>
  </si>
  <si>
    <t>SA230202549</t>
  </si>
  <si>
    <t>LONG REACH STAPLER HD-35LA JK</t>
  </si>
  <si>
    <t>36 PCS</t>
  </si>
  <si>
    <t>SA230202548</t>
  </si>
  <si>
    <t>96 PAK</t>
  </si>
  <si>
    <t>SA230202547</t>
  </si>
  <si>
    <t>COLOR BRUSH PEN CLP-06 JK</t>
  </si>
  <si>
    <t>6 BOX X 12 PCS</t>
  </si>
  <si>
    <t>MAGNIFIER MF-90 JK</t>
  </si>
  <si>
    <t>10 BOX X 12 PCS</t>
  </si>
  <si>
    <t>CORRECTION TAPE CT-522-02 JK</t>
  </si>
  <si>
    <t>14 BOX X 12 CARD</t>
  </si>
  <si>
    <t>SO2023020079278</t>
  </si>
  <si>
    <t>LOOSE LEAF A5-50LBR KOALA MTK</t>
  </si>
  <si>
    <t>LOOSE LEAF A5-100LBR DOTED TITIK</t>
  </si>
  <si>
    <t>LOOSE LEAF A5-50LBR DOTED TITIK</t>
  </si>
  <si>
    <t>LOOSE LEAF A5-50LBR RAINBOW POLOS</t>
  </si>
  <si>
    <t>LOOSE LEAF B5-100LBR KOALA MTK</t>
  </si>
  <si>
    <t>LOOSE LEAF B5-50LBR KOALA MTK</t>
  </si>
  <si>
    <t>MONO POCKET MB-120 WARNA KULIT</t>
  </si>
  <si>
    <t>NOTES 156-80 / ADD TELP</t>
  </si>
  <si>
    <t>300 PAK</t>
  </si>
  <si>
    <t>160 PAK</t>
  </si>
  <si>
    <t>200 PAK</t>
  </si>
  <si>
    <t>150 PAK</t>
  </si>
  <si>
    <t>KIKO COLOUR 12/12</t>
  </si>
  <si>
    <t>KIKO COLOUR 12/24</t>
  </si>
  <si>
    <t>KIKO COLOUR 18/36</t>
  </si>
  <si>
    <t>KIKO COLUR 6/12</t>
  </si>
  <si>
    <t>SO2023020079279</t>
  </si>
  <si>
    <t>20 LSN</t>
  </si>
  <si>
    <t>16 LSN</t>
  </si>
  <si>
    <t>C14</t>
  </si>
  <si>
    <t>BT 15 BATIK</t>
  </si>
  <si>
    <t>HANSA</t>
  </si>
  <si>
    <t>HN022023249</t>
  </si>
  <si>
    <t>LILIN ANGKA SHINTOENG</t>
  </si>
  <si>
    <t>NO.1/3/4/5/6/7/8</t>
  </si>
  <si>
    <t>LOOSE LEAF A5-7020 (100S) JK</t>
  </si>
  <si>
    <t>JUB328/23</t>
  </si>
  <si>
    <t>JUB329/23</t>
  </si>
  <si>
    <t xml:space="preserve">ISI GEL INK TZ-501 </t>
  </si>
  <si>
    <t>YUSHINCA</t>
  </si>
  <si>
    <t>23/YS/11/047</t>
  </si>
  <si>
    <t>CLIP FILE C 323 MIX</t>
  </si>
  <si>
    <t>CLIP FILE C 324 A5 MIX</t>
  </si>
  <si>
    <t>J2302032</t>
  </si>
  <si>
    <t>PSM</t>
  </si>
  <si>
    <t>PSM-R2302000040</t>
  </si>
  <si>
    <t>BALON METALIK 1228 20 X 5 LMP 2800</t>
  </si>
  <si>
    <t>LPG</t>
  </si>
  <si>
    <t>50 LPG</t>
  </si>
  <si>
    <t>BALON FS POLKADOT PUTIH 20 X 5 LKF 3200 PP</t>
  </si>
  <si>
    <t>BALON MACARON 1022 20 X 5 LKM 2200</t>
  </si>
  <si>
    <t>BALON JUMBO 12 X 3 LJ 1836</t>
  </si>
  <si>
    <t>60 LPG</t>
  </si>
  <si>
    <t>BALON CACING 1022 ISI 25 + POMPA KECIL CPK 2225</t>
  </si>
  <si>
    <t>280 PAK</t>
  </si>
  <si>
    <t>LILIN HBD NC 99-15A</t>
  </si>
  <si>
    <t>144 SET</t>
  </si>
  <si>
    <t>BALON FOIL HURUF HAPPY B DAY PELANGI BF 07HB</t>
  </si>
  <si>
    <t>120 SET</t>
  </si>
  <si>
    <t>LILIN HBD MAHKOTA NC-88-10 HB</t>
  </si>
  <si>
    <t>144SET</t>
  </si>
  <si>
    <t>CONCAT3</t>
  </si>
  <si>
    <t>005420</t>
  </si>
  <si>
    <t>BELUM PPN 11%</t>
  </si>
  <si>
    <t>SA230202761</t>
  </si>
  <si>
    <t>20 PAK X 10 ROL</t>
  </si>
  <si>
    <t>LABEL LB-2RL 1 BARIS JK</t>
  </si>
  <si>
    <t>GEL PEN GP-266 ITECH 2 BLACK JK</t>
  </si>
  <si>
    <t>3 GRS</t>
  </si>
  <si>
    <t>BINDER CLIP 280 JK</t>
  </si>
  <si>
    <t>23021219</t>
  </si>
  <si>
    <t>KENKO JUMBO CLIP NO/5</t>
  </si>
  <si>
    <t>KENKO PRICE LABEL 6001-2R 1 LINE @10ROL</t>
  </si>
  <si>
    <t>KENKO PRICE LABELLER MX-5500 8 DIGITS 1 LINE</t>
  </si>
  <si>
    <t>SA 40058</t>
  </si>
  <si>
    <t>50 TUB</t>
  </si>
  <si>
    <t>2300390</t>
  </si>
  <si>
    <t>WB ERASER 803</t>
  </si>
  <si>
    <t>30 DZ</t>
  </si>
  <si>
    <t>ENTER</t>
  </si>
  <si>
    <t>C46.23</t>
  </si>
  <si>
    <t>ENTER B NOTE 15 KNG</t>
  </si>
  <si>
    <t>0230</t>
  </si>
  <si>
    <t>DOC RIT ELEGANCE</t>
  </si>
  <si>
    <t>DOC RIT STATEMENT</t>
  </si>
  <si>
    <t>DUTA BUANA</t>
  </si>
  <si>
    <t>HM/060/02-23H</t>
  </si>
  <si>
    <t>BALLPEN GEL TF-1190 BR 0.3 MM HIGHTECH</t>
  </si>
  <si>
    <t>BALLPEN GEL TF-1190 HTM 0.3MM HIGHTECH</t>
  </si>
  <si>
    <t>BALLPEN GEL TF-3115 0.3MM HIGHTECH KNOCK</t>
  </si>
  <si>
    <t>GLORY STATIONERY</t>
  </si>
  <si>
    <t>FP23020006</t>
  </si>
  <si>
    <t>BK MWRN JUMBO ANGKA IF</t>
  </si>
  <si>
    <t>600 PCS</t>
  </si>
  <si>
    <t>BK MWRN 4 SERI JUMBO IF</t>
  </si>
  <si>
    <t>SAPUTRO OFFICE</t>
  </si>
  <si>
    <t>G-0417INV.SOS</t>
  </si>
  <si>
    <t>BOLPOINT GEL ZUI XUA HITAM (N)</t>
  </si>
  <si>
    <t>192 LSN</t>
  </si>
  <si>
    <t>BONUS BINDER CLIP</t>
  </si>
  <si>
    <t>K/ STOCK KWT PUTIH</t>
  </si>
  <si>
    <t>SA230203004</t>
  </si>
  <si>
    <t xml:space="preserve">200 BOX </t>
  </si>
  <si>
    <t>BINDER CLIP 260 JK</t>
  </si>
  <si>
    <t>LABELLER MX-5500 M 8 DIGITS JK</t>
  </si>
  <si>
    <t>HM/ 065/ 02-23H</t>
  </si>
  <si>
    <t>ACRYLIV TF-AC-002 (12 X 12 M)</t>
  </si>
  <si>
    <t>HM/064/02-23H</t>
  </si>
  <si>
    <t>ACRYLIC COLOUR TF-1C-001 (12 X 6ML)</t>
  </si>
  <si>
    <t>72 SET</t>
  </si>
  <si>
    <t>ACRYLC COLOUR TF-AC-003 (28 X 6 ML)</t>
  </si>
  <si>
    <t>HM/06/02-23H</t>
  </si>
  <si>
    <t>ACRYLIC COLOUR TF-AC-004N (12 X 5 ML) NEON</t>
  </si>
  <si>
    <t>ACRYLIC COLOUR TF-AC-006M 12 X 6 ML( METALIC</t>
  </si>
  <si>
    <t>ACRYLIC COLOUR TF-AC-005P (12 X 5 SML) PASTEL</t>
  </si>
  <si>
    <t>BALLBEN PROMOSI HM-2220</t>
  </si>
  <si>
    <t>CORRECTION TAPE CT-562 JK</t>
  </si>
  <si>
    <t>modal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</si>
</sst>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</font>
    <font>
      <sz val="11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1008" headerRowDxfId="226" dataDxfId="225">
  <autoFilter ref="A2:AN1008"/>
  <sortState ref="A23:AM342">
    <sortCondition ref="F2:F1019"/>
  </sortState>
  <tableColumns count="40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/>
    <tableColumn id="3" name="SUPPLIER" dataDxfId="215" totalsRowDxfId="214"/>
    <tableColumn id="4" name="FAKTUR" dataDxfId="213" totalsRowDxfId="212"/>
    <tableColumn id="5" name="NO.NOTA" dataDxfId="211" totalsRowDxfId="210"/>
    <tableColumn id="6" name="NO.SJ" dataDxfId="209" totalsRowDxfId="208"/>
    <tableColumn id="7" name="TGL.NOTA" dataDxfId="207" totalsRowDxfId="206"/>
    <tableColumn id="8" name="SERI" dataDxfId="205" totalsRowDxfId="204"/>
    <tableColumn id="9" name="NAMA BARANG" dataDxfId="203" totalsRowDxfId="202"/>
    <tableColumn id="10" name="C" dataDxfId="201" totalsRowDxfId="200"/>
    <tableColumn id="12" name="QTY" dataDxfId="199" totalsRowDxfId="198"/>
    <tableColumn id="13" name="STN" dataDxfId="197" totalsRowDxfId="196"/>
    <tableColumn id="14" name="HARGA SATUAN" dataDxfId="195" totalsRowDxfId="194"/>
    <tableColumn id="16" name="HARGA/ CTN" dataDxfId="193" totalsRowDxfId="192"/>
    <tableColumn id="17" name="QTY/ CTN" dataDxfId="191" totalsRowDxfId="190"/>
    <tableColumn id="18" name="DISC 1" dataDxfId="189" totalsRowDxfId="188"/>
    <tableColumn id="19" name="DISC 2" dataDxfId="187" totalsRowDxfId="186"/>
    <tableColumn id="11" name="DISC DLL" dataDxfId="185" totalsRowDxfId="184"/>
    <tableColumn id="31" name="KETERANGAN" dataDxfId="183" totalsRowDxfId="182"/>
    <tableColumn id="20" name="JUMLAH" dataDxfId="181" totalsRowDxfId="180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9" totalsRowDxfId="178">
      <calculatedColumnFormula>IF(NOTA[[#This Row],[JUMLAH]]="","",NOTA[[#This Row],[JUMLAH]]*NOTA[[#This Row],[DISC 1]])</calculatedColumnFormula>
    </tableColumn>
    <tableColumn id="22" name="DISC 2-" dataDxfId="177" totalsRowDxfId="176">
      <calculatedColumnFormula>IF(NOTA[[#This Row],[JUMLAH]]="","",(NOTA[[#This Row],[JUMLAH]]-NOTA[[#This Row],[DISC 1-]])*NOTA[[#This Row],[DISC 2]])</calculatedColumnFormula>
    </tableColumn>
    <tableColumn id="25" name="DISC" dataDxfId="175" totalsRowDxfId="174">
      <calculatedColumnFormula>IF(NOTA[[#This Row],[JUMLAH]]="","",NOTA[[#This Row],[DISC 1-]]+NOTA[[#This Row],[DISC 2-]])</calculatedColumnFormula>
    </tableColumn>
    <tableColumn id="26" name="TOTAL" dataDxfId="173" totalsRowDxfId="172">
      <calculatedColumnFormula>IF(NOTA[[#This Row],[JUMLAH]]="","",NOTA[[#This Row],[JUMLAH]]-NOTA[[#This Row],[DISC]])</calculatedColumnFormula>
    </tableColumn>
    <tableColumn id="33" name="DISC TOTAL" dataDxfId="171" totalsRowDxfId="17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9" totalsRowDxfId="16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7" totalsRowDxfId="16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5" totalsRowDxfId="164">
      <calculatedColumnFormula>IF(OR(NOTA[[#This Row],[QTY]]="",NOTA[[#This Row],[HARGA SATUAN]]="",),"",NOTA[[#This Row],[QTY]]*NOTA[[#This Row],[HARGA SATUAN]])</calculatedColumnFormula>
    </tableColumn>
    <tableColumn id="27" name="TGL_H" dataDxfId="163" totalsRowDxfId="16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1" totalsRowDxfId="16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9" totalsRowDxfId="158">
      <calculatedColumnFormula>IF(NOTA[[#This Row],[ID_H]]="","",IF(NOTA[[#This Row],[FAKTUR]]="",INDIRECT(ADDRESS(ROW()-1,COLUMN())),NOTA[[#This Row],[FAKTUR]]))</calculatedColumnFormula>
    </tableColumn>
    <tableColumn id="30" name="qb" dataDxfId="157">
      <calculatedColumnFormula>IF(NOTA[[#This Row],[ID]]="","",COUNTIF(NOTA[ID_H],NOTA[[#This Row],[ID_H]]))</calculatedColumnFormula>
    </tableColumn>
    <tableColumn id="29" name="Column1" dataDxfId="156">
      <calculatedColumnFormula>IF(NOTA[[#This Row],[TGL.NOTA]]="",IF(NOTA[[#This Row],[SUPPLIER_H]]="","",AJ2),MONTH(NOTA[[#This Row],[TGL.NOTA]]))</calculatedColumnFormula>
    </tableColumn>
    <tableColumn id="38" name="CONCAT1" dataDxfId="15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8"/>
  <sheetViews>
    <sheetView tabSelected="1" topLeftCell="G461" zoomScale="70" zoomScaleNormal="70" zoomScaleSheetLayoutView="55" workbookViewId="0">
      <selection activeCell="R490" sqref="R490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1.14062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9" width="52.140625" customWidth="1"/>
    <col min="40" max="40" width="6.2851562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835</v>
      </c>
      <c r="AN2" s="182" t="s">
        <v>170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3" s="181">
        <f>IF(NOTA[[#This Row],[CONCAT1]]="","",MATCH(NOTA[[#This Row],[CONCAT1]],[2]!db[NB NOTA_C],0)+1)</f>
        <v>1059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" s="181">
        <f>IF(NOTA[[#This Row],[CONCAT1]]="","",MATCH(NOTA[[#This Row],[CONCAT1]],[2]!db[NB NOTA_C],0)+1)</f>
        <v>1097</v>
      </c>
    </row>
    <row r="5" spans="1:40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" s="181">
        <f>IF(NOTA[[#This Row],[CONCAT1]]="","",MATCH(NOTA[[#This Row],[CONCAT1]],[2]!db[NB NOTA_C],0)+1)</f>
        <v>1042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6" s="181">
        <f>IF(NOTA[[#This Row],[CONCAT1]]="","",MATCH(NOTA[[#This Row],[CONCAT1]],[2]!db[NB NOTA_C],0)+1)</f>
        <v>1321</v>
      </c>
    </row>
    <row r="7" spans="1:40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7" s="181">
        <f>IF(NOTA[[#This Row],[CONCAT1]]="","",MATCH(NOTA[[#This Row],[CONCAT1]],[2]!db[NB NOTA_C],0)+1)</f>
        <v>1140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8" s="181">
        <f>IF(NOTA[[#This Row],[CONCAT1]]="","",MATCH(NOTA[[#This Row],[CONCAT1]],[2]!db[NB NOTA_C],0)+1)</f>
        <v>1109</v>
      </c>
    </row>
    <row r="9" spans="1:40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9" s="181">
        <f>IF(NOTA[[#This Row],[CONCAT1]]="","",MATCH(NOTA[[#This Row],[CONCAT1]],[2]!db[NB NOTA_C],0)+1)</f>
        <v>1111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" s="181" t="str">
        <f>IF(NOTA[[#This Row],[CONCAT1]]="","",MATCH(NOTA[[#This Row],[CONCAT1]],[2]!db[NB NOTA_C],0)+1)</f>
        <v/>
      </c>
    </row>
    <row r="11" spans="1:40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11" s="181">
        <f>IF(NOTA[[#This Row],[CONCAT1]]="","",MATCH(NOTA[[#This Row],[CONCAT1]],[2]!db[NB NOTA_C],0)+1)</f>
        <v>1057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2" s="181">
        <f>IF(NOTA[[#This Row],[CONCAT1]]="","",MATCH(NOTA[[#This Row],[CONCAT1]],[2]!db[NB NOTA_C],0)+1)</f>
        <v>1060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13" s="181">
        <f>IF(NOTA[[#This Row],[CONCAT1]]="","",MATCH(NOTA[[#This Row],[CONCAT1]],[2]!db[NB NOTA_C],0)+1)</f>
        <v>1061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14" s="181">
        <f>IF(NOTA[[#This Row],[CONCAT1]]="","",MATCH(NOTA[[#This Row],[CONCAT1]],[2]!db[NB NOTA_C],0)+1)</f>
        <v>1110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5" s="181">
        <f>IF(NOTA[[#This Row],[CONCAT1]]="","",MATCH(NOTA[[#This Row],[CONCAT1]],[2]!db[NB NOTA_C],0)+1)</f>
        <v>1278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6" s="181">
        <f>IF(NOTA[[#This Row],[CONCAT1]]="","",MATCH(NOTA[[#This Row],[CONCAT1]],[2]!db[NB NOTA_C],0)+1)</f>
        <v>1280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17" s="181">
        <f>IF(NOTA[[#This Row],[CONCAT1]]="","",MATCH(NOTA[[#This Row],[CONCAT1]],[2]!db[NB NOTA_C],0)+1)</f>
        <v>1177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18" s="181">
        <f>IF(NOTA[[#This Row],[CONCAT1]]="","",MATCH(NOTA[[#This Row],[CONCAT1]],[2]!db[NB NOTA_C],0)+1)</f>
        <v>1311</v>
      </c>
    </row>
    <row r="19" spans="1:40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9" s="181">
        <f>IF(NOTA[[#This Row],[CONCAT1]]="","",MATCH(NOTA[[#This Row],[CONCAT1]],[2]!db[NB NOTA_C],0)+1)</f>
        <v>1099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0" s="181">
        <f>IF(NOTA[[#This Row],[CONCAT1]]="","",MATCH(NOTA[[#This Row],[CONCAT1]],[2]!db[NB NOTA_C],0)+1)</f>
        <v>1131</v>
      </c>
    </row>
    <row r="21" spans="1:40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" s="181" t="str">
        <f>IF(NOTA[[#This Row],[CONCAT1]]="","",MATCH(NOTA[[#This Row],[CONCAT1]],[2]!db[NB NOTA_C],0)+1)</f>
        <v/>
      </c>
    </row>
    <row r="22" spans="1:40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22" s="181" t="e">
        <f>IF(NOTA[[#This Row],[CONCAT1]]="","",MATCH(NOTA[[#This Row],[CONCAT1]],[2]!db[NB NOTA_C],0)+1)</f>
        <v>#N/A</v>
      </c>
    </row>
    <row r="23" spans="1:40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hb65gunindo21000000.050.1</v>
      </c>
      <c r="AN23" s="181">
        <f>IF(NOTA[[#This Row],[CONCAT1]]="","",MATCH(NOTA[[#This Row],[CONCAT1]],[2]!db[NB NOTA_C],0)+1)</f>
        <v>966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" s="181" t="str">
        <f>IF(NOTA[[#This Row],[CONCAT1]]="","",MATCH(NOTA[[#This Row],[CONCAT1]],[2]!db[NB NOTA_C],0)+1)</f>
        <v/>
      </c>
    </row>
    <row r="25" spans="1:40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cuttera18trans0</v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cuttera18trans0</v>
      </c>
      <c r="AN25" s="181">
        <f>IF(NOTA[[#This Row],[CONCAT1]]="","",MATCH(NOTA[[#This Row],[CONCAT1]],[2]!db[NB NOTA_C],0)+1)</f>
        <v>560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ollgunindo0</v>
      </c>
      <c r="AN26" s="181" t="e">
        <f>IF(NOTA[[#This Row],[CONCAT1]]="","",MATCH(NOTA[[#This Row],[CONCAT1]],[2]!db[NB NOTA_C],0)+1)</f>
        <v>#N/A</v>
      </c>
    </row>
    <row r="27" spans="1:40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181" t="str">
        <f>IF(NOTA[[#This Row],[CONCAT1]]="","",MATCH(NOTA[[#This Row],[CONCAT1]],[2]!db[NB NOTA_C],0)+1)</f>
        <v/>
      </c>
    </row>
    <row r="28" spans="1:40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28" s="181">
        <f>IF(NOTA[[#This Row],[CONCAT1]]="","",MATCH(NOTA[[#This Row],[CONCAT1]],[2]!db[NB NOTA_C],0)+1)</f>
        <v>814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29" s="181">
        <f>IF(NOTA[[#This Row],[CONCAT1]]="","",MATCH(NOTA[[#This Row],[CONCAT1]],[2]!db[NB NOTA_C],0)+1)</f>
        <v>800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30" s="181">
        <f>IF(NOTA[[#This Row],[CONCAT1]]="","",MATCH(NOTA[[#This Row],[CONCAT1]],[2]!db[NB NOTA_C],0)+1)</f>
        <v>828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31" s="181">
        <f>IF(NOTA[[#This Row],[CONCAT1]]="","",MATCH(NOTA[[#This Row],[CONCAT1]],[2]!db[NB NOTA_C],0)+1)</f>
        <v>840</v>
      </c>
    </row>
    <row r="32" spans="1:40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32" s="181" t="e">
        <f>IF(NOTA[[#This Row],[CONCAT1]]="","",MATCH(NOTA[[#This Row],[CONCAT1]],[2]!db[NB NOTA_C],0)+1)</f>
        <v>#N/A</v>
      </c>
    </row>
    <row r="33" spans="1:40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geltizofancytg348el0</v>
      </c>
      <c r="AN33" s="181" t="e">
        <f>IF(NOTA[[#This Row],[CONCAT1]]="","",MATCH(NOTA[[#This Row],[CONCAT1]],[2]!db[NB NOTA_C],0)+1)</f>
        <v>#N/A</v>
      </c>
    </row>
    <row r="34" spans="1:40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prnggaris30cmdbf272200000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prnggaris30cmdbf272200000</v>
      </c>
      <c r="AN34" s="181" t="e">
        <f>IF(NOTA[[#This Row],[CONCAT1]]="","",MATCH(NOTA[[#This Row],[CONCAT1]],[2]!db[NB NOTA_C],0)+1)</f>
        <v>#N/A</v>
      </c>
    </row>
    <row r="35" spans="1:40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181" t="str">
        <f>IF(NOTA[[#This Row],[CONCAT1]]="","",MATCH(NOTA[[#This Row],[CONCAT1]],[2]!db[NB NOTA_C],0)+1)</f>
        <v/>
      </c>
    </row>
    <row r="36" spans="1:40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peruncingpayupu8350</v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peruncingpayupu8350</v>
      </c>
      <c r="AN36" s="181" t="e">
        <f>IF(NOTA[[#This Row],[CONCAT1]]="","",MATCH(NOTA[[#This Row],[CONCAT1]],[2]!db[NB NOTA_C],0)+1)</f>
        <v>#N/A</v>
      </c>
    </row>
    <row r="37" spans="1:40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peruncingpayupu8440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peruncingpayupu8440</v>
      </c>
      <c r="AN37" s="181" t="e">
        <f>IF(NOTA[[#This Row],[CONCAT1]]="","",MATCH(NOTA[[#This Row],[CONCAT1]],[2]!db[NB NOTA_C],0)+1)</f>
        <v>#N/A</v>
      </c>
    </row>
    <row r="38" spans="1:40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peruncingpayupu8230</v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peruncingpayupu8230</v>
      </c>
      <c r="AN38" s="181" t="e">
        <f>IF(NOTA[[#This Row],[CONCAT1]]="","",MATCH(NOTA[[#This Row],[CONCAT1]],[2]!db[NB NOTA_C],0)+1)</f>
        <v>#N/A</v>
      </c>
    </row>
    <row r="39" spans="1:40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peruncingpayupu8240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peruncingpayupu8240</v>
      </c>
      <c r="AN39" s="181" t="e">
        <f>IF(NOTA[[#This Row],[CONCAT1]]="","",MATCH(NOTA[[#This Row],[CONCAT1]],[2]!db[NB NOTA_C],0)+1)</f>
        <v>#N/A</v>
      </c>
    </row>
    <row r="40" spans="1:40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peruncingpayupu8250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peruncingpayupu8250</v>
      </c>
      <c r="AN40" s="181" t="e">
        <f>IF(NOTA[[#This Row],[CONCAT1]]="","",MATCH(NOTA[[#This Row],[CONCAT1]],[2]!db[NB NOTA_C],0)+1)</f>
        <v>#N/A</v>
      </c>
    </row>
    <row r="41" spans="1:40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peruncingpayupu8290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peruncingpayupu8290</v>
      </c>
      <c r="AN41" s="181" t="e">
        <f>IF(NOTA[[#This Row],[CONCAT1]]="","",MATCH(NOTA[[#This Row],[CONCAT1]],[2]!db[NB NOTA_C],0)+1)</f>
        <v>#N/A</v>
      </c>
    </row>
    <row r="42" spans="1:40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peruncingpayupu8300</v>
      </c>
      <c r="AN42" s="181" t="e">
        <f>IF(NOTA[[#This Row],[CONCAT1]]="","",MATCH(NOTA[[#This Row],[CONCAT1]],[2]!db[NB NOTA_C],0)+1)</f>
        <v>#N/A</v>
      </c>
    </row>
    <row r="43" spans="1:40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peruncingpayupu8450</v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peruncingpayupu8450</v>
      </c>
      <c r="AN43" s="181" t="e">
        <f>IF(NOTA[[#This Row],[CONCAT1]]="","",MATCH(NOTA[[#This Row],[CONCAT1]],[2]!db[NB NOTA_C],0)+1)</f>
        <v>#N/A</v>
      </c>
    </row>
    <row r="44" spans="1:40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peruncingpayupu8460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peruncingpayupu8460</v>
      </c>
      <c r="AN44" s="181" t="e">
        <f>IF(NOTA[[#This Row],[CONCAT1]]="","",MATCH(NOTA[[#This Row],[CONCAT1]],[2]!db[NB NOTA_C],0)+1)</f>
        <v>#N/A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peruncingpayupu8570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peruncingpayupu8570</v>
      </c>
      <c r="AN45" s="181" t="e">
        <f>IF(NOTA[[#This Row],[CONCAT1]]="","",MATCH(NOTA[[#This Row],[CONCAT1]],[2]!db[NB NOTA_C],0)+1)</f>
        <v>#N/A</v>
      </c>
    </row>
    <row r="46" spans="1:40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" s="181" t="str">
        <f>IF(NOTA[[#This Row],[CONCAT1]]="","",MATCH(NOTA[[#This Row],[CONCAT1]],[2]!db[NB NOTA_C],0)+1)</f>
        <v/>
      </c>
    </row>
    <row r="47" spans="1:40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47" s="181">
        <f>IF(NOTA[[#This Row],[CONCAT1]]="","",MATCH(NOTA[[#This Row],[CONCAT1]],[2]!db[NB NOTA_C],0)+1)</f>
        <v>1311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48" s="181">
        <f>IF(NOTA[[#This Row],[CONCAT1]]="","",MATCH(NOTA[[#This Row],[CONCAT1]],[2]!db[NB NOTA_C],0)+1)</f>
        <v>1260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49" s="181">
        <f>IF(NOTA[[#This Row],[CONCAT1]]="","",MATCH(NOTA[[#This Row],[CONCAT1]],[2]!db[NB NOTA_C],0)+1)</f>
        <v>1138</v>
      </c>
    </row>
    <row r="50" spans="1:40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0" s="181">
        <f>IF(NOTA[[#This Row],[CONCAT1]]="","",MATCH(NOTA[[#This Row],[CONCAT1]],[2]!db[NB NOTA_C],0)+1)</f>
        <v>1143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1" s="181">
        <f>IF(NOTA[[#This Row],[CONCAT1]]="","",MATCH(NOTA[[#This Row],[CONCAT1]],[2]!db[NB NOTA_C],0)+1)</f>
        <v>1255</v>
      </c>
    </row>
    <row r="52" spans="1:40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52" s="181">
        <f>IF(NOTA[[#This Row],[CONCAT1]]="","",MATCH(NOTA[[#This Row],[CONCAT1]],[2]!db[NB NOTA_C],0)+1)</f>
        <v>1131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" s="181" t="str">
        <f>IF(NOTA[[#This Row],[CONCAT1]]="","",MATCH(NOTA[[#This Row],[CONCAT1]],[2]!db[NB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54" s="181">
        <f>IF(NOTA[[#This Row],[CONCAT1]]="","",MATCH(NOTA[[#This Row],[CONCAT1]],[2]!db[NB NOTA_C],0)+1)</f>
        <v>1161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181" t="str">
        <f>IF(NOTA[[#This Row],[CONCAT1]]="","",MATCH(NOTA[[#This Row],[CONCAT1]],[2]!db[NB NOTA_C],0)+1)</f>
        <v/>
      </c>
    </row>
    <row r="56" spans="1:40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clipboardkayukotaksqclpky444000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clipboardkayukotaksqclpky444000</v>
      </c>
      <c r="AN56" s="181">
        <f>IF(NOTA[[#This Row],[CONCAT1]]="","",MATCH(NOTA[[#This Row],[CONCAT1]],[2]!db[NB NOTA_C],0)+1)</f>
        <v>471</v>
      </c>
    </row>
    <row r="57" spans="1:40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clipboardkayukotaksqclpky443999.52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clipboardkayukotaksqclpky443999.52</v>
      </c>
      <c r="AN57" s="181">
        <f>IF(NOTA[[#This Row],[CONCAT1]]="","",MATCH(NOTA[[#This Row],[CONCAT1]],[2]!db[NB NOTA_C],0)+1)</f>
        <v>471</v>
      </c>
    </row>
    <row r="58" spans="1:40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" s="181" t="str">
        <f>IF(NOTA[[#This Row],[CONCAT1]]="","",MATCH(NOTA[[#This Row],[CONCAT1]],[2]!db[NB NOTA_C],0)+1)</f>
        <v/>
      </c>
    </row>
    <row r="59" spans="1:40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59" s="181">
        <f>IF(NOTA[[#This Row],[CONCAT1]]="","",MATCH(NOTA[[#This Row],[CONCAT1]],[2]!db[NB NOTA_C],0)+1)</f>
        <v>1545</v>
      </c>
    </row>
    <row r="60" spans="1:40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60" s="181" t="e">
        <f>IF(NOTA[[#This Row],[CONCAT1]]="","",MATCH(NOTA[[#This Row],[CONCAT1]],[2]!db[NB NOTA_C],0)+1)</f>
        <v>#N/A</v>
      </c>
    </row>
    <row r="61" spans="1:40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" s="181" t="str">
        <f>IF(NOTA[[#This Row],[CONCAT1]]="","",MATCH(NOTA[[#This Row],[CONCAT1]],[2]!db[NB NOTA_C],0)+1)</f>
        <v/>
      </c>
    </row>
    <row r="62" spans="1:40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N62" s="181">
        <f>IF(NOTA[[#This Row],[CONCAT1]]="","",MATCH(NOTA[[#This Row],[CONCAT1]],[2]!db[NB NOTA_C],0)+1)</f>
        <v>1330</v>
      </c>
    </row>
    <row r="63" spans="1:40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" s="181" t="str">
        <f>IF(NOTA[[#This Row],[CONCAT1]]="","",MATCH(NOTA[[#This Row],[CONCAT1]],[2]!db[NB NOTA_C],0)+1)</f>
        <v/>
      </c>
    </row>
    <row r="64" spans="1:40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64" s="181">
        <f>IF(NOTA[[#This Row],[CONCAT1]]="","",MATCH(NOTA[[#This Row],[CONCAT1]],[2]!db[NB NOTA_C],0)+1)</f>
        <v>1937</v>
      </c>
    </row>
    <row r="65" spans="1:40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" s="181" t="str">
        <f>IF(NOTA[[#This Row],[CONCAT1]]="","",MATCH(NOTA[[#This Row],[CONCAT1]],[2]!db[NB NOTA_C],0)+1)</f>
        <v/>
      </c>
    </row>
    <row r="66" spans="1:40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pianikadhboxpremium1150000</v>
      </c>
      <c r="AN66" s="181">
        <f>IF(NOTA[[#This Row],[CONCAT1]]="","",MATCH(NOTA[[#This Row],[CONCAT1]],[2]!db[NB NOTA_C],0)+1)</f>
        <v>1884</v>
      </c>
    </row>
    <row r="67" spans="1:40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pianikasuperprotas1008000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pianikasuperprotas1008000</v>
      </c>
      <c r="AN67" s="181" t="e">
        <f>IF(NOTA[[#This Row],[CONCAT1]]="","",MATCH(NOTA[[#This Row],[CONCAT1]],[2]!db[NB NOTA_C],0)+1)</f>
        <v>#N/A</v>
      </c>
    </row>
    <row r="68" spans="1:40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sulingyamaha1425000</v>
      </c>
      <c r="AN68" s="181">
        <f>IF(NOTA[[#This Row],[CONCAT1]]="","",MATCH(NOTA[[#This Row],[CONCAT1]],[2]!db[NB NOTA_C],0)+1)</f>
        <v>2026</v>
      </c>
    </row>
    <row r="69" spans="1:40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" s="181" t="str">
        <f>IF(NOTA[[#This Row],[CONCAT1]]="","",MATCH(NOTA[[#This Row],[CONCAT1]],[2]!db[NB NOTA_C],0)+1)</f>
        <v/>
      </c>
    </row>
    <row r="70" spans="1:40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70" s="181">
        <f>IF(NOTA[[#This Row],[CONCAT1]]="","",MATCH(NOTA[[#This Row],[CONCAT1]],[2]!db[NB NOTA_C],0)+1)</f>
        <v>1099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1" s="181">
        <f>IF(NOTA[[#This Row],[CONCAT1]]="","",MATCH(NOTA[[#This Row],[CONCAT1]],[2]!db[NB NOTA_C],0)+1)</f>
        <v>1042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72" s="181">
        <f>IF(NOTA[[#This Row],[CONCAT1]]="","",MATCH(NOTA[[#This Row],[CONCAT1]],[2]!db[NB NOTA_C],0)+1)</f>
        <v>1046</v>
      </c>
    </row>
    <row r="73" spans="1:40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73" s="181">
        <f>IF(NOTA[[#This Row],[CONCAT1]]="","",MATCH(NOTA[[#This Row],[CONCAT1]],[2]!db[NB NOTA_C],0)+1)</f>
        <v>1265</v>
      </c>
    </row>
    <row r="74" spans="1:40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74" s="181">
        <f>IF(NOTA[[#This Row],[CONCAT1]]="","",MATCH(NOTA[[#This Row],[CONCAT1]],[2]!db[NB NOTA_C],0)+1)</f>
        <v>1145</v>
      </c>
    </row>
    <row r="75" spans="1:40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75" s="181">
        <f>IF(NOTA[[#This Row],[CONCAT1]]="","",MATCH(NOTA[[#This Row],[CONCAT1]],[2]!db[NB NOTA_C],0)+1)</f>
        <v>1057</v>
      </c>
    </row>
    <row r="76" spans="1:40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181" t="str">
        <f>IF(NOTA[[#This Row],[CONCAT1]]="","",MATCH(NOTA[[#This Row],[CONCAT1]],[2]!db[NB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77" s="181">
        <f>IF(NOTA[[#This Row],[CONCAT1]]="","",MATCH(NOTA[[#This Row],[CONCAT1]],[2]!db[NB NOTA_C],0)+1)</f>
        <v>554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78" s="181">
        <f>IF(NOTA[[#This Row],[CONCAT1]]="","",MATCH(NOTA[[#This Row],[CONCAT1]],[2]!db[NB NOTA_C],0)+1)</f>
        <v>1571</v>
      </c>
    </row>
    <row r="79" spans="1:40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 t="s">
        <v>376</v>
      </c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79" s="181">
        <f>IF(NOTA[[#This Row],[CONCAT1]]="","",MATCH(NOTA[[#This Row],[CONCAT1]],[2]!db[NB NOTA_C],0)+1)</f>
        <v>1857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" s="181" t="str">
        <f>IF(NOTA[[#This Row],[CONCAT1]]="","",MATCH(NOTA[[#This Row],[CONCAT1]],[2]!db[NB NOTA_C],0)+1)</f>
        <v/>
      </c>
    </row>
    <row r="81" spans="1:40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mathsetms55jk21168000.1250.05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mathsetms55jk21168000.1250.05</v>
      </c>
      <c r="AN81" s="181">
        <f>IF(NOTA[[#This Row],[CONCAT1]]="","",MATCH(NOTA[[#This Row],[CONCAT1]],[2]!db[NB NOTA_C],0)+1)</f>
        <v>1498</v>
      </c>
    </row>
    <row r="82" spans="1:40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mathsetms25jk21168000.1250.05</v>
      </c>
      <c r="AN82" s="181">
        <f>IF(NOTA[[#This Row],[CONCAT1]]="","",MATCH(NOTA[[#This Row],[CONCAT1]],[2]!db[NB NOTA_C],0)+1)</f>
        <v>1494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N83" s="181">
        <f>IF(NOTA[[#This Row],[CONCAT1]]="","",MATCH(NOTA[[#This Row],[CONCAT1]],[2]!db[NB NOTA_C],0)+1)</f>
        <v>1646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" s="181">
        <f>IF(NOTA[[#This Row],[CONCAT1]]="","",MATCH(NOTA[[#This Row],[CONCAT1]],[2]!db[NB NOTA_C],0)+1)</f>
        <v>1645</v>
      </c>
    </row>
    <row r="85" spans="1:40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85" s="181">
        <f>IF(NOTA[[#This Row],[CONCAT1]]="","",MATCH(NOTA[[#This Row],[CONCAT1]],[2]!db[NB NOTA_C],0)+1)</f>
        <v>1639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86" s="181">
        <f>IF(NOTA[[#This Row],[CONCAT1]]="","",MATCH(NOTA[[#This Row],[CONCAT1]],[2]!db[NB NOTA_C],0)+1)</f>
        <v>2050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87" s="181">
        <f>IF(NOTA[[#This Row],[CONCAT1]]="","",MATCH(NOTA[[#This Row],[CONCAT1]],[2]!db[NB NOTA_C],0)+1)</f>
        <v>1774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N88" s="181">
        <f>IF(NOTA[[#This Row],[CONCAT1]]="","",MATCH(NOTA[[#This Row],[CONCAT1]],[2]!db[NB NOTA_C],0)+1)</f>
        <v>1369</v>
      </c>
    </row>
    <row r="89" spans="1:40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89" s="181">
        <f>IF(NOTA[[#This Row],[CONCAT1]]="","",MATCH(NOTA[[#This Row],[CONCAT1]],[2]!db[NB NOTA_C],0)+1)</f>
        <v>1358</v>
      </c>
    </row>
    <row r="90" spans="1:40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" s="181" t="str">
        <f>IF(NOTA[[#This Row],[CONCAT1]]="","",MATCH(NOTA[[#This Row],[CONCAT1]],[2]!db[NB NOTA_C],0)+1)</f>
        <v/>
      </c>
    </row>
    <row r="91" spans="1:40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91" s="181">
        <f>IF(NOTA[[#This Row],[CONCAT1]]="","",MATCH(NOTA[[#This Row],[CONCAT1]],[2]!db[NB NOTA_C],0)+1)</f>
        <v>332</v>
      </c>
    </row>
    <row r="92" spans="1:40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" s="181" t="str">
        <f>IF(NOTA[[#This Row],[CONCAT1]]="","",MATCH(NOTA[[#This Row],[CONCAT1]],[2]!db[NB NOTA_C],0)+1)</f>
        <v/>
      </c>
    </row>
    <row r="93" spans="1:40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idcardb22125000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idcardb22125000</v>
      </c>
      <c r="AN93" s="181">
        <f>IF(NOTA[[#This Row],[CONCAT1]]="","",MATCH(NOTA[[#This Row],[CONCAT1]],[2]!db[NB NOTA_C],0)+1)</f>
        <v>989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" s="181" t="str">
        <f>IF(NOTA[[#This Row],[CONCAT1]]="","",MATCH(NOTA[[#This Row],[CONCAT1]],[2]!db[NB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karetpentiltwinswan23750000.05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karetpentiltwinswan23750000.05</v>
      </c>
      <c r="AN95" s="181" t="e">
        <f>IF(NOTA[[#This Row],[CONCAT1]]="","",MATCH(NOTA[[#This Row],[CONCAT1]],[2]!db[NB NOTA_C],0)+1)</f>
        <v>#N/A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" s="181" t="str">
        <f>IF(NOTA[[#This Row],[CONCAT1]]="","",MATCH(NOTA[[#This Row],[CONCAT1]],[2]!db[NB NOTA_C],0)+1)</f>
        <v/>
      </c>
    </row>
    <row r="97" spans="1:40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97" s="181">
        <f>IF(NOTA[[#This Row],[CONCAT1]]="","",MATCH(NOTA[[#This Row],[CONCAT1]],[2]!db[NB NOTA_C],0)+1)</f>
        <v>1161</v>
      </c>
    </row>
    <row r="98" spans="1:40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98" s="181">
        <f>IF(NOTA[[#This Row],[CONCAT1]]="","",MATCH(NOTA[[#This Row],[CONCAT1]],[2]!db[NB NOTA_C],0)+1)</f>
        <v>1162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99" s="181">
        <f>IF(NOTA[[#This Row],[CONCAT1]]="","",MATCH(NOTA[[#This Row],[CONCAT1]],[2]!db[NB NOTA_C],0)+1)</f>
        <v>1169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00" s="181">
        <f>IF(NOTA[[#This Row],[CONCAT1]]="","",MATCH(NOTA[[#This Row],[CONCAT1]],[2]!db[NB NOTA_C],0)+1)</f>
        <v>1170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1" s="181" t="str">
        <f>IF(NOTA[[#This Row],[CONCAT1]]="","",MATCH(NOTA[[#This Row],[CONCAT1]],[2]!db[NB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2" s="181">
        <f>IF(NOTA[[#This Row],[CONCAT1]]="","",MATCH(NOTA[[#This Row],[CONCAT1]],[2]!db[NB NOTA_C],0)+1)</f>
        <v>1161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103" s="181">
        <f>IF(NOTA[[#This Row],[CONCAT1]]="","",MATCH(NOTA[[#This Row],[CONCAT1]],[2]!db[NB NOTA_C],0)+1)</f>
        <v>2086</v>
      </c>
    </row>
    <row r="104" spans="1:40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04" s="181">
        <f>IF(NOTA[[#This Row],[CONCAT1]]="","",MATCH(NOTA[[#This Row],[CONCAT1]],[2]!db[NB NOTA_C],0)+1)</f>
        <v>2088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105" s="181">
        <f>IF(NOTA[[#This Row],[CONCAT1]]="","",MATCH(NOTA[[#This Row],[CONCAT1]],[2]!db[NB NOTA_C],0)+1)</f>
        <v>2089</v>
      </c>
    </row>
    <row r="106" spans="1:40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106" s="181">
        <f>IF(NOTA[[#This Row],[CONCAT1]]="","",MATCH(NOTA[[#This Row],[CONCAT1]],[2]!db[NB NOTA_C],0)+1)</f>
        <v>2090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07" s="181">
        <f>IF(NOTA[[#This Row],[CONCAT1]]="","",MATCH(NOTA[[#This Row],[CONCAT1]],[2]!db[NB NOTA_C],0)+1)</f>
        <v>2091</v>
      </c>
    </row>
    <row r="108" spans="1:40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108" s="181">
        <f>IF(NOTA[[#This Row],[CONCAT1]]="","",MATCH(NOTA[[#This Row],[CONCAT1]],[2]!db[NB NOTA_C],0)+1)</f>
        <v>2092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9" s="181" t="str">
        <f>IF(NOTA[[#This Row],[CONCAT1]]="","",MATCH(NOTA[[#This Row],[CONCAT1]],[2]!db[NB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calculatorjoykocc3751200000.1250.05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calculatorjoykocc3751200000.1250.05</v>
      </c>
      <c r="AN110" s="181">
        <f>IF(NOTA[[#This Row],[CONCAT1]]="","",MATCH(NOTA[[#This Row],[CONCAT1]],[2]!db[NB NOTA_C],0)+1)</f>
        <v>407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111" s="181">
        <f>IF(NOTA[[#This Row],[CONCAT1]]="","",MATCH(NOTA[[#This Row],[CONCAT1]],[2]!db[NB NOTA_C],0)+1)</f>
        <v>408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calculatorjoykocc36blue18800000.1250.05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calculatorjoykocc36blue470000.1250.05</v>
      </c>
      <c r="AN112" s="181">
        <f>IF(NOTA[[#This Row],[CONCAT1]]="","",MATCH(NOTA[[#This Row],[CONCAT1]],[2]!db[NB NOTA_C],0)+1)</f>
        <v>403</v>
      </c>
    </row>
    <row r="113" spans="1:40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calculatorjoykocc36green18800000.1250.05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calculatorjoykocc36green470000.1250.05</v>
      </c>
      <c r="AN113" s="181">
        <f>IF(NOTA[[#This Row],[CONCAT1]]="","",MATCH(NOTA[[#This Row],[CONCAT1]],[2]!db[NB NOTA_C],0)+1)</f>
        <v>404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calculatorjoykocc36yellow18800000.1250.05</v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calculatorjoykocc36yellow470000.1250.05</v>
      </c>
      <c r="AN114" s="181">
        <f>IF(NOTA[[#This Row],[CONCAT1]]="","",MATCH(NOTA[[#This Row],[CONCAT1]],[2]!db[NB NOTA_C],0)+1)</f>
        <v>406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calculatorjoykocc11a58800000.1250.05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calculatorjoykocc11a58800000.1250.05</v>
      </c>
      <c r="AN115" s="181">
        <f>IF(NOTA[[#This Row],[CONCAT1]]="","",MATCH(NOTA[[#This Row],[CONCAT1]],[2]!db[NB NOTA_C],0)+1)</f>
        <v>389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181" t="str">
        <f>IF(NOTA[[#This Row],[CONCAT1]]="","",MATCH(NOTA[[#This Row],[CONCAT1]],[2]!db[NB NOTA_C],0)+1)</f>
        <v/>
      </c>
    </row>
    <row r="117" spans="1:40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517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117" s="181">
        <f>IF(NOTA[[#This Row],[CONCAT1]]="","",MATCH(NOTA[[#This Row],[CONCAT1]],[2]!db[NB NOTA_C],0)+1)</f>
        <v>514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18" s="181">
        <f>IF(NOTA[[#This Row],[CONCAT1]]="","",MATCH(NOTA[[#This Row],[CONCAT1]],[2]!db[NB NOTA_C],0)+1)</f>
        <v>1857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9" s="181" t="str">
        <f>IF(NOTA[[#This Row],[CONCAT1]]="","",MATCH(NOTA[[#This Row],[CONCAT1]],[2]!db[NB NOTA_C],0)+1)</f>
        <v/>
      </c>
    </row>
    <row r="120" spans="1:40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N120" s="181">
        <f>IF(NOTA[[#This Row],[CONCAT1]]="","",MATCH(NOTA[[#This Row],[CONCAT1]],[2]!db[NB NOTA_C],0)+1)</f>
        <v>948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N121" s="181">
        <f>IF(NOTA[[#This Row],[CONCAT1]]="","",MATCH(NOTA[[#This Row],[CONCAT1]],[2]!db[NB NOTA_C],0)+1)</f>
        <v>946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122" s="181">
        <f>IF(NOTA[[#This Row],[CONCAT1]]="","",MATCH(NOTA[[#This Row],[CONCAT1]],[2]!db[NB NOTA_C],0)+1)</f>
        <v>575</v>
      </c>
    </row>
    <row r="123" spans="1:40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123" s="181">
        <f>IF(NOTA[[#This Row],[CONCAT1]]="","",MATCH(NOTA[[#This Row],[CONCAT1]],[2]!db[NB NOTA_C],0)+1)</f>
        <v>560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4" s="181" t="str">
        <f>IF(NOTA[[#This Row],[CONCAT1]]="","",MATCH(NOTA[[#This Row],[CONCAT1]],[2]!db[NB NOTA_C],0)+1)</f>
        <v/>
      </c>
    </row>
    <row r="125" spans="1:40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N125" s="181">
        <f>IF(NOTA[[#This Row],[CONCAT1]]="","",MATCH(NOTA[[#This Row],[CONCAT1]],[2]!db[NB NOTA_C],0)+1)</f>
        <v>2152</v>
      </c>
    </row>
    <row r="126" spans="1:40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N126" s="181">
        <f>IF(NOTA[[#This Row],[CONCAT1]]="","",MATCH(NOTA[[#This Row],[CONCAT1]],[2]!db[NB NOTA_C],0)+1)</f>
        <v>2153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N127" s="181">
        <f>IF(NOTA[[#This Row],[CONCAT1]]="","",MATCH(NOTA[[#This Row],[CONCAT1]],[2]!db[NB NOTA_C],0)+1)</f>
        <v>2154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N128" s="181">
        <f>IF(NOTA[[#This Row],[CONCAT1]]="","",MATCH(NOTA[[#This Row],[CONCAT1]],[2]!db[NB NOTA_C],0)+1)</f>
        <v>2151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N129" s="181">
        <f>IF(NOTA[[#This Row],[CONCAT1]]="","",MATCH(NOTA[[#This Row],[CONCAT1]],[2]!db[NB NOTA_C],0)+1)</f>
        <v>2156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N130" s="181">
        <f>IF(NOTA[[#This Row],[CONCAT1]]="","",MATCH(NOTA[[#This Row],[CONCAT1]],[2]!db[NB NOTA_C],0)+1)</f>
        <v>2157</v>
      </c>
    </row>
    <row r="131" spans="1:40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N131" s="181">
        <f>IF(NOTA[[#This Row],[CONCAT1]]="","",MATCH(NOTA[[#This Row],[CONCAT1]],[2]!db[NB NOTA_C],0)+1)</f>
        <v>2158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N132" s="181">
        <f>IF(NOTA[[#This Row],[CONCAT1]]="","",MATCH(NOTA[[#This Row],[CONCAT1]],[2]!db[NB NOTA_C],0)+1)</f>
        <v>2155</v>
      </c>
    </row>
    <row r="133" spans="1:40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548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N133" s="181">
        <f>IF(NOTA[[#This Row],[CONCAT1]]="","",MATCH(NOTA[[#This Row],[CONCAT1]],[2]!db[NB NOTA_C],0)+1)</f>
        <v>2160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548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N134" s="181">
        <f>IF(NOTA[[#This Row],[CONCAT1]]="","",MATCH(NOTA[[#This Row],[CONCAT1]],[2]!db[NB NOTA_C],0)+1)</f>
        <v>2161</v>
      </c>
    </row>
    <row r="135" spans="1:40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548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N135" s="181">
        <f>IF(NOTA[[#This Row],[CONCAT1]]="","",MATCH(NOTA[[#This Row],[CONCAT1]],[2]!db[NB NOTA_C],0)+1)</f>
        <v>2162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548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N136" s="181">
        <f>IF(NOTA[[#This Row],[CONCAT1]]="","",MATCH(NOTA[[#This Row],[CONCAT1]],[2]!db[NB NOTA_C],0)+1)</f>
        <v>2159</v>
      </c>
    </row>
    <row r="137" spans="1:40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7" s="181" t="str">
        <f>IF(NOTA[[#This Row],[CONCAT1]]="","",MATCH(NOTA[[#This Row],[CONCAT1]],[2]!db[NB NOTA_C],0)+1)</f>
        <v/>
      </c>
    </row>
    <row r="138" spans="1:40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513</v>
      </c>
      <c r="G138" s="26" t="s">
        <v>359</v>
      </c>
      <c r="H138" s="31" t="s">
        <v>514</v>
      </c>
      <c r="I138" s="26"/>
      <c r="J138" s="51">
        <v>44963</v>
      </c>
      <c r="K138" s="26"/>
      <c r="L138" s="26" t="s">
        <v>515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docritinfinityhitam1260000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docritinfinityhitam1260000</v>
      </c>
      <c r="AN138" s="181">
        <f>IF(NOTA[[#This Row],[CONCAT1]]="","",MATCH(NOTA[[#This Row],[CONCAT1]],[2]!db[NB NOTA_C],0)+1)</f>
        <v>604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9" s="181" t="str">
        <f>IF(NOTA[[#This Row],[CONCAT1]]="","",MATCH(NOTA[[#This Row],[CONCAT1]],[2]!db[NB NOTA_C],0)+1)</f>
        <v/>
      </c>
    </row>
    <row r="140" spans="1:40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518</v>
      </c>
      <c r="G140" s="26" t="s">
        <v>359</v>
      </c>
      <c r="H140" s="31" t="s">
        <v>519</v>
      </c>
      <c r="I140" s="26"/>
      <c r="J140" s="51">
        <v>44957</v>
      </c>
      <c r="K140" s="26"/>
      <c r="L140" s="26" t="s">
        <v>520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525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mesintembakanlilinkecil20w1600000</v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mesintembakanlilinkecil20w1600000</v>
      </c>
      <c r="AN140" s="181" t="e">
        <f>IF(NOTA[[#This Row],[CONCAT1]]="","",MATCH(NOTA[[#This Row],[CONCAT1]],[2]!db[NB NOTA_C],0)+1)</f>
        <v>#N/A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521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525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kemocengplastik20gxp3420780000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kemocengplastik20gxp3420780000</v>
      </c>
      <c r="AN141" s="181" t="e">
        <f>IF(NOTA[[#This Row],[CONCAT1]]="","",MATCH(NOTA[[#This Row],[CONCAT1]],[2]!db[NB NOTA_C],0)+1)</f>
        <v>#N/A</v>
      </c>
    </row>
    <row r="142" spans="1:40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522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idcardplasikukurana21800000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idcardplasikukurana21800000</v>
      </c>
      <c r="AN142" s="181" t="e">
        <f>IF(NOTA[[#This Row],[CONCAT1]]="","",MATCH(NOTA[[#This Row],[CONCAT1]],[2]!db[NB NOTA_C],0)+1)</f>
        <v>#N/A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524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526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lemkertas15grlbr1040000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lemkertas15grlbr1040000</v>
      </c>
      <c r="AN143" s="181" t="e">
        <f>IF(NOTA[[#This Row],[CONCAT1]]="","",MATCH(NOTA[[#This Row],[CONCAT1]],[2]!db[NB NOTA_C],0)+1)</f>
        <v>#N/A</v>
      </c>
    </row>
    <row r="144" spans="1:40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4" s="181" t="str">
        <f>IF(NOTA[[#This Row],[CONCAT1]]="","",MATCH(NOTA[[#This Row],[CONCAT1]],[2]!db[NB NOTA_C],0)+1)</f>
        <v/>
      </c>
    </row>
    <row r="145" spans="1:40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527</v>
      </c>
      <c r="I145" s="26" t="s">
        <v>529</v>
      </c>
      <c r="J145" s="51">
        <v>44960</v>
      </c>
      <c r="K145" s="26"/>
      <c r="L145" s="26" t="s">
        <v>547</v>
      </c>
      <c r="M145" s="39">
        <v>10</v>
      </c>
      <c r="N145" s="26"/>
      <c r="O145" s="26"/>
      <c r="P145" s="49"/>
      <c r="Q145" s="52">
        <v>1150000</v>
      </c>
      <c r="R145" s="39" t="s">
        <v>530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45" s="181">
        <f>IF(NOTA[[#This Row],[CONCAT1]]="","",MATCH(NOTA[[#This Row],[CONCAT1]],[2]!db[NB NOTA_C],0)+1)</f>
        <v>1220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528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146" s="181">
        <f>IF(NOTA[[#This Row],[CONCAT1]]="","",MATCH(NOTA[[#This Row],[CONCAT1]],[2]!db[NB NOTA_C],0)+1)</f>
        <v>1260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7" s="181" t="str">
        <f>IF(NOTA[[#This Row],[CONCAT1]]="","",MATCH(NOTA[[#This Row],[CONCAT1]],[2]!db[NB NOTA_C],0)+1)</f>
        <v/>
      </c>
    </row>
    <row r="148" spans="1:40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531</v>
      </c>
      <c r="I148" s="26" t="s">
        <v>532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48" s="181">
        <f>IF(NOTA[[#This Row],[CONCAT1]]="","",MATCH(NOTA[[#This Row],[CONCAT1]],[2]!db[NB NOTA_C],0)+1)</f>
        <v>1161</v>
      </c>
    </row>
    <row r="149" spans="1:40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49" s="181">
        <f>IF(NOTA[[#This Row],[CONCAT1]]="","",MATCH(NOTA[[#This Row],[CONCAT1]],[2]!db[NB NOTA_C],0)+1)</f>
        <v>1162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50" s="181">
        <f>IF(NOTA[[#This Row],[CONCAT1]]="","",MATCH(NOTA[[#This Row],[CONCAT1]],[2]!db[NB NOTA_C],0)+1)</f>
        <v>1169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51" s="181">
        <f>IF(NOTA[[#This Row],[CONCAT1]]="","",MATCH(NOTA[[#This Row],[CONCAT1]],[2]!db[NB NOTA_C],0)+1)</f>
        <v>1170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533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N152" s="181">
        <f>IF(NOTA[[#This Row],[CONCAT1]]="","",MATCH(NOTA[[#This Row],[CONCAT1]],[2]!db[NB NOTA_C],0)+1)</f>
        <v>1163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53" s="181">
        <f>IF(NOTA[[#This Row],[CONCAT1]]="","",MATCH(NOTA[[#This Row],[CONCAT1]],[2]!db[NB NOTA_C],0)+1)</f>
        <v>1156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534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54" s="181">
        <f>IF(NOTA[[#This Row],[CONCAT1]]="","",MATCH(NOTA[[#This Row],[CONCAT1]],[2]!db[NB NOTA_C],0)+1)</f>
        <v>1195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535</v>
      </c>
      <c r="M155" s="39">
        <v>3</v>
      </c>
      <c r="N155" s="26"/>
      <c r="O155" s="26"/>
      <c r="P155" s="49"/>
      <c r="Q155" s="52">
        <v>504000</v>
      </c>
      <c r="R155" s="39" t="s">
        <v>537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55" s="181">
        <f>IF(NOTA[[#This Row],[CONCAT1]]="","",MATCH(NOTA[[#This Row],[CONCAT1]],[2]!db[NB NOTA_C],0)+1)</f>
        <v>1222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532</v>
      </c>
      <c r="J156" s="51"/>
      <c r="K156" s="26"/>
      <c r="L156" s="26" t="s">
        <v>536</v>
      </c>
      <c r="M156" s="39">
        <v>8</v>
      </c>
      <c r="N156" s="26"/>
      <c r="O156" s="26"/>
      <c r="P156" s="49"/>
      <c r="Q156" s="52">
        <v>396000</v>
      </c>
      <c r="R156" s="39" t="s">
        <v>537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56" s="181">
        <f>IF(NOTA[[#This Row],[CONCAT1]]="","",MATCH(NOTA[[#This Row],[CONCAT1]],[2]!db[NB NOTA_C],0)+1)</f>
        <v>1221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181" t="str">
        <f>IF(NOTA[[#This Row],[CONCAT1]]="","",MATCH(NOTA[[#This Row],[CONCAT1]],[2]!db[NB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538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158" s="181">
        <f>IF(NOTA[[#This Row],[CONCAT1]]="","",MATCH(NOTA[[#This Row],[CONCAT1]],[2]!db[NB NOTA_C],0)+1)</f>
        <v>1358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181" t="str">
        <f>IF(NOTA[[#This Row],[CONCAT1]]="","",MATCH(NOTA[[#This Row],[CONCAT1]],[2]!db[NB NOTA_C],0)+1)</f>
        <v/>
      </c>
    </row>
    <row r="160" spans="1:40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539</v>
      </c>
      <c r="I160" s="26"/>
      <c r="J160" s="51">
        <v>44959</v>
      </c>
      <c r="K160" s="26"/>
      <c r="L160" s="26" t="s">
        <v>540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541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lemtembakgunmt50520w1488000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lemtembakgunmt50520w1488000</v>
      </c>
      <c r="AN160" s="181" t="e">
        <f>IF(NOTA[[#This Row],[CONCAT1]]="","",MATCH(NOTA[[#This Row],[CONCAT1]],[2]!db[NB NOTA_C],0)+1)</f>
        <v>#N/A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181" t="str">
        <f>IF(NOTA[[#This Row],[CONCAT1]]="","",MATCH(NOTA[[#This Row],[CONCAT1]],[2]!db[NB NOTA_C],0)+1)</f>
        <v/>
      </c>
    </row>
    <row r="162" spans="1:40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542</v>
      </c>
      <c r="G162" s="26" t="s">
        <v>359</v>
      </c>
      <c r="H162" s="31" t="s">
        <v>543</v>
      </c>
      <c r="I162" s="26"/>
      <c r="J162" s="51">
        <v>44961</v>
      </c>
      <c r="K162" s="26"/>
      <c r="L162" s="26" t="s">
        <v>544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545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mapkancingsikaac05biru870000</v>
      </c>
      <c r="AN162" s="181">
        <f>IF(NOTA[[#This Row],[CONCAT1]]="","",MATCH(NOTA[[#This Row],[CONCAT1]],[2]!db[NB NOTA_C],0)+1)</f>
        <v>1456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546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545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mapkancingsikaac05merah870000</v>
      </c>
      <c r="AN163" s="181">
        <f>IF(NOTA[[#This Row],[CONCAT1]]="","",MATCH(NOTA[[#This Row],[CONCAT1]],[2]!db[NB NOTA_C],0)+1)</f>
        <v>1461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181" t="str">
        <f>IF(NOTA[[#This Row],[CONCAT1]]="","",MATCH(NOTA[[#This Row],[CONCAT1]],[2]!db[NB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>
        <v>44966</v>
      </c>
      <c r="F165" s="26" t="s">
        <v>25</v>
      </c>
      <c r="G165" s="26" t="s">
        <v>24</v>
      </c>
      <c r="H165" s="31" t="s">
        <v>549</v>
      </c>
      <c r="I165" s="26"/>
      <c r="J165" s="51">
        <v>44963</v>
      </c>
      <c r="K165" s="26"/>
      <c r="L165" s="26" t="s">
        <v>550</v>
      </c>
      <c r="M165" s="39">
        <v>2</v>
      </c>
      <c r="N165" s="26">
        <v>2000</v>
      </c>
      <c r="O165" s="26" t="s">
        <v>430</v>
      </c>
      <c r="P165" s="49">
        <v>3000</v>
      </c>
      <c r="Q165" s="52"/>
      <c r="R165" s="39" t="s">
        <v>431</v>
      </c>
      <c r="S165" s="53">
        <v>0.125</v>
      </c>
      <c r="T165" s="53">
        <v>0.05</v>
      </c>
      <c r="U165" s="54"/>
      <c r="V165" s="37"/>
      <c r="W165" s="54">
        <f>IF(NOTA[[#This Row],[HARGA/ CTN]]="",NOTA[[#This Row],[JUMLAH_H]],NOTA[[#This Row],[HARGA/ CTN]]*IF(NOTA[[#This Row],[C]]="",0,NOTA[[#This Row],[C]]))</f>
        <v>6000000</v>
      </c>
      <c r="X165" s="54">
        <f>IF(NOTA[[#This Row],[JUMLAH]]="","",NOTA[[#This Row],[JUMLAH]]*NOTA[[#This Row],[DISC 1]])</f>
        <v>750000</v>
      </c>
      <c r="Y165" s="54">
        <f>IF(NOTA[[#This Row],[JUMLAH]]="","",(NOTA[[#This Row],[JUMLAH]]-NOTA[[#This Row],[DISC 1-]])*NOTA[[#This Row],[DISC 2]])</f>
        <v>262500</v>
      </c>
      <c r="Z165" s="54">
        <f>IF(NOTA[[#This Row],[JUMLAH]]="","",NOTA[[#This Row],[DISC 1-]]+NOTA[[#This Row],[DISC 2-]])</f>
        <v>1012500</v>
      </c>
      <c r="AA165" s="54">
        <f>IF(NOTA[[#This Row],[JUMLAH]]="","",NOTA[[#This Row],[JUMLAH]]-NOTA[[#This Row],[DISC]])</f>
        <v>4987500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65" s="54">
        <f>IF(OR(NOTA[[#This Row],[QTY]]="",NOTA[[#This Row],[HARGA SATUAN]]="",),"",NOTA[[#This Row],[QTY]]*NOTA[[#This Row],[HARGA SATUAN]])</f>
        <v>6000000</v>
      </c>
      <c r="AF165" s="51">
        <f ca="1">IF(NOTA[ID_H]="","",INDEX(NOTA[TANGGAL],MATCH(,INDIRECT(ADDRESS(ROW(NOTA[TANGGAL]),COLUMN(NOTA[TANGGAL]))&amp;":"&amp;ADDRESS(ROW(),COLUMN(NOTA[TANGGAL]))),-1)))</f>
        <v>44966</v>
      </c>
      <c r="AG165" s="65" t="str">
        <f ca="1">IF(NOTA[[#This Row],[NAMA BARANG]]="","",INDEX(NOTA[SUPPLIER],MATCH(,INDIRECT(ADDRESS(ROW(NOTA[ID]),COLUMN(NOTA[ID]))&amp;":"&amp;ADDRESS(ROW(),COLUMN(NOTA[ID]))),-1)))</f>
        <v>ATALI MAKMUR</v>
      </c>
      <c r="AH165" s="65" t="str">
        <f ca="1">IF(NOTA[[#This Row],[ID_H]]="","",IF(NOTA[[#This Row],[FAKTUR]]="",INDIRECT(ADDRESS(ROW()-1,COLUMN())),NOTA[[#This Row],[FAKTUR]]))</f>
        <v>ARTO MORO</v>
      </c>
      <c r="AI165" s="38">
        <f ca="1">IF(NOTA[[#This Row],[ID]]="","",COUNTIF(NOTA[ID_H],NOTA[[#This Row],[ID_H]]))</f>
        <v>5</v>
      </c>
      <c r="AJ165" s="38">
        <f>IF(NOTA[[#This Row],[TGL.NOTA]]="",IF(NOTA[[#This Row],[SUPPLIER_H]]="","",AJ164),MONTH(NOTA[[#This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165" s="181">
        <f>IF(NOTA[[#This Row],[CONCAT1]]="","",MATCH(NOTA[[#This Row],[CONCAT1]],[2]!db[NB NOTA_C],0)+1)</f>
        <v>1357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278</v>
      </c>
      <c r="M166" s="39">
        <v>5</v>
      </c>
      <c r="N166" s="26">
        <v>720</v>
      </c>
      <c r="O166" s="26" t="s">
        <v>406</v>
      </c>
      <c r="P166" s="49">
        <v>11900</v>
      </c>
      <c r="Q166" s="52"/>
      <c r="R166" s="39" t="s">
        <v>407</v>
      </c>
      <c r="S166" s="53">
        <v>0.125</v>
      </c>
      <c r="T166" s="53">
        <v>0.05</v>
      </c>
      <c r="U166" s="54"/>
      <c r="V166" s="37"/>
      <c r="W166" s="54">
        <f>IF(NOTA[[#This Row],[HARGA/ CTN]]="",NOTA[[#This Row],[JUMLAH_H]],NOTA[[#This Row],[HARGA/ CTN]]*IF(NOTA[[#This Row],[C]]="",0,NOTA[[#This Row],[C]]))</f>
        <v>8568000</v>
      </c>
      <c r="X166" s="54">
        <f>IF(NOTA[[#This Row],[JUMLAH]]="","",NOTA[[#This Row],[JUMLAH]]*NOTA[[#This Row],[DISC 1]])</f>
        <v>1071000</v>
      </c>
      <c r="Y166" s="54">
        <f>IF(NOTA[[#This Row],[JUMLAH]]="","",(NOTA[[#This Row],[JUMLAH]]-NOTA[[#This Row],[DISC 1-]])*NOTA[[#This Row],[DISC 2]])</f>
        <v>374850</v>
      </c>
      <c r="Z166" s="54">
        <f>IF(NOTA[[#This Row],[JUMLAH]]="","",NOTA[[#This Row],[DISC 1-]]+NOTA[[#This Row],[DISC 2-]])</f>
        <v>1445850</v>
      </c>
      <c r="AA166" s="54">
        <f>IF(NOTA[[#This Row],[JUMLAH]]="","",NOTA[[#This Row],[JUMLAH]]-NOTA[[#This Row],[DISC]])</f>
        <v>7122150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66" s="54">
        <f>IF(OR(NOTA[[#This Row],[QTY]]="",NOTA[[#This Row],[HARGA SATUAN]]="",),"",NOTA[[#This Row],[QTY]]*NOTA[[#This Row],[HARGA SATUAN]])</f>
        <v>8568000</v>
      </c>
      <c r="AF166" s="51">
        <f ca="1">IF(NOTA[ID_H]="","",INDEX(NOTA[TANGGAL],MATCH(,INDIRECT(ADDRESS(ROW(NOTA[TANGGAL]),COLUMN(NOTA[TANGGAL]))&amp;":"&amp;ADDRESS(ROW(),COLUMN(NOTA[TANGGAL]))),-1)))</f>
        <v>44966</v>
      </c>
      <c r="AG166" s="65" t="str">
        <f ca="1">IF(NOTA[[#This Row],[NAMA BARANG]]="","",INDEX(NOTA[SUPPLIER],MATCH(,INDIRECT(ADDRESS(ROW(NOTA[ID]),COLUMN(NOTA[ID]))&amp;":"&amp;ADDRESS(ROW(),COLUMN(NOTA[ID]))),-1)))</f>
        <v>ATALI MAKMUR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66" s="181">
        <f>IF(NOTA[[#This Row],[CONCAT1]]="","",MATCH(NOTA[[#This Row],[CONCAT1]],[2]!db[NB NOTA_C],0)+1)</f>
        <v>1572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173</v>
      </c>
      <c r="M167" s="39">
        <v>5</v>
      </c>
      <c r="N167" s="26">
        <v>360</v>
      </c>
      <c r="O167" s="26" t="s">
        <v>406</v>
      </c>
      <c r="P167" s="49">
        <v>23000</v>
      </c>
      <c r="Q167" s="52"/>
      <c r="R167" s="39" t="s">
        <v>551</v>
      </c>
      <c r="S167" s="53">
        <v>0.125</v>
      </c>
      <c r="T167" s="53">
        <v>0.05</v>
      </c>
      <c r="U167" s="54"/>
      <c r="V167" s="37"/>
      <c r="W167" s="54">
        <f>IF(NOTA[[#This Row],[HARGA/ CTN]]="",NOTA[[#This Row],[JUMLAH_H]],NOTA[[#This Row],[HARGA/ CTN]]*IF(NOTA[[#This Row],[C]]="",0,NOTA[[#This Row],[C]]))</f>
        <v>8280000</v>
      </c>
      <c r="X167" s="54">
        <f>IF(NOTA[[#This Row],[JUMLAH]]="","",NOTA[[#This Row],[JUMLAH]]*NOTA[[#This Row],[DISC 1]])</f>
        <v>1035000</v>
      </c>
      <c r="Y167" s="54">
        <f>IF(NOTA[[#This Row],[JUMLAH]]="","",(NOTA[[#This Row],[JUMLAH]]-NOTA[[#This Row],[DISC 1-]])*NOTA[[#This Row],[DISC 2]])</f>
        <v>362250</v>
      </c>
      <c r="Z167" s="54">
        <f>IF(NOTA[[#This Row],[JUMLAH]]="","",NOTA[[#This Row],[DISC 1-]]+NOTA[[#This Row],[DISC 2-]])</f>
        <v>1397250</v>
      </c>
      <c r="AA167" s="54">
        <f>IF(NOTA[[#This Row],[JUMLAH]]="","",NOTA[[#This Row],[JUMLAH]]-NOTA[[#This Row],[DISC]])</f>
        <v>6882750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67" s="54">
        <f>IF(OR(NOTA[[#This Row],[QTY]]="",NOTA[[#This Row],[HARGA SATUAN]]="",),"",NOTA[[#This Row],[QTY]]*NOTA[[#This Row],[HARGA SATUAN]])</f>
        <v>8280000</v>
      </c>
      <c r="AF167" s="51">
        <f ca="1">IF(NOTA[ID_H]="","",INDEX(NOTA[TANGGAL],MATCH(,INDIRECT(ADDRESS(ROW(NOTA[TANGGAL]),COLUMN(NOTA[TANGGAL]))&amp;":"&amp;ADDRESS(ROW(),COLUMN(NOTA[TANGGAL]))),-1)))</f>
        <v>44966</v>
      </c>
      <c r="AG167" s="65" t="str">
        <f ca="1">IF(NOTA[[#This Row],[NAMA BARANG]]="","",INDEX(NOTA[SUPPLIER],MATCH(,INDIRECT(ADDRESS(ROW(NOTA[ID]),COLUMN(NOTA[ID]))&amp;":"&amp;ADDRESS(ROW(),COLUMN(NOTA[ID]))),-1)))</f>
        <v>ATALI MAKMUR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2</v>
      </c>
      <c r="AK1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67" s="181">
        <f>IF(NOTA[[#This Row],[CONCAT1]]="","",MATCH(NOTA[[#This Row],[CONCAT1]],[2]!db[NB NOTA_C],0)+1)</f>
        <v>1573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282</v>
      </c>
      <c r="M168" s="39">
        <v>5</v>
      </c>
      <c r="N168" s="26">
        <v>240</v>
      </c>
      <c r="O168" s="26" t="s">
        <v>406</v>
      </c>
      <c r="P168" s="49">
        <v>29600</v>
      </c>
      <c r="Q168" s="52"/>
      <c r="R168" s="39" t="s">
        <v>480</v>
      </c>
      <c r="S168" s="53">
        <v>0.125</v>
      </c>
      <c r="T168" s="53">
        <v>0.05</v>
      </c>
      <c r="U168" s="54"/>
      <c r="V168" s="37"/>
      <c r="W168" s="54">
        <f>IF(NOTA[[#This Row],[HARGA/ CTN]]="",NOTA[[#This Row],[JUMLAH_H]],NOTA[[#This Row],[HARGA/ CTN]]*IF(NOTA[[#This Row],[C]]="",0,NOTA[[#This Row],[C]]))</f>
        <v>7104000</v>
      </c>
      <c r="X168" s="54">
        <f>IF(NOTA[[#This Row],[JUMLAH]]="","",NOTA[[#This Row],[JUMLAH]]*NOTA[[#This Row],[DISC 1]])</f>
        <v>888000</v>
      </c>
      <c r="Y168" s="54">
        <f>IF(NOTA[[#This Row],[JUMLAH]]="","",(NOTA[[#This Row],[JUMLAH]]-NOTA[[#This Row],[DISC 1-]])*NOTA[[#This Row],[DISC 2]])</f>
        <v>310800</v>
      </c>
      <c r="Z168" s="54">
        <f>IF(NOTA[[#This Row],[JUMLAH]]="","",NOTA[[#This Row],[DISC 1-]]+NOTA[[#This Row],[DISC 2-]])</f>
        <v>1198800</v>
      </c>
      <c r="AA168" s="54">
        <f>IF(NOTA[[#This Row],[JUMLAH]]="","",NOTA[[#This Row],[JUMLAH]]-NOTA[[#This Row],[DISC]])</f>
        <v>5905200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68" s="54">
        <f>IF(OR(NOTA[[#This Row],[QTY]]="",NOTA[[#This Row],[HARGA SATUAN]]="",),"",NOTA[[#This Row],[QTY]]*NOTA[[#This Row],[HARGA SATUAN]])</f>
        <v>7104000</v>
      </c>
      <c r="AF168" s="51">
        <f ca="1">IF(NOTA[ID_H]="","",INDEX(NOTA[TANGGAL],MATCH(,INDIRECT(ADDRESS(ROW(NOTA[TANGGAL]),COLUMN(NOTA[TANGGAL]))&amp;":"&amp;ADDRESS(ROW(),COLUMN(NOTA[TANGGAL]))),-1)))</f>
        <v>44966</v>
      </c>
      <c r="AG168" s="65" t="str">
        <f ca="1">IF(NOTA[[#This Row],[NAMA BARANG]]="","",INDEX(NOTA[SUPPLIER],MATCH(,INDIRECT(ADDRESS(ROW(NOTA[ID]),COLUMN(NOTA[ID]))&amp;":"&amp;ADDRESS(ROW(),COLUMN(NOTA[ID]))),-1)))</f>
        <v>ATALI MAKMUR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68" s="181">
        <f>IF(NOTA[[#This Row],[CONCAT1]]="","",MATCH(NOTA[[#This Row],[CONCAT1]],[2]!db[NB NOTA_C],0)+1)</f>
        <v>1574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552</v>
      </c>
      <c r="M169" s="39"/>
      <c r="N169" s="26">
        <v>180</v>
      </c>
      <c r="O169" s="26" t="s">
        <v>411</v>
      </c>
      <c r="P169" s="49">
        <v>2350</v>
      </c>
      <c r="Q169" s="52"/>
      <c r="R169" s="39" t="s">
        <v>412</v>
      </c>
      <c r="S169" s="53">
        <v>0.1</v>
      </c>
      <c r="T169" s="53">
        <v>0.05</v>
      </c>
      <c r="U169" s="54">
        <v>361665</v>
      </c>
      <c r="V169" s="37" t="s">
        <v>553</v>
      </c>
      <c r="W169" s="54">
        <f>IF(NOTA[[#This Row],[HARGA/ CTN]]="",NOTA[[#This Row],[JUMLAH_H]],NOTA[[#This Row],[HARGA/ CTN]]*IF(NOTA[[#This Row],[C]]="",0,NOTA[[#This Row],[C]]))</f>
        <v>423000</v>
      </c>
      <c r="X169" s="54">
        <f>IF(NOTA[[#This Row],[JUMLAH]]="","",NOTA[[#This Row],[JUMLAH]]*NOTA[[#This Row],[DISC 1]])</f>
        <v>42300</v>
      </c>
      <c r="Y169" s="54">
        <f>IF(NOTA[[#This Row],[JUMLAH]]="","",(NOTA[[#This Row],[JUMLAH]]-NOTA[[#This Row],[DISC 1-]])*NOTA[[#This Row],[DISC 2]])</f>
        <v>19035</v>
      </c>
      <c r="Z169" s="54">
        <f>IF(NOTA[[#This Row],[JUMLAH]]="","",NOTA[[#This Row],[DISC 1-]]+NOTA[[#This Row],[DISC 2-]])</f>
        <v>61335</v>
      </c>
      <c r="AA169" s="54">
        <f>IF(NOTA[[#This Row],[JUMLAH]]="","",NOTA[[#This Row],[JUMLAH]]-NOTA[[#This Row],[DISC]])</f>
        <v>361665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69" s="54">
        <f>IF(OR(NOTA[[#This Row],[QTY]]="",NOTA[[#This Row],[HARGA SATUAN]]="",),"",NOTA[[#This Row],[QTY]]*NOTA[[#This Row],[HARGA SATUAN]])</f>
        <v>423000</v>
      </c>
      <c r="AF169" s="51">
        <f ca="1">IF(NOTA[ID_H]="","",INDEX(NOTA[TANGGAL],MATCH(,INDIRECT(ADDRESS(ROW(NOTA[TANGGAL]),COLUMN(NOTA[TANGGAL]))&amp;":"&amp;ADDRESS(ROW(),COLUMN(NOTA[TANGGAL]))),-1)))</f>
        <v>44966</v>
      </c>
      <c r="AG169" s="65" t="str">
        <f ca="1">IF(NOTA[[#This Row],[NAMA BARANG]]="","",INDEX(NOTA[SUPPLIER],MATCH(,INDIRECT(ADDRESS(ROW(NOTA[ID]),COLUMN(NOTA[ID]))&amp;":"&amp;ADDRESS(ROW(),COLUMN(NOTA[ID]))),-1)))</f>
        <v>ATALI MAKMUR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2</v>
      </c>
      <c r="AK1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permanentmarkerpm34blackjk4230000.10.05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69" s="181">
        <f>IF(NOTA[[#This Row],[CONCAT1]]="","",MATCH(NOTA[[#This Row],[CONCAT1]],[2]!db[NB NOTA_C],0)+1)</f>
        <v>1857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0" s="181" t="str">
        <f>IF(NOTA[[#This Row],[CONCAT1]]="","",MATCH(NOTA[[#This Row],[CONCAT1]],[2]!db[NB NOTA_C],0)+1)</f>
        <v/>
      </c>
    </row>
    <row r="171" spans="1:40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ETJ_0802_523-2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34</v>
      </c>
      <c r="E171" s="23">
        <v>44965</v>
      </c>
      <c r="F171" s="26" t="s">
        <v>432</v>
      </c>
      <c r="G171" s="26" t="s">
        <v>359</v>
      </c>
      <c r="H171" s="31" t="s">
        <v>554</v>
      </c>
      <c r="I171" s="26"/>
      <c r="J171" s="51">
        <v>44960</v>
      </c>
      <c r="K171" s="26"/>
      <c r="L171" s="26" t="s">
        <v>555</v>
      </c>
      <c r="M171" s="39">
        <v>1</v>
      </c>
      <c r="N171" s="26">
        <v>60</v>
      </c>
      <c r="O171" s="26" t="s">
        <v>414</v>
      </c>
      <c r="P171" s="49">
        <v>38000</v>
      </c>
      <c r="Q171" s="52"/>
      <c r="R171" s="39" t="s">
        <v>556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2280000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2280000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1" s="54">
        <f>IF(OR(NOTA[[#This Row],[QTY]]="",NOTA[[#This Row],[HARGA SATUAN]]="",),"",NOTA[[#This Row],[QTY]]*NOTA[[#This Row],[HARGA SATUAN]])</f>
        <v>2280000</v>
      </c>
      <c r="AF171" s="51">
        <f ca="1">IF(NOTA[ID_H]="","",INDEX(NOTA[TANGGAL],MATCH(,INDIRECT(ADDRESS(ROW(NOTA[TANGGAL]),COLUMN(NOTA[TANGGAL]))&amp;":"&amp;ADDRESS(ROW(),COLUMN(NOTA[TANGGAL]))),-1)))</f>
        <v>44965</v>
      </c>
      <c r="AG171" s="65" t="str">
        <f ca="1">IF(NOTA[[#This Row],[NAMA BARANG]]="","",INDEX(NOTA[SUPPLIER],MATCH(,INDIRECT(ADDRESS(ROW(NOTA[ID]),COLUMN(NOTA[ID]))&amp;":"&amp;ADDRESS(ROW(),COLUMN(NOTA[ID]))),-1)))</f>
        <v>ETJ</v>
      </c>
      <c r="AH171" s="65" t="str">
        <f ca="1">IF(NOTA[[#This Row],[ID_H]]="","",IF(NOTA[[#This Row],[FAKTUR]]="",INDIRECT(ADDRESS(ROW()-1,COLUMN())),NOTA[[#This Row],[FAKTUR]]))</f>
        <v>UNTANA</v>
      </c>
      <c r="AI171" s="38">
        <f ca="1">IF(NOTA[[#This Row],[ID]]="","",COUNTIF(NOTA[ID_H],NOTA[[#This Row],[ID_H]]))</f>
        <v>2</v>
      </c>
      <c r="AJ171" s="38">
        <f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entercboardkayu2280000</v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entercboardkayu2280000</v>
      </c>
      <c r="AN171" s="181">
        <f>IF(NOTA[[#This Row],[CONCAT1]]="","",MATCH(NOTA[[#This Row],[CONCAT1]],[2]!db[NB NOTA_C],0)+1)</f>
        <v>664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/>
      <c r="G172" s="26"/>
      <c r="H172" s="31"/>
      <c r="I172" s="26"/>
      <c r="J172" s="51"/>
      <c r="K172" s="26"/>
      <c r="L172" s="26" t="s">
        <v>557</v>
      </c>
      <c r="M172" s="39">
        <v>3</v>
      </c>
      <c r="N172" s="26">
        <v>1500</v>
      </c>
      <c r="O172" s="26" t="s">
        <v>430</v>
      </c>
      <c r="P172" s="49">
        <v>4700</v>
      </c>
      <c r="Q172" s="52"/>
      <c r="R172" s="39" t="s">
        <v>558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7050000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7050000</v>
      </c>
      <c r="AB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72" s="54">
        <f>IF(OR(NOTA[[#This Row],[QTY]]="",NOTA[[#This Row],[HARGA SATUAN]]="",),"",NOTA[[#This Row],[QTY]]*NOTA[[#This Row],[HARGA SATUAN]])</f>
        <v>7050000</v>
      </c>
      <c r="AF172" s="51">
        <f ca="1">IF(NOTA[ID_H]="","",INDEX(NOTA[TANGGAL],MATCH(,INDIRECT(ADDRESS(ROW(NOTA[TANGGAL]),COLUMN(NOTA[TANGGAL]))&amp;":"&amp;ADDRESS(ROW(),COLUMN(NOTA[TANGGAL]))),-1)))</f>
        <v>44965</v>
      </c>
      <c r="AG172" s="65" t="str">
        <f ca="1">IF(NOTA[[#This Row],[NAMA BARANG]]="","",INDEX(NOTA[SUPPLIER],MATCH(,INDIRECT(ADDRESS(ROW(NOTA[ID]),COLUMN(NOTA[ID]))&amp;":"&amp;ADDRESS(ROW(),COLUMN(NOTA[ID]))),-1)))</f>
        <v>ETJ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dust254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N172" s="181">
        <f>IF(NOTA[[#This Row],[CONCAT1]]="","",MATCH(NOTA[[#This Row],[CONCAT1]],[2]!db[NB NOTA_C],0)+1)</f>
        <v>649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3" s="181" t="str">
        <f>IF(NOTA[[#This Row],[CONCAT1]]="","",MATCH(NOTA[[#This Row],[CONCAT1]],[2]!db[NB NOTA_C],0)+1)</f>
        <v/>
      </c>
    </row>
    <row r="174" spans="1:40" ht="20.100000000000001" customHeight="1" x14ac:dyDescent="0.25">
      <c r="A174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ETJ_0802_323-1</v>
      </c>
      <c r="C174" s="50" t="e">
        <f ca="1">IF(NOTA[[#This Row],[ID_P]]="","",MATCH(NOTA[[#This Row],[ID_P]],[1]!B_MSK[N_ID],0))</f>
        <v>#REF!</v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 t="s">
        <v>432</v>
      </c>
      <c r="G174" s="26" t="s">
        <v>359</v>
      </c>
      <c r="H174" s="31" t="s">
        <v>559</v>
      </c>
      <c r="I174" s="26"/>
      <c r="J174" s="51">
        <v>44961</v>
      </c>
      <c r="K174" s="26"/>
      <c r="L174" s="26" t="s">
        <v>560</v>
      </c>
      <c r="M174" s="39">
        <v>3</v>
      </c>
      <c r="N174" s="26">
        <v>1500</v>
      </c>
      <c r="O174" s="26" t="s">
        <v>430</v>
      </c>
      <c r="P174" s="49">
        <v>5800</v>
      </c>
      <c r="Q174" s="52"/>
      <c r="R174" s="39" t="s">
        <v>558</v>
      </c>
      <c r="S174" s="53"/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8700000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8700000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74" s="54">
        <f>IF(OR(NOTA[[#This Row],[QTY]]="",NOTA[[#This Row],[HARGA SATUAN]]="",),"",NOTA[[#This Row],[QTY]]*NOTA[[#This Row],[HARGA SATUAN]])</f>
        <v>8700000</v>
      </c>
      <c r="AF174" s="51">
        <f ca="1">IF(NOTA[ID_H]="","",INDEX(NOTA[TANGGAL],MATCH(,INDIRECT(ADDRESS(ROW(NOTA[TANGGAL]),COLUMN(NOTA[TANGGAL]))&amp;":"&amp;ADDRESS(ROW(),COLUMN(NOTA[TANGGAL]))),-1)))</f>
        <v>44965</v>
      </c>
      <c r="AG174" s="65" t="str">
        <f ca="1">IF(NOTA[[#This Row],[NAMA BARANG]]="","",INDEX(NOTA[SUPPLIER],MATCH(,INDIRECT(ADDRESS(ROW(NOTA[ID]),COLUMN(NOTA[ID]))&amp;":"&amp;ADDRESS(ROW(),COLUMN(NOTA[ID]))),-1)))</f>
        <v>ETJ</v>
      </c>
      <c r="AH174" s="65" t="str">
        <f ca="1">IF(NOTA[[#This Row],[ID_H]]="","",IF(NOTA[[#This Row],[FAKTUR]]="",INDIRECT(ADDRESS(ROW()-1,COLUMN())),NOTA[[#This Row],[FAKTUR]]))</f>
        <v>UNTANA</v>
      </c>
      <c r="AI174" s="38">
        <f ca="1">IF(NOTA[[#This Row],[ID]]="","",COUNTIF(NOTA[ID_H],NOTA[[#This Row],[ID_H]]))</f>
        <v>1</v>
      </c>
      <c r="AJ174" s="38">
        <f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dust344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N174" s="181">
        <f>IF(NOTA[[#This Row],[CONCAT1]]="","",MATCH(NOTA[[#This Row],[CONCAT1]],[2]!db[NB NOTA_C],0)+1)</f>
        <v>650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181" t="str">
        <f>IF(NOTA[[#This Row],[CONCAT1]]="","",MATCH(NOTA[[#This Row],[CONCAT1]],[2]!db[NB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>
        <v>44966</v>
      </c>
      <c r="F176" s="26" t="s">
        <v>368</v>
      </c>
      <c r="G176" s="26" t="s">
        <v>359</v>
      </c>
      <c r="H176" s="31" t="s">
        <v>561</v>
      </c>
      <c r="I176" s="26"/>
      <c r="J176" s="51">
        <v>44963</v>
      </c>
      <c r="K176" s="26"/>
      <c r="L176" s="26" t="s">
        <v>563</v>
      </c>
      <c r="M176" s="39">
        <v>5</v>
      </c>
      <c r="N176" s="26">
        <v>300</v>
      </c>
      <c r="O176" s="26" t="s">
        <v>406</v>
      </c>
      <c r="P176" s="49">
        <v>23500</v>
      </c>
      <c r="Q176" s="52"/>
      <c r="R176" s="39" t="s">
        <v>562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Row],[SUPPLIER_H]]="","",AJ175),MONTH(NOTA[[#This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oipastel24wdb99824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oipastel24wdb998241410000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oipastel24wdb998241410000</v>
      </c>
      <c r="AN176" s="181" t="e">
        <f>IF(NOTA[[#This Row],[CONCAT1]]="","",MATCH(NOTA[[#This Row],[CONCAT1]],[2]!db[NB NOTA_C],0)+1)</f>
        <v>#N/A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564</v>
      </c>
      <c r="M177" s="39">
        <v>3</v>
      </c>
      <c r="N177" s="26">
        <v>864</v>
      </c>
      <c r="O177" s="26" t="s">
        <v>411</v>
      </c>
      <c r="P177" s="49">
        <v>6300</v>
      </c>
      <c r="Q177" s="52"/>
      <c r="R177" s="39" t="s">
        <v>565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177" s="181">
        <f>IF(NOTA[[#This Row],[CONCAT1]]="","",MATCH(NOTA[[#This Row],[CONCAT1]],[2]!db[NB NOTA_C],0)+1)</f>
        <v>1008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566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N178" s="181">
        <f>IF(NOTA[[#This Row],[CONCAT1]]="","",MATCH(NOTA[[#This Row],[CONCAT1]],[2]!db[NB NOTA_C],0)+1)</f>
        <v>771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geltechjobwhitetg322b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geltechjobwhitetg322b3960000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geltechjobwhitetg322b3960000</v>
      </c>
      <c r="AN179" s="181" t="e">
        <f>IF(NOTA[[#This Row],[CONCAT1]]="","",MATCH(NOTA[[#This Row],[CONCAT1]],[2]!db[NB NOTA_C],0)+1)</f>
        <v>#N/A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568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569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N180" s="181">
        <f>IF(NOTA[[#This Row],[CONCAT1]]="","",MATCH(NOTA[[#This Row],[CONCAT1]],[2]!db[NB NOTA_C],0)+1)</f>
        <v>1522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570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569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181" s="181">
        <f>IF(NOTA[[#This Row],[CONCAT1]]="","",MATCH(NOTA[[#This Row],[CONCAT1]],[2]!db[NB NOTA_C],0)+1)</f>
        <v>1539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571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569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182" s="181">
        <f>IF(NOTA[[#This Row],[CONCAT1]]="","",MATCH(NOTA[[#This Row],[CONCAT1]],[2]!db[NB NOTA_C],0)+1)</f>
        <v>1538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572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569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N183" s="181">
        <f>IF(NOTA[[#This Row],[CONCAT1]]="","",MATCH(NOTA[[#This Row],[CONCAT1]],[2]!db[NB NOTA_C],0)+1)</f>
        <v>1532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573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569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N184" s="181">
        <f>IF(NOTA[[#This Row],[CONCAT1]]="","",MATCH(NOTA[[#This Row],[CONCAT1]],[2]!db[NB NOTA_C],0)+1)</f>
        <v>1523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574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569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N185" s="181">
        <f>IF(NOTA[[#This Row],[CONCAT1]]="","",MATCH(NOTA[[#This Row],[CONCAT1]],[2]!db[NB NOTA_C],0)+1)</f>
        <v>1515</v>
      </c>
    </row>
    <row r="186" spans="1:40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575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569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N186" s="181">
        <f>IF(NOTA[[#This Row],[CONCAT1]]="","",MATCH(NOTA[[#This Row],[CONCAT1]],[2]!db[NB NOTA_C],0)+1)</f>
        <v>1512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576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N187" s="181">
        <f>IF(NOTA[[#This Row],[CONCAT1]]="","",MATCH(NOTA[[#This Row],[CONCAT1]],[2]!db[NB NOTA_C],0)+1)</f>
        <v>1540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181" t="str">
        <f>IF(NOTA[[#This Row],[CONCAT1]]="","",MATCH(NOTA[[#This Row],[CONCAT1]],[2]!db[NB NOTA_C],0)+1)</f>
        <v/>
      </c>
    </row>
    <row r="189" spans="1:40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441</v>
      </c>
      <c r="G189" s="26" t="s">
        <v>359</v>
      </c>
      <c r="H189" s="31"/>
      <c r="I189" s="189"/>
      <c r="J189" s="51">
        <v>44964</v>
      </c>
      <c r="K189" s="26"/>
      <c r="L189" s="26" t="s">
        <v>442</v>
      </c>
      <c r="M189" s="39">
        <v>50</v>
      </c>
      <c r="N189" s="26"/>
      <c r="O189" s="26"/>
      <c r="P189" s="49"/>
      <c r="Q189" s="52">
        <v>1215000</v>
      </c>
      <c r="R189" s="39" t="s">
        <v>443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189" s="181">
        <f>IF(NOTA[[#This Row],[CONCAT1]]="","",MATCH(NOTA[[#This Row],[CONCAT1]],[2]!db[NB NOTA_C],0)+1)</f>
        <v>1937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181" t="str">
        <f>IF(NOTA[[#This Row],[CONCAT1]]="","",MATCH(NOTA[[#This Row],[CONCAT1]],[2]!db[NB NOTA_C],0)+1)</f>
        <v/>
      </c>
    </row>
    <row r="191" spans="1:40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378</v>
      </c>
      <c r="G191" s="26" t="s">
        <v>359</v>
      </c>
      <c r="H191" s="31" t="s">
        <v>577</v>
      </c>
      <c r="I191" s="26"/>
      <c r="J191" s="51">
        <v>44963</v>
      </c>
      <c r="K191" s="26"/>
      <c r="L191" s="26" t="s">
        <v>578</v>
      </c>
      <c r="M191" s="39">
        <v>2</v>
      </c>
      <c r="N191" s="26">
        <v>384</v>
      </c>
      <c r="O191" s="26" t="s">
        <v>411</v>
      </c>
      <c r="P191" s="49">
        <v>7900</v>
      </c>
      <c r="Q191" s="52"/>
      <c r="R191" s="39" t="s">
        <v>579</v>
      </c>
      <c r="S191" s="53">
        <v>0.03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91008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91008</v>
      </c>
      <c r="AA191" s="54">
        <f>IF(NOTA[[#This Row],[JUMLAH]]="","",NOTA[[#This Row],[JUMLAH]]-NOTA[[#This Row],[DISC]])</f>
        <v>2942592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btsgastaa560ppbiasaa5600115168000.03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btsgastaa560ppbiasaa5600115168000.03</v>
      </c>
      <c r="AN191" s="181" t="e">
        <f>IF(NOTA[[#This Row],[CONCAT1]]="","",MATCH(NOTA[[#This Row],[CONCAT1]],[2]!db[NB NOTA_C],0)+1)</f>
        <v>#N/A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580</v>
      </c>
      <c r="M192" s="39">
        <v>2</v>
      </c>
      <c r="N192" s="26">
        <v>384</v>
      </c>
      <c r="O192" s="26" t="s">
        <v>411</v>
      </c>
      <c r="P192" s="49">
        <v>7900</v>
      </c>
      <c r="Q192" s="52"/>
      <c r="R192" s="39" t="s">
        <v>579</v>
      </c>
      <c r="S192" s="53">
        <v>0.03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91008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91008</v>
      </c>
      <c r="AA192" s="54">
        <f>IF(NOTA[[#This Row],[JUMLAH]]="","",NOTA[[#This Row],[JUMLAH]]-NOTA[[#This Row],[DISC]])</f>
        <v>2942592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btsgastaa560ppbiasaa5600215168000.03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btsgastaa560ppbiasaa5600215168000.03</v>
      </c>
      <c r="AN192" s="181" t="e">
        <f>IF(NOTA[[#This Row],[CONCAT1]]="","",MATCH(NOTA[[#This Row],[CONCAT1]],[2]!db[NB NOTA_C],0)+1)</f>
        <v>#N/A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581</v>
      </c>
      <c r="M193" s="39">
        <v>2</v>
      </c>
      <c r="N193" s="26">
        <v>384</v>
      </c>
      <c r="O193" s="26" t="s">
        <v>411</v>
      </c>
      <c r="P193" s="49">
        <v>7900</v>
      </c>
      <c r="Q193" s="52"/>
      <c r="R193" s="39" t="s">
        <v>579</v>
      </c>
      <c r="S193" s="53">
        <v>0.03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91008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91008</v>
      </c>
      <c r="AA193" s="54">
        <f>IF(NOTA[[#This Row],[JUMLAH]]="","",NOTA[[#This Row],[JUMLAH]]-NOTA[[#This Row],[DISC]])</f>
        <v>2942592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btsgastaa560ppbiasaa5600315168000.03</v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btsgastaa560ppbiasaa5600315168000.03</v>
      </c>
      <c r="AN193" s="181" t="e">
        <f>IF(NOTA[[#This Row],[CONCAT1]]="","",MATCH(NOTA[[#This Row],[CONCAT1]],[2]!db[NB NOTA_C],0)+1)</f>
        <v>#N/A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582</v>
      </c>
      <c r="M194" s="39">
        <v>2</v>
      </c>
      <c r="N194" s="26">
        <v>384</v>
      </c>
      <c r="O194" s="26" t="s">
        <v>411</v>
      </c>
      <c r="P194" s="49">
        <v>7900</v>
      </c>
      <c r="Q194" s="52"/>
      <c r="R194" s="39" t="s">
        <v>579</v>
      </c>
      <c r="S194" s="53">
        <v>0.03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91008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91008</v>
      </c>
      <c r="AA194" s="54">
        <f>IF(NOTA[[#This Row],[JUMLAH]]="","",NOTA[[#This Row],[JUMLAH]]-NOTA[[#This Row],[DISC]])</f>
        <v>2942592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btsgastaa560ppbiasaa5600515168000.03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btsgastaa560ppbiasaa5600515168000.03</v>
      </c>
      <c r="AN194" s="181" t="e">
        <f>IF(NOTA[[#This Row],[CONCAT1]]="","",MATCH(NOTA[[#This Row],[CONCAT1]],[2]!db[NB NOTA_C],0)+1)</f>
        <v>#N/A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583</v>
      </c>
      <c r="M195" s="39">
        <v>2</v>
      </c>
      <c r="N195" s="26">
        <v>384</v>
      </c>
      <c r="O195" s="26" t="s">
        <v>411</v>
      </c>
      <c r="P195" s="49">
        <v>7900</v>
      </c>
      <c r="Q195" s="52"/>
      <c r="R195" s="39" t="s">
        <v>579</v>
      </c>
      <c r="S195" s="53">
        <v>0.03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91008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91008</v>
      </c>
      <c r="AA195" s="54">
        <f>IF(NOTA[[#This Row],[JUMLAH]]="","",NOTA[[#This Row],[JUMLAH]]-NOTA[[#This Row],[DISC]])</f>
        <v>2942592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455040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14712960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btsgastaa560ppbiasaa5600615168000.03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btsgastaa560ppbiasaa5600615168000.03</v>
      </c>
      <c r="AN195" s="181" t="e">
        <f>IF(NOTA[[#This Row],[CONCAT1]]="","",MATCH(NOTA[[#This Row],[CONCAT1]],[2]!db[NB NOTA_C],0)+1)</f>
        <v>#N/A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181" t="str">
        <f>IF(NOTA[[#This Row],[CONCAT1]]="","",MATCH(NOTA[[#This Row],[CONCAT1]],[2]!db[NB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378</v>
      </c>
      <c r="G197" s="26" t="s">
        <v>359</v>
      </c>
      <c r="H197" s="31" t="s">
        <v>584</v>
      </c>
      <c r="I197" s="26"/>
      <c r="J197" s="51">
        <v>44963</v>
      </c>
      <c r="K197" s="26"/>
      <c r="L197" s="26" t="s">
        <v>585</v>
      </c>
      <c r="M197" s="39">
        <v>3</v>
      </c>
      <c r="N197" s="26">
        <v>480</v>
      </c>
      <c r="O197" s="26" t="s">
        <v>411</v>
      </c>
      <c r="P197" s="49">
        <v>10000</v>
      </c>
      <c r="Q197" s="52"/>
      <c r="R197" s="39" t="s">
        <v>586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btswza580ppbiasa2510059warna1600000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btswza580ppbiasa2510059warna1600000</v>
      </c>
      <c r="AN197" s="181" t="e">
        <f>IF(NOTA[[#This Row],[CONCAT1]]="","",MATCH(NOTA[[#This Row],[CONCAT1]],[2]!db[NB NOTA_C],0)+1)</f>
        <v>#N/A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587</v>
      </c>
      <c r="M198" s="39">
        <v>3</v>
      </c>
      <c r="N198" s="26">
        <v>480</v>
      </c>
      <c r="O198" s="26" t="s">
        <v>411</v>
      </c>
      <c r="P198" s="49">
        <v>10000</v>
      </c>
      <c r="Q198" s="52"/>
      <c r="R198" s="39" t="s">
        <v>586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btswza580ppbiasa2510065warna1600000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btswza580ppbiasa2510065warna1600000</v>
      </c>
      <c r="AN198" s="181" t="e">
        <f>IF(NOTA[[#This Row],[CONCAT1]]="","",MATCH(NOTA[[#This Row],[CONCAT1]],[2]!db[NB NOTA_C],0)+1)</f>
        <v>#N/A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588</v>
      </c>
      <c r="M199" s="39">
        <v>3</v>
      </c>
      <c r="N199" s="26">
        <v>480</v>
      </c>
      <c r="O199" s="26" t="s">
        <v>411</v>
      </c>
      <c r="P199" s="49">
        <v>10000</v>
      </c>
      <c r="Q199" s="52"/>
      <c r="R199" s="39" t="s">
        <v>586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btswza580ppbiasa2510070warna1600000</v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btswza580ppbiasa2510070warna1600000</v>
      </c>
      <c r="AN199" s="181" t="e">
        <f>IF(NOTA[[#This Row],[CONCAT1]]="","",MATCH(NOTA[[#This Row],[CONCAT1]],[2]!db[NB NOTA_C],0)+1)</f>
        <v>#N/A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589</v>
      </c>
      <c r="M200" s="39">
        <v>3</v>
      </c>
      <c r="N200" s="26">
        <v>480</v>
      </c>
      <c r="O200" s="26" t="s">
        <v>411</v>
      </c>
      <c r="P200" s="49">
        <v>10000</v>
      </c>
      <c r="Q200" s="52"/>
      <c r="R200" s="39" t="s">
        <v>586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btswza580ppbiasa2882564warna1600000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btswza580ppbiasa2882564warna1600000</v>
      </c>
      <c r="AN200" s="181">
        <f>IF(NOTA[[#This Row],[CONCAT1]]="","",MATCH(NOTA[[#This Row],[CONCAT1]],[2]!db[NB NOTA_C],0)+1)</f>
        <v>347</v>
      </c>
    </row>
    <row r="201" spans="1:40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590</v>
      </c>
      <c r="M201" s="39">
        <v>3</v>
      </c>
      <c r="N201" s="26">
        <v>480</v>
      </c>
      <c r="O201" s="26" t="s">
        <v>411</v>
      </c>
      <c r="P201" s="49">
        <v>10000</v>
      </c>
      <c r="Q201" s="52"/>
      <c r="R201" s="39" t="s">
        <v>586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btswza580ppbiasa2882565warna1600000</v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btswza580ppbiasa2882565warna1600000</v>
      </c>
      <c r="AN201" s="181">
        <f>IF(NOTA[[#This Row],[CONCAT1]]="","",MATCH(NOTA[[#This Row],[CONCAT1]],[2]!db[NB NOTA_C],0)+1)</f>
        <v>348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181" t="str">
        <f>IF(NOTA[[#This Row],[CONCAT1]]="","",MATCH(NOTA[[#This Row],[CONCAT1]],[2]!db[NB NOTA_C],0)+1)</f>
        <v/>
      </c>
    </row>
    <row r="203" spans="1:40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591</v>
      </c>
      <c r="G203" s="26" t="s">
        <v>359</v>
      </c>
      <c r="H203" s="31" t="s">
        <v>592</v>
      </c>
      <c r="I203" s="26"/>
      <c r="J203" s="51">
        <v>44964</v>
      </c>
      <c r="K203" s="26"/>
      <c r="L203" s="26" t="s">
        <v>593</v>
      </c>
      <c r="M203" s="39">
        <v>17</v>
      </c>
      <c r="N203" s="26">
        <v>340</v>
      </c>
      <c r="O203" s="26" t="s">
        <v>427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xdatadirectfillpenm1htm1442300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xdatadirectfillpenm1htm1442300</v>
      </c>
      <c r="AN203" s="181">
        <f>IF(NOTA[[#This Row],[CONCAT1]]="","",MATCH(NOTA[[#This Row],[CONCAT1]],[2]!db[NB NOTA_C],0)+1)</f>
        <v>2138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594</v>
      </c>
      <c r="M204" s="39">
        <v>8</v>
      </c>
      <c r="N204" s="26">
        <v>160</v>
      </c>
      <c r="O204" s="26" t="s">
        <v>427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xdatadirectfillpenm2htm1442300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xdatadirectfillpenm2htm1442300</v>
      </c>
      <c r="AN204" s="181">
        <f>IF(NOTA[[#This Row],[CONCAT1]]="","",MATCH(NOTA[[#This Row],[CONCAT1]],[2]!db[NB NOTA_C],0)+1)</f>
        <v>2139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181" t="str">
        <f>IF(NOTA[[#This Row],[CONCAT1]]="","",MATCH(NOTA[[#This Row],[CONCAT1]],[2]!db[NB NOTA_C],0)+1)</f>
        <v/>
      </c>
    </row>
    <row r="206" spans="1:40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595</v>
      </c>
      <c r="G206" s="26" t="s">
        <v>359</v>
      </c>
      <c r="H206" s="31" t="s">
        <v>596</v>
      </c>
      <c r="I206" s="26"/>
      <c r="J206" s="51">
        <v>44964</v>
      </c>
      <c r="K206" s="26"/>
      <c r="L206" s="26" t="s">
        <v>597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598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N206" s="181">
        <f>IF(NOTA[[#This Row],[CONCAT1]]="","",MATCH(NOTA[[#This Row],[CONCAT1]],[2]!db[NB NOTA_C],0)+1)</f>
        <v>461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181" t="str">
        <f>IF(NOTA[[#This Row],[CONCAT1]]="","",MATCH(NOTA[[#This Row],[CONCAT1]],[2]!db[NB NOTA_C],0)+1)</f>
        <v/>
      </c>
    </row>
    <row r="208" spans="1:40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595</v>
      </c>
      <c r="G208" s="26" t="s">
        <v>359</v>
      </c>
      <c r="H208" s="31" t="s">
        <v>599</v>
      </c>
      <c r="I208" s="26"/>
      <c r="J208" s="51">
        <v>44964</v>
      </c>
      <c r="K208" s="26"/>
      <c r="L208" s="26" t="s">
        <v>600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shoopingbagbatikukbesar30x40855000</v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shoopingbagbatikukbesar30x40855000</v>
      </c>
      <c r="AN208" s="181" t="e">
        <f>IF(NOTA[[#This Row],[CONCAT1]]="","",MATCH(NOTA[[#This Row],[CONCAT1]],[2]!db[NB NOTA_C],0)+1)</f>
        <v>#N/A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601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545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shoopingbagukkcl20x25800000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shoopingbagukkcl20x25800000</v>
      </c>
      <c r="AN209" s="181" t="e">
        <f>IF(NOTA[[#This Row],[CONCAT1]]="","",MATCH(NOTA[[#This Row],[CONCAT1]],[2]!db[NB NOTA_C],0)+1)</f>
        <v>#N/A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602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603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shoopingbaguksedang25x321020000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shoopingbaguksedang25x321020000</v>
      </c>
      <c r="AN210" s="181" t="e">
        <f>IF(NOTA[[#This Row],[CONCAT1]]="","",MATCH(NOTA[[#This Row],[CONCAT1]],[2]!db[NB NOTA_C],0)+1)</f>
        <v>#N/A</v>
      </c>
    </row>
    <row r="211" spans="1:40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181" t="str">
        <f>IF(NOTA[[#This Row],[CONCAT1]]="","",MATCH(NOTA[[#This Row],[CONCAT1]],[2]!db[NB NOTA_C],0)+1)</f>
        <v/>
      </c>
    </row>
    <row r="212" spans="1:40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>
        <v>44967</v>
      </c>
      <c r="F212" s="26" t="s">
        <v>604</v>
      </c>
      <c r="G212" s="26" t="s">
        <v>359</v>
      </c>
      <c r="H212" s="31" t="s">
        <v>605</v>
      </c>
      <c r="I212" s="26" t="s">
        <v>606</v>
      </c>
      <c r="J212" s="51">
        <v>44962</v>
      </c>
      <c r="K212" s="26"/>
      <c r="L212" s="26" t="s">
        <v>607</v>
      </c>
      <c r="M212" s="39">
        <v>68</v>
      </c>
      <c r="N212" s="26">
        <v>680</v>
      </c>
      <c r="O212" s="26" t="s">
        <v>411</v>
      </c>
      <c r="P212" s="49">
        <v>48000</v>
      </c>
      <c r="Q212" s="52"/>
      <c r="R212" s="39" t="s">
        <v>450</v>
      </c>
      <c r="S212" s="53"/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32640000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32640000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12" s="54">
        <f>IF(OR(NOTA[[#This Row],[QTY]]="",NOTA[[#This Row],[HARGA SATUAN]]="",),"",NOTA[[#This Row],[QTY]]*NOTA[[#This Row],[HARGA SATUAN]])</f>
        <v>32640000</v>
      </c>
      <c r="AF212" s="51">
        <f ca="1">IF(NOTA[ID_H]="","",INDEX(NOTA[TANGGAL],MATCH(,INDIRECT(ADDRESS(ROW(NOTA[TANGGAL]),COLUMN(NOTA[TANGGAL]))&amp;":"&amp;ADDRESS(ROW(),COLUMN(NOTA[TANGGAL]))),-1)))</f>
        <v>44967</v>
      </c>
      <c r="AG212" s="65" t="str">
        <f ca="1">IF(NOTA[[#This Row],[NAMA BARANG]]="","",INDEX(NOTA[SUPPLIER],MATCH(,INDIRECT(ADDRESS(ROW(NOTA[ID]),COLUMN(NOTA[ID]))&amp;":"&amp;ADDRESS(ROW(),COLUMN(NOTA[ID]))),-1)))</f>
        <v>SAPUTRO</v>
      </c>
      <c r="AH212" s="65" t="str">
        <f ca="1">IF(NOTA[[#This Row],[ID_H]]="","",IF(NOTA[[#This Row],[FAKTUR]]="",INDIRECT(ADDRESS(ROW()-1,COLUMN())),NOTA[[#This Row],[FAKTUR]]))</f>
        <v>UNTANA</v>
      </c>
      <c r="AI212" s="38">
        <f ca="1">IF(NOTA[[#This Row],[ID]]="","",COUNTIF(NOTA[ID_H],NOTA[[#This Row],[ID_H]]))</f>
        <v>1</v>
      </c>
      <c r="AJ212" s="38">
        <f>IF(NOTA[[#This Row],[TGL.NOTA]]="",IF(NOTA[[#This Row],[SUPPLIER_H]]="","",AJ211),MONTH(NOTA[[#This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N212" s="181">
        <f>IF(NOTA[[#This Row],[CONCAT1]]="","",MATCH(NOTA[[#This Row],[CONCAT1]],[2]!db[NB NOTA_C],0)+1)</f>
        <v>1508</v>
      </c>
    </row>
    <row r="213" spans="1:40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3" s="181" t="str">
        <f>IF(NOTA[[#This Row],[CONCAT1]]="","",MATCH(NOTA[[#This Row],[CONCAT1]],[2]!db[NB NOTA_C],0)+1)</f>
        <v/>
      </c>
    </row>
    <row r="214" spans="1:40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44</v>
      </c>
      <c r="E214" s="23">
        <v>44966</v>
      </c>
      <c r="F214" s="26" t="s">
        <v>23</v>
      </c>
      <c r="G214" s="26" t="s">
        <v>24</v>
      </c>
      <c r="H214" s="31" t="s">
        <v>608</v>
      </c>
      <c r="I214" s="26" t="s">
        <v>610</v>
      </c>
      <c r="J214" s="51">
        <v>44963</v>
      </c>
      <c r="K214" s="26"/>
      <c r="L214" s="26" t="s">
        <v>609</v>
      </c>
      <c r="M214" s="39">
        <v>40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224640000</v>
      </c>
      <c r="X214" s="54">
        <f>IF(NOTA[[#This Row],[JUMLAH]]="","",NOTA[[#This Row],[JUMLAH]]*NOTA[[#This Row],[DISC 1]])</f>
        <v>38188800</v>
      </c>
      <c r="Y214" s="54">
        <f>IF(NOTA[[#This Row],[JUMLAH]]="","",(NOTA[[#This Row],[JUMLAH]]-NOTA[[#This Row],[DISC 1-]])*NOTA[[#This Row],[DISC 2]])</f>
        <v>4661280</v>
      </c>
      <c r="Z214" s="54">
        <f>IF(NOTA[[#This Row],[JUMLAH]]="","",NOTA[[#This Row],[DISC 1-]]+NOTA[[#This Row],[DISC 2-]])</f>
        <v>42850080</v>
      </c>
      <c r="AA214" s="54">
        <f>IF(NOTA[[#This Row],[JUMLAH]]="","",NOTA[[#This Row],[JUMLAH]]-NOTA[[#This Row],[DISC]])</f>
        <v>181789920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5</v>
      </c>
      <c r="AJ214" s="38">
        <f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4" s="181">
        <f>IF(NOTA[[#This Row],[CONCAT1]]="","",MATCH(NOTA[[#This Row],[CONCAT1]],[2]!db[NB NOTA_C],0)+1)</f>
        <v>1169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44</v>
      </c>
      <c r="E215" s="23"/>
      <c r="F215" s="26"/>
      <c r="G215" s="26"/>
      <c r="H215" s="31"/>
      <c r="I215" s="26"/>
      <c r="J215" s="51"/>
      <c r="K215" s="26"/>
      <c r="L215" s="26" t="s">
        <v>468</v>
      </c>
      <c r="M215" s="39">
        <v>6</v>
      </c>
      <c r="N215" s="26"/>
      <c r="O215" s="26"/>
      <c r="P215" s="49"/>
      <c r="Q215" s="52">
        <v>5616000</v>
      </c>
      <c r="R215" s="39" t="s">
        <v>353</v>
      </c>
      <c r="S215" s="53">
        <v>0.17</v>
      </c>
      <c r="T215" s="53">
        <v>2.5000000000000001E-2</v>
      </c>
      <c r="U215" s="54"/>
      <c r="V215" s="37"/>
      <c r="W215" s="54">
        <f>IF(NOTA[[#This Row],[HARGA/ CTN]]="",NOTA[[#This Row],[JUMLAH_H]],NOTA[[#This Row],[HARGA/ CTN]]*IF(NOTA[[#This Row],[C]]="",0,NOTA[[#This Row],[C]]))</f>
        <v>33696000</v>
      </c>
      <c r="X215" s="54">
        <f>IF(NOTA[[#This Row],[JUMLAH]]="","",NOTA[[#This Row],[JUMLAH]]*NOTA[[#This Row],[DISC 1]])</f>
        <v>5728320</v>
      </c>
      <c r="Y215" s="54">
        <f>IF(NOTA[[#This Row],[JUMLAH]]="","",(NOTA[[#This Row],[JUMLAH]]-NOTA[[#This Row],[DISC 1-]])*NOTA[[#This Row],[DISC 2]])</f>
        <v>699192</v>
      </c>
      <c r="Z215" s="54">
        <f>IF(NOTA[[#This Row],[JUMLAH]]="","",NOTA[[#This Row],[DISC 1-]]+NOTA[[#This Row],[DISC 2-]])</f>
        <v>6427512</v>
      </c>
      <c r="AA215" s="54">
        <f>IF(NOTA[[#This Row],[JUMLAH]]="","",NOTA[[#This Row],[JUMLAH]]-NOTA[[#This Row],[DISC]])</f>
        <v>27268488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5" s="181">
        <f>IF(NOTA[[#This Row],[CONCAT1]]="","",MATCH(NOTA[[#This Row],[CONCAT1]],[2]!db[NB NOTA_C],0)+1)</f>
        <v>1169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44</v>
      </c>
      <c r="E216" s="23"/>
      <c r="F216" s="26"/>
      <c r="G216" s="26"/>
      <c r="H216" s="31"/>
      <c r="I216" s="26"/>
      <c r="J216" s="51"/>
      <c r="K216" s="26"/>
      <c r="L216" s="26" t="s">
        <v>87</v>
      </c>
      <c r="M216" s="39">
        <v>10</v>
      </c>
      <c r="N216" s="26"/>
      <c r="O216" s="26"/>
      <c r="P216" s="49"/>
      <c r="Q216" s="52">
        <v>5616000</v>
      </c>
      <c r="R216" s="39" t="s">
        <v>353</v>
      </c>
      <c r="S216" s="53">
        <v>0.17</v>
      </c>
      <c r="T216" s="53">
        <v>2.5000000000000001E-2</v>
      </c>
      <c r="U216" s="54"/>
      <c r="V216" s="37"/>
      <c r="W216" s="54">
        <f>IF(NOTA[[#This Row],[HARGA/ CTN]]="",NOTA[[#This Row],[JUMLAH_H]],NOTA[[#This Row],[HARGA/ CTN]]*IF(NOTA[[#This Row],[C]]="",0,NOTA[[#This Row],[C]]))</f>
        <v>56160000</v>
      </c>
      <c r="X216" s="54">
        <f>IF(NOTA[[#This Row],[JUMLAH]]="","",NOTA[[#This Row],[JUMLAH]]*NOTA[[#This Row],[DISC 1]])</f>
        <v>9547200</v>
      </c>
      <c r="Y216" s="54">
        <f>IF(NOTA[[#This Row],[JUMLAH]]="","",(NOTA[[#This Row],[JUMLAH]]-NOTA[[#This Row],[DISC 1-]])*NOTA[[#This Row],[DISC 2]])</f>
        <v>1165320</v>
      </c>
      <c r="Z216" s="54">
        <f>IF(NOTA[[#This Row],[JUMLAH]]="","",NOTA[[#This Row],[DISC 1-]]+NOTA[[#This Row],[DISC 2-]])</f>
        <v>10712520</v>
      </c>
      <c r="AA216" s="54">
        <f>IF(NOTA[[#This Row],[JUMLAH]]="","",NOTA[[#This Row],[JUMLAH]]-NOTA[[#This Row],[DISC]])</f>
        <v>45447480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216" s="181">
        <f>IF(NOTA[[#This Row],[CONCAT1]]="","",MATCH(NOTA[[#This Row],[CONCAT1]],[2]!db[NB NOTA_C],0)+1)</f>
        <v>1162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44</v>
      </c>
      <c r="E217" s="23"/>
      <c r="F217" s="26"/>
      <c r="G217" s="26"/>
      <c r="H217" s="31"/>
      <c r="I217" s="26" t="s">
        <v>611</v>
      </c>
      <c r="J217" s="51"/>
      <c r="K217" s="26"/>
      <c r="L217" s="26" t="s">
        <v>475</v>
      </c>
      <c r="M217" s="39">
        <v>1</v>
      </c>
      <c r="N217" s="26"/>
      <c r="O217" s="26"/>
      <c r="P217" s="49"/>
      <c r="Q217" s="52">
        <v>1710000</v>
      </c>
      <c r="R217" s="39" t="s">
        <v>481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1710000</v>
      </c>
      <c r="X217" s="54">
        <f>IF(NOTA[[#This Row],[JUMLAH]]="","",NOTA[[#This Row],[JUMLAH]]*NOTA[[#This Row],[DISC 1]])</f>
        <v>290700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290700</v>
      </c>
      <c r="AA217" s="54">
        <f>IF(NOTA[[#This Row],[JUMLAH]]="","",NOTA[[#This Row],[JUMLAH]]-NOTA[[#This Row],[DISC]])</f>
        <v>1419300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44966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2</v>
      </c>
      <c r="AK21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217" s="181">
        <f>IF(NOTA[[#This Row],[CONCAT1]]="","",MATCH(NOTA[[#This Row],[CONCAT1]],[2]!db[NB NOTA_C],0)+1)</f>
        <v>2090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/>
      <c r="G218" s="26"/>
      <c r="H218" s="31"/>
      <c r="I218" s="26"/>
      <c r="J218" s="51"/>
      <c r="K218" s="26"/>
      <c r="L218" s="26" t="s">
        <v>534</v>
      </c>
      <c r="M218" s="39">
        <v>1</v>
      </c>
      <c r="N218" s="26"/>
      <c r="O218" s="26"/>
      <c r="P218" s="49"/>
      <c r="Q218" s="52">
        <v>3758400</v>
      </c>
      <c r="R218" s="39" t="s">
        <v>353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3758400</v>
      </c>
      <c r="X218" s="54">
        <f>IF(NOTA[[#This Row],[JUMLAH]]="","",NOTA[[#This Row],[JUMLAH]]*NOTA[[#This Row],[DISC 1]])</f>
        <v>638928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638928</v>
      </c>
      <c r="AA218" s="54">
        <f>IF(NOTA[[#This Row],[JUMLAH]]="","",NOTA[[#This Row],[JUMLAH]]-NOTA[[#This Row],[DISC]])</f>
        <v>3119472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18" s="181">
        <f>IF(NOTA[[#This Row],[CONCAT1]]="","",MATCH(NOTA[[#This Row],[CONCAT1]],[2]!db[NB NOTA_C],0)+1)</f>
        <v>1195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181" t="str">
        <f>IF(NOTA[[#This Row],[CONCAT1]]="","",MATCH(NOTA[[#This Row],[CONCAT1]],[2]!db[NB NOTA_C],0)+1)</f>
        <v/>
      </c>
    </row>
    <row r="220" spans="1:40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612</v>
      </c>
      <c r="I220" s="26" t="s">
        <v>613</v>
      </c>
      <c r="J220" s="51">
        <v>44963</v>
      </c>
      <c r="K220" s="26"/>
      <c r="L220" s="26" t="s">
        <v>634</v>
      </c>
      <c r="M220" s="39">
        <v>100</v>
      </c>
      <c r="N220" s="26"/>
      <c r="O220" s="26"/>
      <c r="P220" s="49"/>
      <c r="Q220" s="52">
        <v>2980800</v>
      </c>
      <c r="R220" s="39" t="s">
        <v>342</v>
      </c>
      <c r="S220" s="53">
        <v>0.17</v>
      </c>
      <c r="T220" s="53">
        <v>0.03</v>
      </c>
      <c r="U220" s="54"/>
      <c r="V220" s="37"/>
      <c r="W220" s="54">
        <f>IF(NOTA[[#This Row],[HARGA/ CTN]]="",NOTA[[#This Row],[JUMLAH_H]],NOTA[[#This Row],[HARGA/ CTN]]*IF(NOTA[[#This Row],[C]]="",0,NOTA[[#This Row],[C]]))</f>
        <v>298080000</v>
      </c>
      <c r="X220" s="54">
        <f>IF(NOTA[[#This Row],[JUMLAH]]="","",NOTA[[#This Row],[JUMLAH]]*NOTA[[#This Row],[DISC 1]])</f>
        <v>50673600</v>
      </c>
      <c r="Y220" s="54">
        <f>IF(NOTA[[#This Row],[JUMLAH]]="","",(NOTA[[#This Row],[JUMLAH]]-NOTA[[#This Row],[DISC 1-]])*NOTA[[#This Row],[DISC 2]])</f>
        <v>7422192</v>
      </c>
      <c r="Z220" s="54">
        <f>IF(NOTA[[#This Row],[JUMLAH]]="","",NOTA[[#This Row],[DISC 1-]]+NOTA[[#This Row],[DISC 2-]])</f>
        <v>58095792</v>
      </c>
      <c r="AA220" s="54">
        <f>IF(NOTA[[#This Row],[JUMLAH]]="","",NOTA[[#This Row],[JUMLAH]]-NOTA[[#This Row],[DISC]])</f>
        <v>239984208</v>
      </c>
      <c r="AB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N220" s="181">
        <f>IF(NOTA[[#This Row],[CONCAT1]]="","",MATCH(NOTA[[#This Row],[CONCAT1]],[2]!db[NB NOTA_C],0)+1)</f>
        <v>1042</v>
      </c>
    </row>
    <row r="221" spans="1:40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1" s="181" t="str">
        <f>IF(NOTA[[#This Row],[CONCAT1]]="","",MATCH(NOTA[[#This Row],[CONCAT1]],[2]!db[NB NOTA_C],0)+1)</f>
        <v/>
      </c>
    </row>
    <row r="222" spans="1:40" ht="20.100000000000001" customHeight="1" x14ac:dyDescent="0.25">
      <c r="A22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2" s="50" t="e">
        <f ca="1">IF(NOTA[[#This Row],[ID_P]]="","",MATCH(NOTA[[#This Row],[ID_P]],[1]!B_MSK[N_ID],0))</f>
        <v>#REF!</v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 t="s">
        <v>23</v>
      </c>
      <c r="G222" s="26" t="s">
        <v>24</v>
      </c>
      <c r="H222" s="31" t="s">
        <v>614</v>
      </c>
      <c r="I222" s="26" t="s">
        <v>620</v>
      </c>
      <c r="J222" s="51">
        <v>44963</v>
      </c>
      <c r="K222" s="26"/>
      <c r="L222" s="26" t="s">
        <v>615</v>
      </c>
      <c r="M222" s="39">
        <v>2</v>
      </c>
      <c r="N222" s="26"/>
      <c r="O222" s="26"/>
      <c r="P222" s="49"/>
      <c r="Q222" s="52">
        <v>850000</v>
      </c>
      <c r="R222" s="39" t="s">
        <v>621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1700000</v>
      </c>
      <c r="X222" s="54">
        <f>IF(NOTA[[#This Row],[JUMLAH]]="","",NOTA[[#This Row],[JUMLAH]]*NOTA[[#This Row],[DISC 1]])</f>
        <v>289000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289000</v>
      </c>
      <c r="AA222" s="54">
        <f>IF(NOTA[[#This Row],[JUMLAH]]="","",NOTA[[#This Row],[JUMLAH]]-NOTA[[#This Row],[DISC]])</f>
        <v>1411000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>
        <f ca="1">IF(NOTA[[#This Row],[ID]]="","",COUNTIF(NOTA[ID_H],NOTA[[#This Row],[ID_H]]))</f>
        <v>10</v>
      </c>
      <c r="AJ222" s="38">
        <f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222" s="181">
        <f>IF(NOTA[[#This Row],[CONCAT1]]="","",MATCH(NOTA[[#This Row],[CONCAT1]],[2]!db[NB NOTA_C],0)+1)</f>
        <v>1322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46</v>
      </c>
      <c r="E223" s="23"/>
      <c r="F223" s="26"/>
      <c r="G223" s="26"/>
      <c r="H223" s="31"/>
      <c r="I223" s="26"/>
      <c r="J223" s="51"/>
      <c r="K223" s="26"/>
      <c r="L223" s="26" t="s">
        <v>129</v>
      </c>
      <c r="M223" s="39">
        <v>2</v>
      </c>
      <c r="N223" s="26"/>
      <c r="O223" s="26"/>
      <c r="P223" s="49"/>
      <c r="Q223" s="52">
        <v>800000</v>
      </c>
      <c r="R223" s="39" t="s">
        <v>621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1600000</v>
      </c>
      <c r="X223" s="54">
        <f>IF(NOTA[[#This Row],[JUMLAH]]="","",NOTA[[#This Row],[JUMLAH]]*NOTA[[#This Row],[DISC 1]])</f>
        <v>272000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272000</v>
      </c>
      <c r="AA223" s="54">
        <f>IF(NOTA[[#This Row],[JUMLAH]]="","",NOTA[[#This Row],[JUMLAH]]-NOTA[[#This Row],[DISC]])</f>
        <v>1328000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223" s="181">
        <f>IF(NOTA[[#This Row],[CONCAT1]]="","",MATCH(NOTA[[#This Row],[CONCAT1]],[2]!db[NB NOTA_C],0)+1)</f>
        <v>1321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46</v>
      </c>
      <c r="E224" s="23"/>
      <c r="F224" s="26"/>
      <c r="G224" s="26"/>
      <c r="H224" s="31"/>
      <c r="I224" s="26"/>
      <c r="J224" s="51"/>
      <c r="K224" s="26"/>
      <c r="L224" s="26" t="s">
        <v>167</v>
      </c>
      <c r="M224" s="39">
        <v>2</v>
      </c>
      <c r="N224" s="26"/>
      <c r="O224" s="26"/>
      <c r="P224" s="49"/>
      <c r="Q224" s="52">
        <v>860000</v>
      </c>
      <c r="R224" s="39" t="s">
        <v>622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1720000</v>
      </c>
      <c r="X224" s="54">
        <f>IF(NOTA[[#This Row],[JUMLAH]]="","",NOTA[[#This Row],[JUMLAH]]*NOTA[[#This Row],[DISC 1]])</f>
        <v>292400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292400</v>
      </c>
      <c r="AA224" s="54">
        <f>IF(NOTA[[#This Row],[JUMLAH]]="","",NOTA[[#This Row],[JUMLAH]]-NOTA[[#This Row],[DISC]])</f>
        <v>1427600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224" s="181">
        <f>IF(NOTA[[#This Row],[CONCAT1]]="","",MATCH(NOTA[[#This Row],[CONCAT1]],[2]!db[NB NOTA_C],0)+1)</f>
        <v>1219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46</v>
      </c>
      <c r="E225" s="23"/>
      <c r="F225" s="26"/>
      <c r="G225" s="26"/>
      <c r="H225" s="31"/>
      <c r="I225" s="26"/>
      <c r="J225" s="51"/>
      <c r="K225" s="26"/>
      <c r="L225" s="26" t="s">
        <v>619</v>
      </c>
      <c r="M225" s="39">
        <v>2</v>
      </c>
      <c r="N225" s="26"/>
      <c r="O225" s="26"/>
      <c r="P225" s="49"/>
      <c r="Q225" s="52">
        <v>2376000</v>
      </c>
      <c r="R225" s="39" t="s">
        <v>623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4752000</v>
      </c>
      <c r="X225" s="54">
        <f>IF(NOTA[[#This Row],[JUMLAH]]="","",NOTA[[#This Row],[JUMLAH]]*NOTA[[#This Row],[DISC 1]])</f>
        <v>807840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807840</v>
      </c>
      <c r="AA225" s="54">
        <f>IF(NOTA[[#This Row],[JUMLAH]]="","",NOTA[[#This Row],[JUMLAH]]-NOTA[[#This Row],[DISC]])</f>
        <v>3944160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25" s="181">
        <f>IF(NOTA[[#This Row],[CONCAT1]]="","",MATCH(NOTA[[#This Row],[CONCAT1]],[2]!db[NB NOTA_C],0)+1)</f>
        <v>1199</v>
      </c>
    </row>
    <row r="226" spans="1:40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46</v>
      </c>
      <c r="E226" s="23"/>
      <c r="F226" s="26"/>
      <c r="G226" s="26"/>
      <c r="H226" s="31"/>
      <c r="I226" s="26"/>
      <c r="J226" s="51"/>
      <c r="K226" s="26"/>
      <c r="L226" s="26" t="s">
        <v>616</v>
      </c>
      <c r="M226" s="39">
        <v>2</v>
      </c>
      <c r="N226" s="26"/>
      <c r="O226" s="26"/>
      <c r="P226" s="49"/>
      <c r="Q226" s="52">
        <v>2592000</v>
      </c>
      <c r="R226" s="39" t="s">
        <v>624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5184000</v>
      </c>
      <c r="X226" s="54">
        <f>IF(NOTA[[#This Row],[JUMLAH]]="","",NOTA[[#This Row],[JUMLAH]]*NOTA[[#This Row],[DISC 1]])</f>
        <v>881280.00000000012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881280.00000000012</v>
      </c>
      <c r="AA226" s="54">
        <f>IF(NOTA[[#This Row],[JUMLAH]]="","",NOTA[[#This Row],[JUMLAH]]-NOTA[[#This Row],[DISC]])</f>
        <v>4302720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226" s="181">
        <f>IF(NOTA[[#This Row],[CONCAT1]]="","",MATCH(NOTA[[#This Row],[CONCAT1]],[2]!db[NB NOTA_C],0)+1)</f>
        <v>1197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46</v>
      </c>
      <c r="E227" s="23"/>
      <c r="F227" s="26"/>
      <c r="G227" s="26"/>
      <c r="H227" s="31"/>
      <c r="I227" s="26"/>
      <c r="J227" s="51"/>
      <c r="K227" s="26"/>
      <c r="L227" s="26" t="s">
        <v>137</v>
      </c>
      <c r="M227" s="39">
        <v>1</v>
      </c>
      <c r="N227" s="26"/>
      <c r="O227" s="26"/>
      <c r="P227" s="49"/>
      <c r="Q227" s="52">
        <v>1987200</v>
      </c>
      <c r="R227" s="39" t="s">
        <v>341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1987200</v>
      </c>
      <c r="X227" s="54">
        <f>IF(NOTA[[#This Row],[JUMLAH]]="","",NOTA[[#This Row],[JUMLAH]]*NOTA[[#This Row],[DISC 1]])</f>
        <v>337824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337824</v>
      </c>
      <c r="AA227" s="54">
        <f>IF(NOTA[[#This Row],[JUMLAH]]="","",NOTA[[#This Row],[JUMLAH]]-NOTA[[#This Row],[DISC]])</f>
        <v>1649376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227" s="181">
        <f>IF(NOTA[[#This Row],[CONCAT1]]="","",MATCH(NOTA[[#This Row],[CONCAT1]],[2]!db[NB NOTA_C],0)+1)</f>
        <v>1097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46</v>
      </c>
      <c r="E228" s="23"/>
      <c r="F228" s="26"/>
      <c r="G228" s="26"/>
      <c r="H228" s="31"/>
      <c r="I228" s="26"/>
      <c r="J228" s="51"/>
      <c r="K228" s="26"/>
      <c r="L228" s="26" t="s">
        <v>617</v>
      </c>
      <c r="M228" s="39">
        <v>2</v>
      </c>
      <c r="N228" s="26"/>
      <c r="O228" s="26"/>
      <c r="P228" s="49"/>
      <c r="Q228" s="52">
        <v>2008800</v>
      </c>
      <c r="R228" s="39" t="s">
        <v>345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4017600</v>
      </c>
      <c r="X228" s="54">
        <f>IF(NOTA[[#This Row],[JUMLAH]]="","",NOTA[[#This Row],[JUMLAH]]*NOTA[[#This Row],[DISC 1]])</f>
        <v>682992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682992</v>
      </c>
      <c r="AA228" s="54">
        <f>IF(NOTA[[#This Row],[JUMLAH]]="","",NOTA[[#This Row],[JUMLAH]]-NOTA[[#This Row],[DISC]])</f>
        <v>3334608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228" s="181">
        <f>IF(NOTA[[#This Row],[CONCAT1]]="","",MATCH(NOTA[[#This Row],[CONCAT1]],[2]!db[NB NOTA_C],0)+1)</f>
        <v>1110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46</v>
      </c>
      <c r="E229" s="23"/>
      <c r="F229" s="26"/>
      <c r="G229" s="26"/>
      <c r="H229" s="31"/>
      <c r="I229" s="26"/>
      <c r="J229" s="51"/>
      <c r="K229" s="26"/>
      <c r="L229" s="26" t="s">
        <v>618</v>
      </c>
      <c r="M229" s="39">
        <v>4</v>
      </c>
      <c r="N229" s="26"/>
      <c r="O229" s="26"/>
      <c r="P229" s="49"/>
      <c r="Q229" s="52">
        <v>1922400</v>
      </c>
      <c r="R229" s="39" t="s">
        <v>345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7689600</v>
      </c>
      <c r="X229" s="54">
        <f>IF(NOTA[[#This Row],[JUMLAH]]="","",NOTA[[#This Row],[JUMLAH]]*NOTA[[#This Row],[DISC 1]])</f>
        <v>1307232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1307232</v>
      </c>
      <c r="AA229" s="54">
        <f>IF(NOTA[[#This Row],[JUMLAH]]="","",NOTA[[#This Row],[JUMLAH]]-NOTA[[#This Row],[DISC]])</f>
        <v>6382368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229" s="181">
        <f>IF(NOTA[[#This Row],[CONCAT1]]="","",MATCH(NOTA[[#This Row],[CONCAT1]],[2]!db[NB NOTA_C],0)+1)</f>
        <v>1112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46</v>
      </c>
      <c r="E230" s="23"/>
      <c r="F230" s="26"/>
      <c r="G230" s="26"/>
      <c r="H230" s="31"/>
      <c r="I230" s="26"/>
      <c r="J230" s="51"/>
      <c r="K230" s="26"/>
      <c r="L230" s="26" t="s">
        <v>393</v>
      </c>
      <c r="M230" s="39">
        <v>1</v>
      </c>
      <c r="N230" s="26"/>
      <c r="O230" s="26"/>
      <c r="P230" s="49"/>
      <c r="Q230" s="52">
        <v>1710000</v>
      </c>
      <c r="R230" s="39" t="s">
        <v>625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1710000</v>
      </c>
      <c r="X230" s="54">
        <f>IF(NOTA[[#This Row],[JUMLAH]]="","",NOTA[[#This Row],[JUMLAH]]*NOTA[[#This Row],[DISC 1]])</f>
        <v>290700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290700</v>
      </c>
      <c r="AA230" s="54">
        <f>IF(NOTA[[#This Row],[JUMLAH]]="","",NOTA[[#This Row],[JUMLAH]]-NOTA[[#This Row],[DISC]])</f>
        <v>1419300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44966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2</v>
      </c>
      <c r="AK2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30" s="181">
        <f>IF(NOTA[[#This Row],[CONCAT1]]="","",MATCH(NOTA[[#This Row],[CONCAT1]],[2]!db[NB NOTA_C],0)+1)</f>
        <v>1138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/>
      <c r="G231" s="26"/>
      <c r="H231" s="31"/>
      <c r="I231" s="26"/>
      <c r="J231" s="51"/>
      <c r="K231" s="26"/>
      <c r="L231" s="26" t="s">
        <v>338</v>
      </c>
      <c r="M231" s="39">
        <v>4</v>
      </c>
      <c r="N231" s="26"/>
      <c r="O231" s="26"/>
      <c r="P231" s="49"/>
      <c r="Q231" s="52">
        <v>2952000</v>
      </c>
      <c r="R231" s="39" t="s">
        <v>537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11808000</v>
      </c>
      <c r="X231" s="54">
        <f>IF(NOTA[[#This Row],[JUMLAH]]="","",NOTA[[#This Row],[JUMLAH]]*NOTA[[#This Row],[DISC 1]])</f>
        <v>2007360.0000000002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2007360.0000000002</v>
      </c>
      <c r="AA231" s="54">
        <f>IF(NOTA[[#This Row],[JUMLAH]]="","",NOTA[[#This Row],[JUMLAH]]-NOTA[[#This Row],[DISC]])</f>
        <v>9800640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31" s="181">
        <f>IF(NOTA[[#This Row],[CONCAT1]]="","",MATCH(NOTA[[#This Row],[CONCAT1]],[2]!db[NB NOTA_C],0)+1)</f>
        <v>1143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181" t="str">
        <f>IF(NOTA[[#This Row],[CONCAT1]]="","",MATCH(NOTA[[#This Row],[CONCAT1]],[2]!db[NB NOTA_C],0)+1)</f>
        <v/>
      </c>
    </row>
    <row r="233" spans="1:40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47</v>
      </c>
      <c r="E233" s="23"/>
      <c r="F233" s="26" t="s">
        <v>23</v>
      </c>
      <c r="G233" s="38" t="s">
        <v>24</v>
      </c>
      <c r="H233" s="31" t="s">
        <v>635</v>
      </c>
      <c r="I233" s="26" t="s">
        <v>626</v>
      </c>
      <c r="J233" s="51">
        <v>44963</v>
      </c>
      <c r="K233" s="26"/>
      <c r="L233" s="26" t="s">
        <v>473</v>
      </c>
      <c r="M233" s="39">
        <v>1</v>
      </c>
      <c r="N233" s="26"/>
      <c r="O233" s="26"/>
      <c r="P233" s="49"/>
      <c r="Q233" s="52">
        <v>1944000</v>
      </c>
      <c r="R233" s="39" t="s">
        <v>479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1944000</v>
      </c>
      <c r="X233" s="54">
        <f>IF(NOTA[[#This Row],[JUMLAH]]="","",NOTA[[#This Row],[JUMLAH]]*NOTA[[#This Row],[DISC 1]])</f>
        <v>330480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330480</v>
      </c>
      <c r="AA233" s="54">
        <f>IF(NOTA[[#This Row],[JUMLAH]]="","",NOTA[[#This Row],[JUMLAH]]-NOTA[[#This Row],[DISC]])</f>
        <v>1613520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4</v>
      </c>
      <c r="AJ233" s="38">
        <f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233" s="181">
        <f>IF(NOTA[[#This Row],[CONCAT1]]="","",MATCH(NOTA[[#This Row],[CONCAT1]],[2]!db[NB NOTA_C],0)+1)</f>
        <v>2088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47</v>
      </c>
      <c r="E234" s="23"/>
      <c r="F234" s="26"/>
      <c r="G234" s="26"/>
      <c r="H234" s="31"/>
      <c r="I234" s="26"/>
      <c r="J234" s="51"/>
      <c r="K234" s="26"/>
      <c r="L234" s="26" t="s">
        <v>90</v>
      </c>
      <c r="M234" s="39">
        <v>10</v>
      </c>
      <c r="N234" s="26"/>
      <c r="O234" s="26"/>
      <c r="P234" s="49"/>
      <c r="Q234" s="52">
        <v>462000</v>
      </c>
      <c r="R234" s="39" t="s">
        <v>426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4620000</v>
      </c>
      <c r="X234" s="54">
        <f>IF(NOTA[[#This Row],[JUMLAH]]="","",NOTA[[#This Row],[JUMLAH]]*NOTA[[#This Row],[DISC 1]])</f>
        <v>785400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785400</v>
      </c>
      <c r="AA234" s="54">
        <f>IF(NOTA[[#This Row],[JUMLAH]]="","",NOTA[[#This Row],[JUMLAH]]-NOTA[[#This Row],[DISC]])</f>
        <v>3834600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34" s="181">
        <f>IF(NOTA[[#This Row],[CONCAT1]]="","",MATCH(NOTA[[#This Row],[CONCAT1]],[2]!db[NB NOTA_C],0)+1)</f>
        <v>1316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47</v>
      </c>
      <c r="E235" s="23"/>
      <c r="F235" s="26"/>
      <c r="G235" s="26"/>
      <c r="H235" s="31"/>
      <c r="I235" s="26"/>
      <c r="J235" s="51"/>
      <c r="K235" s="26"/>
      <c r="L235" s="26" t="s">
        <v>88</v>
      </c>
      <c r="M235" s="39">
        <v>2</v>
      </c>
      <c r="N235" s="26"/>
      <c r="O235" s="26"/>
      <c r="P235" s="49"/>
      <c r="Q235" s="52">
        <v>1860000</v>
      </c>
      <c r="R235" s="39" t="s">
        <v>537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3720000</v>
      </c>
      <c r="X235" s="54">
        <f>IF(NOTA[[#This Row],[JUMLAH]]="","",NOTA[[#This Row],[JUMLAH]]*NOTA[[#This Row],[DISC 1]])</f>
        <v>632400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632400</v>
      </c>
      <c r="AA235" s="54">
        <f>IF(NOTA[[#This Row],[JUMLAH]]="","",NOTA[[#This Row],[JUMLAH]]-NOTA[[#This Row],[DISC]])</f>
        <v>3087600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44966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2</v>
      </c>
      <c r="AK23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N235" s="181">
        <f>IF(NOTA[[#This Row],[CONCAT1]]="","",MATCH(NOTA[[#This Row],[CONCAT1]],[2]!db[NB NOTA_C],0)+1)</f>
        <v>1301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/>
      <c r="G236" s="26"/>
      <c r="H236" s="31"/>
      <c r="I236" s="26"/>
      <c r="J236" s="51"/>
      <c r="K236" s="26"/>
      <c r="L236" s="26" t="s">
        <v>146</v>
      </c>
      <c r="M236" s="39">
        <v>2</v>
      </c>
      <c r="N236" s="26"/>
      <c r="O236" s="26"/>
      <c r="P236" s="49"/>
      <c r="Q236" s="52">
        <v>2280000</v>
      </c>
      <c r="R236" s="39" t="s">
        <v>402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4560000</v>
      </c>
      <c r="X236" s="54">
        <f>IF(NOTA[[#This Row],[JUMLAH]]="","",NOTA[[#This Row],[JUMLAH]]*NOTA[[#This Row],[DISC 1]])</f>
        <v>775200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775200</v>
      </c>
      <c r="AA236" s="54">
        <f>IF(NOTA[[#This Row],[JUMLAH]]="","",NOTA[[#This Row],[JUMLAH]]-NOTA[[#This Row],[DISC]])</f>
        <v>3784800</v>
      </c>
      <c r="AB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N236" s="181">
        <f>IF(NOTA[[#This Row],[CONCAT1]]="","",MATCH(NOTA[[#This Row],[CONCAT1]],[2]!db[NB NOTA_C],0)+1)</f>
        <v>1307</v>
      </c>
    </row>
    <row r="237" spans="1:40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7" s="181" t="str">
        <f>IF(NOTA[[#This Row],[CONCAT1]]="","",MATCH(NOTA[[#This Row],[CONCAT1]],[2]!db[NB NOTA_C],0)+1)</f>
        <v/>
      </c>
    </row>
    <row r="238" spans="1:40" ht="20.100000000000001" customHeight="1" x14ac:dyDescent="0.25">
      <c r="A238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8" s="50" t="e">
        <f ca="1">IF(NOTA[[#This Row],[ID_P]]="","",MATCH(NOTA[[#This Row],[ID_P]],[1]!B_MSK[N_ID],0))</f>
        <v>#REF!</v>
      </c>
      <c r="D238" s="50">
        <f ca="1">IF(NOTA[[#This Row],[NAMA BARANG]]="","",INDEX(NOTA[ID],MATCH(,INDIRECT(ADDRESS(ROW(NOTA[ID]),COLUMN(NOTA[ID]))&amp;":"&amp;ADDRESS(ROW(),COLUMN(NOTA[ID]))),-1)))</f>
        <v>48</v>
      </c>
      <c r="E238" s="23"/>
      <c r="F238" s="26" t="s">
        <v>23</v>
      </c>
      <c r="G238" s="26" t="s">
        <v>24</v>
      </c>
      <c r="H238" s="31" t="s">
        <v>627</v>
      </c>
      <c r="I238" s="26" t="s">
        <v>630</v>
      </c>
      <c r="J238" s="51">
        <v>44933</v>
      </c>
      <c r="K238" s="26"/>
      <c r="L238" s="26" t="s">
        <v>619</v>
      </c>
      <c r="M238" s="39">
        <v>2</v>
      </c>
      <c r="N238" s="26"/>
      <c r="O238" s="26"/>
      <c r="P238" s="49"/>
      <c r="Q238" s="52">
        <v>2376000</v>
      </c>
      <c r="R238" s="39" t="s">
        <v>623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4752000</v>
      </c>
      <c r="X238" s="54">
        <f>IF(NOTA[[#This Row],[JUMLAH]]="","",NOTA[[#This Row],[JUMLAH]]*NOTA[[#This Row],[DISC 1]])</f>
        <v>807840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807840</v>
      </c>
      <c r="AA238" s="54">
        <f>IF(NOTA[[#This Row],[JUMLAH]]="","",NOTA[[#This Row],[JUMLAH]]-NOTA[[#This Row],[DISC]])</f>
        <v>3944160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>
        <f ca="1">IF(NOTA[[#This Row],[ID]]="","",COUNTIF(NOTA[ID_H],NOTA[[#This Row],[ID_H]]))</f>
        <v>9</v>
      </c>
      <c r="AJ238" s="38">
        <f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38" s="181">
        <f>IF(NOTA[[#This Row],[CONCAT1]]="","",MATCH(NOTA[[#This Row],[CONCAT1]],[2]!db[NB NOTA_C],0)+1)</f>
        <v>1199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48</v>
      </c>
      <c r="E239" s="23"/>
      <c r="F239" s="26"/>
      <c r="G239" s="26"/>
      <c r="H239" s="31"/>
      <c r="I239" s="26"/>
      <c r="J239" s="51"/>
      <c r="K239" s="26"/>
      <c r="L239" s="26" t="s">
        <v>133</v>
      </c>
      <c r="M239" s="39">
        <v>1</v>
      </c>
      <c r="N239" s="26"/>
      <c r="O239" s="26"/>
      <c r="P239" s="49"/>
      <c r="Q239" s="52">
        <v>1069200</v>
      </c>
      <c r="R239" s="39" t="s">
        <v>631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1069200</v>
      </c>
      <c r="X239" s="54">
        <f>IF(NOTA[[#This Row],[JUMLAH]]="","",NOTA[[#This Row],[JUMLAH]]*NOTA[[#This Row],[DISC 1]])</f>
        <v>181764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181764</v>
      </c>
      <c r="AA239" s="54">
        <f>IF(NOTA[[#This Row],[JUMLAH]]="","",NOTA[[#This Row],[JUMLAH]]-NOTA[[#This Row],[DISC]])</f>
        <v>887436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N239" s="181">
        <f>IF(NOTA[[#This Row],[CONCAT1]]="","",MATCH(NOTA[[#This Row],[CONCAT1]],[2]!db[NB NOTA_C],0)+1)</f>
        <v>1296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48</v>
      </c>
      <c r="E240" s="23"/>
      <c r="F240" s="26"/>
      <c r="G240" s="26"/>
      <c r="H240" s="31"/>
      <c r="I240" s="26"/>
      <c r="J240" s="51"/>
      <c r="K240" s="26"/>
      <c r="L240" s="38" t="s">
        <v>628</v>
      </c>
      <c r="M240" s="39">
        <v>2</v>
      </c>
      <c r="N240" s="26"/>
      <c r="O240" s="26"/>
      <c r="P240" s="49"/>
      <c r="Q240" s="52">
        <v>2352000</v>
      </c>
      <c r="R240" s="39" t="s">
        <v>537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4704000</v>
      </c>
      <c r="X240" s="54">
        <f>IF(NOTA[[#This Row],[JUMLAH]]="","",NOTA[[#This Row],[JUMLAH]]*NOTA[[#This Row],[DISC 1]])</f>
        <v>799680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799680</v>
      </c>
      <c r="AA240" s="54">
        <f>IF(NOTA[[#This Row],[JUMLAH]]="","",NOTA[[#This Row],[JUMLAH]]-NOTA[[#This Row],[DISC]])</f>
        <v>3904320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240" s="181">
        <f>IF(NOTA[[#This Row],[CONCAT1]]="","",MATCH(NOTA[[#This Row],[CONCAT1]],[2]!db[NB NOTA_C],0)+1)</f>
        <v>1325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48</v>
      </c>
      <c r="E241" s="23"/>
      <c r="F241" s="26"/>
      <c r="G241" s="26"/>
      <c r="H241" s="31"/>
      <c r="I241" s="26"/>
      <c r="J241" s="51"/>
      <c r="K241" s="26"/>
      <c r="L241" s="26" t="s">
        <v>136</v>
      </c>
      <c r="M241" s="39">
        <v>2</v>
      </c>
      <c r="N241" s="26"/>
      <c r="O241" s="26"/>
      <c r="P241" s="49"/>
      <c r="Q241" s="52">
        <v>1500000</v>
      </c>
      <c r="R241" s="39" t="s">
        <v>632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3000000</v>
      </c>
      <c r="X241" s="54">
        <f>IF(NOTA[[#This Row],[JUMLAH]]="","",NOTA[[#This Row],[JUMLAH]]*NOTA[[#This Row],[DISC 1]])</f>
        <v>510000.00000000006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510000.00000000006</v>
      </c>
      <c r="AA241" s="54">
        <f>IF(NOTA[[#This Row],[JUMLAH]]="","",NOTA[[#This Row],[JUMLAH]]-NOTA[[#This Row],[DISC]])</f>
        <v>2490000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241" s="181">
        <f>IF(NOTA[[#This Row],[CONCAT1]]="","",MATCH(NOTA[[#This Row],[CONCAT1]],[2]!db[NB NOTA_C],0)+1)</f>
        <v>1324</v>
      </c>
    </row>
    <row r="242" spans="1:40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48</v>
      </c>
      <c r="E242" s="23"/>
      <c r="F242" s="26"/>
      <c r="G242" s="26"/>
      <c r="H242" s="31"/>
      <c r="I242" s="26"/>
      <c r="J242" s="51"/>
      <c r="K242" s="26"/>
      <c r="L242" s="26" t="s">
        <v>145</v>
      </c>
      <c r="M242" s="39">
        <v>2</v>
      </c>
      <c r="N242" s="26"/>
      <c r="O242" s="26"/>
      <c r="P242" s="49"/>
      <c r="Q242" s="52">
        <v>1188000</v>
      </c>
      <c r="R242" s="39" t="s">
        <v>402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2376000</v>
      </c>
      <c r="X242" s="54">
        <f>IF(NOTA[[#This Row],[JUMLAH]]="","",NOTA[[#This Row],[JUMLAH]]*NOTA[[#This Row],[DISC 1]])</f>
        <v>403920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403920</v>
      </c>
      <c r="AA242" s="54">
        <f>IF(NOTA[[#This Row],[JUMLAH]]="","",NOTA[[#This Row],[JUMLAH]]-NOTA[[#This Row],[DISC]])</f>
        <v>1972080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242" s="181">
        <f>IF(NOTA[[#This Row],[CONCAT1]]="","",MATCH(NOTA[[#This Row],[CONCAT1]],[2]!db[NB NOTA_C],0)+1)</f>
        <v>1280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48</v>
      </c>
      <c r="E243" s="23"/>
      <c r="F243" s="26"/>
      <c r="G243" s="26"/>
      <c r="H243" s="31"/>
      <c r="I243" s="26"/>
      <c r="J243" s="51"/>
      <c r="K243" s="26"/>
      <c r="L243" s="26" t="s">
        <v>629</v>
      </c>
      <c r="M243" s="39">
        <v>1</v>
      </c>
      <c r="N243" s="26"/>
      <c r="O243" s="26"/>
      <c r="P243" s="49"/>
      <c r="Q243" s="52">
        <v>980000</v>
      </c>
      <c r="R243" s="39" t="s">
        <v>633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980000</v>
      </c>
      <c r="X243" s="54">
        <f>IF(NOTA[[#This Row],[JUMLAH]]="","",NOTA[[#This Row],[JUMLAH]]*NOTA[[#This Row],[DISC 1]])</f>
        <v>166600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166600</v>
      </c>
      <c r="AA243" s="54">
        <f>IF(NOTA[[#This Row],[JUMLAH]]="","",NOTA[[#This Row],[JUMLAH]]-NOTA[[#This Row],[DISC]])</f>
        <v>813400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243" s="181">
        <f>IF(NOTA[[#This Row],[CONCAT1]]="","",MATCH(NOTA[[#This Row],[CONCAT1]],[2]!db[NB NOTA_C],0)+1)</f>
        <v>1233</v>
      </c>
    </row>
    <row r="244" spans="1:40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48</v>
      </c>
      <c r="E244" s="23"/>
      <c r="F244" s="26"/>
      <c r="G244" s="26"/>
      <c r="H244" s="31"/>
      <c r="I244" s="26"/>
      <c r="J244" s="51"/>
      <c r="K244" s="26"/>
      <c r="L244" s="26" t="s">
        <v>286</v>
      </c>
      <c r="M244" s="39">
        <v>1</v>
      </c>
      <c r="N244" s="26"/>
      <c r="O244" s="26"/>
      <c r="P244" s="49"/>
      <c r="Q244" s="52">
        <v>5702400</v>
      </c>
      <c r="R244" s="39" t="s">
        <v>353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5702400</v>
      </c>
      <c r="X244" s="54">
        <f>IF(NOTA[[#This Row],[JUMLAH]]="","",NOTA[[#This Row],[JUMLAH]]*NOTA[[#This Row],[DISC 1]])</f>
        <v>969408.00000000012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969408.00000000012</v>
      </c>
      <c r="AA244" s="54">
        <f>IF(NOTA[[#This Row],[JUMLAH]]="","",NOTA[[#This Row],[JUMLAH]]-NOTA[[#This Row],[DISC]])</f>
        <v>4732992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244" s="181">
        <f>IF(NOTA[[#This Row],[CONCAT1]]="","",MATCH(NOTA[[#This Row],[CONCAT1]],[2]!db[NB NOTA_C],0)+1)</f>
        <v>1173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48</v>
      </c>
      <c r="E245" s="23"/>
      <c r="F245" s="26"/>
      <c r="G245" s="26"/>
      <c r="H245" s="31"/>
      <c r="I245" s="26"/>
      <c r="J245" s="51"/>
      <c r="K245" s="26"/>
      <c r="L245" s="26" t="s">
        <v>393</v>
      </c>
      <c r="M245" s="39">
        <v>1</v>
      </c>
      <c r="N245" s="26"/>
      <c r="O245" s="26"/>
      <c r="P245" s="49"/>
      <c r="Q245" s="52">
        <v>1710000</v>
      </c>
      <c r="R245" s="39" t="s">
        <v>625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1710000</v>
      </c>
      <c r="X245" s="54">
        <f>IF(NOTA[[#This Row],[JUMLAH]]="","",NOTA[[#This Row],[JUMLAH]]*NOTA[[#This Row],[DISC 1]])</f>
        <v>290700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290700</v>
      </c>
      <c r="AA245" s="54">
        <f>IF(NOTA[[#This Row],[JUMLAH]]="","",NOTA[[#This Row],[JUMLAH]]-NOTA[[#This Row],[DISC]])</f>
        <v>1419300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44966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45" s="181">
        <f>IF(NOTA[[#This Row],[CONCAT1]]="","",MATCH(NOTA[[#This Row],[CONCAT1]],[2]!db[NB NOTA_C],0)+1)</f>
        <v>1138</v>
      </c>
    </row>
    <row r="246" spans="1:40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48</v>
      </c>
      <c r="E246" s="23"/>
      <c r="F246" s="26"/>
      <c r="G246" s="26"/>
      <c r="H246" s="31"/>
      <c r="I246" s="26"/>
      <c r="J246" s="51"/>
      <c r="K246" s="26"/>
      <c r="L246" s="26" t="s">
        <v>394</v>
      </c>
      <c r="M246" s="39">
        <v>1</v>
      </c>
      <c r="N246" s="26"/>
      <c r="O246" s="26"/>
      <c r="P246" s="49"/>
      <c r="Q246" s="52">
        <v>2952000</v>
      </c>
      <c r="R246" s="39" t="s">
        <v>537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2952000</v>
      </c>
      <c r="X246" s="54">
        <f>IF(NOTA[[#This Row],[JUMLAH]]="","",NOTA[[#This Row],[JUMLAH]]*NOTA[[#This Row],[DISC 1]])</f>
        <v>501840.00000000006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501840.00000000006</v>
      </c>
      <c r="AA246" s="54">
        <f>IF(NOTA[[#This Row],[JUMLAH]]="","",NOTA[[#This Row],[JUMLAH]]-NOTA[[#This Row],[DISC]])</f>
        <v>2450160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44966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46" s="181">
        <f>IF(NOTA[[#This Row],[CONCAT1]]="","",MATCH(NOTA[[#This Row],[CONCAT1]],[2]!db[NB NOTA_C],0)+1)</f>
        <v>1143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181" t="str">
        <f>IF(NOTA[[#This Row],[CONCAT1]]="","",MATCH(NOTA[[#This Row],[CONCAT1]],[2]!db[NB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636</v>
      </c>
      <c r="I248" s="26"/>
      <c r="J248" s="51">
        <v>44966</v>
      </c>
      <c r="K248" s="26"/>
      <c r="L248" s="26" t="s">
        <v>637</v>
      </c>
      <c r="M248" s="39">
        <v>2</v>
      </c>
      <c r="N248" s="26">
        <v>480</v>
      </c>
      <c r="O248" s="26" t="s">
        <v>406</v>
      </c>
      <c r="P248" s="49">
        <v>8800</v>
      </c>
      <c r="Q248" s="52"/>
      <c r="R248" s="39" t="s">
        <v>638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Row],[SUPPLIER_H]]="","",AJ247),MONTH(NOTA[[#This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48" s="181">
        <f>IF(NOTA[[#This Row],[CONCAT1]]="","",MATCH(NOTA[[#This Row],[CONCAT1]],[2]!db[NB NOTA_C],0)+1)</f>
        <v>308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207</v>
      </c>
      <c r="M249" s="39">
        <v>2</v>
      </c>
      <c r="N249" s="26">
        <v>72</v>
      </c>
      <c r="O249" s="26" t="s">
        <v>414</v>
      </c>
      <c r="P249" s="49">
        <v>34200</v>
      </c>
      <c r="Q249" s="52"/>
      <c r="R249" s="39" t="s">
        <v>640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249" s="181">
        <f>IF(NOTA[[#This Row],[CONCAT1]]="","",MATCH(NOTA[[#This Row],[CONCAT1]],[2]!db[NB NOTA_C],0)+1)</f>
        <v>513</v>
      </c>
    </row>
    <row r="250" spans="1:40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205</v>
      </c>
      <c r="M250" s="39">
        <v>5</v>
      </c>
      <c r="N250" s="26">
        <v>120</v>
      </c>
      <c r="O250" s="26" t="s">
        <v>463</v>
      </c>
      <c r="P250" s="49">
        <v>70800</v>
      </c>
      <c r="Q250" s="52"/>
      <c r="R250" s="39" t="s">
        <v>639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N250" s="181">
        <f>IF(NOTA[[#This Row],[CONCAT1]]="","",MATCH(NOTA[[#This Row],[CONCAT1]],[2]!db[NB NOTA_C],0)+1)</f>
        <v>511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206</v>
      </c>
      <c r="M251" s="39">
        <v>5</v>
      </c>
      <c r="N251" s="26">
        <v>120</v>
      </c>
      <c r="O251" s="26" t="s">
        <v>463</v>
      </c>
      <c r="P251" s="49">
        <v>70800</v>
      </c>
      <c r="Q251" s="52"/>
      <c r="R251" s="39" t="s">
        <v>639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N251" s="181">
        <f>IF(NOTA[[#This Row],[CONCAT1]]="","",MATCH(NOTA[[#This Row],[CONCAT1]],[2]!db[NB NOTA_C],0)+1)</f>
        <v>512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175</v>
      </c>
      <c r="M252" s="39">
        <v>13</v>
      </c>
      <c r="N252" s="26">
        <v>390</v>
      </c>
      <c r="O252" s="26" t="s">
        <v>427</v>
      </c>
      <c r="P252" s="49">
        <v>104400</v>
      </c>
      <c r="Q252" s="52"/>
      <c r="R252" s="39" t="s">
        <v>641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52" s="181">
        <f>IF(NOTA[[#This Row],[CONCAT1]]="","",MATCH(NOTA[[#This Row],[CONCAT1]],[2]!db[NB NOTA_C],0)+1)</f>
        <v>1779</v>
      </c>
    </row>
    <row r="253" spans="1:40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189</v>
      </c>
      <c r="M253" s="39">
        <v>2</v>
      </c>
      <c r="N253" s="26">
        <v>40</v>
      </c>
      <c r="O253" s="26" t="s">
        <v>414</v>
      </c>
      <c r="P253" s="49">
        <v>85200</v>
      </c>
      <c r="Q253" s="52"/>
      <c r="R253" s="39" t="s">
        <v>642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53" s="181">
        <f>IF(NOTA[[#This Row],[CONCAT1]]="","",MATCH(NOTA[[#This Row],[CONCAT1]],[2]!db[NB NOTA_C],0)+1)</f>
        <v>2009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115</v>
      </c>
      <c r="M254" s="39">
        <v>2</v>
      </c>
      <c r="N254" s="26">
        <v>720</v>
      </c>
      <c r="O254" s="26" t="s">
        <v>411</v>
      </c>
      <c r="P254" s="49">
        <v>11000</v>
      </c>
      <c r="Q254" s="52"/>
      <c r="R254" s="39" t="s">
        <v>643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N254" s="181">
        <f>IF(NOTA[[#This Row],[CONCAT1]]="","",MATCH(NOTA[[#This Row],[CONCAT1]],[2]!db[NB NOTA_C],0)+1)</f>
        <v>522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250</v>
      </c>
      <c r="M255" s="39">
        <v>1</v>
      </c>
      <c r="N255" s="26">
        <v>50</v>
      </c>
      <c r="O255" s="26" t="s">
        <v>463</v>
      </c>
      <c r="P255" s="49">
        <v>32000</v>
      </c>
      <c r="Q255" s="52"/>
      <c r="R255" s="39" t="s">
        <v>644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55" s="181">
        <f>IF(NOTA[[#This Row],[CONCAT1]]="","",MATCH(NOTA[[#This Row],[CONCAT1]],[2]!db[NB NOTA_C],0)+1)</f>
        <v>688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123</v>
      </c>
      <c r="M256" s="39">
        <v>1</v>
      </c>
      <c r="N256" s="26">
        <v>50</v>
      </c>
      <c r="O256" s="26" t="s">
        <v>463</v>
      </c>
      <c r="P256" s="49">
        <v>34100</v>
      </c>
      <c r="Q256" s="52"/>
      <c r="R256" s="39" t="s">
        <v>645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56" s="181">
        <f>IF(NOTA[[#This Row],[CONCAT1]]="","",MATCH(NOTA[[#This Row],[CONCAT1]],[2]!db[NB NOTA_C],0)+1)</f>
        <v>680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715</v>
      </c>
      <c r="M257" s="39">
        <v>3</v>
      </c>
      <c r="N257" s="26">
        <v>576</v>
      </c>
      <c r="O257" s="26" t="s">
        <v>406</v>
      </c>
      <c r="P257" s="49">
        <v>16800</v>
      </c>
      <c r="Q257" s="52"/>
      <c r="R257" s="39" t="s">
        <v>646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257" s="181">
        <f>IF(NOTA[[#This Row],[CONCAT1]]="","",MATCH(NOTA[[#This Row],[CONCAT1]],[2]!db[NB NOTA_C],0)+1)</f>
        <v>741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647</v>
      </c>
      <c r="M258" s="39">
        <v>1</v>
      </c>
      <c r="N258" s="26">
        <v>96</v>
      </c>
      <c r="O258" s="26" t="s">
        <v>406</v>
      </c>
      <c r="P258" s="49">
        <v>26800</v>
      </c>
      <c r="Q258" s="52"/>
      <c r="R258" s="39" t="s">
        <v>648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N258" s="181">
        <f>IF(NOTA[[#This Row],[CONCAT1]]="","",MATCH(NOTA[[#This Row],[CONCAT1]],[2]!db[NB NOTA_C],0)+1)</f>
        <v>2132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181" t="str">
        <f>IF(NOTA[[#This Row],[CONCAT1]]="","",MATCH(NOTA[[#This Row],[CONCAT1]],[2]!db[NB NOTA_C],0)+1)</f>
        <v/>
      </c>
    </row>
    <row r="260" spans="1:40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649</v>
      </c>
      <c r="I260" s="26"/>
      <c r="J260" s="51">
        <v>44966</v>
      </c>
      <c r="K260" s="26"/>
      <c r="L260" s="26" t="s">
        <v>650</v>
      </c>
      <c r="M260" s="39">
        <v>2</v>
      </c>
      <c r="N260" s="26">
        <v>576</v>
      </c>
      <c r="O260" s="26" t="s">
        <v>411</v>
      </c>
      <c r="P260" s="49">
        <v>4800</v>
      </c>
      <c r="Q260" s="52"/>
      <c r="R260" s="39" t="s">
        <v>565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60" s="181">
        <f>IF(NOTA[[#This Row],[CONCAT1]]="","",MATCH(NOTA[[#This Row],[CONCAT1]],[2]!db[NB NOTA_C],0)+1)</f>
        <v>1769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230</v>
      </c>
      <c r="M261" s="39">
        <v>3</v>
      </c>
      <c r="N261" s="26">
        <v>864</v>
      </c>
      <c r="O261" s="26" t="s">
        <v>411</v>
      </c>
      <c r="P261" s="49">
        <v>4800</v>
      </c>
      <c r="Q261" s="52"/>
      <c r="R261" s="39" t="s">
        <v>651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61" s="181">
        <f>IF(NOTA[[#This Row],[CONCAT1]]="","",MATCH(NOTA[[#This Row],[CONCAT1]],[2]!db[NB NOTA_C],0)+1)</f>
        <v>1757</v>
      </c>
    </row>
    <row r="262" spans="1:40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652</v>
      </c>
      <c r="M262" s="39">
        <v>3</v>
      </c>
      <c r="N262" s="26">
        <v>864</v>
      </c>
      <c r="O262" s="26" t="s">
        <v>411</v>
      </c>
      <c r="P262" s="49">
        <v>4800</v>
      </c>
      <c r="Q262" s="52"/>
      <c r="R262" s="39" t="s">
        <v>565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262" s="181">
        <f>IF(NOTA[[#This Row],[CONCAT1]]="","",MATCH(NOTA[[#This Row],[CONCAT1]],[2]!db[NB NOTA_C],0)+1)</f>
        <v>1758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653</v>
      </c>
      <c r="M263" s="39"/>
      <c r="N263" s="26">
        <v>144</v>
      </c>
      <c r="O263" s="26" t="s">
        <v>411</v>
      </c>
      <c r="P263" s="49">
        <v>4800</v>
      </c>
      <c r="Q263" s="52"/>
      <c r="R263" s="39" t="s">
        <v>651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263" s="181">
        <f>IF(NOTA[[#This Row],[CONCAT1]]="","",MATCH(NOTA[[#This Row],[CONCAT1]],[2]!db[NB NOTA_C],0)+1)</f>
        <v>1764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654</v>
      </c>
      <c r="M264" s="39"/>
      <c r="N264" s="26">
        <v>144</v>
      </c>
      <c r="O264" s="26" t="s">
        <v>411</v>
      </c>
      <c r="P264" s="49">
        <v>4800</v>
      </c>
      <c r="Q264" s="52"/>
      <c r="R264" s="39" t="s">
        <v>651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264" s="181">
        <f>IF(NOTA[[#This Row],[CONCAT1]]="","",MATCH(NOTA[[#This Row],[CONCAT1]],[2]!db[NB NOTA_C],0)+1)</f>
        <v>1765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655</v>
      </c>
      <c r="M265" s="39"/>
      <c r="N265" s="26">
        <v>144</v>
      </c>
      <c r="O265" s="26" t="s">
        <v>411</v>
      </c>
      <c r="P265" s="49">
        <v>4800</v>
      </c>
      <c r="Q265" s="52"/>
      <c r="R265" s="39" t="s">
        <v>651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265" s="181">
        <f>IF(NOTA[[#This Row],[CONCAT1]]="","",MATCH(NOTA[[#This Row],[CONCAT1]],[2]!db[NB NOTA_C],0)+1)</f>
        <v>1766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656</v>
      </c>
      <c r="M266" s="39"/>
      <c r="N266" s="26">
        <v>144</v>
      </c>
      <c r="O266" s="26" t="s">
        <v>411</v>
      </c>
      <c r="P266" s="49">
        <v>4800</v>
      </c>
      <c r="Q266" s="52"/>
      <c r="R266" s="39" t="s">
        <v>651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266" s="181">
        <f>IF(NOTA[[#This Row],[CONCAT1]]="","",MATCH(NOTA[[#This Row],[CONCAT1]],[2]!db[NB NOTA_C],0)+1)</f>
        <v>1767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657</v>
      </c>
      <c r="M267" s="39">
        <v>5</v>
      </c>
      <c r="N267" s="26">
        <v>720</v>
      </c>
      <c r="O267" s="26" t="s">
        <v>406</v>
      </c>
      <c r="P267" s="49">
        <v>9600</v>
      </c>
      <c r="Q267" s="52"/>
      <c r="R267" s="39" t="s">
        <v>407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colorpencilcp10012cjk13824000.1250.05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colorpencilcp10012cjk13824000.1250.05</v>
      </c>
      <c r="AN267" s="181">
        <f>IF(NOTA[[#This Row],[CONCAT1]]="","",MATCH(NOTA[[#This Row],[CONCAT1]],[2]!db[NB NOTA_C],0)+1)</f>
        <v>483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658</v>
      </c>
      <c r="M268" s="39">
        <v>2</v>
      </c>
      <c r="N268" s="26">
        <v>576</v>
      </c>
      <c r="O268" s="26" t="s">
        <v>406</v>
      </c>
      <c r="P268" s="49">
        <v>6700</v>
      </c>
      <c r="Q268" s="52"/>
      <c r="R268" s="39" t="s">
        <v>659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68" s="181">
        <f>IF(NOTA[[#This Row],[CONCAT1]]="","",MATCH(NOTA[[#This Row],[CONCAT1]],[2]!db[NB NOTA_C],0)+1)</f>
        <v>494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660</v>
      </c>
      <c r="M269" s="39">
        <v>12</v>
      </c>
      <c r="N269" s="26">
        <v>1728</v>
      </c>
      <c r="O269" s="26" t="s">
        <v>406</v>
      </c>
      <c r="P269" s="49">
        <v>10600</v>
      </c>
      <c r="Q269" s="52"/>
      <c r="R269" s="39" t="s">
        <v>407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69" s="181">
        <f>IF(NOTA[[#This Row],[CONCAT1]]="","",MATCH(NOTA[[#This Row],[CONCAT1]],[2]!db[NB NOTA_C],0)+1)</f>
        <v>489</v>
      </c>
    </row>
    <row r="270" spans="1:40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662</v>
      </c>
      <c r="M270" s="39">
        <v>5</v>
      </c>
      <c r="N270" s="26">
        <v>360</v>
      </c>
      <c r="O270" s="26" t="s">
        <v>406</v>
      </c>
      <c r="P270" s="49">
        <v>21200</v>
      </c>
      <c r="Q270" s="52"/>
      <c r="R270" s="39" t="s">
        <v>661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70" s="181">
        <f>IF(NOTA[[#This Row],[CONCAT1]]="","",MATCH(NOTA[[#This Row],[CONCAT1]],[2]!db[NB NOTA_C],0)+1)</f>
        <v>491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181" t="str">
        <f>IF(NOTA[[#This Row],[CONCAT1]]="","",MATCH(NOTA[[#This Row],[CONCAT1]],[2]!db[NB NOTA_C],0)+1)</f>
        <v/>
      </c>
    </row>
    <row r="272" spans="1:40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663</v>
      </c>
      <c r="I272" s="26"/>
      <c r="J272" s="51">
        <v>44966</v>
      </c>
      <c r="K272" s="26"/>
      <c r="L272" s="26" t="s">
        <v>664</v>
      </c>
      <c r="M272" s="39">
        <v>3</v>
      </c>
      <c r="N272" s="26">
        <v>60</v>
      </c>
      <c r="O272" s="26" t="s">
        <v>411</v>
      </c>
      <c r="P272" s="49">
        <v>40500</v>
      </c>
      <c r="Q272" s="52"/>
      <c r="R272" s="39" t="s">
        <v>665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272" s="181">
        <f>IF(NOTA[[#This Row],[CONCAT1]]="","",MATCH(NOTA[[#This Row],[CONCAT1]],[2]!db[NB NOTA_C],0)+1)</f>
        <v>1364</v>
      </c>
    </row>
    <row r="273" spans="1:40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666</v>
      </c>
      <c r="M273" s="39">
        <v>1</v>
      </c>
      <c r="N273" s="26">
        <v>216</v>
      </c>
      <c r="O273" s="26" t="s">
        <v>411</v>
      </c>
      <c r="P273" s="49">
        <v>4900</v>
      </c>
      <c r="Q273" s="52"/>
      <c r="R273" s="39" t="s">
        <v>667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273" s="181">
        <f>IF(NOTA[[#This Row],[CONCAT1]]="","",MATCH(NOTA[[#This Row],[CONCAT1]],[2]!db[NB NOTA_C],0)+1)</f>
        <v>2003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668</v>
      </c>
      <c r="M274" s="39">
        <v>2</v>
      </c>
      <c r="N274" s="26">
        <v>432</v>
      </c>
      <c r="O274" s="26" t="s">
        <v>411</v>
      </c>
      <c r="P274" s="49">
        <v>5800</v>
      </c>
      <c r="Q274" s="52"/>
      <c r="R274" s="39" t="s">
        <v>667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274" s="181">
        <f>IF(NOTA[[#This Row],[CONCAT1]]="","",MATCH(NOTA[[#This Row],[CONCAT1]],[2]!db[NB NOTA_C],0)+1)</f>
        <v>2005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669</v>
      </c>
      <c r="M275" s="39">
        <v>1</v>
      </c>
      <c r="N275" s="26">
        <v>288</v>
      </c>
      <c r="O275" s="26" t="s">
        <v>406</v>
      </c>
      <c r="P275" s="49">
        <v>12000</v>
      </c>
      <c r="Q275" s="52"/>
      <c r="R275" s="39" t="s">
        <v>659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N275" s="181">
        <f>IF(NOTA[[#This Row],[CONCAT1]]="","",MATCH(NOTA[[#This Row],[CONCAT1]],[2]!db[NB NOTA_C],0)+1)</f>
        <v>1496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672</v>
      </c>
      <c r="M276" s="39">
        <v>1</v>
      </c>
      <c r="N276" s="26">
        <v>24</v>
      </c>
      <c r="O276" s="26" t="s">
        <v>414</v>
      </c>
      <c r="P276" s="49">
        <v>89400</v>
      </c>
      <c r="Q276" s="52"/>
      <c r="R276" s="39" t="s">
        <v>415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mathsetms75jk21456000.1250.05</v>
      </c>
      <c r="AN276" s="181">
        <f>IF(NOTA[[#This Row],[CONCAT1]]="","",MATCH(NOTA[[#This Row],[CONCAT1]],[2]!db[NB NOTA_C],0)+1)</f>
        <v>1499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300</v>
      </c>
      <c r="M277" s="39">
        <v>5</v>
      </c>
      <c r="N277" s="26">
        <v>4320</v>
      </c>
      <c r="O277" s="26" t="s">
        <v>411</v>
      </c>
      <c r="P277" s="49">
        <v>2450</v>
      </c>
      <c r="Q277" s="52"/>
      <c r="R277" s="39" t="s">
        <v>670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277" s="181">
        <f>IF(NOTA[[#This Row],[CONCAT1]]="","",MATCH(NOTA[[#This Row],[CONCAT1]],[2]!db[NB NOTA_C],0)+1)</f>
        <v>934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256</v>
      </c>
      <c r="M278" s="39">
        <v>1</v>
      </c>
      <c r="N278" s="26">
        <v>768</v>
      </c>
      <c r="O278" s="26" t="s">
        <v>411</v>
      </c>
      <c r="P278" s="49">
        <v>2100</v>
      </c>
      <c r="Q278" s="52"/>
      <c r="R278" s="39" t="s">
        <v>671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78" s="181">
        <f>IF(NOTA[[#This Row],[CONCAT1]]="","",MATCH(NOTA[[#This Row],[CONCAT1]],[2]!db[NB NOTA_C],0)+1)</f>
        <v>930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673</v>
      </c>
      <c r="M279" s="39">
        <v>4</v>
      </c>
      <c r="N279" s="26">
        <v>48</v>
      </c>
      <c r="O279" s="26" t="s">
        <v>427</v>
      </c>
      <c r="P279" s="49">
        <v>176400</v>
      </c>
      <c r="Q279" s="52"/>
      <c r="R279" s="39" t="s">
        <v>353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279" s="181">
        <f>IF(NOTA[[#This Row],[CONCAT1]]="","",MATCH(NOTA[[#This Row],[CONCAT1]],[2]!db[NB NOTA_C],0)+1)</f>
        <v>1774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674</v>
      </c>
      <c r="M280" s="39">
        <v>2</v>
      </c>
      <c r="N280" s="26">
        <v>288</v>
      </c>
      <c r="O280" s="26" t="s">
        <v>414</v>
      </c>
      <c r="P280" s="49">
        <v>19800</v>
      </c>
      <c r="Q280" s="52"/>
      <c r="R280" s="39" t="s">
        <v>675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280" s="181">
        <f>IF(NOTA[[#This Row],[CONCAT1]]="","",MATCH(NOTA[[#This Row],[CONCAT1]],[2]!db[NB NOTA_C],0)+1)</f>
        <v>1775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174</v>
      </c>
      <c r="M281" s="39">
        <v>2</v>
      </c>
      <c r="N281" s="26">
        <v>144</v>
      </c>
      <c r="O281" s="26" t="s">
        <v>414</v>
      </c>
      <c r="P281" s="49">
        <v>37200</v>
      </c>
      <c r="Q281" s="52"/>
      <c r="R281" s="39" t="s">
        <v>676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281" s="181">
        <f>IF(NOTA[[#This Row],[CONCAT1]]="","",MATCH(NOTA[[#This Row],[CONCAT1]],[2]!db[NB NOTA_C],0)+1)</f>
        <v>1776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677</v>
      </c>
      <c r="M282" s="39">
        <v>1</v>
      </c>
      <c r="N282" s="26">
        <v>24</v>
      </c>
      <c r="O282" s="26" t="s">
        <v>411</v>
      </c>
      <c r="P282" s="49">
        <v>97000</v>
      </c>
      <c r="Q282" s="52"/>
      <c r="R282" s="39" t="s">
        <v>426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guntackergt701jk23280000.1250.05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guntackergt701jk23280000.1250.05</v>
      </c>
      <c r="AN282" s="181">
        <f>IF(NOTA[[#This Row],[CONCAT1]]="","",MATCH(NOTA[[#This Row],[CONCAT1]],[2]!db[NB NOTA_C],0)+1)</f>
        <v>953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181" t="str">
        <f>IF(NOTA[[#This Row],[CONCAT1]]="","",MATCH(NOTA[[#This Row],[CONCAT1]],[2]!db[NB NOTA_C],0)+1)</f>
        <v/>
      </c>
    </row>
    <row r="284" spans="1:40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678</v>
      </c>
      <c r="I284" s="26"/>
      <c r="J284" s="51">
        <v>44966</v>
      </c>
      <c r="K284" s="26"/>
      <c r="L284" s="26" t="s">
        <v>679</v>
      </c>
      <c r="M284" s="39">
        <v>2</v>
      </c>
      <c r="N284" s="26">
        <v>192</v>
      </c>
      <c r="O284" s="26" t="s">
        <v>680</v>
      </c>
      <c r="P284" s="49">
        <v>16500</v>
      </c>
      <c r="Q284" s="52"/>
      <c r="R284" s="39" t="s">
        <v>682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binderclip107fc2jk15840000.1250.05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binderclip107fc2jk15840000.1250.05</v>
      </c>
      <c r="AN284" s="181">
        <f>IF(NOTA[[#This Row],[CONCAT1]]="","",MATCH(NOTA[[#This Row],[CONCAT1]],[2]!db[NB NOTA_C],0)+1)</f>
        <v>198</v>
      </c>
    </row>
    <row r="285" spans="1:40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683</v>
      </c>
      <c r="M285" s="39"/>
      <c r="N285" s="26">
        <v>36</v>
      </c>
      <c r="O285" s="26" t="s">
        <v>411</v>
      </c>
      <c r="P285" s="49">
        <v>15800</v>
      </c>
      <c r="Q285" s="52"/>
      <c r="R285" s="39" t="s">
        <v>681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N285" s="181">
        <f>IF(NOTA[[#This Row],[CONCAT1]]="","",MATCH(NOTA[[#This Row],[CONCAT1]],[2]!db[NB NOTA_C],0)+1)</f>
        <v>152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684</v>
      </c>
      <c r="M286" s="39"/>
      <c r="N286" s="26">
        <v>36</v>
      </c>
      <c r="O286" s="26" t="s">
        <v>411</v>
      </c>
      <c r="P286" s="49">
        <v>15800</v>
      </c>
      <c r="Q286" s="52"/>
      <c r="R286" s="39" t="s">
        <v>681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bindera5tsfs514friendshipjku5688000.1250.05</v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bindera5tsfs514friendshipjku158000.1250.05</v>
      </c>
      <c r="AN286" s="181">
        <f>IF(NOTA[[#This Row],[CONCAT1]]="","",MATCH(NOTA[[#This Row],[CONCAT1]],[2]!db[NB NOTA_C],0)+1)</f>
        <v>154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714</v>
      </c>
      <c r="M287" s="39">
        <v>1</v>
      </c>
      <c r="N287" s="26">
        <v>72</v>
      </c>
      <c r="O287" s="26" t="s">
        <v>411</v>
      </c>
      <c r="P287" s="49">
        <v>15800</v>
      </c>
      <c r="Q287" s="52"/>
      <c r="R287" s="39" t="s">
        <v>681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287" s="181">
        <f>IF(NOTA[[#This Row],[CONCAT1]]="","",MATCH(NOTA[[#This Row],[CONCAT1]],[2]!db[NB NOTA_C],0)+1)</f>
        <v>158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685</v>
      </c>
      <c r="M288" s="39">
        <v>2</v>
      </c>
      <c r="N288" s="26">
        <v>144</v>
      </c>
      <c r="O288" s="26" t="s">
        <v>411</v>
      </c>
      <c r="P288" s="49">
        <v>15800</v>
      </c>
      <c r="Q288" s="52"/>
      <c r="R288" s="39" t="s">
        <v>681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N288" s="181">
        <f>IF(NOTA[[#This Row],[CONCAT1]]="","",MATCH(NOTA[[#This Row],[CONCAT1]],[2]!db[NB NOTA_C],0)+1)</f>
        <v>148</v>
      </c>
    </row>
    <row r="289" spans="1:40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686</v>
      </c>
      <c r="M289" s="39">
        <v>2</v>
      </c>
      <c r="N289" s="26">
        <v>144</v>
      </c>
      <c r="O289" s="26" t="s">
        <v>411</v>
      </c>
      <c r="P289" s="49">
        <v>15800</v>
      </c>
      <c r="Q289" s="52"/>
      <c r="R289" s="39" t="s">
        <v>681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N289" s="181">
        <f>IF(NOTA[[#This Row],[CONCAT1]]="","",MATCH(NOTA[[#This Row],[CONCAT1]],[2]!db[NB NOTA_C],0)+1)</f>
        <v>167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687</v>
      </c>
      <c r="M290" s="39"/>
      <c r="N290" s="26">
        <v>36</v>
      </c>
      <c r="O290" s="26" t="s">
        <v>411</v>
      </c>
      <c r="P290" s="49">
        <v>15800</v>
      </c>
      <c r="Q290" s="52"/>
      <c r="R290" s="39" t="s">
        <v>681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bindera5mhptsm517bluejku5688000.1250.05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bindera5mhptsm517bluejku158000.1250.05</v>
      </c>
      <c r="AN290" s="181">
        <f>IF(NOTA[[#This Row],[CONCAT1]]="","",MATCH(NOTA[[#This Row],[CONCAT1]],[2]!db[NB NOTA_C],0)+1)</f>
        <v>133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688</v>
      </c>
      <c r="M291" s="39"/>
      <c r="N291" s="26">
        <v>36</v>
      </c>
      <c r="O291" s="26" t="s">
        <v>411</v>
      </c>
      <c r="P291" s="49">
        <v>15800</v>
      </c>
      <c r="Q291" s="52"/>
      <c r="R291" s="39" t="s">
        <v>681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bindera5mhptsm517greenjku5688000.1250.05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bindera5mhptsm517greenjku158000.1250.05</v>
      </c>
      <c r="AN291" s="181">
        <f>IF(NOTA[[#This Row],[CONCAT1]]="","",MATCH(NOTA[[#This Row],[CONCAT1]],[2]!db[NB NOTA_C],0)+1)</f>
        <v>134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689</v>
      </c>
      <c r="M292" s="39"/>
      <c r="N292" s="26">
        <v>36</v>
      </c>
      <c r="O292" s="26" t="s">
        <v>411</v>
      </c>
      <c r="P292" s="49">
        <v>15800</v>
      </c>
      <c r="Q292" s="52"/>
      <c r="R292" s="39" t="s">
        <v>681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bindera5mhptsm517pinkjku5688000.1250.05</v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bindera5mhptsm517pinkjku158000.1250.05</v>
      </c>
      <c r="AN292" s="181">
        <f>IF(NOTA[[#This Row],[CONCAT1]]="","",MATCH(NOTA[[#This Row],[CONCAT1]],[2]!db[NB NOTA_C],0)+1)</f>
        <v>135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690</v>
      </c>
      <c r="M293" s="39"/>
      <c r="N293" s="26">
        <v>36</v>
      </c>
      <c r="O293" s="26" t="s">
        <v>411</v>
      </c>
      <c r="P293" s="49">
        <v>15800</v>
      </c>
      <c r="Q293" s="52"/>
      <c r="R293" s="39" t="s">
        <v>681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bindera5mhptsm517purplejku5688000.1250.05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bindera5mhptsm517purplejku158000.1250.05</v>
      </c>
      <c r="AN293" s="181">
        <f>IF(NOTA[[#This Row],[CONCAT1]]="","",MATCH(NOTA[[#This Row],[CONCAT1]],[2]!db[NB NOTA_C],0)+1)</f>
        <v>136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181" t="str">
        <f>IF(NOTA[[#This Row],[CONCAT1]]="","",MATCH(NOTA[[#This Row],[CONCAT1]],[2]!db[NB NOTA_C],0)+1)</f>
        <v/>
      </c>
    </row>
    <row r="295" spans="1:40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691</v>
      </c>
      <c r="I295" s="26"/>
      <c r="J295" s="51">
        <v>44966</v>
      </c>
      <c r="K295" s="26"/>
      <c r="L295" s="26" t="s">
        <v>517</v>
      </c>
      <c r="M295" s="39">
        <v>7</v>
      </c>
      <c r="N295" s="26">
        <v>336</v>
      </c>
      <c r="O295" s="26" t="s">
        <v>414</v>
      </c>
      <c r="P295" s="49">
        <v>36000</v>
      </c>
      <c r="Q295" s="52"/>
      <c r="R295" s="39" t="s">
        <v>692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295" s="181">
        <f>IF(NOTA[[#This Row],[CONCAT1]]="","",MATCH(NOTA[[#This Row],[CONCAT1]],[2]!db[NB NOTA_C],0)+1)</f>
        <v>514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410</v>
      </c>
      <c r="M296" s="39"/>
      <c r="N296" s="26">
        <v>84</v>
      </c>
      <c r="O296" s="26" t="s">
        <v>411</v>
      </c>
      <c r="P296" s="49">
        <v>2350</v>
      </c>
      <c r="Q296" s="52"/>
      <c r="R296" s="39" t="s">
        <v>412</v>
      </c>
      <c r="S296" s="53">
        <v>0.1</v>
      </c>
      <c r="T296" s="53">
        <v>0.05</v>
      </c>
      <c r="U296" s="54"/>
      <c r="V296" s="37" t="s">
        <v>693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6" s="181">
        <f>IF(NOTA[[#This Row],[CONCAT1]]="","",MATCH(NOTA[[#This Row],[CONCAT1]],[2]!db[NB NOTA_C],0)+1)</f>
        <v>1857</v>
      </c>
    </row>
    <row r="297" spans="1:40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278</v>
      </c>
      <c r="M297" s="83">
        <v>6</v>
      </c>
      <c r="N297" s="82">
        <v>864</v>
      </c>
      <c r="O297" s="26" t="s">
        <v>406</v>
      </c>
      <c r="P297" s="84">
        <v>11900</v>
      </c>
      <c r="Q297" s="85"/>
      <c r="R297" s="39" t="s">
        <v>407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97" s="181">
        <f>IF(NOTA[[#This Row],[CONCAT1]]="","",MATCH(NOTA[[#This Row],[CONCAT1]],[2]!db[NB NOTA_C],0)+1)</f>
        <v>1572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100</v>
      </c>
      <c r="M298" s="83">
        <v>1</v>
      </c>
      <c r="N298" s="82">
        <v>24</v>
      </c>
      <c r="O298" s="26" t="s">
        <v>406</v>
      </c>
      <c r="P298" s="84">
        <v>96000</v>
      </c>
      <c r="Q298" s="85"/>
      <c r="R298" s="39" t="s">
        <v>412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298" s="181">
        <f>IF(NOTA[[#This Row],[CONCAT1]]="","",MATCH(NOTA[[#This Row],[CONCAT1]],[2]!db[NB NOTA_C],0)+1)</f>
        <v>1578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410</v>
      </c>
      <c r="M299" s="83"/>
      <c r="N299" s="82">
        <v>84</v>
      </c>
      <c r="O299" s="26" t="s">
        <v>411</v>
      </c>
      <c r="P299" s="84">
        <v>2350</v>
      </c>
      <c r="Q299" s="85"/>
      <c r="R299" s="39" t="s">
        <v>412</v>
      </c>
      <c r="S299" s="86">
        <v>0.1</v>
      </c>
      <c r="T299" s="86">
        <v>0.05</v>
      </c>
      <c r="U299" s="87">
        <v>337554</v>
      </c>
      <c r="V299" s="37" t="s">
        <v>694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9" s="181">
        <f>IF(NOTA[[#This Row],[CONCAT1]]="","",MATCH(NOTA[[#This Row],[CONCAT1]],[2]!db[NB NOTA_C],0)+1)</f>
        <v>1857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181" t="str">
        <f>IF(NOTA[[#This Row],[CONCAT1]]="","",MATCH(NOTA[[#This Row],[CONCAT1]],[2]!db[NB NOTA_C],0)+1)</f>
        <v/>
      </c>
    </row>
    <row r="301" spans="1:40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695</v>
      </c>
      <c r="I301" s="26" t="s">
        <v>698</v>
      </c>
      <c r="J301" s="81">
        <v>44968</v>
      </c>
      <c r="K301" s="82"/>
      <c r="L301" s="26" t="s">
        <v>222</v>
      </c>
      <c r="M301" s="39">
        <v>1</v>
      </c>
      <c r="N301" s="82"/>
      <c r="O301" s="26"/>
      <c r="P301" s="84"/>
      <c r="Q301" s="85">
        <v>844800</v>
      </c>
      <c r="R301" s="39" t="s">
        <v>579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01" s="181">
        <f>IF(NOTA[[#This Row],[CONCAT1]]="","",MATCH(NOTA[[#This Row],[CONCAT1]],[2]!db[NB NOTA_C],0)+1)</f>
        <v>1224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335</v>
      </c>
      <c r="M302" s="83">
        <v>2</v>
      </c>
      <c r="N302" s="82"/>
      <c r="O302" s="26"/>
      <c r="P302" s="84"/>
      <c r="Q302" s="85">
        <v>801600</v>
      </c>
      <c r="R302" s="39" t="s">
        <v>541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02" s="181">
        <f>IF(NOTA[[#This Row],[CONCAT1]]="","",MATCH(NOTA[[#This Row],[CONCAT1]],[2]!db[NB NOTA_C],0)+1)</f>
        <v>1223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696</v>
      </c>
      <c r="M303" s="83">
        <v>1</v>
      </c>
      <c r="N303" s="82"/>
      <c r="O303" s="26"/>
      <c r="P303" s="84"/>
      <c r="Q303" s="85">
        <v>768000</v>
      </c>
      <c r="R303" s="39" t="s">
        <v>697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kenkobukutamubt2920btk02batik7680000.17</v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kenkobukutamubt2920btk02batik7680000.17</v>
      </c>
      <c r="AN303" s="181">
        <f>IF(NOTA[[#This Row],[CONCAT1]]="","",MATCH(NOTA[[#This Row],[CONCAT1]],[2]!db[NB NOTA_C],0)+1)</f>
        <v>1074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426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4" s="181">
        <f>IF(NOTA[[#This Row],[CONCAT1]]="","",MATCH(NOTA[[#This Row],[CONCAT1]],[2]!db[NB NOTA_C],0)+1)</f>
        <v>1316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286</v>
      </c>
      <c r="M305" s="39">
        <v>1</v>
      </c>
      <c r="N305" s="26"/>
      <c r="O305" s="26"/>
      <c r="P305" s="49"/>
      <c r="Q305" s="52">
        <v>5702400</v>
      </c>
      <c r="R305" s="39" t="s">
        <v>353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05" s="181">
        <f>IF(NOTA[[#This Row],[CONCAT1]]="","",MATCH(NOTA[[#This Row],[CONCAT1]],[2]!db[NB NOTA_C],0)+1)</f>
        <v>1173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181" t="str">
        <f>IF(NOTA[[#This Row],[CONCAT1]]="","",MATCH(NOTA[[#This Row],[CONCAT1]],[2]!db[NB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699</v>
      </c>
      <c r="I307" s="26" t="s">
        <v>703</v>
      </c>
      <c r="J307" s="51">
        <v>44967</v>
      </c>
      <c r="K307" s="26"/>
      <c r="L307" s="26" t="s">
        <v>628</v>
      </c>
      <c r="M307" s="39">
        <v>2</v>
      </c>
      <c r="N307" s="26"/>
      <c r="O307" s="26"/>
      <c r="P307" s="49"/>
      <c r="Q307" s="52">
        <v>2352000</v>
      </c>
      <c r="R307" s="39" t="s">
        <v>537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307" s="181">
        <f>IF(NOTA[[#This Row],[CONCAT1]]="","",MATCH(NOTA[[#This Row],[CONCAT1]],[2]!db[NB NOTA_C],0)+1)</f>
        <v>1325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700</v>
      </c>
      <c r="M308" s="39">
        <v>1</v>
      </c>
      <c r="N308" s="26"/>
      <c r="O308" s="26"/>
      <c r="P308" s="49"/>
      <c r="Q308" s="52">
        <v>2040000</v>
      </c>
      <c r="R308" s="39" t="s">
        <v>709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308" s="181">
        <f>IF(NOTA[[#This Row],[CONCAT1]]="","",MATCH(NOTA[[#This Row],[CONCAT1]],[2]!db[NB NOTA_C],0)+1)</f>
        <v>1052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131</v>
      </c>
      <c r="M309" s="39">
        <v>1</v>
      </c>
      <c r="N309" s="26"/>
      <c r="O309" s="26"/>
      <c r="P309" s="49"/>
      <c r="Q309" s="52">
        <v>1560000</v>
      </c>
      <c r="R309" s="39" t="s">
        <v>402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309" s="181">
        <f>IF(NOTA[[#This Row],[CONCAT1]]="","",MATCH(NOTA[[#This Row],[CONCAT1]],[2]!db[NB NOTA_C],0)+1)</f>
        <v>1268</v>
      </c>
    </row>
    <row r="310" spans="1:40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286</v>
      </c>
      <c r="M310" s="39">
        <v>1</v>
      </c>
      <c r="N310" s="26"/>
      <c r="O310" s="26"/>
      <c r="P310" s="49"/>
      <c r="Q310" s="52">
        <v>5702400</v>
      </c>
      <c r="R310" s="39" t="s">
        <v>353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10" s="181">
        <f>IF(NOTA[[#This Row],[CONCAT1]]="","",MATCH(NOTA[[#This Row],[CONCAT1]],[2]!db[NB NOTA_C],0)+1)</f>
        <v>1173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701</v>
      </c>
      <c r="M311" s="39">
        <v>2</v>
      </c>
      <c r="N311" s="26"/>
      <c r="O311" s="26"/>
      <c r="P311" s="49"/>
      <c r="Q311" s="52">
        <v>732000</v>
      </c>
      <c r="R311" s="39" t="s">
        <v>710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11" s="181">
        <f>IF(NOTA[[#This Row],[CONCAT1]]="","",MATCH(NOTA[[#This Row],[CONCAT1]],[2]!db[NB NOTA_C],0)+1)</f>
        <v>1093</v>
      </c>
    </row>
    <row r="312" spans="1:40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716</v>
      </c>
      <c r="M312" s="39">
        <v>6</v>
      </c>
      <c r="N312" s="26"/>
      <c r="O312" s="26"/>
      <c r="P312" s="49"/>
      <c r="Q312" s="52">
        <v>720000</v>
      </c>
      <c r="R312" s="39" t="s">
        <v>711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N312" s="181">
        <f>IF(NOTA[[#This Row],[CONCAT1]]="","",MATCH(NOTA[[#This Row],[CONCAT1]],[2]!db[NB NOTA_C],0)+1)</f>
        <v>1231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164</v>
      </c>
      <c r="M313" s="39">
        <v>5</v>
      </c>
      <c r="N313" s="26"/>
      <c r="O313" s="26"/>
      <c r="P313" s="49"/>
      <c r="Q313" s="52">
        <v>1954800</v>
      </c>
      <c r="R313" s="39" t="s">
        <v>345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13" s="181">
        <f>IF(NOTA[[#This Row],[CONCAT1]]="","",MATCH(NOTA[[#This Row],[CONCAT1]],[2]!db[NB NOTA_C],0)+1)</f>
        <v>1109</v>
      </c>
    </row>
    <row r="314" spans="1:40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148</v>
      </c>
      <c r="M314" s="39">
        <v>1</v>
      </c>
      <c r="N314" s="26"/>
      <c r="O314" s="26"/>
      <c r="P314" s="49"/>
      <c r="Q314" s="52">
        <v>741600</v>
      </c>
      <c r="R314" s="39" t="s">
        <v>478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314" s="181">
        <f>IF(NOTA[[#This Row],[CONCAT1]]="","",MATCH(NOTA[[#This Row],[CONCAT1]],[2]!db[NB NOTA_C],0)+1)</f>
        <v>1260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702</v>
      </c>
      <c r="M315" s="39">
        <v>1</v>
      </c>
      <c r="N315" s="26"/>
      <c r="O315" s="26"/>
      <c r="P315" s="49"/>
      <c r="Q315" s="52">
        <v>810000</v>
      </c>
      <c r="R315" s="39" t="s">
        <v>479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315" s="181">
        <f>IF(NOTA[[#This Row],[CONCAT1]]="","",MATCH(NOTA[[#This Row],[CONCAT1]],[2]!db[NB NOTA_C],0)+1)</f>
        <v>1262</v>
      </c>
    </row>
    <row r="316" spans="1:40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159</v>
      </c>
      <c r="M316" s="39">
        <v>1</v>
      </c>
      <c r="N316" s="26"/>
      <c r="O316" s="26"/>
      <c r="P316" s="49"/>
      <c r="Q316" s="52">
        <v>1728000</v>
      </c>
      <c r="R316" s="39" t="s">
        <v>478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kenko12coloroilpastelgarden17280000.17</v>
      </c>
      <c r="AN316" s="181">
        <f>IF(NOTA[[#This Row],[CONCAT1]]="","",MATCH(NOTA[[#This Row],[CONCAT1]],[2]!db[NB NOTA_C],0)+1)</f>
        <v>1041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160</v>
      </c>
      <c r="M317" s="39">
        <v>1</v>
      </c>
      <c r="N317" s="26"/>
      <c r="O317" s="26"/>
      <c r="P317" s="49"/>
      <c r="Q317" s="52">
        <v>1548000</v>
      </c>
      <c r="R317" s="39" t="s">
        <v>479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kenko18coloroilpastelgarden15480000.17</v>
      </c>
      <c r="AN317" s="181">
        <f>IF(NOTA[[#This Row],[CONCAT1]]="","",MATCH(NOTA[[#This Row],[CONCAT1]],[2]!db[NB NOTA_C],0)+1)</f>
        <v>1048</v>
      </c>
    </row>
    <row r="318" spans="1:40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181" t="str">
        <f>IF(NOTA[[#This Row],[CONCAT1]]="","",MATCH(NOTA[[#This Row],[CONCAT1]],[2]!db[NB NOTA_C],0)+1)</f>
        <v/>
      </c>
    </row>
    <row r="319" spans="1:40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704</v>
      </c>
      <c r="I319" s="26" t="s">
        <v>705</v>
      </c>
      <c r="J319" s="51">
        <v>44967</v>
      </c>
      <c r="K319" s="51"/>
      <c r="L319" s="26" t="s">
        <v>706</v>
      </c>
      <c r="M319" s="39">
        <v>1</v>
      </c>
      <c r="N319" s="26"/>
      <c r="O319" s="26"/>
      <c r="P319" s="49"/>
      <c r="Q319" s="52">
        <v>2250000</v>
      </c>
      <c r="R319" s="39" t="s">
        <v>403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319" s="181">
        <f>IF(NOTA[[#This Row],[CONCAT1]]="","",MATCH(NOTA[[#This Row],[CONCAT1]],[2]!db[NB NOTA_C],0)+1)</f>
        <v>1265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92</v>
      </c>
      <c r="M320" s="39">
        <v>2</v>
      </c>
      <c r="N320" s="26"/>
      <c r="O320" s="26"/>
      <c r="P320" s="49"/>
      <c r="Q320" s="52">
        <v>1695600</v>
      </c>
      <c r="R320" s="39" t="s">
        <v>345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20" s="181">
        <f>IF(NOTA[[#This Row],[CONCAT1]]="","",MATCH(NOTA[[#This Row],[CONCAT1]],[2]!db[NB NOTA_C],0)+1)</f>
        <v>1111</v>
      </c>
    </row>
    <row r="321" spans="1:40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224</v>
      </c>
      <c r="M321" s="39">
        <v>2</v>
      </c>
      <c r="N321" s="26"/>
      <c r="O321" s="26"/>
      <c r="P321" s="49"/>
      <c r="Q321" s="52">
        <v>2008800</v>
      </c>
      <c r="R321" s="39" t="s">
        <v>345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321" s="181">
        <f>IF(NOTA[[#This Row],[CONCAT1]]="","",MATCH(NOTA[[#This Row],[CONCAT1]],[2]!db[NB NOTA_C],0)+1)</f>
        <v>1110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108</v>
      </c>
      <c r="M322" s="39">
        <v>2</v>
      </c>
      <c r="N322" s="26"/>
      <c r="O322" s="26"/>
      <c r="P322" s="49"/>
      <c r="Q322" s="52">
        <v>3110400</v>
      </c>
      <c r="R322" s="39" t="s">
        <v>353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22" s="181">
        <f>IF(NOTA[[#This Row],[CONCAT1]]="","",MATCH(NOTA[[#This Row],[CONCAT1]],[2]!db[NB NOTA_C],0)+1)</f>
        <v>1181</v>
      </c>
    </row>
    <row r="323" spans="1:40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707</v>
      </c>
      <c r="M323" s="39">
        <v>1</v>
      </c>
      <c r="N323" s="26"/>
      <c r="O323" s="26"/>
      <c r="P323" s="49"/>
      <c r="Q323" s="52">
        <v>2208000</v>
      </c>
      <c r="R323" s="39" t="s">
        <v>340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323" s="181">
        <f>IF(NOTA[[#This Row],[CONCAT1]]="","",MATCH(NOTA[[#This Row],[CONCAT1]],[2]!db[NB NOTA_C],0)+1)</f>
        <v>1246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426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24" s="181">
        <f>IF(NOTA[[#This Row],[CONCAT1]]="","",MATCH(NOTA[[#This Row],[CONCAT1]],[2]!db[NB NOTA_C],0)+1)</f>
        <v>1316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129</v>
      </c>
      <c r="M325" s="39">
        <v>1</v>
      </c>
      <c r="N325" s="26"/>
      <c r="O325" s="26"/>
      <c r="P325" s="49"/>
      <c r="Q325" s="52">
        <v>800000</v>
      </c>
      <c r="R325" s="39" t="s">
        <v>621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325" s="181">
        <f>IF(NOTA[[#This Row],[CONCAT1]]="","",MATCH(NOTA[[#This Row],[CONCAT1]],[2]!db[NB NOTA_C],0)+1)</f>
        <v>1321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167</v>
      </c>
      <c r="M326" s="39">
        <v>3</v>
      </c>
      <c r="N326" s="26"/>
      <c r="O326" s="26"/>
      <c r="P326" s="49"/>
      <c r="Q326" s="52">
        <v>860000</v>
      </c>
      <c r="R326" s="39" t="s">
        <v>712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326" s="181">
        <f>IF(NOTA[[#This Row],[CONCAT1]]="","",MATCH(NOTA[[#This Row],[CONCAT1]],[2]!db[NB NOTA_C],0)+1)</f>
        <v>1219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142</v>
      </c>
      <c r="M327" s="39">
        <v>1</v>
      </c>
      <c r="N327" s="26"/>
      <c r="O327" s="26"/>
      <c r="P327" s="49"/>
      <c r="Q327" s="52">
        <v>1566000</v>
      </c>
      <c r="R327" s="39" t="s">
        <v>625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327" s="181">
        <f>IF(NOTA[[#This Row],[CONCAT1]]="","",MATCH(NOTA[[#This Row],[CONCAT1]],[2]!db[NB NOTA_C],0)+1)</f>
        <v>1141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708</v>
      </c>
      <c r="M328" s="39">
        <v>2</v>
      </c>
      <c r="N328" s="26"/>
      <c r="O328" s="26"/>
      <c r="P328" s="49"/>
      <c r="Q328" s="52">
        <v>3888000</v>
      </c>
      <c r="R328" s="39" t="s">
        <v>713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328" s="181">
        <f>IF(NOTA[[#This Row],[CONCAT1]]="","",MATCH(NOTA[[#This Row],[CONCAT1]],[2]!db[NB NOTA_C],0)+1)</f>
        <v>1139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181" t="str">
        <f>IF(NOTA[[#This Row],[CONCAT1]]="","",MATCH(NOTA[[#This Row],[CONCAT1]],[2]!db[NB NOTA_C],0)+1)</f>
        <v/>
      </c>
    </row>
    <row r="330" spans="1:40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>
        <v>44970</v>
      </c>
      <c r="F330" s="26" t="s">
        <v>368</v>
      </c>
      <c r="G330" s="26" t="s">
        <v>359</v>
      </c>
      <c r="H330" s="31" t="s">
        <v>717</v>
      </c>
      <c r="I330" s="26"/>
      <c r="J330" s="51">
        <v>44966</v>
      </c>
      <c r="K330" s="26"/>
      <c r="L330" s="26" t="s">
        <v>718</v>
      </c>
      <c r="M330" s="39">
        <v>3</v>
      </c>
      <c r="N330" s="26">
        <v>72</v>
      </c>
      <c r="O330" s="26" t="s">
        <v>411</v>
      </c>
      <c r="P330" s="49">
        <v>106000</v>
      </c>
      <c r="Q330" s="52"/>
      <c r="R330" s="39" t="s">
        <v>426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N330" s="181" t="e">
        <f>IF(NOTA[[#This Row],[CONCAT1]]="","",MATCH(NOTA[[#This Row],[CONCAT1]],[2]!db[NB NOTA_C],0)+1)</f>
        <v>#N/A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720</v>
      </c>
      <c r="M331" s="39">
        <v>2</v>
      </c>
      <c r="N331" s="26">
        <v>64</v>
      </c>
      <c r="O331" s="26" t="s">
        <v>411</v>
      </c>
      <c r="P331" s="49">
        <v>49500</v>
      </c>
      <c r="Q331" s="52"/>
      <c r="R331" s="39" t="s">
        <v>719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N331" s="181">
        <f>IF(NOTA[[#This Row],[CONCAT1]]="","",MATCH(NOTA[[#This Row],[CONCAT1]],[2]!db[NB NOTA_C],0)+1)</f>
        <v>977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721</v>
      </c>
      <c r="M332" s="39">
        <v>1</v>
      </c>
      <c r="N332" s="26">
        <v>60</v>
      </c>
      <c r="O332" s="26" t="s">
        <v>406</v>
      </c>
      <c r="P332" s="49">
        <v>23500</v>
      </c>
      <c r="Q332" s="52"/>
      <c r="R332" s="39" t="s">
        <v>562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oilpastel24db99824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oilpastel24db998241410000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oilpastel24db998241410000</v>
      </c>
      <c r="AN332" s="181" t="e">
        <f>IF(NOTA[[#This Row],[CONCAT1]]="","",MATCH(NOTA[[#This Row],[CONCAT1]],[2]!db[NB NOTA_C],0)+1)</f>
        <v>#N/A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564</v>
      </c>
      <c r="M333" s="39">
        <v>1</v>
      </c>
      <c r="N333" s="26">
        <v>288</v>
      </c>
      <c r="O333" s="26" t="s">
        <v>411</v>
      </c>
      <c r="P333" s="49">
        <v>6300</v>
      </c>
      <c r="Q333" s="52"/>
      <c r="R333" s="39" t="s">
        <v>565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333" s="181">
        <f>IF(NOTA[[#This Row],[CONCAT1]]="","",MATCH(NOTA[[#This Row],[CONCAT1]],[2]!db[NB NOTA_C],0)+1)</f>
        <v>1008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181" t="str">
        <f>IF(NOTA[[#This Row],[CONCAT1]]="","",MATCH(NOTA[[#This Row],[CONCAT1]],[2]!db[NB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432</v>
      </c>
      <c r="G335" s="26" t="s">
        <v>359</v>
      </c>
      <c r="H335" s="31" t="s">
        <v>722</v>
      </c>
      <c r="I335" s="26"/>
      <c r="J335" s="51">
        <v>44966</v>
      </c>
      <c r="K335" s="26"/>
      <c r="L335" s="26" t="s">
        <v>723</v>
      </c>
      <c r="M335" s="39">
        <v>10</v>
      </c>
      <c r="N335" s="26">
        <v>2000</v>
      </c>
      <c r="O335" s="26" t="s">
        <v>414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35" s="181">
        <f>IF(NOTA[[#This Row],[CONCAT1]]="","",MATCH(NOTA[[#This Row],[CONCAT1]],[2]!db[NB NOTA_C],0)+1)</f>
        <v>654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181" t="str">
        <f>IF(NOTA[[#This Row],[CONCAT1]]="","",MATCH(NOTA[[#This Row],[CONCAT1]],[2]!db[NB NOTA_C],0)+1)</f>
        <v/>
      </c>
    </row>
    <row r="337" spans="1:40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432</v>
      </c>
      <c r="G337" s="26" t="s">
        <v>359</v>
      </c>
      <c r="H337" s="31" t="s">
        <v>724</v>
      </c>
      <c r="I337" s="26"/>
      <c r="J337" s="51">
        <v>44967</v>
      </c>
      <c r="K337" s="26"/>
      <c r="L337" s="26" t="s">
        <v>725</v>
      </c>
      <c r="M337" s="39">
        <v>3</v>
      </c>
      <c r="N337" s="26">
        <v>300</v>
      </c>
      <c r="O337" s="26" t="s">
        <v>419</v>
      </c>
      <c r="P337" s="49">
        <v>17500</v>
      </c>
      <c r="Q337" s="52"/>
      <c r="R337" s="39" t="s">
        <v>420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kojikoabsensidmrh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kojikoabsensidmrh1750000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kojikoabsensidmrh1750000</v>
      </c>
      <c r="AN337" s="181" t="e">
        <f>IF(NOTA[[#This Row],[CONCAT1]]="","",MATCH(NOTA[[#This Row],[CONCAT1]],[2]!db[NB NOTA_C],0)+1)</f>
        <v>#N/A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726</v>
      </c>
      <c r="M338" s="39">
        <v>3</v>
      </c>
      <c r="N338" s="26">
        <v>24</v>
      </c>
      <c r="O338" s="26" t="s">
        <v>414</v>
      </c>
      <c r="P338" s="49">
        <v>115000</v>
      </c>
      <c r="Q338" s="52"/>
      <c r="R338" s="39" t="s">
        <v>727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enterclipboardantipecah920000</v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enterclipboardantipecah920000</v>
      </c>
      <c r="AN338" s="181" t="e">
        <f>IF(NOTA[[#This Row],[CONCAT1]]="","",MATCH(NOTA[[#This Row],[CONCAT1]],[2]!db[NB NOTA_C],0)+1)</f>
        <v>#N/A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728</v>
      </c>
      <c r="M339" s="39">
        <v>3</v>
      </c>
      <c r="N339" s="26">
        <v>360</v>
      </c>
      <c r="O339" s="26" t="s">
        <v>414</v>
      </c>
      <c r="P339" s="49">
        <v>7500</v>
      </c>
      <c r="Q339" s="52"/>
      <c r="R339" s="39" t="s">
        <v>729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paletkepitingdop202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paletkepitingdop202900000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paletkepitingdop202900000</v>
      </c>
      <c r="AN339" s="181" t="e">
        <f>IF(NOTA[[#This Row],[CONCAT1]]="","",MATCH(NOTA[[#This Row],[CONCAT1]],[2]!db[NB NOTA_C],0)+1)</f>
        <v>#N/A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730</v>
      </c>
      <c r="M340" s="39">
        <v>2</v>
      </c>
      <c r="N340" s="26">
        <v>960</v>
      </c>
      <c r="O340" s="26" t="s">
        <v>414</v>
      </c>
      <c r="P340" s="49">
        <v>7500</v>
      </c>
      <c r="Q340" s="52"/>
      <c r="R340" s="39" t="s">
        <v>731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enterbusurno4tebal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enterbusurno4tebal3600000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enterbusurno4tebal3600000</v>
      </c>
      <c r="AN340" s="181" t="e">
        <f>IF(NOTA[[#This Row],[CONCAT1]]="","",MATCH(NOTA[[#This Row],[CONCAT1]],[2]!db[NB NOTA_C],0)+1)</f>
        <v>#N/A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732</v>
      </c>
      <c r="M341" s="39">
        <v>1</v>
      </c>
      <c r="N341" s="26">
        <v>280</v>
      </c>
      <c r="O341" s="26" t="s">
        <v>414</v>
      </c>
      <c r="P341" s="49">
        <v>8600</v>
      </c>
      <c r="Q341" s="52"/>
      <c r="R341" s="39" t="s">
        <v>733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grssablon3002408000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grssablon3002408000</v>
      </c>
      <c r="AN341" s="181" t="e">
        <f>IF(NOTA[[#This Row],[CONCAT1]]="","",MATCH(NOTA[[#This Row],[CONCAT1]],[2]!db[NB NOTA_C],0)+1)</f>
        <v>#N/A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734</v>
      </c>
      <c r="M342" s="39">
        <v>1</v>
      </c>
      <c r="N342" s="26">
        <v>300</v>
      </c>
      <c r="O342" s="26" t="s">
        <v>414</v>
      </c>
      <c r="P342" s="49">
        <v>5750</v>
      </c>
      <c r="Q342" s="52"/>
      <c r="R342" s="39" t="s">
        <v>735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grssablon3501725000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grssablon3501725000</v>
      </c>
      <c r="AN342" s="181" t="e">
        <f>IF(NOTA[[#This Row],[CONCAT1]]="","",MATCH(NOTA[[#This Row],[CONCAT1]],[2]!db[NB NOTA_C],0)+1)</f>
        <v>#N/A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736</v>
      </c>
      <c r="M343" s="39">
        <v>7</v>
      </c>
      <c r="N343" s="26">
        <v>1400</v>
      </c>
      <c r="O343" s="26" t="s">
        <v>414</v>
      </c>
      <c r="P343" s="49">
        <v>8750</v>
      </c>
      <c r="Q343" s="105"/>
      <c r="R343" s="39" t="s">
        <v>737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43" s="181">
        <f>IF(NOTA[[#This Row],[CONCAT1]]="","",MATCH(NOTA[[#This Row],[CONCAT1]],[2]!db[NB NOTA_C],0)+1)</f>
        <v>654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181" t="str">
        <f>IF(NOTA[[#This Row],[CONCAT1]]="","",MATCH(NOTA[[#This Row],[CONCAT1]],[2]!db[NB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738</v>
      </c>
      <c r="G345" s="26" t="s">
        <v>359</v>
      </c>
      <c r="H345" s="31" t="s">
        <v>739</v>
      </c>
      <c r="I345" s="26"/>
      <c r="J345" s="51">
        <v>44606</v>
      </c>
      <c r="K345" s="26"/>
      <c r="L345" s="26" t="s">
        <v>740</v>
      </c>
      <c r="M345" s="39"/>
      <c r="N345" s="26">
        <v>100</v>
      </c>
      <c r="O345" s="26" t="s">
        <v>411</v>
      </c>
      <c r="P345" s="49">
        <v>12800</v>
      </c>
      <c r="Q345" s="105"/>
      <c r="R345" s="39"/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N345" s="181">
        <f>IF(NOTA[[#This Row],[CONCAT1]]="","",MATCH(NOTA[[#This Row],[CONCAT1]],[2]!db[NB NOTA_C],0)+1)</f>
        <v>37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181" t="str">
        <f>IF(NOTA[[#This Row],[CONCAT1]]="","",MATCH(NOTA[[#This Row],[CONCAT1]],[2]!db[NB NOTA_C],0)+1)</f>
        <v/>
      </c>
    </row>
    <row r="347" spans="1:40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741</v>
      </c>
      <c r="G347" s="26" t="s">
        <v>359</v>
      </c>
      <c r="H347" s="31" t="s">
        <v>742</v>
      </c>
      <c r="I347" s="26"/>
      <c r="J347" s="51">
        <v>44967</v>
      </c>
      <c r="K347" s="26"/>
      <c r="L347" s="26" t="s">
        <v>743</v>
      </c>
      <c r="M347" s="39">
        <v>15</v>
      </c>
      <c r="N347" s="26">
        <f>120*15</f>
        <v>1800</v>
      </c>
      <c r="O347" s="26" t="s">
        <v>411</v>
      </c>
      <c r="P347" s="49">
        <v>25000</v>
      </c>
      <c r="Q347" s="52"/>
      <c r="R347" s="39" t="s">
        <v>586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taskarung70*70*3030000000.20.05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taskarung70*70*3030000000.20.05</v>
      </c>
      <c r="AN347" s="181" t="e">
        <f>IF(NOTA[[#This Row],[CONCAT1]]="","",MATCH(NOTA[[#This Row],[CONCAT1]],[2]!db[NB NOTA_C],0)+1)</f>
        <v>#N/A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744</v>
      </c>
      <c r="M348" s="39">
        <v>5</v>
      </c>
      <c r="N348" s="26">
        <f>120*5</f>
        <v>600</v>
      </c>
      <c r="O348" s="26" t="s">
        <v>411</v>
      </c>
      <c r="P348" s="49">
        <v>17500</v>
      </c>
      <c r="Q348" s="52"/>
      <c r="R348" s="39" t="s">
        <v>586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taskarung50*55*2521000000.20.05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taskarung50*55*2521000000.20.05</v>
      </c>
      <c r="AN348" s="181" t="e">
        <f>IF(NOTA[[#This Row],[CONCAT1]]="","",MATCH(NOTA[[#This Row],[CONCAT1]],[2]!db[NB NOTA_C],0)+1)</f>
        <v>#N/A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181" t="str">
        <f>IF(NOTA[[#This Row],[CONCAT1]]="","",MATCH(NOTA[[#This Row],[CONCAT1]],[2]!db[NB NOTA_C],0)+1)</f>
        <v/>
      </c>
    </row>
    <row r="350" spans="1:40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745</v>
      </c>
      <c r="G350" s="26" t="s">
        <v>359</v>
      </c>
      <c r="H350" s="31" t="s">
        <v>746</v>
      </c>
      <c r="I350" s="26"/>
      <c r="J350" s="51">
        <v>44968</v>
      </c>
      <c r="K350" s="26"/>
      <c r="L350" s="26" t="s">
        <v>747</v>
      </c>
      <c r="M350" s="39">
        <v>30</v>
      </c>
      <c r="N350" s="26">
        <v>30000</v>
      </c>
      <c r="O350" s="26" t="s">
        <v>411</v>
      </c>
      <c r="P350" s="49">
        <v>900</v>
      </c>
      <c r="Q350" s="52"/>
      <c r="R350" s="39" t="s">
        <v>748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jarumpentolmika38mmisi40900000</v>
      </c>
      <c r="AN350" s="181">
        <f>IF(NOTA[[#This Row],[CONCAT1]]="","",MATCH(NOTA[[#This Row],[CONCAT1]],[2]!db[NB NOTA_C],0)+1)</f>
        <v>1012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181" t="str">
        <f>IF(NOTA[[#This Row],[CONCAT1]]="","",MATCH(NOTA[[#This Row],[CONCAT1]],[2]!db[NB NOTA_C],0)+1)</f>
        <v/>
      </c>
    </row>
    <row r="352" spans="1:40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24</v>
      </c>
      <c r="H352" s="31" t="s">
        <v>749</v>
      </c>
      <c r="I352" s="26" t="s">
        <v>751</v>
      </c>
      <c r="J352" s="51">
        <v>44970</v>
      </c>
      <c r="K352" s="26"/>
      <c r="L352" s="26" t="s">
        <v>92</v>
      </c>
      <c r="M352" s="39">
        <v>4</v>
      </c>
      <c r="N352" s="26"/>
      <c r="O352" s="26"/>
      <c r="P352" s="49"/>
      <c r="Q352" s="52">
        <v>1695600</v>
      </c>
      <c r="R352" s="39" t="s">
        <v>345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ARTO MORO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52" s="181">
        <f>IF(NOTA[[#This Row],[CONCAT1]]="","",MATCH(NOTA[[#This Row],[CONCAT1]],[2]!db[NB NOTA_C],0)+1)</f>
        <v>1111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164</v>
      </c>
      <c r="M353" s="39">
        <v>5</v>
      </c>
      <c r="N353" s="26"/>
      <c r="O353" s="26"/>
      <c r="P353" s="49"/>
      <c r="Q353" s="52">
        <v>1954800</v>
      </c>
      <c r="R353" s="39" t="s">
        <v>345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53" s="181">
        <f>IF(NOTA[[#This Row],[CONCAT1]]="","",MATCH(NOTA[[#This Row],[CONCAT1]],[2]!db[NB NOTA_C],0)+1)</f>
        <v>1109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750</v>
      </c>
      <c r="M354" s="39">
        <v>3</v>
      </c>
      <c r="N354" s="26"/>
      <c r="O354" s="26"/>
      <c r="P354" s="49"/>
      <c r="Q354" s="52">
        <v>3600000</v>
      </c>
      <c r="R354" s="39" t="s">
        <v>409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354" s="181">
        <f>IF(NOTA[[#This Row],[CONCAT1]]="","",MATCH(NOTA[[#This Row],[CONCAT1]],[2]!db[NB NOTA_C],0)+1)</f>
        <v>1151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181" t="str">
        <f>IF(NOTA[[#This Row],[CONCAT1]]="","",MATCH(NOTA[[#This Row],[CONCAT1]],[2]!db[NB NOTA_C],0)+1)</f>
        <v/>
      </c>
    </row>
    <row r="356" spans="1:40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>
        <v>44972</v>
      </c>
      <c r="F356" s="26" t="s">
        <v>444</v>
      </c>
      <c r="G356" s="26" t="s">
        <v>359</v>
      </c>
      <c r="H356" s="79"/>
      <c r="I356" s="31" t="s">
        <v>752</v>
      </c>
      <c r="J356" s="51"/>
      <c r="K356" s="26"/>
      <c r="L356" s="26" t="s">
        <v>753</v>
      </c>
      <c r="M356" s="39">
        <v>1</v>
      </c>
      <c r="N356" s="26">
        <v>32</v>
      </c>
      <c r="O356" s="26" t="s">
        <v>414</v>
      </c>
      <c r="P356" s="49">
        <v>63180</v>
      </c>
      <c r="Q356" s="52"/>
      <c r="R356" s="39" t="s">
        <v>754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segitigabtno620217600.20.04</v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segitigabtno620217600.20.04</v>
      </c>
      <c r="AN356" s="181">
        <f>IF(NOTA[[#This Row],[CONCAT1]]="","",MATCH(NOTA[[#This Row],[CONCAT1]],[2]!db[NB NOTA_C],0)+1)</f>
        <v>1966</v>
      </c>
    </row>
    <row r="357" spans="1:40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181" t="str">
        <f>IF(NOTA[[#This Row],[CONCAT1]]="","",MATCH(NOTA[[#This Row],[CONCAT1]],[2]!db[NB NOTA_C],0)+1)</f>
        <v/>
      </c>
    </row>
    <row r="358" spans="1:40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368</v>
      </c>
      <c r="G358" s="26" t="s">
        <v>359</v>
      </c>
      <c r="H358" s="31" t="s">
        <v>755</v>
      </c>
      <c r="I358" s="26"/>
      <c r="J358" s="51">
        <v>44968</v>
      </c>
      <c r="K358" s="26"/>
      <c r="L358" s="26" t="s">
        <v>756</v>
      </c>
      <c r="M358" s="39">
        <v>3</v>
      </c>
      <c r="N358" s="26">
        <v>288</v>
      </c>
      <c r="O358" s="26" t="s">
        <v>362</v>
      </c>
      <c r="P358" s="49">
        <v>31500</v>
      </c>
      <c r="Q358" s="52"/>
      <c r="R358" s="39" t="s">
        <v>569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358" s="181">
        <f>IF(NOTA[[#This Row],[CONCAT1]]="","",MATCH(NOTA[[#This Row],[CONCAT1]],[2]!db[NB NOTA_C],0)+1)</f>
        <v>760</v>
      </c>
    </row>
    <row r="359" spans="1:40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757</v>
      </c>
      <c r="M359" s="39">
        <v>1</v>
      </c>
      <c r="N359" s="26">
        <v>144</v>
      </c>
      <c r="O359" s="26" t="s">
        <v>362</v>
      </c>
      <c r="P359" s="49">
        <v>22500</v>
      </c>
      <c r="Q359" s="52"/>
      <c r="R359" s="39" t="s">
        <v>371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N359" s="181">
        <f>IF(NOTA[[#This Row],[CONCAT1]]="","",MATCH(NOTA[[#This Row],[CONCAT1]],[2]!db[NB NOTA_C],0)+1)</f>
        <v>727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181" t="str">
        <f>IF(NOTA[[#This Row],[CONCAT1]]="","",MATCH(NOTA[[#This Row],[CONCAT1]],[2]!db[NB NOTA_C],0)+1)</f>
        <v/>
      </c>
    </row>
    <row r="361" spans="1:40" ht="20.100000000000001" customHeight="1" x14ac:dyDescent="0.25">
      <c r="A361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ATA_1502_604-5</v>
      </c>
      <c r="C361" s="50" t="e">
        <f ca="1">IF(NOTA[[#This Row],[ID_P]]="","",MATCH(NOTA[[#This Row],[ID_P]],[1]!B_MSK[N_ID],0))</f>
        <v>#REF!</v>
      </c>
      <c r="D361" s="50">
        <f ca="1">IF(NOTA[[#This Row],[NAMA BARANG]]="","",INDEX(NOTA[ID],MATCH(,INDIRECT(ADDRESS(ROW(NOTA[ID]),COLUMN(NOTA[ID]))&amp;":"&amp;ADDRESS(ROW(),COLUMN(NOTA[ID]))),-1)))</f>
        <v>66</v>
      </c>
      <c r="E361" s="23"/>
      <c r="F361" s="26" t="s">
        <v>25</v>
      </c>
      <c r="G361" s="26" t="s">
        <v>24</v>
      </c>
      <c r="H361" s="31" t="s">
        <v>758</v>
      </c>
      <c r="I361" s="26"/>
      <c r="J361" s="51">
        <v>44968</v>
      </c>
      <c r="K361" s="26"/>
      <c r="L361" s="26" t="s">
        <v>278</v>
      </c>
      <c r="M361" s="39">
        <v>1</v>
      </c>
      <c r="N361" s="26">
        <v>144</v>
      </c>
      <c r="O361" s="26" t="s">
        <v>406</v>
      </c>
      <c r="P361" s="49">
        <v>11900</v>
      </c>
      <c r="Q361" s="52"/>
      <c r="R361" s="39" t="s">
        <v>407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1713600</v>
      </c>
      <c r="X361" s="54">
        <f>IF(NOTA[[#This Row],[JUMLAH]]="","",NOTA[[#This Row],[JUMLAH]]*NOTA[[#This Row],[DISC 1]])</f>
        <v>214200</v>
      </c>
      <c r="Y361" s="54">
        <f>IF(NOTA[[#This Row],[JUMLAH]]="","",(NOTA[[#This Row],[JUMLAH]]-NOTA[[#This Row],[DISC 1-]])*NOTA[[#This Row],[DISC 2]])</f>
        <v>74970</v>
      </c>
      <c r="Z361" s="54">
        <f>IF(NOTA[[#This Row],[JUMLAH]]="","",NOTA[[#This Row],[DISC 1-]]+NOTA[[#This Row],[DISC 2-]])</f>
        <v>289170</v>
      </c>
      <c r="AA361" s="54">
        <f>IF(NOTA[[#This Row],[JUMLAH]]="","",NOTA[[#This Row],[JUMLAH]]-NOTA[[#This Row],[DISC]])</f>
        <v>1424430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61" s="54">
        <f>IF(OR(NOTA[[#This Row],[QTY]]="",NOTA[[#This Row],[HARGA SATUAN]]="",),"",NOTA[[#This Row],[QTY]]*NOTA[[#This Row],[HARGA SATUAN]])</f>
        <v>1713600</v>
      </c>
      <c r="AF361" s="51">
        <f ca="1">IF(NOTA[ID_H]="","",INDEX(NOTA[TANGGAL],MATCH(,INDIRECT(ADDRESS(ROW(NOTA[TANGGAL]),COLUMN(NOTA[TANGGAL]))&amp;":"&amp;ADDRESS(ROW(),COLUMN(NOTA[TANGGAL]))),-1)))</f>
        <v>44972</v>
      </c>
      <c r="AG361" s="65" t="str">
        <f ca="1">IF(NOTA[[#This Row],[NAMA BARANG]]="","",INDEX(NOTA[SUPPLIER],MATCH(,INDIRECT(ADDRESS(ROW(NOTA[ID]),COLUMN(NOTA[ID]))&amp;":"&amp;ADDRESS(ROW(),COLUMN(NOTA[ID]))),-1)))</f>
        <v>ATALI MAKMUR</v>
      </c>
      <c r="AH361" s="65" t="str">
        <f ca="1">IF(NOTA[[#This Row],[ID_H]]="","",IF(NOTA[[#This Row],[FAKTUR]]="",INDIRECT(ADDRESS(ROW()-1,COLUMN())),NOTA[[#This Row],[FAKTUR]]))</f>
        <v>ARTO MORO</v>
      </c>
      <c r="AI361" s="38">
        <f ca="1">IF(NOTA[[#This Row],[ID]]="","",COUNTIF(NOTA[ID_H],NOTA[[#This Row],[ID_H]]))</f>
        <v>5</v>
      </c>
      <c r="AJ361" s="38">
        <f>IF(NOTA[[#This Row],[TGL.NOTA]]="",IF(NOTA[[#This Row],[SUPPLIER_H]]="","",AJ360),MONTH(NOTA[[#This Row],[TGL.NOTA]]))</f>
        <v>2</v>
      </c>
      <c r="AK36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61" s="181">
        <f>IF(NOTA[[#This Row],[CONCAT1]]="","",MATCH(NOTA[[#This Row],[CONCAT1]],[2]!db[NB NOTA_C],0)+1)</f>
        <v>1572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66</v>
      </c>
      <c r="E362" s="23"/>
      <c r="F362" s="26"/>
      <c r="G362" s="26"/>
      <c r="H362" s="31"/>
      <c r="I362" s="26"/>
      <c r="J362" s="51"/>
      <c r="K362" s="26"/>
      <c r="L362" s="26" t="s">
        <v>173</v>
      </c>
      <c r="M362" s="39">
        <v>1</v>
      </c>
      <c r="N362" s="26">
        <v>72</v>
      </c>
      <c r="O362" s="26" t="s">
        <v>406</v>
      </c>
      <c r="P362" s="49">
        <v>23000</v>
      </c>
      <c r="Q362" s="52"/>
      <c r="R362" s="39" t="s">
        <v>551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1656000</v>
      </c>
      <c r="X362" s="54">
        <f>IF(NOTA[[#This Row],[JUMLAH]]="","",NOTA[[#This Row],[JUMLAH]]*NOTA[[#This Row],[DISC 1]])</f>
        <v>207000</v>
      </c>
      <c r="Y362" s="54">
        <f>IF(NOTA[[#This Row],[JUMLAH]]="","",(NOTA[[#This Row],[JUMLAH]]-NOTA[[#This Row],[DISC 1-]])*NOTA[[#This Row],[DISC 2]])</f>
        <v>72450</v>
      </c>
      <c r="Z362" s="54">
        <f>IF(NOTA[[#This Row],[JUMLAH]]="","",NOTA[[#This Row],[DISC 1-]]+NOTA[[#This Row],[DISC 2-]])</f>
        <v>279450</v>
      </c>
      <c r="AA362" s="54">
        <f>IF(NOTA[[#This Row],[JUMLAH]]="","",NOTA[[#This Row],[JUMLAH]]-NOTA[[#This Row],[DISC]])</f>
        <v>1376550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62" s="54">
        <f>IF(OR(NOTA[[#This Row],[QTY]]="",NOTA[[#This Row],[HARGA SATUAN]]="",),"",NOTA[[#This Row],[QTY]]*NOTA[[#This Row],[HARGA SATUAN]])</f>
        <v>1656000</v>
      </c>
      <c r="AF362" s="51">
        <f ca="1">IF(NOTA[ID_H]="","",INDEX(NOTA[TANGGAL],MATCH(,INDIRECT(ADDRESS(ROW(NOTA[TANGGAL]),COLUMN(NOTA[TANGGAL]))&amp;":"&amp;ADDRESS(ROW(),COLUMN(NOTA[TANGGAL]))),-1)))</f>
        <v>44972</v>
      </c>
      <c r="AG362" s="65" t="str">
        <f ca="1">IF(NOTA[[#This Row],[NAMA BARANG]]="","",INDEX(NOTA[SUPPLIER],MATCH(,INDIRECT(ADDRESS(ROW(NOTA[ID]),COLUMN(NOTA[ID]))&amp;":"&amp;ADDRESS(ROW(),COLUMN(NOTA[ID]))),-1)))</f>
        <v>ATALI MAKMUR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2</v>
      </c>
      <c r="AK36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62" s="181">
        <f>IF(NOTA[[#This Row],[CONCAT1]]="","",MATCH(NOTA[[#This Row],[CONCAT1]],[2]!db[NB NOTA_C],0)+1)</f>
        <v>1573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66</v>
      </c>
      <c r="E363" s="23"/>
      <c r="F363" s="26"/>
      <c r="G363" s="26"/>
      <c r="H363" s="31"/>
      <c r="I363" s="26"/>
      <c r="J363" s="51"/>
      <c r="K363" s="26"/>
      <c r="L363" s="26" t="s">
        <v>410</v>
      </c>
      <c r="M363" s="39"/>
      <c r="N363" s="26">
        <v>24</v>
      </c>
      <c r="O363" s="26" t="s">
        <v>411</v>
      </c>
      <c r="P363" s="49">
        <v>2350</v>
      </c>
      <c r="Q363" s="52"/>
      <c r="R363" s="39" t="s">
        <v>412</v>
      </c>
      <c r="S363" s="53">
        <v>0.1</v>
      </c>
      <c r="T363" s="53">
        <v>0.05</v>
      </c>
      <c r="U363" s="54"/>
      <c r="V363" s="37" t="s">
        <v>694</v>
      </c>
      <c r="W363" s="54">
        <f>IF(NOTA[[#This Row],[HARGA/ CTN]]="",NOTA[[#This Row],[JUMLAH_H]],NOTA[[#This Row],[HARGA/ CTN]]*IF(NOTA[[#This Row],[C]]="",0,NOTA[[#This Row],[C]]))</f>
        <v>56400</v>
      </c>
      <c r="X363" s="54">
        <f>IF(NOTA[[#This Row],[JUMLAH]]="","",NOTA[[#This Row],[JUMLAH]]*NOTA[[#This Row],[DISC 1]])</f>
        <v>5640</v>
      </c>
      <c r="Y363" s="54">
        <f>IF(NOTA[[#This Row],[JUMLAH]]="","",(NOTA[[#This Row],[JUMLAH]]-NOTA[[#This Row],[DISC 1-]])*NOTA[[#This Row],[DISC 2]])</f>
        <v>2538</v>
      </c>
      <c r="Z363" s="54">
        <f>IF(NOTA[[#This Row],[JUMLAH]]="","",NOTA[[#This Row],[DISC 1-]]+NOTA[[#This Row],[DISC 2-]])</f>
        <v>8178</v>
      </c>
      <c r="AA363" s="54">
        <f>IF(NOTA[[#This Row],[JUMLAH]]="","",NOTA[[#This Row],[JUMLAH]]-NOTA[[#This Row],[DISC]])</f>
        <v>48222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363" s="54">
        <f>IF(OR(NOTA[[#This Row],[QTY]]="",NOTA[[#This Row],[HARGA SATUAN]]="",),"",NOTA[[#This Row],[QTY]]*NOTA[[#This Row],[HARGA SATUAN]])</f>
        <v>56400</v>
      </c>
      <c r="AF363" s="51">
        <f ca="1">IF(NOTA[ID_H]="","",INDEX(NOTA[TANGGAL],MATCH(,INDIRECT(ADDRESS(ROW(NOTA[TANGGAL]),COLUMN(NOTA[TANGGAL]))&amp;":"&amp;ADDRESS(ROW(),COLUMN(NOTA[TANGGAL]))),-1)))</f>
        <v>44972</v>
      </c>
      <c r="AG363" s="65" t="str">
        <f ca="1">IF(NOTA[[#This Row],[NAMA BARANG]]="","",INDEX(NOTA[SUPPLIER],MATCH(,INDIRECT(ADDRESS(ROW(NOTA[ID]),COLUMN(NOTA[ID]))&amp;":"&amp;ADDRESS(ROW(),COLUMN(NOTA[ID]))),-1)))</f>
        <v>ATALI MAKMUR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2</v>
      </c>
      <c r="AK3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3" s="181">
        <f>IF(NOTA[[#This Row],[CONCAT1]]="","",MATCH(NOTA[[#This Row],[CONCAT1]],[2]!db[NB NOTA_C],0)+1)</f>
        <v>1857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66</v>
      </c>
      <c r="E364" s="23"/>
      <c r="F364" s="26"/>
      <c r="G364" s="26"/>
      <c r="H364" s="31"/>
      <c r="I364" s="26"/>
      <c r="J364" s="51"/>
      <c r="K364" s="26"/>
      <c r="L364" s="26" t="s">
        <v>294</v>
      </c>
      <c r="M364" s="39">
        <v>5</v>
      </c>
      <c r="N364" s="26">
        <v>240</v>
      </c>
      <c r="O364" s="26" t="s">
        <v>414</v>
      </c>
      <c r="P364" s="49">
        <v>36000</v>
      </c>
      <c r="Q364" s="52"/>
      <c r="R364" s="39" t="s">
        <v>692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8640000</v>
      </c>
      <c r="X364" s="54">
        <f>IF(NOTA[[#This Row],[JUMLAH]]="","",NOTA[[#This Row],[JUMLAH]]*NOTA[[#This Row],[DISC 1]])</f>
        <v>1080000</v>
      </c>
      <c r="Y364" s="54">
        <f>IF(NOTA[[#This Row],[JUMLAH]]="","",(NOTA[[#This Row],[JUMLAH]]-NOTA[[#This Row],[DISC 1-]])*NOTA[[#This Row],[DISC 2]])</f>
        <v>378000</v>
      </c>
      <c r="Z364" s="54">
        <f>IF(NOTA[[#This Row],[JUMLAH]]="","",NOTA[[#This Row],[DISC 1-]]+NOTA[[#This Row],[DISC 2-]])</f>
        <v>1458000</v>
      </c>
      <c r="AA364" s="54">
        <f>IF(NOTA[[#This Row],[JUMLAH]]="","",NOTA[[#This Row],[JUMLAH]]-NOTA[[#This Row],[DISC]])</f>
        <v>7182000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64" s="54">
        <f>IF(OR(NOTA[[#This Row],[QTY]]="",NOTA[[#This Row],[HARGA SATUAN]]="",),"",NOTA[[#This Row],[QTY]]*NOTA[[#This Row],[HARGA SATUAN]])</f>
        <v>8640000</v>
      </c>
      <c r="AF364" s="51">
        <f ca="1">IF(NOTA[ID_H]="","",INDEX(NOTA[TANGGAL],MATCH(,INDIRECT(ADDRESS(ROW(NOTA[TANGGAL]),COLUMN(NOTA[TANGGAL]))&amp;":"&amp;ADDRESS(ROW(),COLUMN(NOTA[TANGGAL]))),-1)))</f>
        <v>44972</v>
      </c>
      <c r="AG364" s="65" t="str">
        <f ca="1">IF(NOTA[[#This Row],[NAMA BARANG]]="","",INDEX(NOTA[SUPPLIER],MATCH(,INDIRECT(ADDRESS(ROW(NOTA[ID]),COLUMN(NOTA[ID]))&amp;":"&amp;ADDRESS(ROW(),COLUMN(NOTA[ID]))),-1)))</f>
        <v>ATALI MAKMUR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2</v>
      </c>
      <c r="AK3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364" s="181">
        <f>IF(NOTA[[#This Row],[CONCAT1]]="","",MATCH(NOTA[[#This Row],[CONCAT1]],[2]!db[NB NOTA_C],0)+1)</f>
        <v>515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66</v>
      </c>
      <c r="E365" s="23"/>
      <c r="F365" s="26"/>
      <c r="G365" s="26"/>
      <c r="H365" s="31"/>
      <c r="I365" s="26"/>
      <c r="J365" s="51"/>
      <c r="K365" s="26"/>
      <c r="L365" s="26" t="s">
        <v>410</v>
      </c>
      <c r="M365" s="39"/>
      <c r="N365" s="26">
        <v>60</v>
      </c>
      <c r="O365" s="26" t="s">
        <v>411</v>
      </c>
      <c r="P365" s="49">
        <v>2350</v>
      </c>
      <c r="Q365" s="52"/>
      <c r="R365" s="39" t="s">
        <v>412</v>
      </c>
      <c r="S365" s="53">
        <v>0.1</v>
      </c>
      <c r="T365" s="53">
        <v>0.05</v>
      </c>
      <c r="U365" s="54">
        <v>168777</v>
      </c>
      <c r="V365" s="37" t="s">
        <v>694</v>
      </c>
      <c r="W365" s="54">
        <f>IF(NOTA[[#This Row],[HARGA/ CTN]]="",NOTA[[#This Row],[JUMLAH_H]],NOTA[[#This Row],[HARGA/ CTN]]*IF(NOTA[[#This Row],[C]]="",0,NOTA[[#This Row],[C]]))</f>
        <v>141000</v>
      </c>
      <c r="X365" s="54">
        <f>IF(NOTA[[#This Row],[JUMLAH]]="","",NOTA[[#This Row],[JUMLAH]]*NOTA[[#This Row],[DISC 1]])</f>
        <v>14100</v>
      </c>
      <c r="Y365" s="54">
        <f>IF(NOTA[[#This Row],[JUMLAH]]="","",(NOTA[[#This Row],[JUMLAH]]-NOTA[[#This Row],[DISC 1-]])*NOTA[[#This Row],[DISC 2]])</f>
        <v>6345</v>
      </c>
      <c r="Z365" s="54">
        <f>IF(NOTA[[#This Row],[JUMLAH]]="","",NOTA[[#This Row],[DISC 1-]]+NOTA[[#This Row],[DISC 2-]])</f>
        <v>20445</v>
      </c>
      <c r="AA365" s="54">
        <f>IF(NOTA[[#This Row],[JUMLAH]]="","",NOTA[[#This Row],[JUMLAH]]-NOTA[[#This Row],[DISC]])</f>
        <v>120555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2224020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9982980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365" s="54">
        <f>IF(OR(NOTA[[#This Row],[QTY]]="",NOTA[[#This Row],[HARGA SATUAN]]="",),"",NOTA[[#This Row],[QTY]]*NOTA[[#This Row],[HARGA SATUAN]])</f>
        <v>141000</v>
      </c>
      <c r="AF365" s="51">
        <f ca="1">IF(NOTA[ID_H]="","",INDEX(NOTA[TANGGAL],MATCH(,INDIRECT(ADDRESS(ROW(NOTA[TANGGAL]),COLUMN(NOTA[TANGGAL]))&amp;":"&amp;ADDRESS(ROW(),COLUMN(NOTA[TANGGAL]))),-1)))</f>
        <v>44972</v>
      </c>
      <c r="AG365" s="65" t="str">
        <f ca="1">IF(NOTA[[#This Row],[NAMA BARANG]]="","",INDEX(NOTA[SUPPLIER],MATCH(,INDIRECT(ADDRESS(ROW(NOTA[ID]),COLUMN(NOTA[ID]))&amp;":"&amp;ADDRESS(ROW(),COLUMN(NOTA[ID]))),-1)))</f>
        <v>ATALI MAKMUR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2</v>
      </c>
      <c r="AK3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5" s="181">
        <f>IF(NOTA[[#This Row],[CONCAT1]]="","",MATCH(NOTA[[#This Row],[CONCAT1]],[2]!db[NB NOTA_C],0)+1)</f>
        <v>1857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181" t="str">
        <f>IF(NOTA[[#This Row],[CONCAT1]]="","",MATCH(NOTA[[#This Row],[CONCAT1]],[2]!db[NB NOTA_C],0)+1)</f>
        <v/>
      </c>
    </row>
    <row r="367" spans="1:40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ATA_1502_603-6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67</v>
      </c>
      <c r="E367" s="23"/>
      <c r="F367" s="26" t="s">
        <v>25</v>
      </c>
      <c r="G367" s="26" t="s">
        <v>24</v>
      </c>
      <c r="H367" s="31" t="s">
        <v>759</v>
      </c>
      <c r="I367" s="26"/>
      <c r="J367" s="51">
        <v>44968</v>
      </c>
      <c r="K367" s="26"/>
      <c r="L367" s="26" t="s">
        <v>760</v>
      </c>
      <c r="M367" s="39">
        <v>1</v>
      </c>
      <c r="N367" s="26">
        <v>48</v>
      </c>
      <c r="O367" s="26" t="s">
        <v>414</v>
      </c>
      <c r="P367" s="49">
        <v>55800</v>
      </c>
      <c r="Q367" s="52"/>
      <c r="R367" s="39" t="s">
        <v>692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2678400</v>
      </c>
      <c r="X367" s="54">
        <f>IF(NOTA[[#This Row],[JUMLAH]]="","",NOTA[[#This Row],[JUMLAH]]*NOTA[[#This Row],[DISC 1]])</f>
        <v>334800</v>
      </c>
      <c r="Y367" s="54">
        <f>IF(NOTA[[#This Row],[JUMLAH]]="","",(NOTA[[#This Row],[JUMLAH]]-NOTA[[#This Row],[DISC 1-]])*NOTA[[#This Row],[DISC 2]])</f>
        <v>117180</v>
      </c>
      <c r="Z367" s="54">
        <f>IF(NOTA[[#This Row],[JUMLAH]]="","",NOTA[[#This Row],[DISC 1-]]+NOTA[[#This Row],[DISC 2-]])</f>
        <v>451980</v>
      </c>
      <c r="AA367" s="54">
        <f>IF(NOTA[[#This Row],[JUMLAH]]="","",NOTA[[#This Row],[JUMLAH]]-NOTA[[#This Row],[DISC]])</f>
        <v>2226420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67" s="54">
        <f>IF(OR(NOTA[[#This Row],[QTY]]="",NOTA[[#This Row],[HARGA SATUAN]]="",),"",NOTA[[#This Row],[QTY]]*NOTA[[#This Row],[HARGA SATUAN]])</f>
        <v>2678400</v>
      </c>
      <c r="AF367" s="51">
        <f ca="1">IF(NOTA[ID_H]="","",INDEX(NOTA[TANGGAL],MATCH(,INDIRECT(ADDRESS(ROW(NOTA[TANGGAL]),COLUMN(NOTA[TANGGAL]))&amp;":"&amp;ADDRESS(ROW(),COLUMN(NOTA[TANGGAL]))),-1)))</f>
        <v>44972</v>
      </c>
      <c r="AG367" s="65" t="str">
        <f ca="1">IF(NOTA[[#This Row],[NAMA BARANG]]="","",INDEX(NOTA[SUPPLIER],MATCH(,INDIRECT(ADDRESS(ROW(NOTA[ID]),COLUMN(NOTA[ID]))&amp;":"&amp;ADDRESS(ROW(),COLUMN(NOTA[ID]))),-1)))</f>
        <v>ATALI MAKMUR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6</v>
      </c>
      <c r="AJ367" s="38">
        <f>IF(NOTA[[#This Row],[TGL.NOTA]]="",IF(NOTA[[#This Row],[SUPPLIER_H]]="","",AJ366),MONTH(NOTA[[#This Row],[TGL.NOTA]]))</f>
        <v>2</v>
      </c>
      <c r="AK367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67" s="181">
        <f>IF(NOTA[[#This Row],[CONCAT1]]="","",MATCH(NOTA[[#This Row],[CONCAT1]],[2]!db[NB NOTA_C],0)+1)</f>
        <v>562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67</v>
      </c>
      <c r="E368" s="23"/>
      <c r="F368" s="26"/>
      <c r="G368" s="26"/>
      <c r="H368" s="31"/>
      <c r="I368" s="26"/>
      <c r="J368" s="51"/>
      <c r="K368" s="26"/>
      <c r="L368" s="26" t="s">
        <v>238</v>
      </c>
      <c r="M368" s="39">
        <v>1</v>
      </c>
      <c r="N368" s="26">
        <v>720</v>
      </c>
      <c r="O368" s="26" t="s">
        <v>411</v>
      </c>
      <c r="P368" s="49">
        <v>4800</v>
      </c>
      <c r="Q368" s="52"/>
      <c r="R368" s="39" t="s">
        <v>761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3456000</v>
      </c>
      <c r="X368" s="54">
        <f>IF(NOTA[[#This Row],[JUMLAH]]="","",NOTA[[#This Row],[JUMLAH]]*NOTA[[#This Row],[DISC 1]])</f>
        <v>432000</v>
      </c>
      <c r="Y368" s="54">
        <f>IF(NOTA[[#This Row],[JUMLAH]]="","",(NOTA[[#This Row],[JUMLAH]]-NOTA[[#This Row],[DISC 1-]])*NOTA[[#This Row],[DISC 2]])</f>
        <v>151200</v>
      </c>
      <c r="Z368" s="54">
        <f>IF(NOTA[[#This Row],[JUMLAH]]="","",NOTA[[#This Row],[DISC 1-]]+NOTA[[#This Row],[DISC 2-]])</f>
        <v>583200</v>
      </c>
      <c r="AA368" s="54">
        <f>IF(NOTA[[#This Row],[JUMLAH]]="","",NOTA[[#This Row],[JUMLAH]]-NOTA[[#This Row],[DISC]])</f>
        <v>2872800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68" s="54">
        <f>IF(OR(NOTA[[#This Row],[QTY]]="",NOTA[[#This Row],[HARGA SATUAN]]="",),"",NOTA[[#This Row],[QTY]]*NOTA[[#This Row],[HARGA SATUAN]])</f>
        <v>3456000</v>
      </c>
      <c r="AF368" s="51">
        <f ca="1">IF(NOTA[ID_H]="","",INDEX(NOTA[TANGGAL],MATCH(,INDIRECT(ADDRESS(ROW(NOTA[TANGGAL]),COLUMN(NOTA[TANGGAL]))&amp;":"&amp;ADDRESS(ROW(),COLUMN(NOTA[TANGGAL]))),-1)))</f>
        <v>44972</v>
      </c>
      <c r="AG368" s="65" t="str">
        <f ca="1">IF(NOTA[[#This Row],[NAMA BARANG]]="","",INDEX(NOTA[SUPPLIER],MATCH(,INDIRECT(ADDRESS(ROW(NOTA[ID]),COLUMN(NOTA[ID]))&amp;":"&amp;ADDRESS(ROW(),COLUMN(NOTA[ID]))),-1)))</f>
        <v>ATALI MAKMUR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2</v>
      </c>
      <c r="AK368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68" s="181">
        <f>IF(NOTA[[#This Row],[CONCAT1]]="","",MATCH(NOTA[[#This Row],[CONCAT1]],[2]!db[NB NOTA_C],0)+1)</f>
        <v>523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67</v>
      </c>
      <c r="E369" s="23"/>
      <c r="F369" s="26"/>
      <c r="G369" s="26"/>
      <c r="H369" s="31"/>
      <c r="I369" s="26"/>
      <c r="J369" s="51"/>
      <c r="K369" s="26"/>
      <c r="L369" s="26" t="s">
        <v>662</v>
      </c>
      <c r="M369" s="39">
        <v>2</v>
      </c>
      <c r="N369" s="26">
        <v>144</v>
      </c>
      <c r="O369" s="26" t="s">
        <v>406</v>
      </c>
      <c r="P369" s="49">
        <v>21200</v>
      </c>
      <c r="Q369" s="52"/>
      <c r="R369" s="39" t="s">
        <v>661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3052800</v>
      </c>
      <c r="X369" s="54">
        <f>IF(NOTA[[#This Row],[JUMLAH]]="","",NOTA[[#This Row],[JUMLAH]]*NOTA[[#This Row],[DISC 1]])</f>
        <v>381600</v>
      </c>
      <c r="Y369" s="54">
        <f>IF(NOTA[[#This Row],[JUMLAH]]="","",(NOTA[[#This Row],[JUMLAH]]-NOTA[[#This Row],[DISC 1-]])*NOTA[[#This Row],[DISC 2]])</f>
        <v>133560</v>
      </c>
      <c r="Z369" s="54">
        <f>IF(NOTA[[#This Row],[JUMLAH]]="","",NOTA[[#This Row],[DISC 1-]]+NOTA[[#This Row],[DISC 2-]])</f>
        <v>515160</v>
      </c>
      <c r="AA369" s="54">
        <f>IF(NOTA[[#This Row],[JUMLAH]]="","",NOTA[[#This Row],[JUMLAH]]-NOTA[[#This Row],[DISC]])</f>
        <v>2537640</v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9" s="54">
        <f>IF(OR(NOTA[[#This Row],[QTY]]="",NOTA[[#This Row],[HARGA SATUAN]]="",),"",NOTA[[#This Row],[QTY]]*NOTA[[#This Row],[HARGA SATUAN]])</f>
        <v>3052800</v>
      </c>
      <c r="AF369" s="51">
        <f ca="1">IF(NOTA[ID_H]="","",INDEX(NOTA[TANGGAL],MATCH(,INDIRECT(ADDRESS(ROW(NOTA[TANGGAL]),COLUMN(NOTA[TANGGAL]))&amp;":"&amp;ADDRESS(ROW(),COLUMN(NOTA[TANGGAL]))),-1)))</f>
        <v>44972</v>
      </c>
      <c r="AG369" s="65" t="str">
        <f ca="1">IF(NOTA[[#This Row],[NAMA BARANG]]="","",INDEX(NOTA[SUPPLIER],MATCH(,INDIRECT(ADDRESS(ROW(NOTA[ID]),COLUMN(NOTA[ID]))&amp;":"&amp;ADDRESS(ROW(),COLUMN(NOTA[ID]))),-1)))</f>
        <v>ATALI MAKMUR</v>
      </c>
      <c r="AH369" s="65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Row],[SUPPLIER_H]]="","",AJ368),MONTH(NOTA[[#This Row],[TGL.NOTA]]))</f>
        <v>2</v>
      </c>
      <c r="AK369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9" s="181">
        <f>IF(NOTA[[#This Row],[CONCAT1]]="","",MATCH(NOTA[[#This Row],[CONCAT1]],[2]!db[NB NOTA_C],0)+1)</f>
        <v>491</v>
      </c>
    </row>
    <row r="370" spans="1:40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>
        <f ca="1">IF(NOTA[[#This Row],[NAMA BARANG]]="","",INDEX(NOTA[ID],MATCH(,INDIRECT(ADDRESS(ROW(NOTA[ID]),COLUMN(NOTA[ID]))&amp;":"&amp;ADDRESS(ROW(),COLUMN(NOTA[ID]))),-1)))</f>
        <v>67</v>
      </c>
      <c r="E370" s="23"/>
      <c r="F370" s="26"/>
      <c r="G370" s="26"/>
      <c r="H370" s="31"/>
      <c r="I370" s="26"/>
      <c r="J370" s="51"/>
      <c r="K370" s="26"/>
      <c r="L370" s="26" t="s">
        <v>256</v>
      </c>
      <c r="M370" s="39">
        <v>5</v>
      </c>
      <c r="N370" s="26">
        <v>3840</v>
      </c>
      <c r="O370" s="26" t="s">
        <v>411</v>
      </c>
      <c r="P370" s="49">
        <v>2100</v>
      </c>
      <c r="Q370" s="52"/>
      <c r="R370" s="39" t="s">
        <v>671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8064000</v>
      </c>
      <c r="X370" s="54">
        <f>IF(NOTA[[#This Row],[JUMLAH]]="","",NOTA[[#This Row],[JUMLAH]]*NOTA[[#This Row],[DISC 1]])</f>
        <v>1008000</v>
      </c>
      <c r="Y370" s="54">
        <f>IF(NOTA[[#This Row],[JUMLAH]]="","",(NOTA[[#This Row],[JUMLAH]]-NOTA[[#This Row],[DISC 1-]])*NOTA[[#This Row],[DISC 2]])</f>
        <v>352800</v>
      </c>
      <c r="Z370" s="54">
        <f>IF(NOTA[[#This Row],[JUMLAH]]="","",NOTA[[#This Row],[DISC 1-]]+NOTA[[#This Row],[DISC 2-]])</f>
        <v>1360800</v>
      </c>
      <c r="AA370" s="54">
        <f>IF(NOTA[[#This Row],[JUMLAH]]="","",NOTA[[#This Row],[JUMLAH]]-NOTA[[#This Row],[DISC]])</f>
        <v>6703200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370" s="54">
        <f>IF(OR(NOTA[[#This Row],[QTY]]="",NOTA[[#This Row],[HARGA SATUAN]]="",),"",NOTA[[#This Row],[QTY]]*NOTA[[#This Row],[HARGA SATUAN]])</f>
        <v>8064000</v>
      </c>
      <c r="AF370" s="51">
        <f ca="1">IF(NOTA[ID_H]="","",INDEX(NOTA[TANGGAL],MATCH(,INDIRECT(ADDRESS(ROW(NOTA[TANGGAL]),COLUMN(NOTA[TANGGAL]))&amp;":"&amp;ADDRESS(ROW(),COLUMN(NOTA[TANGGAL]))),-1)))</f>
        <v>44972</v>
      </c>
      <c r="AG370" s="65" t="str">
        <f ca="1">IF(NOTA[[#This Row],[NAMA BARANG]]="","",INDEX(NOTA[SUPPLIER],MATCH(,INDIRECT(ADDRESS(ROW(NOTA[ID]),COLUMN(NOTA[ID]))&amp;":"&amp;ADDRESS(ROW(),COLUMN(NOTA[ID]))),-1)))</f>
        <v>ATALI MAKMUR</v>
      </c>
      <c r="AH370" s="65" t="str">
        <f ca="1">IF(NOTA[[#This Row],[ID_H]]="","",IF(NOTA[[#This Row],[FAKTUR]]="",INDIRECT(ADDRESS(ROW()-1,COLUMN())),NOTA[[#This Row],[FAKTUR]]))</f>
        <v>ARTO MORO</v>
      </c>
      <c r="AI370" s="38" t="str">
        <f ca="1">IF(NOTA[[#This Row],[ID]]="","",COUNTIF(NOTA[ID_H],NOTA[[#This Row],[ID_H]]))</f>
        <v/>
      </c>
      <c r="AJ370" s="38">
        <f ca="1">IF(NOTA[[#This Row],[TGL.NOTA]]="",IF(NOTA[[#This Row],[SUPPLIER_H]]="","",AJ369),MONTH(NOTA[[#This Row],[TGL.NOTA]]))</f>
        <v>2</v>
      </c>
      <c r="AK370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370" s="181">
        <f>IF(NOTA[[#This Row],[CONCAT1]]="","",MATCH(NOTA[[#This Row],[CONCAT1]],[2]!db[NB NOTA_C],0)+1)</f>
        <v>930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67</v>
      </c>
      <c r="E371" s="23"/>
      <c r="F371" s="26"/>
      <c r="G371" s="26"/>
      <c r="H371" s="31"/>
      <c r="I371" s="26"/>
      <c r="J371" s="51"/>
      <c r="K371" s="26"/>
      <c r="L371" s="26" t="s">
        <v>230</v>
      </c>
      <c r="M371" s="39"/>
      <c r="N371" s="26">
        <v>144</v>
      </c>
      <c r="O371" s="26" t="s">
        <v>411</v>
      </c>
      <c r="P371" s="49">
        <v>4800</v>
      </c>
      <c r="Q371" s="52"/>
      <c r="R371" s="39" t="s">
        <v>651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691200</v>
      </c>
      <c r="X371" s="54">
        <f>IF(NOTA[[#This Row],[JUMLAH]]="","",NOTA[[#This Row],[JUMLAH]]*NOTA[[#This Row],[DISC 1]])</f>
        <v>86400</v>
      </c>
      <c r="Y371" s="54">
        <f>IF(NOTA[[#This Row],[JUMLAH]]="","",(NOTA[[#This Row],[JUMLAH]]-NOTA[[#This Row],[DISC 1-]])*NOTA[[#This Row],[DISC 2]])</f>
        <v>30240</v>
      </c>
      <c r="Z371" s="54">
        <f>IF(NOTA[[#This Row],[JUMLAH]]="","",NOTA[[#This Row],[DISC 1-]]+NOTA[[#This Row],[DISC 2-]])</f>
        <v>116640</v>
      </c>
      <c r="AA371" s="54">
        <f>IF(NOTA[[#This Row],[JUMLAH]]="","",NOTA[[#This Row],[JUMLAH]]-NOTA[[#This Row],[DISC]])</f>
        <v>574560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1" s="54">
        <f>IF(OR(NOTA[[#This Row],[QTY]]="",NOTA[[#This Row],[HARGA SATUAN]]="",),"",NOTA[[#This Row],[QTY]]*NOTA[[#This Row],[HARGA SATUAN]])</f>
        <v>691200</v>
      </c>
      <c r="AF371" s="51">
        <f ca="1">IF(NOTA[ID_H]="","",INDEX(NOTA[TANGGAL],MATCH(,INDIRECT(ADDRESS(ROW(NOTA[TANGGAL]),COLUMN(NOTA[TANGGAL]))&amp;":"&amp;ADDRESS(ROW(),COLUMN(NOTA[TANGGAL]))),-1)))</f>
        <v>44972</v>
      </c>
      <c r="AG371" s="65" t="str">
        <f ca="1">IF(NOTA[[#This Row],[NAMA BARANG]]="","",INDEX(NOTA[SUPPLIER],MATCH(,INDIRECT(ADDRESS(ROW(NOTA[ID]),COLUMN(NOTA[ID]))&amp;":"&amp;ADDRESS(ROW(),COLUMN(NOTA[ID]))),-1)))</f>
        <v>ATALI MAKMUR</v>
      </c>
      <c r="AH371" s="65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2</v>
      </c>
      <c r="AK37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N371" s="181">
        <f>IF(NOTA[[#This Row],[CONCAT1]]="","",MATCH(NOTA[[#This Row],[CONCAT1]],[2]!db[NB NOTA_C],0)+1)</f>
        <v>1757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67</v>
      </c>
      <c r="E372" s="23"/>
      <c r="F372" s="26"/>
      <c r="G372" s="26"/>
      <c r="H372" s="31"/>
      <c r="I372" s="26"/>
      <c r="J372" s="51"/>
      <c r="K372" s="26"/>
      <c r="L372" s="26" t="s">
        <v>762</v>
      </c>
      <c r="M372" s="39"/>
      <c r="N372" s="26">
        <v>144</v>
      </c>
      <c r="O372" s="26" t="s">
        <v>411</v>
      </c>
      <c r="P372" s="49">
        <v>4800</v>
      </c>
      <c r="Q372" s="52"/>
      <c r="R372" s="39" t="s">
        <v>565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691200</v>
      </c>
      <c r="X372" s="54">
        <f>IF(NOTA[[#This Row],[JUMLAH]]="","",NOTA[[#This Row],[JUMLAH]]*NOTA[[#This Row],[DISC 1]])</f>
        <v>86400</v>
      </c>
      <c r="Y372" s="54">
        <f>IF(NOTA[[#This Row],[JUMLAH]]="","",(NOTA[[#This Row],[JUMLAH]]-NOTA[[#This Row],[DISC 1-]])*NOTA[[#This Row],[DISC 2]])</f>
        <v>30240</v>
      </c>
      <c r="Z372" s="54">
        <f>IF(NOTA[[#This Row],[JUMLAH]]="","",NOTA[[#This Row],[DISC 1-]]+NOTA[[#This Row],[DISC 2-]])</f>
        <v>116640</v>
      </c>
      <c r="AA372" s="54">
        <f>IF(NOTA[[#This Row],[JUMLAH]]="","",NOTA[[#This Row],[JUMLAH]]-NOTA[[#This Row],[DISC]])</f>
        <v>574560</v>
      </c>
      <c r="AB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3144420</v>
      </c>
      <c r="AC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15489180</v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2" s="54">
        <f>IF(OR(NOTA[[#This Row],[QTY]]="",NOTA[[#This Row],[HARGA SATUAN]]="",),"",NOTA[[#This Row],[QTY]]*NOTA[[#This Row],[HARGA SATUAN]])</f>
        <v>691200</v>
      </c>
      <c r="AF372" s="51">
        <f ca="1">IF(NOTA[ID_H]="","",INDEX(NOTA[TANGGAL],MATCH(,INDIRECT(ADDRESS(ROW(NOTA[TANGGAL]),COLUMN(NOTA[TANGGAL]))&amp;":"&amp;ADDRESS(ROW(),COLUMN(NOTA[TANGGAL]))),-1)))</f>
        <v>44972</v>
      </c>
      <c r="AG372" s="65" t="str">
        <f ca="1">IF(NOTA[[#This Row],[NAMA BARANG]]="","",INDEX(NOTA[SUPPLIER],MATCH(,INDIRECT(ADDRESS(ROW(NOTA[ID]),COLUMN(NOTA[ID]))&amp;":"&amp;ADDRESS(ROW(),COLUMN(NOTA[ID]))),-1)))</f>
        <v>ATALI MAKMUR</v>
      </c>
      <c r="AH372" s="65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2</v>
      </c>
      <c r="AK37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N372" s="181">
        <f>IF(NOTA[[#This Row],[CONCAT1]]="","",MATCH(NOTA[[#This Row],[CONCAT1]],[2]!db[NB NOTA_C],0)+1)</f>
        <v>1758</v>
      </c>
    </row>
    <row r="373" spans="1:40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181" t="str">
        <f>IF(NOTA[[#This Row],[CONCAT1]]="","",MATCH(NOTA[[#This Row],[CONCAT1]],[2]!db[NB NOTA_C],0)+1)</f>
        <v/>
      </c>
    </row>
    <row r="374" spans="1:40" ht="20.100000000000001" customHeight="1" x14ac:dyDescent="0.25">
      <c r="A374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ATA_1502_602-11</v>
      </c>
      <c r="C374" s="50" t="e">
        <f ca="1">IF(NOTA[[#This Row],[ID_P]]="","",MATCH(NOTA[[#This Row],[ID_P]],[1]!B_MSK[N_ID],0))</f>
        <v>#REF!</v>
      </c>
      <c r="D374" s="50">
        <f ca="1">IF(NOTA[[#This Row],[NAMA BARANG]]="","",INDEX(NOTA[ID],MATCH(,INDIRECT(ADDRESS(ROW(NOTA[ID]),COLUMN(NOTA[ID]))&amp;":"&amp;ADDRESS(ROW(),COLUMN(NOTA[ID]))),-1)))</f>
        <v>68</v>
      </c>
      <c r="E374" s="23"/>
      <c r="F374" s="26" t="s">
        <v>25</v>
      </c>
      <c r="G374" s="26" t="s">
        <v>24</v>
      </c>
      <c r="H374" s="31" t="s">
        <v>763</v>
      </c>
      <c r="I374" s="26"/>
      <c r="J374" s="51">
        <v>44968</v>
      </c>
      <c r="K374" s="26"/>
      <c r="L374" s="26" t="s">
        <v>660</v>
      </c>
      <c r="M374" s="39">
        <v>13</v>
      </c>
      <c r="N374" s="26">
        <v>1872</v>
      </c>
      <c r="O374" s="26" t="s">
        <v>406</v>
      </c>
      <c r="P374" s="49">
        <v>10600</v>
      </c>
      <c r="Q374" s="52"/>
      <c r="R374" s="39" t="s">
        <v>407</v>
      </c>
      <c r="S374" s="53">
        <v>0.125</v>
      </c>
      <c r="T374" s="53">
        <v>0.05</v>
      </c>
      <c r="U374" s="54"/>
      <c r="V374" s="37"/>
      <c r="W374" s="54">
        <f>IF(NOTA[[#This Row],[HARGA/ CTN]]="",NOTA[[#This Row],[JUMLAH_H]],NOTA[[#This Row],[HARGA/ CTN]]*IF(NOTA[[#This Row],[C]]="",0,NOTA[[#This Row],[C]]))</f>
        <v>19843200</v>
      </c>
      <c r="X374" s="54">
        <f>IF(NOTA[[#This Row],[JUMLAH]]="","",NOTA[[#This Row],[JUMLAH]]*NOTA[[#This Row],[DISC 1]])</f>
        <v>2480400</v>
      </c>
      <c r="Y374" s="54">
        <f>IF(NOTA[[#This Row],[JUMLAH]]="","",(NOTA[[#This Row],[JUMLAH]]-NOTA[[#This Row],[DISC 1-]])*NOTA[[#This Row],[DISC 2]])</f>
        <v>868140</v>
      </c>
      <c r="Z374" s="54">
        <f>IF(NOTA[[#This Row],[JUMLAH]]="","",NOTA[[#This Row],[DISC 1-]]+NOTA[[#This Row],[DISC 2-]])</f>
        <v>3348540</v>
      </c>
      <c r="AA374" s="54">
        <f>IF(NOTA[[#This Row],[JUMLAH]]="","",NOTA[[#This Row],[JUMLAH]]-NOTA[[#This Row],[DISC]])</f>
        <v>16494660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74" s="54">
        <f>IF(OR(NOTA[[#This Row],[QTY]]="",NOTA[[#This Row],[HARGA SATUAN]]="",),"",NOTA[[#This Row],[QTY]]*NOTA[[#This Row],[HARGA SATUAN]])</f>
        <v>19843200</v>
      </c>
      <c r="AF374" s="51">
        <f ca="1">IF(NOTA[ID_H]="","",INDEX(NOTA[TANGGAL],MATCH(,INDIRECT(ADDRESS(ROW(NOTA[TANGGAL]),COLUMN(NOTA[TANGGAL]))&amp;":"&amp;ADDRESS(ROW(),COLUMN(NOTA[TANGGAL]))),-1)))</f>
        <v>44972</v>
      </c>
      <c r="AG374" s="65" t="str">
        <f ca="1">IF(NOTA[[#This Row],[NAMA BARANG]]="","",INDEX(NOTA[SUPPLIER],MATCH(,INDIRECT(ADDRESS(ROW(NOTA[ID]),COLUMN(NOTA[ID]))&amp;":"&amp;ADDRESS(ROW(),COLUMN(NOTA[ID]))),-1)))</f>
        <v>ATALI MAKMUR</v>
      </c>
      <c r="AH374" s="65" t="str">
        <f ca="1">IF(NOTA[[#This Row],[ID_H]]="","",IF(NOTA[[#This Row],[FAKTUR]]="",INDIRECT(ADDRESS(ROW()-1,COLUMN())),NOTA[[#This Row],[FAKTUR]]))</f>
        <v>ARTO MORO</v>
      </c>
      <c r="AI374" s="38">
        <f ca="1">IF(NOTA[[#This Row],[ID]]="","",COUNTIF(NOTA[ID_H],NOTA[[#This Row],[ID_H]]))</f>
        <v>11</v>
      </c>
      <c r="AJ374" s="38">
        <f>IF(NOTA[[#This Row],[TGL.NOTA]]="",IF(NOTA[[#This Row],[SUPPLIER_H]]="","",AJ373),MONTH(NOTA[[#This Row],[TGL.NOTA]]))</f>
        <v>2</v>
      </c>
      <c r="AK37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74" s="181">
        <f>IF(NOTA[[#This Row],[CONCAT1]]="","",MATCH(NOTA[[#This Row],[CONCAT1]],[2]!db[NB NOTA_C],0)+1)</f>
        <v>489</v>
      </c>
    </row>
    <row r="375" spans="1:40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68</v>
      </c>
      <c r="E375" s="23"/>
      <c r="F375" s="26"/>
      <c r="G375" s="26"/>
      <c r="H375" s="31"/>
      <c r="I375" s="26"/>
      <c r="J375" s="51"/>
      <c r="K375" s="26"/>
      <c r="L375" s="26" t="s">
        <v>189</v>
      </c>
      <c r="M375" s="39">
        <v>6</v>
      </c>
      <c r="N375" s="26">
        <v>120</v>
      </c>
      <c r="O375" s="26" t="s">
        <v>414</v>
      </c>
      <c r="P375" s="49">
        <v>85200</v>
      </c>
      <c r="Q375" s="52"/>
      <c r="R375" s="39" t="s">
        <v>642</v>
      </c>
      <c r="S375" s="53">
        <v>0.125</v>
      </c>
      <c r="T375" s="53">
        <v>0.05</v>
      </c>
      <c r="U375" s="54"/>
      <c r="V375" s="37"/>
      <c r="W375" s="54">
        <f>IF(NOTA[[#This Row],[HARGA/ CTN]]="",NOTA[[#This Row],[JUMLAH_H]],NOTA[[#This Row],[HARGA/ CTN]]*IF(NOTA[[#This Row],[C]]="",0,NOTA[[#This Row],[C]]))</f>
        <v>10224000</v>
      </c>
      <c r="X375" s="54">
        <f>IF(NOTA[[#This Row],[JUMLAH]]="","",NOTA[[#This Row],[JUMLAH]]*NOTA[[#This Row],[DISC 1]])</f>
        <v>1278000</v>
      </c>
      <c r="Y375" s="54">
        <f>IF(NOTA[[#This Row],[JUMLAH]]="","",(NOTA[[#This Row],[JUMLAH]]-NOTA[[#This Row],[DISC 1-]])*NOTA[[#This Row],[DISC 2]])</f>
        <v>447300</v>
      </c>
      <c r="Z375" s="54">
        <f>IF(NOTA[[#This Row],[JUMLAH]]="","",NOTA[[#This Row],[DISC 1-]]+NOTA[[#This Row],[DISC 2-]])</f>
        <v>1725300</v>
      </c>
      <c r="AA375" s="54">
        <f>IF(NOTA[[#This Row],[JUMLAH]]="","",NOTA[[#This Row],[JUMLAH]]-NOTA[[#This Row],[DISC]])</f>
        <v>8498700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375" s="54">
        <f>IF(OR(NOTA[[#This Row],[QTY]]="",NOTA[[#This Row],[HARGA SATUAN]]="",),"",NOTA[[#This Row],[QTY]]*NOTA[[#This Row],[HARGA SATUAN]])</f>
        <v>10224000</v>
      </c>
      <c r="AF375" s="51">
        <f ca="1">IF(NOTA[ID_H]="","",INDEX(NOTA[TANGGAL],MATCH(,INDIRECT(ADDRESS(ROW(NOTA[TANGGAL]),COLUMN(NOTA[TANGGAL]))&amp;":"&amp;ADDRESS(ROW(),COLUMN(NOTA[TANGGAL]))),-1)))</f>
        <v>44972</v>
      </c>
      <c r="AG375" s="65" t="str">
        <f ca="1">IF(NOTA[[#This Row],[NAMA BARANG]]="","",INDEX(NOTA[SUPPLIER],MATCH(,INDIRECT(ADDRESS(ROW(NOTA[ID]),COLUMN(NOTA[ID]))&amp;":"&amp;ADDRESS(ROW(),COLUMN(NOTA[ID]))),-1)))</f>
        <v>ATALI MAKMUR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>
        <f ca="1">IF(NOTA[[#This Row],[TGL.NOTA]]="",IF(NOTA[[#This Row],[SUPPLIER_H]]="","",AJ374),MONTH(NOTA[[#This Row],[TGL.NOTA]]))</f>
        <v>2</v>
      </c>
      <c r="AK37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375" s="181">
        <f>IF(NOTA[[#This Row],[CONCAT1]]="","",MATCH(NOTA[[#This Row],[CONCAT1]],[2]!db[NB NOTA_C],0)+1)</f>
        <v>2009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68</v>
      </c>
      <c r="E376" s="23"/>
      <c r="F376" s="26"/>
      <c r="G376" s="26"/>
      <c r="H376" s="31"/>
      <c r="I376" s="26"/>
      <c r="J376" s="51"/>
      <c r="K376" s="26"/>
      <c r="L376" s="26" t="s">
        <v>193</v>
      </c>
      <c r="M376" s="39">
        <v>1</v>
      </c>
      <c r="N376" s="26">
        <v>500</v>
      </c>
      <c r="O376" s="26" t="s">
        <v>463</v>
      </c>
      <c r="P376" s="90">
        <v>1850</v>
      </c>
      <c r="Q376" s="52"/>
      <c r="R376" s="39" t="s">
        <v>764</v>
      </c>
      <c r="S376" s="53">
        <v>0.125</v>
      </c>
      <c r="T376" s="53">
        <v>0.05</v>
      </c>
      <c r="U376" s="54"/>
      <c r="V376" s="37"/>
      <c r="W376" s="54">
        <f>IF(NOTA[[#This Row],[HARGA/ CTN]]="",NOTA[[#This Row],[JUMLAH_H]],NOTA[[#This Row],[HARGA/ CTN]]*IF(NOTA[[#This Row],[C]]="",0,NOTA[[#This Row],[C]]))</f>
        <v>925000</v>
      </c>
      <c r="X376" s="54">
        <f>IF(NOTA[[#This Row],[JUMLAH]]="","",NOTA[[#This Row],[JUMLAH]]*NOTA[[#This Row],[DISC 1]])</f>
        <v>115625</v>
      </c>
      <c r="Y376" s="54">
        <f>IF(NOTA[[#This Row],[JUMLAH]]="","",(NOTA[[#This Row],[JUMLAH]]-NOTA[[#This Row],[DISC 1-]])*NOTA[[#This Row],[DISC 2]])</f>
        <v>40468.75</v>
      </c>
      <c r="Z376" s="54">
        <f>IF(NOTA[[#This Row],[JUMLAH]]="","",NOTA[[#This Row],[DISC 1-]]+NOTA[[#This Row],[DISC 2-]])</f>
        <v>156093.75</v>
      </c>
      <c r="AA376" s="54">
        <f>IF(NOTA[[#This Row],[JUMLAH]]="","",NOTA[[#This Row],[JUMLAH]]-NOTA[[#This Row],[DISC]])</f>
        <v>768906.25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76" s="54">
        <f>IF(OR(NOTA[[#This Row],[QTY]]="",NOTA[[#This Row],[HARGA SATUAN]]="",),"",NOTA[[#This Row],[QTY]]*NOTA[[#This Row],[HARGA SATUAN]])</f>
        <v>925000</v>
      </c>
      <c r="AF376" s="51">
        <f ca="1">IF(NOTA[ID_H]="","",INDEX(NOTA[TANGGAL],MATCH(,INDIRECT(ADDRESS(ROW(NOTA[TANGGAL]),COLUMN(NOTA[TANGGAL]))&amp;":"&amp;ADDRESS(ROW(),COLUMN(NOTA[TANGGAL]))),-1)))</f>
        <v>44972</v>
      </c>
      <c r="AG376" s="49" t="str">
        <f ca="1">IF(NOTA[[#This Row],[NAMA BARANG]]="","",INDEX(NOTA[SUPPLIER],MATCH(,INDIRECT(ADDRESS(ROW(NOTA[ID]),COLUMN(NOTA[ID]))&amp;":"&amp;ADDRESS(ROW(),COLUMN(NOTA[ID]))),-1)))</f>
        <v>ATALI MAKMUR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2</v>
      </c>
      <c r="AK376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N376" s="181">
        <f>IF(NOTA[[#This Row],[CONCAT1]]="","",MATCH(NOTA[[#This Row],[CONCAT1]],[2]!db[NB NOTA_C],0)+1)</f>
        <v>2116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68</v>
      </c>
      <c r="E377" s="23"/>
      <c r="F377" s="26"/>
      <c r="G377" s="26"/>
      <c r="H377" s="31"/>
      <c r="I377" s="26"/>
      <c r="J377" s="51"/>
      <c r="K377" s="26"/>
      <c r="L377" s="26" t="s">
        <v>182</v>
      </c>
      <c r="M377" s="39">
        <v>3</v>
      </c>
      <c r="N377" s="26">
        <v>1500</v>
      </c>
      <c r="O377" s="26" t="s">
        <v>463</v>
      </c>
      <c r="P377" s="90">
        <v>1625</v>
      </c>
      <c r="Q377" s="52"/>
      <c r="R377" s="39" t="s">
        <v>764</v>
      </c>
      <c r="S377" s="53">
        <v>0.125</v>
      </c>
      <c r="T377" s="53">
        <v>0.05</v>
      </c>
      <c r="U377" s="54"/>
      <c r="V377" s="37"/>
      <c r="W377" s="54">
        <f>IF(NOTA[[#This Row],[HARGA/ CTN]]="",NOTA[[#This Row],[JUMLAH_H]],NOTA[[#This Row],[HARGA/ CTN]]*IF(NOTA[[#This Row],[C]]="",0,NOTA[[#This Row],[C]]))</f>
        <v>2437500</v>
      </c>
      <c r="X377" s="54">
        <f>IF(NOTA[[#This Row],[JUMLAH]]="","",NOTA[[#This Row],[JUMLAH]]*NOTA[[#This Row],[DISC 1]])</f>
        <v>304687.5</v>
      </c>
      <c r="Y377" s="54">
        <f>IF(NOTA[[#This Row],[JUMLAH]]="","",(NOTA[[#This Row],[JUMLAH]]-NOTA[[#This Row],[DISC 1-]])*NOTA[[#This Row],[DISC 2]])</f>
        <v>106640.625</v>
      </c>
      <c r="Z377" s="54">
        <f>IF(NOTA[[#This Row],[JUMLAH]]="","",NOTA[[#This Row],[DISC 1-]]+NOTA[[#This Row],[DISC 2-]])</f>
        <v>411328.125</v>
      </c>
      <c r="AA377" s="54">
        <f>IF(NOTA[[#This Row],[JUMLAH]]="","",NOTA[[#This Row],[JUMLAH]]-NOTA[[#This Row],[DISC]])</f>
        <v>2026171.875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377" s="54">
        <f>IF(OR(NOTA[[#This Row],[QTY]]="",NOTA[[#This Row],[HARGA SATUAN]]="",),"",NOTA[[#This Row],[QTY]]*NOTA[[#This Row],[HARGA SATUAN]])</f>
        <v>2437500</v>
      </c>
      <c r="AF377" s="51">
        <f ca="1">IF(NOTA[ID_H]="","",INDEX(NOTA[TANGGAL],MATCH(,INDIRECT(ADDRESS(ROW(NOTA[TANGGAL]),COLUMN(NOTA[TANGGAL]))&amp;":"&amp;ADDRESS(ROW(),COLUMN(NOTA[TANGGAL]))),-1)))</f>
        <v>44972</v>
      </c>
      <c r="AG377" s="49" t="str">
        <f ca="1">IF(NOTA[[#This Row],[NAMA BARANG]]="","",INDEX(NOTA[SUPPLIER],MATCH(,INDIRECT(ADDRESS(ROW(NOTA[ID]),COLUMN(NOTA[ID]))&amp;":"&amp;ADDRESS(ROW(),COLUMN(NOTA[ID]))),-1)))</f>
        <v>ATALI MAKMUR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2</v>
      </c>
      <c r="AK37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377" s="181">
        <f>IF(NOTA[[#This Row],[CONCAT1]]="","",MATCH(NOTA[[#This Row],[CONCAT1]],[2]!db[NB NOTA_C],0)+1)</f>
        <v>2117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68</v>
      </c>
      <c r="E378" s="23"/>
      <c r="F378" s="26"/>
      <c r="G378" s="26"/>
      <c r="H378" s="31"/>
      <c r="I378" s="26"/>
      <c r="J378" s="51"/>
      <c r="K378" s="26"/>
      <c r="L378" s="26" t="s">
        <v>765</v>
      </c>
      <c r="M378" s="39">
        <v>1</v>
      </c>
      <c r="N378" s="26">
        <v>200</v>
      </c>
      <c r="O378" s="26" t="s">
        <v>463</v>
      </c>
      <c r="P378" s="90">
        <v>4400</v>
      </c>
      <c r="Q378" s="52"/>
      <c r="R378" s="39" t="s">
        <v>766</v>
      </c>
      <c r="S378" s="53">
        <v>0.125</v>
      </c>
      <c r="T378" s="53">
        <v>0.05</v>
      </c>
      <c r="U378" s="54"/>
      <c r="V378" s="37"/>
      <c r="W378" s="54">
        <f>IF(NOTA[[#This Row],[HARGA/ CTN]]="",NOTA[[#This Row],[JUMLAH_H]],NOTA[[#This Row],[HARGA/ CTN]]*IF(NOTA[[#This Row],[C]]="",0,NOTA[[#This Row],[C]]))</f>
        <v>880000</v>
      </c>
      <c r="X378" s="54">
        <f>IF(NOTA[[#This Row],[JUMLAH]]="","",NOTA[[#This Row],[JUMLAH]]*NOTA[[#This Row],[DISC 1]])</f>
        <v>110000</v>
      </c>
      <c r="Y378" s="54">
        <f>IF(NOTA[[#This Row],[JUMLAH]]="","",(NOTA[[#This Row],[JUMLAH]]-NOTA[[#This Row],[DISC 1-]])*NOTA[[#This Row],[DISC 2]])</f>
        <v>38500</v>
      </c>
      <c r="Z378" s="54">
        <f>IF(NOTA[[#This Row],[JUMLAH]]="","",NOTA[[#This Row],[DISC 1-]]+NOTA[[#This Row],[DISC 2-]])</f>
        <v>148500</v>
      </c>
      <c r="AA378" s="54">
        <f>IF(NOTA[[#This Row],[JUMLAH]]="","",NOTA[[#This Row],[JUMLAH]]-NOTA[[#This Row],[DISC]])</f>
        <v>731500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378" s="54">
        <f>IF(OR(NOTA[[#This Row],[QTY]]="",NOTA[[#This Row],[HARGA SATUAN]]="",),"",NOTA[[#This Row],[QTY]]*NOTA[[#This Row],[HARGA SATUAN]])</f>
        <v>880000</v>
      </c>
      <c r="AF378" s="51">
        <f ca="1">IF(NOTA[ID_H]="","",INDEX(NOTA[TANGGAL],MATCH(,INDIRECT(ADDRESS(ROW(NOTA[TANGGAL]),COLUMN(NOTA[TANGGAL]))&amp;":"&amp;ADDRESS(ROW(),COLUMN(NOTA[TANGGAL]))),-1)))</f>
        <v>44972</v>
      </c>
      <c r="AG378" s="49" t="str">
        <f ca="1">IF(NOTA[[#This Row],[NAMA BARANG]]="","",INDEX(NOTA[SUPPLIER],MATCH(,INDIRECT(ADDRESS(ROW(NOTA[ID]),COLUMN(NOTA[ID]))&amp;":"&amp;ADDRESS(ROW(),COLUMN(NOTA[ID]))),-1)))</f>
        <v>ATALI MAKMUR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2</v>
      </c>
      <c r="AK378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378" s="181">
        <f>IF(NOTA[[#This Row],[CONCAT1]]="","",MATCH(NOTA[[#This Row],[CONCAT1]],[2]!db[NB NOTA_C],0)+1)</f>
        <v>1640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68</v>
      </c>
      <c r="E379" s="23"/>
      <c r="F379" s="26"/>
      <c r="G379" s="26"/>
      <c r="H379" s="31"/>
      <c r="I379" s="26"/>
      <c r="J379" s="51"/>
      <c r="K379" s="26"/>
      <c r="L379" s="26" t="s">
        <v>122</v>
      </c>
      <c r="M379" s="39">
        <v>6</v>
      </c>
      <c r="N379" s="26">
        <v>300</v>
      </c>
      <c r="O379" s="26" t="s">
        <v>463</v>
      </c>
      <c r="P379" s="90">
        <v>28300</v>
      </c>
      <c r="Q379" s="52"/>
      <c r="R379" s="39" t="s">
        <v>767</v>
      </c>
      <c r="S379" s="53">
        <v>0.125</v>
      </c>
      <c r="T379" s="53">
        <v>0.05</v>
      </c>
      <c r="U379" s="54"/>
      <c r="V379" s="37"/>
      <c r="W379" s="54">
        <f>IF(NOTA[[#This Row],[HARGA/ CTN]]="",NOTA[[#This Row],[JUMLAH_H]],NOTA[[#This Row],[HARGA/ CTN]]*IF(NOTA[[#This Row],[C]]="",0,NOTA[[#This Row],[C]]))</f>
        <v>8490000</v>
      </c>
      <c r="X379" s="54">
        <f>IF(NOTA[[#This Row],[JUMLAH]]="","",NOTA[[#This Row],[JUMLAH]]*NOTA[[#This Row],[DISC 1]])</f>
        <v>1061250</v>
      </c>
      <c r="Y379" s="54">
        <f>IF(NOTA[[#This Row],[JUMLAH]]="","",(NOTA[[#This Row],[JUMLAH]]-NOTA[[#This Row],[DISC 1-]])*NOTA[[#This Row],[DISC 2]])</f>
        <v>371437.5</v>
      </c>
      <c r="Z379" s="54">
        <f>IF(NOTA[[#This Row],[JUMLAH]]="","",NOTA[[#This Row],[DISC 1-]]+NOTA[[#This Row],[DISC 2-]])</f>
        <v>1432687.5</v>
      </c>
      <c r="AA379" s="54">
        <f>IF(NOTA[[#This Row],[JUMLAH]]="","",NOTA[[#This Row],[JUMLAH]]-NOTA[[#This Row],[DISC]])</f>
        <v>7057312.5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79" s="54">
        <f>IF(OR(NOTA[[#This Row],[QTY]]="",NOTA[[#This Row],[HARGA SATUAN]]="",),"",NOTA[[#This Row],[QTY]]*NOTA[[#This Row],[HARGA SATUAN]])</f>
        <v>8490000</v>
      </c>
      <c r="AF379" s="51">
        <f ca="1">IF(NOTA[ID_H]="","",INDEX(NOTA[TANGGAL],MATCH(,INDIRECT(ADDRESS(ROW(NOTA[TANGGAL]),COLUMN(NOTA[TANGGAL]))&amp;":"&amp;ADDRESS(ROW(),COLUMN(NOTA[TANGGAL]))),-1)))</f>
        <v>44972</v>
      </c>
      <c r="AG379" s="49" t="str">
        <f ca="1">IF(NOTA[[#This Row],[NAMA BARANG]]="","",INDEX(NOTA[SUPPLIER],MATCH(,INDIRECT(ADDRESS(ROW(NOTA[ID]),COLUMN(NOTA[ID]))&amp;":"&amp;ADDRESS(ROW(),COLUMN(NOTA[ID]))),-1)))</f>
        <v>ATALI MAKMUR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2</v>
      </c>
      <c r="AK37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79" s="181">
        <f>IF(NOTA[[#This Row],[CONCAT1]]="","",MATCH(NOTA[[#This Row],[CONCAT1]],[2]!db[NB NOTA_C],0)+1)</f>
        <v>682</v>
      </c>
    </row>
    <row r="380" spans="1:40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68</v>
      </c>
      <c r="E380" s="23"/>
      <c r="F380" s="26"/>
      <c r="G380" s="26"/>
      <c r="H380" s="31"/>
      <c r="I380" s="26"/>
      <c r="J380" s="51"/>
      <c r="K380" s="26"/>
      <c r="L380" s="26" t="s">
        <v>123</v>
      </c>
      <c r="M380" s="39">
        <v>6</v>
      </c>
      <c r="N380" s="26">
        <v>300</v>
      </c>
      <c r="O380" s="26" t="s">
        <v>463</v>
      </c>
      <c r="P380" s="90">
        <v>34100</v>
      </c>
      <c r="Q380" s="52"/>
      <c r="R380" s="39" t="s">
        <v>645</v>
      </c>
      <c r="S380" s="53">
        <v>0.125</v>
      </c>
      <c r="T380" s="53">
        <v>0.05</v>
      </c>
      <c r="U380" s="54"/>
      <c r="V380" s="37"/>
      <c r="W380" s="54">
        <f>IF(NOTA[[#This Row],[HARGA/ CTN]]="",NOTA[[#This Row],[JUMLAH_H]],NOTA[[#This Row],[HARGA/ CTN]]*IF(NOTA[[#This Row],[C]]="",0,NOTA[[#This Row],[C]]))</f>
        <v>10230000</v>
      </c>
      <c r="X380" s="54">
        <f>IF(NOTA[[#This Row],[JUMLAH]]="","",NOTA[[#This Row],[JUMLAH]]*NOTA[[#This Row],[DISC 1]])</f>
        <v>1278750</v>
      </c>
      <c r="Y380" s="54">
        <f>IF(NOTA[[#This Row],[JUMLAH]]="","",(NOTA[[#This Row],[JUMLAH]]-NOTA[[#This Row],[DISC 1-]])*NOTA[[#This Row],[DISC 2]])</f>
        <v>447562.5</v>
      </c>
      <c r="Z380" s="54">
        <f>IF(NOTA[[#This Row],[JUMLAH]]="","",NOTA[[#This Row],[DISC 1-]]+NOTA[[#This Row],[DISC 2-]])</f>
        <v>1726312.5</v>
      </c>
      <c r="AA380" s="54">
        <f>IF(NOTA[[#This Row],[JUMLAH]]="","",NOTA[[#This Row],[JUMLAH]]-NOTA[[#This Row],[DISC]])</f>
        <v>8503687.5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80" s="54">
        <f>IF(OR(NOTA[[#This Row],[QTY]]="",NOTA[[#This Row],[HARGA SATUAN]]="",),"",NOTA[[#This Row],[QTY]]*NOTA[[#This Row],[HARGA SATUAN]])</f>
        <v>10230000</v>
      </c>
      <c r="AF380" s="51">
        <f ca="1">IF(NOTA[ID_H]="","",INDEX(NOTA[TANGGAL],MATCH(,INDIRECT(ADDRESS(ROW(NOTA[TANGGAL]),COLUMN(NOTA[TANGGAL]))&amp;":"&amp;ADDRESS(ROW(),COLUMN(NOTA[TANGGAL]))),-1)))</f>
        <v>44972</v>
      </c>
      <c r="AG380" s="49" t="str">
        <f ca="1">IF(NOTA[[#This Row],[NAMA BARANG]]="","",INDEX(NOTA[SUPPLIER],MATCH(,INDIRECT(ADDRESS(ROW(NOTA[ID]),COLUMN(NOTA[ID]))&amp;":"&amp;ADDRESS(ROW(),COLUMN(NOTA[ID]))),-1)))</f>
        <v>ATALI MAKMUR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2</v>
      </c>
      <c r="AK38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80" s="181">
        <f>IF(NOTA[[#This Row],[CONCAT1]]="","",MATCH(NOTA[[#This Row],[CONCAT1]],[2]!db[NB NOTA_C],0)+1)</f>
        <v>680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68</v>
      </c>
      <c r="E381" s="23"/>
      <c r="F381" s="26"/>
      <c r="G381" s="26"/>
      <c r="H381" s="31"/>
      <c r="I381" s="26"/>
      <c r="J381" s="51"/>
      <c r="K381" s="26"/>
      <c r="L381" s="26" t="s">
        <v>175</v>
      </c>
      <c r="M381" s="39">
        <v>1</v>
      </c>
      <c r="N381" s="26">
        <v>30</v>
      </c>
      <c r="O381" s="26" t="s">
        <v>427</v>
      </c>
      <c r="P381" s="49">
        <v>104400</v>
      </c>
      <c r="Q381" s="52"/>
      <c r="R381" s="39" t="s">
        <v>641</v>
      </c>
      <c r="S381" s="53">
        <v>0.125</v>
      </c>
      <c r="T381" s="53">
        <v>0.05</v>
      </c>
      <c r="U381" s="54"/>
      <c r="V381" s="37"/>
      <c r="W381" s="54">
        <f>IF(NOTA[[#This Row],[HARGA/ CTN]]="",NOTA[[#This Row],[JUMLAH_H]],NOTA[[#This Row],[HARGA/ CTN]]*IF(NOTA[[#This Row],[C]]="",0,NOTA[[#This Row],[C]]))</f>
        <v>3132000</v>
      </c>
      <c r="X381" s="54">
        <f>IF(NOTA[[#This Row],[JUMLAH]]="","",NOTA[[#This Row],[JUMLAH]]*NOTA[[#This Row],[DISC 1]])</f>
        <v>391500</v>
      </c>
      <c r="Y381" s="54">
        <f>IF(NOTA[[#This Row],[JUMLAH]]="","",(NOTA[[#This Row],[JUMLAH]]-NOTA[[#This Row],[DISC 1-]])*NOTA[[#This Row],[DISC 2]])</f>
        <v>137025</v>
      </c>
      <c r="Z381" s="54">
        <f>IF(NOTA[[#This Row],[JUMLAH]]="","",NOTA[[#This Row],[DISC 1-]]+NOTA[[#This Row],[DISC 2-]])</f>
        <v>528525</v>
      </c>
      <c r="AA381" s="54">
        <f>IF(NOTA[[#This Row],[JUMLAH]]="","",NOTA[[#This Row],[JUMLAH]]-NOTA[[#This Row],[DISC]])</f>
        <v>2603475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81" s="54">
        <f>IF(OR(NOTA[[#This Row],[QTY]]="",NOTA[[#This Row],[HARGA SATUAN]]="",),"",NOTA[[#This Row],[QTY]]*NOTA[[#This Row],[HARGA SATUAN]])</f>
        <v>3132000</v>
      </c>
      <c r="AF381" s="51">
        <f ca="1">IF(NOTA[ID_H]="","",INDEX(NOTA[TANGGAL],MATCH(,INDIRECT(ADDRESS(ROW(NOTA[TANGGAL]),COLUMN(NOTA[TANGGAL]))&amp;":"&amp;ADDRESS(ROW(),COLUMN(NOTA[TANGGAL]))),-1)))</f>
        <v>44972</v>
      </c>
      <c r="AG381" s="49" t="str">
        <f ca="1">IF(NOTA[[#This Row],[NAMA BARANG]]="","",INDEX(NOTA[SUPPLIER],MATCH(,INDIRECT(ADDRESS(ROW(NOTA[ID]),COLUMN(NOTA[ID]))&amp;":"&amp;ADDRESS(ROW(),COLUMN(NOTA[ID]))),-1)))</f>
        <v>ATALI MAKMUR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2</v>
      </c>
      <c r="AK38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81" s="181">
        <f>IF(NOTA[[#This Row],[CONCAT1]]="","",MATCH(NOTA[[#This Row],[CONCAT1]],[2]!db[NB NOTA_C],0)+1)</f>
        <v>1779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68</v>
      </c>
      <c r="E382" s="23"/>
      <c r="F382" s="26"/>
      <c r="G382" s="26"/>
      <c r="H382" s="31"/>
      <c r="I382" s="26"/>
      <c r="J382" s="51"/>
      <c r="K382" s="26"/>
      <c r="L382" s="26" t="s">
        <v>119</v>
      </c>
      <c r="M382" s="39">
        <v>1</v>
      </c>
      <c r="N382" s="26">
        <v>144</v>
      </c>
      <c r="O382" s="26" t="s">
        <v>411</v>
      </c>
      <c r="P382" s="49">
        <v>9750</v>
      </c>
      <c r="Q382" s="52"/>
      <c r="R382" s="39" t="s">
        <v>768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1404000</v>
      </c>
      <c r="X382" s="54">
        <f>IF(NOTA[[#This Row],[JUMLAH]]="","",NOTA[[#This Row],[JUMLAH]]*NOTA[[#This Row],[DISC 1]])</f>
        <v>175500</v>
      </c>
      <c r="Y382" s="54">
        <f>IF(NOTA[[#This Row],[JUMLAH]]="","",(NOTA[[#This Row],[JUMLAH]]-NOTA[[#This Row],[DISC 1-]])*NOTA[[#This Row],[DISC 2]])</f>
        <v>61425</v>
      </c>
      <c r="Z382" s="54">
        <f>IF(NOTA[[#This Row],[JUMLAH]]="","",NOTA[[#This Row],[DISC 1-]]+NOTA[[#This Row],[DISC 2-]])</f>
        <v>236925</v>
      </c>
      <c r="AA382" s="54">
        <f>IF(NOTA[[#This Row],[JUMLAH]]="","",NOTA[[#This Row],[JUMLAH]]-NOTA[[#This Row],[DISC]])</f>
        <v>1167075</v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82" s="54">
        <f>IF(OR(NOTA[[#This Row],[QTY]]="",NOTA[[#This Row],[HARGA SATUAN]]="",),"",NOTA[[#This Row],[QTY]]*NOTA[[#This Row],[HARGA SATUAN]])</f>
        <v>1404000</v>
      </c>
      <c r="AF382" s="51">
        <f ca="1">IF(NOTA[ID_H]="","",INDEX(NOTA[TANGGAL],MATCH(,INDIRECT(ADDRESS(ROW(NOTA[TANGGAL]),COLUMN(NOTA[TANGGAL]))&amp;":"&amp;ADDRESS(ROW(),COLUMN(NOTA[TANGGAL]))),-1)))</f>
        <v>44972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2</v>
      </c>
      <c r="AK38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382" s="181">
        <f>IF(NOTA[[#This Row],[CONCAT1]]="","",MATCH(NOTA[[#This Row],[CONCAT1]],[2]!db[NB NOTA_C],0)+1)</f>
        <v>1948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>
        <f ca="1">IF(NOTA[[#This Row],[NAMA BARANG]]="","",INDEX(NOTA[ID],MATCH(,INDIRECT(ADDRESS(ROW(NOTA[ID]),COLUMN(NOTA[ID]))&amp;":"&amp;ADDRESS(ROW(),COLUMN(NOTA[ID]))),-1)))</f>
        <v>68</v>
      </c>
      <c r="E383" s="23"/>
      <c r="F383" s="26"/>
      <c r="G383" s="26"/>
      <c r="H383" s="31"/>
      <c r="I383" s="26"/>
      <c r="J383" s="51"/>
      <c r="K383" s="26"/>
      <c r="L383" s="26" t="s">
        <v>199</v>
      </c>
      <c r="M383" s="39">
        <v>1</v>
      </c>
      <c r="N383" s="26">
        <v>720</v>
      </c>
      <c r="O383" s="26" t="s">
        <v>411</v>
      </c>
      <c r="P383" s="49">
        <v>4600</v>
      </c>
      <c r="Q383" s="52"/>
      <c r="R383" s="39" t="s">
        <v>761</v>
      </c>
      <c r="S383" s="53">
        <v>0.125</v>
      </c>
      <c r="T383" s="53">
        <v>0.05</v>
      </c>
      <c r="U383" s="54"/>
      <c r="V383" s="37"/>
      <c r="W383" s="54">
        <f>IF(NOTA[[#This Row],[HARGA/ CTN]]="",NOTA[[#This Row],[JUMLAH_H]],NOTA[[#This Row],[HARGA/ CTN]]*IF(NOTA[[#This Row],[C]]="",0,NOTA[[#This Row],[C]]))</f>
        <v>3312000</v>
      </c>
      <c r="X383" s="54">
        <f>IF(NOTA[[#This Row],[JUMLAH]]="","",NOTA[[#This Row],[JUMLAH]]*NOTA[[#This Row],[DISC 1]])</f>
        <v>414000</v>
      </c>
      <c r="Y383" s="54">
        <f>IF(NOTA[[#This Row],[JUMLAH]]="","",(NOTA[[#This Row],[JUMLAH]]-NOTA[[#This Row],[DISC 1-]])*NOTA[[#This Row],[DISC 2]])</f>
        <v>144900</v>
      </c>
      <c r="Z383" s="54">
        <f>IF(NOTA[[#This Row],[JUMLAH]]="","",NOTA[[#This Row],[DISC 1-]]+NOTA[[#This Row],[DISC 2-]])</f>
        <v>558900</v>
      </c>
      <c r="AA383" s="54">
        <f>IF(NOTA[[#This Row],[JUMLAH]]="","",NOTA[[#This Row],[JUMLAH]]-NOTA[[#This Row],[DISC]])</f>
        <v>2753100</v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83" s="54">
        <f>IF(OR(NOTA[[#This Row],[QTY]]="",NOTA[[#This Row],[HARGA SATUAN]]="",),"",NOTA[[#This Row],[QTY]]*NOTA[[#This Row],[HARGA SATUAN]])</f>
        <v>3312000</v>
      </c>
      <c r="AF383" s="51">
        <f ca="1">IF(NOTA[ID_H]="","",INDEX(NOTA[TANGGAL],MATCH(,INDIRECT(ADDRESS(ROW(NOTA[TANGGAL]),COLUMN(NOTA[TANGGAL]))&amp;":"&amp;ADDRESS(ROW(),COLUMN(NOTA[TANGGAL]))),-1)))</f>
        <v>44972</v>
      </c>
      <c r="AG383" s="49" t="str">
        <f ca="1">IF(NOTA[[#This Row],[NAMA BARANG]]="","",INDEX(NOTA[SUPPLIER],MATCH(,INDIRECT(ADDRESS(ROW(NOTA[ID]),COLUMN(NOTA[ID]))&amp;":"&amp;ADDRESS(ROW(),COLUMN(NOTA[ID]))),-1)))</f>
        <v>ATALI MAKMUR</v>
      </c>
      <c r="AH383" s="49" t="str">
        <f ca="1">IF(NOTA[[#This Row],[ID_H]]="","",IF(NOTA[[#This Row],[FAKTUR]]="",INDIRECT(ADDRESS(ROW()-1,COLUMN())),NOTA[[#This Row],[FAKTUR]]))</f>
        <v>ARTO MORO</v>
      </c>
      <c r="AI383" s="38" t="str">
        <f ca="1">IF(NOTA[[#This Row],[ID]]="","",COUNTIF(NOTA[ID_H],NOTA[[#This Row],[ID_H]]))</f>
        <v/>
      </c>
      <c r="AJ383" s="38">
        <f ca="1">IF(NOTA[[#This Row],[TGL.NOTA]]="",IF(NOTA[[#This Row],[SUPPLIER_H]]="","",AJ382),MONTH(NOTA[[#This Row],[TGL.NOTA]]))</f>
        <v>2</v>
      </c>
      <c r="AK38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383" s="181">
        <f>IF(NOTA[[#This Row],[CONCAT1]]="","",MATCH(NOTA[[#This Row],[CONCAT1]],[2]!db[NB NOTA_C],0)+1)</f>
        <v>518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>
        <f ca="1">IF(NOTA[[#This Row],[NAMA BARANG]]="","",INDEX(NOTA[ID],MATCH(,INDIRECT(ADDRESS(ROW(NOTA[ID]),COLUMN(NOTA[ID]))&amp;":"&amp;ADDRESS(ROW(),COLUMN(NOTA[ID]))),-1)))</f>
        <v>68</v>
      </c>
      <c r="E384" s="23"/>
      <c r="F384" s="26"/>
      <c r="G384" s="26"/>
      <c r="H384" s="31"/>
      <c r="I384" s="26"/>
      <c r="J384" s="51"/>
      <c r="K384" s="26"/>
      <c r="L384" s="26" t="s">
        <v>770</v>
      </c>
      <c r="M384" s="39">
        <v>3</v>
      </c>
      <c r="N384" s="26">
        <v>432</v>
      </c>
      <c r="O384" s="26" t="s">
        <v>414</v>
      </c>
      <c r="P384" s="49">
        <v>20400</v>
      </c>
      <c r="Q384" s="52"/>
      <c r="R384" s="39" t="s">
        <v>769</v>
      </c>
      <c r="S384" s="53">
        <v>0.125</v>
      </c>
      <c r="T384" s="53">
        <v>0.05</v>
      </c>
      <c r="U384" s="54"/>
      <c r="V384" s="37"/>
      <c r="W384" s="54">
        <f>IF(NOTA[[#This Row],[HARGA/ CTN]]="",NOTA[[#This Row],[JUMLAH_H]],NOTA[[#This Row],[HARGA/ CTN]]*IF(NOTA[[#This Row],[C]]="",0,NOTA[[#This Row],[C]]))</f>
        <v>8812800</v>
      </c>
      <c r="X384" s="54">
        <f>IF(NOTA[[#This Row],[JUMLAH]]="","",NOTA[[#This Row],[JUMLAH]]*NOTA[[#This Row],[DISC 1]])</f>
        <v>1101600</v>
      </c>
      <c r="Y384" s="54">
        <f>IF(NOTA[[#This Row],[JUMLAH]]="","",(NOTA[[#This Row],[JUMLAH]]-NOTA[[#This Row],[DISC 1-]])*NOTA[[#This Row],[DISC 2]])</f>
        <v>385560</v>
      </c>
      <c r="Z384" s="54">
        <f>IF(NOTA[[#This Row],[JUMLAH]]="","",NOTA[[#This Row],[DISC 1-]]+NOTA[[#This Row],[DISC 2-]])</f>
        <v>1487160</v>
      </c>
      <c r="AA384" s="54">
        <f>IF(NOTA[[#This Row],[JUMLAH]]="","",NOTA[[#This Row],[JUMLAH]]-NOTA[[#This Row],[DISC]])</f>
        <v>7325640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11760271.875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57930228.125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384" s="54">
        <f>IF(OR(NOTA[[#This Row],[QTY]]="",NOTA[[#This Row],[HARGA SATUAN]]="",),"",NOTA[[#This Row],[QTY]]*NOTA[[#This Row],[HARGA SATUAN]])</f>
        <v>8812800</v>
      </c>
      <c r="AF384" s="51">
        <f ca="1">IF(NOTA[ID_H]="","",INDEX(NOTA[TANGGAL],MATCH(,INDIRECT(ADDRESS(ROW(NOTA[TANGGAL]),COLUMN(NOTA[TANGGAL]))&amp;":"&amp;ADDRESS(ROW(),COLUMN(NOTA[TANGGAL]))),-1)))</f>
        <v>44972</v>
      </c>
      <c r="AG384" s="49" t="str">
        <f ca="1">IF(NOTA[[#This Row],[NAMA BARANG]]="","",INDEX(NOTA[SUPPLIER],MATCH(,INDIRECT(ADDRESS(ROW(NOTA[ID]),COLUMN(NOTA[ID]))&amp;":"&amp;ADDRESS(ROW(),COLUMN(NOTA[ID]))),-1)))</f>
        <v>ATALI MAKMUR</v>
      </c>
      <c r="AH384" s="49" t="str">
        <f ca="1">IF(NOTA[[#This Row],[ID_H]]="","",IF(NOTA[[#This Row],[FAKTUR]]="",INDIRECT(ADDRESS(ROW()-1,COLUMN())),NOTA[[#This Row],[FAKTUR]]))</f>
        <v>ARTO MORO</v>
      </c>
      <c r="AI384" s="38" t="str">
        <f ca="1">IF(NOTA[[#This Row],[ID]]="","",COUNTIF(NOTA[ID_H],NOTA[[#This Row],[ID_H]]))</f>
        <v/>
      </c>
      <c r="AJ384" s="38">
        <f ca="1">IF(NOTA[[#This Row],[TGL.NOTA]]="",IF(NOTA[[#This Row],[SUPPLIER_H]]="","",AJ383),MONTH(NOTA[[#This Row],[TGL.NOTA]]))</f>
        <v>2</v>
      </c>
      <c r="AK384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N384" s="181">
        <f>IF(NOTA[[#This Row],[CONCAT1]]="","",MATCH(NOTA[[#This Row],[CONCAT1]],[2]!db[NB NOTA_C],0)+1)</f>
        <v>1339</v>
      </c>
    </row>
    <row r="385" spans="1:40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181" t="str">
        <f>IF(NOTA[[#This Row],[CONCAT1]]="","",MATCH(NOTA[[#This Row],[CONCAT1]],[2]!db[NB NOTA_C],0)+1)</f>
        <v/>
      </c>
    </row>
    <row r="386" spans="1:40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ATA_1502_549-7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69</v>
      </c>
      <c r="E386" s="23"/>
      <c r="F386" s="26" t="s">
        <v>25</v>
      </c>
      <c r="G386" s="26" t="s">
        <v>24</v>
      </c>
      <c r="H386" s="31" t="s">
        <v>771</v>
      </c>
      <c r="I386" s="26"/>
      <c r="J386" s="51">
        <v>44967</v>
      </c>
      <c r="K386" s="26"/>
      <c r="L386" s="26" t="s">
        <v>772</v>
      </c>
      <c r="M386" s="39">
        <v>1</v>
      </c>
      <c r="N386" s="26">
        <v>36</v>
      </c>
      <c r="O386" s="26" t="s">
        <v>411</v>
      </c>
      <c r="P386" s="49">
        <v>58000</v>
      </c>
      <c r="Q386" s="52"/>
      <c r="R386" s="39" t="s">
        <v>773</v>
      </c>
      <c r="S386" s="53">
        <v>0.125</v>
      </c>
      <c r="T386" s="53">
        <v>0.05</v>
      </c>
      <c r="U386" s="54"/>
      <c r="V386" s="37"/>
      <c r="W386" s="54">
        <f>IF(NOTA[[#This Row],[HARGA/ CTN]]="",NOTA[[#This Row],[JUMLAH_H]],NOTA[[#This Row],[HARGA/ CTN]]*IF(NOTA[[#This Row],[C]]="",0,NOTA[[#This Row],[C]]))</f>
        <v>2088000</v>
      </c>
      <c r="X386" s="54">
        <f>IF(NOTA[[#This Row],[JUMLAH]]="","",NOTA[[#This Row],[JUMLAH]]*NOTA[[#This Row],[DISC 1]])</f>
        <v>261000</v>
      </c>
      <c r="Y386" s="54">
        <f>IF(NOTA[[#This Row],[JUMLAH]]="","",(NOTA[[#This Row],[JUMLAH]]-NOTA[[#This Row],[DISC 1-]])*NOTA[[#This Row],[DISC 2]])</f>
        <v>91350</v>
      </c>
      <c r="Z386" s="54">
        <f>IF(NOTA[[#This Row],[JUMLAH]]="","",NOTA[[#This Row],[DISC 1-]]+NOTA[[#This Row],[DISC 2-]])</f>
        <v>352350</v>
      </c>
      <c r="AA386" s="54">
        <f>IF(NOTA[[#This Row],[JUMLAH]]="","",NOTA[[#This Row],[JUMLAH]]-NOTA[[#This Row],[DISC]])</f>
        <v>1735650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86" s="54">
        <f>IF(OR(NOTA[[#This Row],[QTY]]="",NOTA[[#This Row],[HARGA SATUAN]]="",),"",NOTA[[#This Row],[QTY]]*NOTA[[#This Row],[HARGA SATUAN]])</f>
        <v>2088000</v>
      </c>
      <c r="AF386" s="51">
        <f ca="1">IF(NOTA[ID_H]="","",INDEX(NOTA[TANGGAL],MATCH(,INDIRECT(ADDRESS(ROW(NOTA[TANGGAL]),COLUMN(NOTA[TANGGAL]))&amp;":"&amp;ADDRESS(ROW(),COLUMN(NOTA[TANGGAL]))),-1)))</f>
        <v>44972</v>
      </c>
      <c r="AG386" s="49" t="str">
        <f ca="1">IF(NOTA[[#This Row],[NAMA BARANG]]="","",INDEX(NOTA[SUPPLIER],MATCH(,INDIRECT(ADDRESS(ROW(NOTA[ID]),COLUMN(NOTA[ID]))&amp;":"&amp;ADDRESS(ROW(),COLUMN(NOTA[ID]))),-1)))</f>
        <v>ATALI MAKMUR</v>
      </c>
      <c r="AH386" s="49" t="str">
        <f ca="1">IF(NOTA[[#This Row],[ID_H]]="","",IF(NOTA[[#This Row],[FAKTUR]]="",INDIRECT(ADDRESS(ROW()-1,COLUMN())),NOTA[[#This Row],[FAKTUR]]))</f>
        <v>ARTO MORO</v>
      </c>
      <c r="AI386" s="38">
        <f ca="1">IF(NOTA[[#This Row],[ID]]="","",COUNTIF(NOTA[ID_H],NOTA[[#This Row],[ID_H]]))</f>
        <v>7</v>
      </c>
      <c r="AJ386" s="38">
        <f>IF(NOTA[[#This Row],[TGL.NOTA]]="",IF(NOTA[[#This Row],[SUPPLIER_H]]="","",AJ385),MONTH(NOTA[[#This Row],[TGL.NOTA]]))</f>
        <v>2</v>
      </c>
      <c r="AK386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longreachstaplerhd35lajk20880000.1250.05</v>
      </c>
      <c r="AN386" s="181">
        <f>IF(NOTA[[#This Row],[CONCAT1]]="","",MATCH(NOTA[[#This Row],[CONCAT1]],[2]!db[NB NOTA_C],0)+1)</f>
        <v>1407</v>
      </c>
    </row>
    <row r="387" spans="1:40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69</v>
      </c>
      <c r="E387" s="23"/>
      <c r="F387" s="26"/>
      <c r="G387" s="26"/>
      <c r="H387" s="31"/>
      <c r="I387" s="26"/>
      <c r="J387" s="51"/>
      <c r="K387" s="26"/>
      <c r="L387" s="26" t="s">
        <v>278</v>
      </c>
      <c r="M387" s="39">
        <v>1</v>
      </c>
      <c r="N387" s="26">
        <v>144</v>
      </c>
      <c r="O387" s="26" t="s">
        <v>406</v>
      </c>
      <c r="P387" s="49">
        <v>11900</v>
      </c>
      <c r="Q387" s="52"/>
      <c r="R387" s="39" t="s">
        <v>407</v>
      </c>
      <c r="S387" s="53">
        <v>0.125</v>
      </c>
      <c r="T387" s="53">
        <v>0.05</v>
      </c>
      <c r="U387" s="54"/>
      <c r="V387" s="37"/>
      <c r="W387" s="54">
        <f>IF(NOTA[[#This Row],[HARGA/ CTN]]="",NOTA[[#This Row],[JUMLAH_H]],NOTA[[#This Row],[HARGA/ CTN]]*IF(NOTA[[#This Row],[C]]="",0,NOTA[[#This Row],[C]]))</f>
        <v>1713600</v>
      </c>
      <c r="X387" s="54">
        <f>IF(NOTA[[#This Row],[JUMLAH]]="","",NOTA[[#This Row],[JUMLAH]]*NOTA[[#This Row],[DISC 1]])</f>
        <v>214200</v>
      </c>
      <c r="Y387" s="54">
        <f>IF(NOTA[[#This Row],[JUMLAH]]="","",(NOTA[[#This Row],[JUMLAH]]-NOTA[[#This Row],[DISC 1-]])*NOTA[[#This Row],[DISC 2]])</f>
        <v>74970</v>
      </c>
      <c r="Z387" s="54">
        <f>IF(NOTA[[#This Row],[JUMLAH]]="","",NOTA[[#This Row],[DISC 1-]]+NOTA[[#This Row],[DISC 2-]])</f>
        <v>289170</v>
      </c>
      <c r="AA387" s="54">
        <f>IF(NOTA[[#This Row],[JUMLAH]]="","",NOTA[[#This Row],[JUMLAH]]-NOTA[[#This Row],[DISC]])</f>
        <v>1424430</v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87" s="54">
        <f>IF(OR(NOTA[[#This Row],[QTY]]="",NOTA[[#This Row],[HARGA SATUAN]]="",),"",NOTA[[#This Row],[QTY]]*NOTA[[#This Row],[HARGA SATUAN]])</f>
        <v>1713600</v>
      </c>
      <c r="AF387" s="51">
        <f ca="1">IF(NOTA[ID_H]="","",INDEX(NOTA[TANGGAL],MATCH(,INDIRECT(ADDRESS(ROW(NOTA[TANGGAL]),COLUMN(NOTA[TANGGAL]))&amp;":"&amp;ADDRESS(ROW(),COLUMN(NOTA[TANGGAL]))),-1)))</f>
        <v>44972</v>
      </c>
      <c r="AG387" s="49" t="str">
        <f ca="1">IF(NOTA[[#This Row],[NAMA BARANG]]="","",INDEX(NOTA[SUPPLIER],MATCH(,INDIRECT(ADDRESS(ROW(NOTA[ID]),COLUMN(NOTA[ID]))&amp;":"&amp;ADDRESS(ROW(),COLUMN(NOTA[ID]))),-1)))</f>
        <v>ATALI MAKMUR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2</v>
      </c>
      <c r="AK38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87" s="181">
        <f>IF(NOTA[[#This Row],[CONCAT1]]="","",MATCH(NOTA[[#This Row],[CONCAT1]],[2]!db[NB NOTA_C],0)+1)</f>
        <v>1572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>
        <f ca="1">IF(NOTA[[#This Row],[NAMA BARANG]]="","",INDEX(NOTA[ID],MATCH(,INDIRECT(ADDRESS(ROW(NOTA[ID]),COLUMN(NOTA[ID]))&amp;":"&amp;ADDRESS(ROW(),COLUMN(NOTA[ID]))),-1)))</f>
        <v>69</v>
      </c>
      <c r="E388" s="23"/>
      <c r="F388" s="26"/>
      <c r="G388" s="26"/>
      <c r="H388" s="31"/>
      <c r="I388" s="26"/>
      <c r="J388" s="51"/>
      <c r="K388" s="26"/>
      <c r="L388" s="26" t="s">
        <v>173</v>
      </c>
      <c r="M388" s="39">
        <v>1</v>
      </c>
      <c r="N388" s="26">
        <v>72</v>
      </c>
      <c r="O388" s="26" t="s">
        <v>406</v>
      </c>
      <c r="P388" s="49">
        <v>23000</v>
      </c>
      <c r="Q388" s="52"/>
      <c r="R388" s="39" t="s">
        <v>551</v>
      </c>
      <c r="S388" s="53">
        <v>0.125</v>
      </c>
      <c r="T388" s="53">
        <v>0.05</v>
      </c>
      <c r="U388" s="54"/>
      <c r="V388" s="37"/>
      <c r="W388" s="54">
        <f>IF(NOTA[[#This Row],[HARGA/ CTN]]="",NOTA[[#This Row],[JUMLAH_H]],NOTA[[#This Row],[HARGA/ CTN]]*IF(NOTA[[#This Row],[C]]="",0,NOTA[[#This Row],[C]]))</f>
        <v>1656000</v>
      </c>
      <c r="X388" s="54">
        <f>IF(NOTA[[#This Row],[JUMLAH]]="","",NOTA[[#This Row],[JUMLAH]]*NOTA[[#This Row],[DISC 1]])</f>
        <v>207000</v>
      </c>
      <c r="Y388" s="54">
        <f>IF(NOTA[[#This Row],[JUMLAH]]="","",(NOTA[[#This Row],[JUMLAH]]-NOTA[[#This Row],[DISC 1-]])*NOTA[[#This Row],[DISC 2]])</f>
        <v>72450</v>
      </c>
      <c r="Z388" s="54">
        <f>IF(NOTA[[#This Row],[JUMLAH]]="","",NOTA[[#This Row],[DISC 1-]]+NOTA[[#This Row],[DISC 2-]])</f>
        <v>279450</v>
      </c>
      <c r="AA388" s="54">
        <f>IF(NOTA[[#This Row],[JUMLAH]]="","",NOTA[[#This Row],[JUMLAH]]-NOTA[[#This Row],[DISC]])</f>
        <v>1376550</v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88" s="54">
        <f>IF(OR(NOTA[[#This Row],[QTY]]="",NOTA[[#This Row],[HARGA SATUAN]]="",),"",NOTA[[#This Row],[QTY]]*NOTA[[#This Row],[HARGA SATUAN]])</f>
        <v>1656000</v>
      </c>
      <c r="AF388" s="51">
        <f ca="1">IF(NOTA[ID_H]="","",INDEX(NOTA[TANGGAL],MATCH(,INDIRECT(ADDRESS(ROW(NOTA[TANGGAL]),COLUMN(NOTA[TANGGAL]))&amp;":"&amp;ADDRESS(ROW(),COLUMN(NOTA[TANGGAL]))),-1)))</f>
        <v>44972</v>
      </c>
      <c r="AG388" s="49" t="str">
        <f ca="1">IF(NOTA[[#This Row],[NAMA BARANG]]="","",INDEX(NOTA[SUPPLIER],MATCH(,INDIRECT(ADDRESS(ROW(NOTA[ID]),COLUMN(NOTA[ID]))&amp;":"&amp;ADDRESS(ROW(),COLUMN(NOTA[ID]))),-1)))</f>
        <v>ATALI MAKMUR</v>
      </c>
      <c r="AH388" s="49" t="str">
        <f ca="1">IF(NOTA[[#This Row],[ID_H]]="","",IF(NOTA[[#This Row],[FAKTUR]]="",INDIRECT(ADDRESS(ROW()-1,COLUMN())),NOTA[[#This Row],[FAKTUR]]))</f>
        <v>ARTO MORO</v>
      </c>
      <c r="AI388" s="38" t="str">
        <f ca="1">IF(NOTA[[#This Row],[ID]]="","",COUNTIF(NOTA[ID_H],NOTA[[#This Row],[ID_H]]))</f>
        <v/>
      </c>
      <c r="AJ388" s="38">
        <f ca="1">IF(NOTA[[#This Row],[TGL.NOTA]]="",IF(NOTA[[#This Row],[SUPPLIER_H]]="","",AJ387),MONTH(NOTA[[#This Row],[TGL.NOTA]]))</f>
        <v>2</v>
      </c>
      <c r="AK38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88" s="181">
        <f>IF(NOTA[[#This Row],[CONCAT1]]="","",MATCH(NOTA[[#This Row],[CONCAT1]],[2]!db[NB NOTA_C],0)+1)</f>
        <v>1573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>
        <f ca="1">IF(NOTA[[#This Row],[NAMA BARANG]]="","",INDEX(NOTA[ID],MATCH(,INDIRECT(ADDRESS(ROW(NOTA[ID]),COLUMN(NOTA[ID]))&amp;":"&amp;ADDRESS(ROW(),COLUMN(NOTA[ID]))),-1)))</f>
        <v>69</v>
      </c>
      <c r="E389" s="23"/>
      <c r="F389" s="26"/>
      <c r="G389" s="26"/>
      <c r="H389" s="31"/>
      <c r="I389" s="26"/>
      <c r="J389" s="51"/>
      <c r="K389" s="26"/>
      <c r="L389" s="26" t="s">
        <v>282</v>
      </c>
      <c r="M389" s="39">
        <v>1</v>
      </c>
      <c r="N389" s="26">
        <v>48</v>
      </c>
      <c r="O389" s="26" t="s">
        <v>406</v>
      </c>
      <c r="P389" s="49">
        <v>29600</v>
      </c>
      <c r="Q389" s="52"/>
      <c r="R389" s="39" t="s">
        <v>480</v>
      </c>
      <c r="S389" s="53">
        <v>0.125</v>
      </c>
      <c r="T389" s="53">
        <v>0.05</v>
      </c>
      <c r="U389" s="54"/>
      <c r="V389" s="37"/>
      <c r="W389" s="54">
        <f>IF(NOTA[[#This Row],[HARGA/ CTN]]="",NOTA[[#This Row],[JUMLAH_H]],NOTA[[#This Row],[HARGA/ CTN]]*IF(NOTA[[#This Row],[C]]="",0,NOTA[[#This Row],[C]]))</f>
        <v>1420800</v>
      </c>
      <c r="X389" s="54">
        <f>IF(NOTA[[#This Row],[JUMLAH]]="","",NOTA[[#This Row],[JUMLAH]]*NOTA[[#This Row],[DISC 1]])</f>
        <v>177600</v>
      </c>
      <c r="Y389" s="54">
        <f>IF(NOTA[[#This Row],[JUMLAH]]="","",(NOTA[[#This Row],[JUMLAH]]-NOTA[[#This Row],[DISC 1-]])*NOTA[[#This Row],[DISC 2]])</f>
        <v>62160</v>
      </c>
      <c r="Z389" s="54">
        <f>IF(NOTA[[#This Row],[JUMLAH]]="","",NOTA[[#This Row],[DISC 1-]]+NOTA[[#This Row],[DISC 2-]])</f>
        <v>239760</v>
      </c>
      <c r="AA389" s="54">
        <f>IF(NOTA[[#This Row],[JUMLAH]]="","",NOTA[[#This Row],[JUMLAH]]-NOTA[[#This Row],[DISC]])</f>
        <v>1181040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389" s="54">
        <f>IF(OR(NOTA[[#This Row],[QTY]]="",NOTA[[#This Row],[HARGA SATUAN]]="",),"",NOTA[[#This Row],[QTY]]*NOTA[[#This Row],[HARGA SATUAN]])</f>
        <v>1420800</v>
      </c>
      <c r="AF389" s="51">
        <f ca="1">IF(NOTA[ID_H]="","",INDEX(NOTA[TANGGAL],MATCH(,INDIRECT(ADDRESS(ROW(NOTA[TANGGAL]),COLUMN(NOTA[TANGGAL]))&amp;":"&amp;ADDRESS(ROW(),COLUMN(NOTA[TANGGAL]))),-1)))</f>
        <v>44972</v>
      </c>
      <c r="AG389" s="49" t="str">
        <f ca="1">IF(NOTA[[#This Row],[NAMA BARANG]]="","",INDEX(NOTA[SUPPLIER],MATCH(,INDIRECT(ADDRESS(ROW(NOTA[ID]),COLUMN(NOTA[ID]))&amp;":"&amp;ADDRESS(ROW(),COLUMN(NOTA[ID]))),-1)))</f>
        <v>ATALI MAKMUR</v>
      </c>
      <c r="AH389" s="49" t="str">
        <f ca="1">IF(NOTA[[#This Row],[ID_H]]="","",IF(NOTA[[#This Row],[FAKTUR]]="",INDIRECT(ADDRESS(ROW()-1,COLUMN())),NOTA[[#This Row],[FAKTUR]]))</f>
        <v>ARTO MORO</v>
      </c>
      <c r="AI389" s="38" t="str">
        <f ca="1">IF(NOTA[[#This Row],[ID]]="","",COUNTIF(NOTA[ID_H],NOTA[[#This Row],[ID_H]]))</f>
        <v/>
      </c>
      <c r="AJ389" s="38">
        <f ca="1">IF(NOTA[[#This Row],[TGL.NOTA]]="",IF(NOTA[[#This Row],[SUPPLIER_H]]="","",AJ388),MONTH(NOTA[[#This Row],[TGL.NOTA]]))</f>
        <v>2</v>
      </c>
      <c r="AK389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89" s="181">
        <f>IF(NOTA[[#This Row],[CONCAT1]]="","",MATCH(NOTA[[#This Row],[CONCAT1]],[2]!db[NB NOTA_C],0)+1)</f>
        <v>1574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69</v>
      </c>
      <c r="E390" s="23"/>
      <c r="F390" s="26"/>
      <c r="G390" s="26"/>
      <c r="H390" s="31"/>
      <c r="I390" s="26"/>
      <c r="J390" s="51"/>
      <c r="K390" s="26"/>
      <c r="L390" s="26" t="s">
        <v>97</v>
      </c>
      <c r="M390" s="39">
        <v>2</v>
      </c>
      <c r="N390" s="26">
        <v>72</v>
      </c>
      <c r="O390" s="26" t="s">
        <v>406</v>
      </c>
      <c r="P390" s="49">
        <v>41500</v>
      </c>
      <c r="Q390" s="52"/>
      <c r="R390" s="39" t="s">
        <v>481</v>
      </c>
      <c r="S390" s="53">
        <v>0.125</v>
      </c>
      <c r="T390" s="53">
        <v>0.05</v>
      </c>
      <c r="U390" s="54"/>
      <c r="V390" s="37"/>
      <c r="W390" s="54">
        <f>IF(NOTA[[#This Row],[HARGA/ CTN]]="",NOTA[[#This Row],[JUMLAH_H]],NOTA[[#This Row],[HARGA/ CTN]]*IF(NOTA[[#This Row],[C]]="",0,NOTA[[#This Row],[C]]))</f>
        <v>2988000</v>
      </c>
      <c r="X390" s="54">
        <f>IF(NOTA[[#This Row],[JUMLAH]]="","",NOTA[[#This Row],[JUMLAH]]*NOTA[[#This Row],[DISC 1]])</f>
        <v>373500</v>
      </c>
      <c r="Y390" s="54">
        <f>IF(NOTA[[#This Row],[JUMLAH]]="","",(NOTA[[#This Row],[JUMLAH]]-NOTA[[#This Row],[DISC 1-]])*NOTA[[#This Row],[DISC 2]])</f>
        <v>130725</v>
      </c>
      <c r="Z390" s="54">
        <f>IF(NOTA[[#This Row],[JUMLAH]]="","",NOTA[[#This Row],[DISC 1-]]+NOTA[[#This Row],[DISC 2-]])</f>
        <v>504225</v>
      </c>
      <c r="AA390" s="54">
        <f>IF(NOTA[[#This Row],[JUMLAH]]="","",NOTA[[#This Row],[JUMLAH]]-NOTA[[#This Row],[DISC]])</f>
        <v>2483775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90" s="54">
        <f>IF(OR(NOTA[[#This Row],[QTY]]="",NOTA[[#This Row],[HARGA SATUAN]]="",),"",NOTA[[#This Row],[QTY]]*NOTA[[#This Row],[HARGA SATUAN]])</f>
        <v>2988000</v>
      </c>
      <c r="AF390" s="51">
        <f ca="1">IF(NOTA[ID_H]="","",INDEX(NOTA[TANGGAL],MATCH(,INDIRECT(ADDRESS(ROW(NOTA[TANGGAL]),COLUMN(NOTA[TANGGAL]))&amp;":"&amp;ADDRESS(ROW(),COLUMN(NOTA[TANGGAL]))),-1)))</f>
        <v>44972</v>
      </c>
      <c r="AG390" s="49" t="str">
        <f ca="1">IF(NOTA[[#This Row],[NAMA BARANG]]="","",INDEX(NOTA[SUPPLIER],MATCH(,INDIRECT(ADDRESS(ROW(NOTA[ID]),COLUMN(NOTA[ID]))&amp;":"&amp;ADDRESS(ROW(),COLUMN(NOTA[ID]))),-1)))</f>
        <v>ATALI MAKMUR</v>
      </c>
      <c r="AH390" s="49" t="str">
        <f ca="1">IF(NOTA[[#This Row],[ID_H]]="","",IF(NOTA[[#This Row],[FAKTUR]]="",INDIRECT(ADDRESS(ROW()-1,COLUMN())),NOTA[[#This Row],[FAKTUR]]))</f>
        <v>ARTO MORO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2</v>
      </c>
      <c r="AK390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90" s="181">
        <f>IF(NOTA[[#This Row],[CONCAT1]]="","",MATCH(NOTA[[#This Row],[CONCAT1]],[2]!db[NB NOTA_C],0)+1)</f>
        <v>1575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69</v>
      </c>
      <c r="E391" s="23"/>
      <c r="F391" s="26"/>
      <c r="G391" s="26"/>
      <c r="H391" s="31"/>
      <c r="I391" s="26"/>
      <c r="J391" s="51"/>
      <c r="K391" s="26"/>
      <c r="L391" s="26" t="s">
        <v>99</v>
      </c>
      <c r="M391" s="39">
        <v>1</v>
      </c>
      <c r="N391" s="26">
        <v>24</v>
      </c>
      <c r="O391" s="26" t="s">
        <v>406</v>
      </c>
      <c r="P391" s="49">
        <v>66900</v>
      </c>
      <c r="Q391" s="52"/>
      <c r="R391" s="39" t="s">
        <v>482</v>
      </c>
      <c r="S391" s="53">
        <v>0.125</v>
      </c>
      <c r="T391" s="53">
        <v>0.05</v>
      </c>
      <c r="U391" s="54"/>
      <c r="V391" s="37"/>
      <c r="W391" s="54">
        <f>IF(NOTA[[#This Row],[HARGA/ CTN]]="",NOTA[[#This Row],[JUMLAH_H]],NOTA[[#This Row],[HARGA/ CTN]]*IF(NOTA[[#This Row],[C]]="",0,NOTA[[#This Row],[C]]))</f>
        <v>1605600</v>
      </c>
      <c r="X391" s="54">
        <f>IF(NOTA[[#This Row],[JUMLAH]]="","",NOTA[[#This Row],[JUMLAH]]*NOTA[[#This Row],[DISC 1]])</f>
        <v>200700</v>
      </c>
      <c r="Y391" s="54">
        <f>IF(NOTA[[#This Row],[JUMLAH]]="","",(NOTA[[#This Row],[JUMLAH]]-NOTA[[#This Row],[DISC 1-]])*NOTA[[#This Row],[DISC 2]])</f>
        <v>70245</v>
      </c>
      <c r="Z391" s="54">
        <f>IF(NOTA[[#This Row],[JUMLAH]]="","",NOTA[[#This Row],[DISC 1-]]+NOTA[[#This Row],[DISC 2-]])</f>
        <v>270945</v>
      </c>
      <c r="AA391" s="54">
        <f>IF(NOTA[[#This Row],[JUMLAH]]="","",NOTA[[#This Row],[JUMLAH]]-NOTA[[#This Row],[DISC]])</f>
        <v>1334655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91" s="54">
        <f>IF(OR(NOTA[[#This Row],[QTY]]="",NOTA[[#This Row],[HARGA SATUAN]]="",),"",NOTA[[#This Row],[QTY]]*NOTA[[#This Row],[HARGA SATUAN]])</f>
        <v>1605600</v>
      </c>
      <c r="AF391" s="51">
        <f ca="1">IF(NOTA[ID_H]="","",INDEX(NOTA[TANGGAL],MATCH(,INDIRECT(ADDRESS(ROW(NOTA[TANGGAL]),COLUMN(NOTA[TANGGAL]))&amp;":"&amp;ADDRESS(ROW(),COLUMN(NOTA[TANGGAL]))),-1)))</f>
        <v>44972</v>
      </c>
      <c r="AG391" s="49" t="str">
        <f ca="1">IF(NOTA[[#This Row],[NAMA BARANG]]="","",INDEX(NOTA[SUPPLIER],MATCH(,INDIRECT(ADDRESS(ROW(NOTA[ID]),COLUMN(NOTA[ID]))&amp;":"&amp;ADDRESS(ROW(),COLUMN(NOTA[ID]))),-1)))</f>
        <v>ATALI MAKMUR</v>
      </c>
      <c r="AH391" s="49" t="str">
        <f ca="1">IF(NOTA[[#This Row],[ID_H]]="","",IF(NOTA[[#This Row],[FAKTUR]]="",INDIRECT(ADDRESS(ROW()-1,COLUMN())),NOTA[[#This Row],[FAKTUR]]))</f>
        <v>ARTO MORO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2</v>
      </c>
      <c r="AK39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91" s="181">
        <f>IF(NOTA[[#This Row],[CONCAT1]]="","",MATCH(NOTA[[#This Row],[CONCAT1]],[2]!db[NB NOTA_C],0)+1)</f>
        <v>1577</v>
      </c>
    </row>
    <row r="392" spans="1:40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69</v>
      </c>
      <c r="E392" s="23"/>
      <c r="F392" s="26"/>
      <c r="G392" s="26"/>
      <c r="H392" s="31"/>
      <c r="I392" s="26"/>
      <c r="J392" s="51"/>
      <c r="K392" s="26"/>
      <c r="L392" s="26" t="s">
        <v>410</v>
      </c>
      <c r="M392" s="39"/>
      <c r="N392" s="26">
        <v>72</v>
      </c>
      <c r="O392" s="26" t="s">
        <v>411</v>
      </c>
      <c r="P392" s="49">
        <v>2350</v>
      </c>
      <c r="Q392" s="52"/>
      <c r="R392" s="39" t="s">
        <v>412</v>
      </c>
      <c r="S392" s="53">
        <v>0.1</v>
      </c>
      <c r="T392" s="53">
        <v>0.05</v>
      </c>
      <c r="U392" s="54">
        <v>144666</v>
      </c>
      <c r="V392" s="37" t="s">
        <v>553</v>
      </c>
      <c r="W392" s="54">
        <f>IF(NOTA[[#This Row],[HARGA/ CTN]]="",NOTA[[#This Row],[JUMLAH_H]],NOTA[[#This Row],[HARGA/ CTN]]*IF(NOTA[[#This Row],[C]]="",0,NOTA[[#This Row],[C]]))</f>
        <v>169200</v>
      </c>
      <c r="X392" s="54">
        <f>IF(NOTA[[#This Row],[JUMLAH]]="","",NOTA[[#This Row],[JUMLAH]]*NOTA[[#This Row],[DISC 1]])</f>
        <v>16920</v>
      </c>
      <c r="Y392" s="54">
        <f>IF(NOTA[[#This Row],[JUMLAH]]="","",(NOTA[[#This Row],[JUMLAH]]-NOTA[[#This Row],[DISC 1-]])*NOTA[[#This Row],[DISC 2]])</f>
        <v>7614</v>
      </c>
      <c r="Z392" s="54">
        <f>IF(NOTA[[#This Row],[JUMLAH]]="","",NOTA[[#This Row],[DISC 1-]]+NOTA[[#This Row],[DISC 2-]])</f>
        <v>24534</v>
      </c>
      <c r="AA392" s="54">
        <f>IF(NOTA[[#This Row],[JUMLAH]]="","",NOTA[[#This Row],[JUMLAH]]-NOTA[[#This Row],[DISC]])</f>
        <v>144666</v>
      </c>
      <c r="AB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2105100</v>
      </c>
      <c r="AC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9536100</v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392" s="54">
        <f>IF(OR(NOTA[[#This Row],[QTY]]="",NOTA[[#This Row],[HARGA SATUAN]]="",),"",NOTA[[#This Row],[QTY]]*NOTA[[#This Row],[HARGA SATUAN]])</f>
        <v>169200</v>
      </c>
      <c r="AF392" s="51">
        <f ca="1">IF(NOTA[ID_H]="","",INDEX(NOTA[TANGGAL],MATCH(,INDIRECT(ADDRESS(ROW(NOTA[TANGGAL]),COLUMN(NOTA[TANGGAL]))&amp;":"&amp;ADDRESS(ROW(),COLUMN(NOTA[TANGGAL]))),-1)))</f>
        <v>44972</v>
      </c>
      <c r="AG392" s="49" t="str">
        <f ca="1">IF(NOTA[[#This Row],[NAMA BARANG]]="","",INDEX(NOTA[SUPPLIER],MATCH(,INDIRECT(ADDRESS(ROW(NOTA[ID]),COLUMN(NOTA[ID]))&amp;":"&amp;ADDRESS(ROW(),COLUMN(NOTA[ID]))),-1)))</f>
        <v>ATALI MAKMUR</v>
      </c>
      <c r="AH392" s="49" t="str">
        <f ca="1">IF(NOTA[[#This Row],[ID_H]]="","",IF(NOTA[[#This Row],[FAKTUR]]="",INDIRECT(ADDRESS(ROW()-1,COLUMN())),NOTA[[#This Row],[FAKTUR]]))</f>
        <v>ARTO MORO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2</v>
      </c>
      <c r="AK39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permanentmarkerpm34blackjk1692000.10.05</v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92" s="181">
        <f>IF(NOTA[[#This Row],[CONCAT1]]="","",MATCH(NOTA[[#This Row],[CONCAT1]],[2]!db[NB NOTA_C],0)+1)</f>
        <v>1857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181" t="str">
        <f>IF(NOTA[[#This Row],[CONCAT1]]="","",MATCH(NOTA[[#This Row],[CONCAT1]],[2]!db[NB NOTA_C],0)+1)</f>
        <v/>
      </c>
    </row>
    <row r="394" spans="1:40" ht="20.100000000000001" customHeight="1" x14ac:dyDescent="0.25">
      <c r="A394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ATA_1502_548-11</v>
      </c>
      <c r="C394" s="50" t="e">
        <f ca="1">IF(NOTA[[#This Row],[ID_P]]="","",MATCH(NOTA[[#This Row],[ID_P]],[1]!B_MSK[N_ID],0))</f>
        <v>#REF!</v>
      </c>
      <c r="D394" s="50">
        <f ca="1">IF(NOTA[[#This Row],[NAMA BARANG]]="","",INDEX(NOTA[ID],MATCH(,INDIRECT(ADDRESS(ROW(NOTA[ID]),COLUMN(NOTA[ID]))&amp;":"&amp;ADDRESS(ROW(),COLUMN(NOTA[ID]))),-1)))</f>
        <v>70</v>
      </c>
      <c r="E394" s="23"/>
      <c r="F394" s="26" t="s">
        <v>25</v>
      </c>
      <c r="G394" s="26" t="s">
        <v>24</v>
      </c>
      <c r="H394" s="31" t="s">
        <v>774</v>
      </c>
      <c r="I394" s="26"/>
      <c r="J394" s="51">
        <v>44967</v>
      </c>
      <c r="K394" s="26"/>
      <c r="L394" s="26" t="s">
        <v>123</v>
      </c>
      <c r="M394" s="39">
        <v>1</v>
      </c>
      <c r="N394" s="26">
        <v>50</v>
      </c>
      <c r="O394" s="26" t="s">
        <v>463</v>
      </c>
      <c r="P394" s="49">
        <v>34100</v>
      </c>
      <c r="Q394" s="52"/>
      <c r="R394" s="39" t="s">
        <v>645</v>
      </c>
      <c r="S394" s="53">
        <v>0.125</v>
      </c>
      <c r="T394" s="53">
        <v>0.05</v>
      </c>
      <c r="U394" s="54"/>
      <c r="V394" s="37"/>
      <c r="W394" s="54">
        <f>IF(NOTA[[#This Row],[HARGA/ CTN]]="",NOTA[[#This Row],[JUMLAH_H]],NOTA[[#This Row],[HARGA/ CTN]]*IF(NOTA[[#This Row],[C]]="",0,NOTA[[#This Row],[C]]))</f>
        <v>1705000</v>
      </c>
      <c r="X394" s="54">
        <f>IF(NOTA[[#This Row],[JUMLAH]]="","",NOTA[[#This Row],[JUMLAH]]*NOTA[[#This Row],[DISC 1]])</f>
        <v>213125</v>
      </c>
      <c r="Y394" s="54">
        <f>IF(NOTA[[#This Row],[JUMLAH]]="","",(NOTA[[#This Row],[JUMLAH]]-NOTA[[#This Row],[DISC 1-]])*NOTA[[#This Row],[DISC 2]])</f>
        <v>74593.75</v>
      </c>
      <c r="Z394" s="54">
        <f>IF(NOTA[[#This Row],[JUMLAH]]="","",NOTA[[#This Row],[DISC 1-]]+NOTA[[#This Row],[DISC 2-]])</f>
        <v>287718.75</v>
      </c>
      <c r="AA394" s="54">
        <f>IF(NOTA[[#This Row],[JUMLAH]]="","",NOTA[[#This Row],[JUMLAH]]-NOTA[[#This Row],[DISC]])</f>
        <v>1417281.25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94" s="54">
        <f>IF(OR(NOTA[[#This Row],[QTY]]="",NOTA[[#This Row],[HARGA SATUAN]]="",),"",NOTA[[#This Row],[QTY]]*NOTA[[#This Row],[HARGA SATUAN]])</f>
        <v>1705000</v>
      </c>
      <c r="AF394" s="51">
        <f ca="1">IF(NOTA[ID_H]="","",INDEX(NOTA[TANGGAL],MATCH(,INDIRECT(ADDRESS(ROW(NOTA[TANGGAL]),COLUMN(NOTA[TANGGAL]))&amp;":"&amp;ADDRESS(ROW(),COLUMN(NOTA[TANGGAL]))),-1)))</f>
        <v>44972</v>
      </c>
      <c r="AG394" s="49" t="str">
        <f ca="1">IF(NOTA[[#This Row],[NAMA BARANG]]="","",INDEX(NOTA[SUPPLIER],MATCH(,INDIRECT(ADDRESS(ROW(NOTA[ID]),COLUMN(NOTA[ID]))&amp;":"&amp;ADDRESS(ROW(),COLUMN(NOTA[ID]))),-1)))</f>
        <v>ATALI MAKMUR</v>
      </c>
      <c r="AH394" s="49" t="str">
        <f ca="1">IF(NOTA[[#This Row],[ID_H]]="","",IF(NOTA[[#This Row],[FAKTUR]]="",INDIRECT(ADDRESS(ROW()-1,COLUMN())),NOTA[[#This Row],[FAKTUR]]))</f>
        <v>ARTO MORO</v>
      </c>
      <c r="AI394" s="38">
        <f ca="1">IF(NOTA[[#This Row],[ID]]="","",COUNTIF(NOTA[ID_H],NOTA[[#This Row],[ID_H]]))</f>
        <v>11</v>
      </c>
      <c r="AJ394" s="38">
        <f>IF(NOTA[[#This Row],[TGL.NOTA]]="",IF(NOTA[[#This Row],[SUPPLIER_H]]="","",AJ393),MONTH(NOTA[[#This Row],[TGL.NOTA]]))</f>
        <v>2</v>
      </c>
      <c r="AK39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94" s="181">
        <f>IF(NOTA[[#This Row],[CONCAT1]]="","",MATCH(NOTA[[#This Row],[CONCAT1]],[2]!db[NB NOTA_C],0)+1)</f>
        <v>680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70</v>
      </c>
      <c r="E395" s="23"/>
      <c r="F395" s="26"/>
      <c r="G395" s="26"/>
      <c r="H395" s="31"/>
      <c r="I395" s="26"/>
      <c r="J395" s="51"/>
      <c r="K395" s="26"/>
      <c r="L395" s="26" t="s">
        <v>250</v>
      </c>
      <c r="M395" s="39">
        <v>1</v>
      </c>
      <c r="N395" s="26">
        <v>50</v>
      </c>
      <c r="O395" s="26" t="s">
        <v>463</v>
      </c>
      <c r="P395" s="49">
        <v>32000</v>
      </c>
      <c r="Q395" s="52"/>
      <c r="R395" s="39" t="s">
        <v>644</v>
      </c>
      <c r="S395" s="53">
        <v>0.125</v>
      </c>
      <c r="T395" s="53">
        <v>0.05</v>
      </c>
      <c r="U395" s="54"/>
      <c r="V395" s="37"/>
      <c r="W395" s="54">
        <f>IF(NOTA[[#This Row],[HARGA/ CTN]]="",NOTA[[#This Row],[JUMLAH_H]],NOTA[[#This Row],[HARGA/ CTN]]*IF(NOTA[[#This Row],[C]]="",0,NOTA[[#This Row],[C]]))</f>
        <v>1600000</v>
      </c>
      <c r="X395" s="54">
        <f>IF(NOTA[[#This Row],[JUMLAH]]="","",NOTA[[#This Row],[JUMLAH]]*NOTA[[#This Row],[DISC 1]])</f>
        <v>200000</v>
      </c>
      <c r="Y395" s="54">
        <f>IF(NOTA[[#This Row],[JUMLAH]]="","",(NOTA[[#This Row],[JUMLAH]]-NOTA[[#This Row],[DISC 1-]])*NOTA[[#This Row],[DISC 2]])</f>
        <v>70000</v>
      </c>
      <c r="Z395" s="54">
        <f>IF(NOTA[[#This Row],[JUMLAH]]="","",NOTA[[#This Row],[DISC 1-]]+NOTA[[#This Row],[DISC 2-]])</f>
        <v>270000</v>
      </c>
      <c r="AA395" s="54">
        <f>IF(NOTA[[#This Row],[JUMLAH]]="","",NOTA[[#This Row],[JUMLAH]]-NOTA[[#This Row],[DISC]])</f>
        <v>1330000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95" s="54">
        <f>IF(OR(NOTA[[#This Row],[QTY]]="",NOTA[[#This Row],[HARGA SATUAN]]="",),"",NOTA[[#This Row],[QTY]]*NOTA[[#This Row],[HARGA SATUAN]])</f>
        <v>1600000</v>
      </c>
      <c r="AF395" s="51">
        <f ca="1">IF(NOTA[ID_H]="","",INDEX(NOTA[TANGGAL],MATCH(,INDIRECT(ADDRESS(ROW(NOTA[TANGGAL]),COLUMN(NOTA[TANGGAL]))&amp;":"&amp;ADDRESS(ROW(),COLUMN(NOTA[TANGGAL]))),-1)))</f>
        <v>44972</v>
      </c>
      <c r="AG395" s="49" t="str">
        <f ca="1">IF(NOTA[[#This Row],[NAMA BARANG]]="","",INDEX(NOTA[SUPPLIER],MATCH(,INDIRECT(ADDRESS(ROW(NOTA[ID]),COLUMN(NOTA[ID]))&amp;":"&amp;ADDRESS(ROW(),COLUMN(NOTA[ID]))),-1)))</f>
        <v>ATALI MAKMUR</v>
      </c>
      <c r="AH395" s="49" t="str">
        <f ca="1">IF(NOTA[[#This Row],[ID_H]]="","",IF(NOTA[[#This Row],[FAKTUR]]="",INDIRECT(ADDRESS(ROW()-1,COLUMN())),NOTA[[#This Row],[FAKTUR]]))</f>
        <v>ARTO MORO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2</v>
      </c>
      <c r="AK39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95" s="181">
        <f>IF(NOTA[[#This Row],[CONCAT1]]="","",MATCH(NOTA[[#This Row],[CONCAT1]],[2]!db[NB NOTA_C],0)+1)</f>
        <v>688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70</v>
      </c>
      <c r="E396" s="23"/>
      <c r="F396" s="26"/>
      <c r="G396" s="26"/>
      <c r="H396" s="31"/>
      <c r="I396" s="26"/>
      <c r="J396" s="51"/>
      <c r="K396" s="26"/>
      <c r="L396" s="26" t="s">
        <v>122</v>
      </c>
      <c r="M396" s="39">
        <v>2</v>
      </c>
      <c r="N396" s="26">
        <v>100</v>
      </c>
      <c r="O396" s="26" t="s">
        <v>463</v>
      </c>
      <c r="P396" s="49">
        <v>28300</v>
      </c>
      <c r="Q396" s="52"/>
      <c r="R396" s="39" t="s">
        <v>767</v>
      </c>
      <c r="S396" s="53">
        <v>0.125</v>
      </c>
      <c r="T396" s="53">
        <v>0.05</v>
      </c>
      <c r="U396" s="54"/>
      <c r="V396" s="37"/>
      <c r="W396" s="54">
        <f>IF(NOTA[[#This Row],[HARGA/ CTN]]="",NOTA[[#This Row],[JUMLAH_H]],NOTA[[#This Row],[HARGA/ CTN]]*IF(NOTA[[#This Row],[C]]="",0,NOTA[[#This Row],[C]]))</f>
        <v>2830000</v>
      </c>
      <c r="X396" s="54">
        <f>IF(NOTA[[#This Row],[JUMLAH]]="","",NOTA[[#This Row],[JUMLAH]]*NOTA[[#This Row],[DISC 1]])</f>
        <v>353750</v>
      </c>
      <c r="Y396" s="54">
        <f>IF(NOTA[[#This Row],[JUMLAH]]="","",(NOTA[[#This Row],[JUMLAH]]-NOTA[[#This Row],[DISC 1-]])*NOTA[[#This Row],[DISC 2]])</f>
        <v>123812.5</v>
      </c>
      <c r="Z396" s="54">
        <f>IF(NOTA[[#This Row],[JUMLAH]]="","",NOTA[[#This Row],[DISC 1-]]+NOTA[[#This Row],[DISC 2-]])</f>
        <v>477562.5</v>
      </c>
      <c r="AA396" s="54">
        <f>IF(NOTA[[#This Row],[JUMLAH]]="","",NOTA[[#This Row],[JUMLAH]]-NOTA[[#This Row],[DISC]])</f>
        <v>2352437.5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96" s="54">
        <f>IF(OR(NOTA[[#This Row],[QTY]]="",NOTA[[#This Row],[HARGA SATUAN]]="",),"",NOTA[[#This Row],[QTY]]*NOTA[[#This Row],[HARGA SATUAN]])</f>
        <v>2830000</v>
      </c>
      <c r="AF396" s="51">
        <f ca="1">IF(NOTA[ID_H]="","",INDEX(NOTA[TANGGAL],MATCH(,INDIRECT(ADDRESS(ROW(NOTA[TANGGAL]),COLUMN(NOTA[TANGGAL]))&amp;":"&amp;ADDRESS(ROW(),COLUMN(NOTA[TANGGAL]))),-1)))</f>
        <v>44972</v>
      </c>
      <c r="AG396" s="49" t="str">
        <f ca="1">IF(NOTA[[#This Row],[NAMA BARANG]]="","",INDEX(NOTA[SUPPLIER],MATCH(,INDIRECT(ADDRESS(ROW(NOTA[ID]),COLUMN(NOTA[ID]))&amp;":"&amp;ADDRESS(ROW(),COLUMN(NOTA[ID]))),-1)))</f>
        <v>ATALI MAKMUR</v>
      </c>
      <c r="AH396" s="49" t="str">
        <f ca="1">IF(NOTA[[#This Row],[ID_H]]="","",IF(NOTA[[#This Row],[FAKTUR]]="",INDIRECT(ADDRESS(ROW()-1,COLUMN())),NOTA[[#This Row],[FAKTUR]]))</f>
        <v>ARTO MORO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2</v>
      </c>
      <c r="AK39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96" s="181">
        <f>IF(NOTA[[#This Row],[CONCAT1]]="","",MATCH(NOTA[[#This Row],[CONCAT1]],[2]!db[NB NOTA_C],0)+1)</f>
        <v>682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70</v>
      </c>
      <c r="E397" s="23"/>
      <c r="F397" s="26"/>
      <c r="G397" s="26"/>
      <c r="H397" s="31"/>
      <c r="I397" s="26"/>
      <c r="J397" s="51"/>
      <c r="K397" s="26"/>
      <c r="L397" s="26" t="s">
        <v>809</v>
      </c>
      <c r="M397" s="39">
        <v>3</v>
      </c>
      <c r="N397" s="26">
        <v>288</v>
      </c>
      <c r="O397" s="26" t="s">
        <v>419</v>
      </c>
      <c r="P397" s="49">
        <v>7000</v>
      </c>
      <c r="Q397" s="52"/>
      <c r="R397" s="39" t="s">
        <v>775</v>
      </c>
      <c r="S397" s="53">
        <v>0.125</v>
      </c>
      <c r="T397" s="53">
        <v>0.05</v>
      </c>
      <c r="U397" s="54"/>
      <c r="V397" s="37"/>
      <c r="W397" s="54">
        <f>IF(NOTA[[#This Row],[HARGA/ CTN]]="",NOTA[[#This Row],[JUMLAH_H]],NOTA[[#This Row],[HARGA/ CTN]]*IF(NOTA[[#This Row],[C]]="",0,NOTA[[#This Row],[C]]))</f>
        <v>2016000</v>
      </c>
      <c r="X397" s="54">
        <f>IF(NOTA[[#This Row],[JUMLAH]]="","",NOTA[[#This Row],[JUMLAH]]*NOTA[[#This Row],[DISC 1]])</f>
        <v>252000</v>
      </c>
      <c r="Y397" s="54">
        <f>IF(NOTA[[#This Row],[JUMLAH]]="","",(NOTA[[#This Row],[JUMLAH]]-NOTA[[#This Row],[DISC 1-]])*NOTA[[#This Row],[DISC 2]])</f>
        <v>88200</v>
      </c>
      <c r="Z397" s="54">
        <f>IF(NOTA[[#This Row],[JUMLAH]]="","",NOTA[[#This Row],[DISC 1-]]+NOTA[[#This Row],[DISC 2-]])</f>
        <v>340200</v>
      </c>
      <c r="AA397" s="54">
        <f>IF(NOTA[[#This Row],[JUMLAH]]="","",NOTA[[#This Row],[JUMLAH]]-NOTA[[#This Row],[DISC]])</f>
        <v>1675800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397" s="54">
        <f>IF(OR(NOTA[[#This Row],[QTY]]="",NOTA[[#This Row],[HARGA SATUAN]]="",),"",NOTA[[#This Row],[QTY]]*NOTA[[#This Row],[HARGA SATUAN]])</f>
        <v>2016000</v>
      </c>
      <c r="AF397" s="51">
        <f ca="1">IF(NOTA[ID_H]="","",INDEX(NOTA[TANGGAL],MATCH(,INDIRECT(ADDRESS(ROW(NOTA[TANGGAL]),COLUMN(NOTA[TANGGAL]))&amp;":"&amp;ADDRESS(ROW(),COLUMN(NOTA[TANGGAL]))),-1)))</f>
        <v>44972</v>
      </c>
      <c r="AG397" s="49" t="str">
        <f ca="1">IF(NOTA[[#This Row],[NAMA BARANG]]="","",INDEX(NOTA[SUPPLIER],MATCH(,INDIRECT(ADDRESS(ROW(NOTA[ID]),COLUMN(NOTA[ID]))&amp;":"&amp;ADDRESS(ROW(),COLUMN(NOTA[ID]))),-1)))</f>
        <v>ATALI MAKMUR</v>
      </c>
      <c r="AH397" s="49" t="str">
        <f ca="1">IF(NOTA[[#This Row],[ID_H]]="","",IF(NOTA[[#This Row],[FAKTUR]]="",INDIRECT(ADDRESS(ROW()-1,COLUMN())),NOTA[[#This Row],[FAKTUR]]))</f>
        <v>ARTO MORO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2</v>
      </c>
      <c r="AK39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397" s="181">
        <f>IF(NOTA[[#This Row],[CONCAT1]]="","",MATCH(NOTA[[#This Row],[CONCAT1]],[2]!db[NB NOTA_C],0)+1)</f>
        <v>1415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70</v>
      </c>
      <c r="E398" s="23"/>
      <c r="F398" s="26"/>
      <c r="G398" s="26"/>
      <c r="H398" s="31"/>
      <c r="I398" s="26"/>
      <c r="J398" s="51"/>
      <c r="K398" s="26"/>
      <c r="L398" s="26" t="s">
        <v>230</v>
      </c>
      <c r="M398" s="39">
        <v>1</v>
      </c>
      <c r="N398" s="26">
        <v>288</v>
      </c>
      <c r="O398" s="26" t="s">
        <v>411</v>
      </c>
      <c r="P398" s="49">
        <v>4800</v>
      </c>
      <c r="Q398" s="52"/>
      <c r="R398" s="39" t="s">
        <v>651</v>
      </c>
      <c r="S398" s="53">
        <v>0.125</v>
      </c>
      <c r="T398" s="53">
        <v>0.05</v>
      </c>
      <c r="U398" s="54"/>
      <c r="V398" s="37"/>
      <c r="W398" s="54">
        <f>IF(NOTA[[#This Row],[HARGA/ CTN]]="",NOTA[[#This Row],[JUMLAH_H]],NOTA[[#This Row],[HARGA/ CTN]]*IF(NOTA[[#This Row],[C]]="",0,NOTA[[#This Row],[C]]))</f>
        <v>1382400</v>
      </c>
      <c r="X398" s="54">
        <f>IF(NOTA[[#This Row],[JUMLAH]]="","",NOTA[[#This Row],[JUMLAH]]*NOTA[[#This Row],[DISC 1]])</f>
        <v>172800</v>
      </c>
      <c r="Y398" s="54">
        <f>IF(NOTA[[#This Row],[JUMLAH]]="","",(NOTA[[#This Row],[JUMLAH]]-NOTA[[#This Row],[DISC 1-]])*NOTA[[#This Row],[DISC 2]])</f>
        <v>60480</v>
      </c>
      <c r="Z398" s="54">
        <f>IF(NOTA[[#This Row],[JUMLAH]]="","",NOTA[[#This Row],[DISC 1-]]+NOTA[[#This Row],[DISC 2-]])</f>
        <v>233280</v>
      </c>
      <c r="AA398" s="54">
        <f>IF(NOTA[[#This Row],[JUMLAH]]="","",NOTA[[#This Row],[JUMLAH]]-NOTA[[#This Row],[DISC]])</f>
        <v>1149120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8" s="54">
        <f>IF(OR(NOTA[[#This Row],[QTY]]="",NOTA[[#This Row],[HARGA SATUAN]]="",),"",NOTA[[#This Row],[QTY]]*NOTA[[#This Row],[HARGA SATUAN]])</f>
        <v>1382400</v>
      </c>
      <c r="AF398" s="51">
        <f ca="1">IF(NOTA[ID_H]="","",INDEX(NOTA[TANGGAL],MATCH(,INDIRECT(ADDRESS(ROW(NOTA[TANGGAL]),COLUMN(NOTA[TANGGAL]))&amp;":"&amp;ADDRESS(ROW(),COLUMN(NOTA[TANGGAL]))),-1)))</f>
        <v>44972</v>
      </c>
      <c r="AG398" s="49" t="str">
        <f ca="1">IF(NOTA[[#This Row],[NAMA BARANG]]="","",INDEX(NOTA[SUPPLIER],MATCH(,INDIRECT(ADDRESS(ROW(NOTA[ID]),COLUMN(NOTA[ID]))&amp;":"&amp;ADDRESS(ROW(),COLUMN(NOTA[ID]))),-1)))</f>
        <v>ATALI MAKMUR</v>
      </c>
      <c r="AH398" s="49" t="str">
        <f ca="1">IF(NOTA[[#This Row],[ID_H]]="","",IF(NOTA[[#This Row],[FAKTUR]]="",INDIRECT(ADDRESS(ROW()-1,COLUMN())),NOTA[[#This Row],[FAKTUR]]))</f>
        <v>ARTO MORO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2</v>
      </c>
      <c r="AK39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98" s="181">
        <f>IF(NOTA[[#This Row],[CONCAT1]]="","",MATCH(NOTA[[#This Row],[CONCAT1]],[2]!db[NB NOTA_C],0)+1)</f>
        <v>1757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70</v>
      </c>
      <c r="E399" s="23"/>
      <c r="F399" s="26"/>
      <c r="G399" s="26"/>
      <c r="H399" s="31"/>
      <c r="I399" s="26"/>
      <c r="J399" s="51"/>
      <c r="K399" s="26"/>
      <c r="L399" s="26" t="s">
        <v>762</v>
      </c>
      <c r="M399" s="39">
        <v>1</v>
      </c>
      <c r="N399" s="26">
        <v>288</v>
      </c>
      <c r="O399" s="26" t="s">
        <v>411</v>
      </c>
      <c r="P399" s="49">
        <v>4800</v>
      </c>
      <c r="Q399" s="52"/>
      <c r="R399" s="39" t="s">
        <v>565</v>
      </c>
      <c r="S399" s="53">
        <v>0.125</v>
      </c>
      <c r="T399" s="53">
        <v>0.05</v>
      </c>
      <c r="U399" s="54"/>
      <c r="V399" s="37"/>
      <c r="W399" s="54">
        <f>IF(NOTA[[#This Row],[HARGA/ CTN]]="",NOTA[[#This Row],[JUMLAH_H]],NOTA[[#This Row],[HARGA/ CTN]]*IF(NOTA[[#This Row],[C]]="",0,NOTA[[#This Row],[C]]))</f>
        <v>1382400</v>
      </c>
      <c r="X399" s="54">
        <f>IF(NOTA[[#This Row],[JUMLAH]]="","",NOTA[[#This Row],[JUMLAH]]*NOTA[[#This Row],[DISC 1]])</f>
        <v>172800</v>
      </c>
      <c r="Y399" s="54">
        <f>IF(NOTA[[#This Row],[JUMLAH]]="","",(NOTA[[#This Row],[JUMLAH]]-NOTA[[#This Row],[DISC 1-]])*NOTA[[#This Row],[DISC 2]])</f>
        <v>60480</v>
      </c>
      <c r="Z399" s="54">
        <f>IF(NOTA[[#This Row],[JUMLAH]]="","",NOTA[[#This Row],[DISC 1-]]+NOTA[[#This Row],[DISC 2-]])</f>
        <v>233280</v>
      </c>
      <c r="AA399" s="54">
        <f>IF(NOTA[[#This Row],[JUMLAH]]="","",NOTA[[#This Row],[JUMLAH]]-NOTA[[#This Row],[DISC]])</f>
        <v>1149120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9" s="54">
        <f>IF(OR(NOTA[[#This Row],[QTY]]="",NOTA[[#This Row],[HARGA SATUAN]]="",),"",NOTA[[#This Row],[QTY]]*NOTA[[#This Row],[HARGA SATUAN]])</f>
        <v>1382400</v>
      </c>
      <c r="AF399" s="51">
        <f ca="1">IF(NOTA[ID_H]="","",INDEX(NOTA[TANGGAL],MATCH(,INDIRECT(ADDRESS(ROW(NOTA[TANGGAL]),COLUMN(NOTA[TANGGAL]))&amp;":"&amp;ADDRESS(ROW(),COLUMN(NOTA[TANGGAL]))),-1)))</f>
        <v>44972</v>
      </c>
      <c r="AG399" s="49" t="str">
        <f ca="1">IF(NOTA[[#This Row],[NAMA BARANG]]="","",INDEX(NOTA[SUPPLIER],MATCH(,INDIRECT(ADDRESS(ROW(NOTA[ID]),COLUMN(NOTA[ID]))&amp;":"&amp;ADDRESS(ROW(),COLUMN(NOTA[ID]))),-1)))</f>
        <v>ATALI MAKMUR</v>
      </c>
      <c r="AH399" s="49" t="str">
        <f ca="1">IF(NOTA[[#This Row],[ID_H]]="","",IF(NOTA[[#This Row],[FAKTUR]]="",INDIRECT(ADDRESS(ROW()-1,COLUMN())),NOTA[[#This Row],[FAKTUR]]))</f>
        <v>ARTO MORO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2</v>
      </c>
      <c r="AK39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399" s="181">
        <f>IF(NOTA[[#This Row],[CONCAT1]]="","",MATCH(NOTA[[#This Row],[CONCAT1]],[2]!db[NB NOTA_C],0)+1)</f>
        <v>1758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70</v>
      </c>
      <c r="E400" s="23"/>
      <c r="F400" s="26"/>
      <c r="G400" s="26"/>
      <c r="H400" s="31"/>
      <c r="I400" s="26"/>
      <c r="J400" s="51"/>
      <c r="K400" s="26"/>
      <c r="L400" s="26" t="s">
        <v>650</v>
      </c>
      <c r="M400" s="39">
        <v>1</v>
      </c>
      <c r="N400" s="26">
        <v>288</v>
      </c>
      <c r="O400" s="26" t="s">
        <v>411</v>
      </c>
      <c r="P400" s="49">
        <v>4800</v>
      </c>
      <c r="Q400" s="52"/>
      <c r="R400" s="39" t="s">
        <v>565</v>
      </c>
      <c r="S400" s="53">
        <v>0.125</v>
      </c>
      <c r="T400" s="53">
        <v>0.05</v>
      </c>
      <c r="U400" s="54"/>
      <c r="V400" s="37"/>
      <c r="W400" s="54">
        <f>IF(NOTA[[#This Row],[HARGA/ CTN]]="",NOTA[[#This Row],[JUMLAH_H]],NOTA[[#This Row],[HARGA/ CTN]]*IF(NOTA[[#This Row],[C]]="",0,NOTA[[#This Row],[C]]))</f>
        <v>1382400</v>
      </c>
      <c r="X400" s="54">
        <f>IF(NOTA[[#This Row],[JUMLAH]]="","",NOTA[[#This Row],[JUMLAH]]*NOTA[[#This Row],[DISC 1]])</f>
        <v>172800</v>
      </c>
      <c r="Y400" s="54">
        <f>IF(NOTA[[#This Row],[JUMLAH]]="","",(NOTA[[#This Row],[JUMLAH]]-NOTA[[#This Row],[DISC 1-]])*NOTA[[#This Row],[DISC 2]])</f>
        <v>60480</v>
      </c>
      <c r="Z400" s="54">
        <f>IF(NOTA[[#This Row],[JUMLAH]]="","",NOTA[[#This Row],[DISC 1-]]+NOTA[[#This Row],[DISC 2-]])</f>
        <v>233280</v>
      </c>
      <c r="AA400" s="54">
        <f>IF(NOTA[[#This Row],[JUMLAH]]="","",NOTA[[#This Row],[JUMLAH]]-NOTA[[#This Row],[DISC]])</f>
        <v>1149120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0" s="54">
        <f>IF(OR(NOTA[[#This Row],[QTY]]="",NOTA[[#This Row],[HARGA SATUAN]]="",),"",NOTA[[#This Row],[QTY]]*NOTA[[#This Row],[HARGA SATUAN]])</f>
        <v>1382400</v>
      </c>
      <c r="AF400" s="51">
        <f ca="1">IF(NOTA[ID_H]="","",INDEX(NOTA[TANGGAL],MATCH(,INDIRECT(ADDRESS(ROW(NOTA[TANGGAL]),COLUMN(NOTA[TANGGAL]))&amp;":"&amp;ADDRESS(ROW(),COLUMN(NOTA[TANGGAL]))),-1)))</f>
        <v>44972</v>
      </c>
      <c r="AG400" s="49" t="str">
        <f ca="1">IF(NOTA[[#This Row],[NAMA BARANG]]="","",INDEX(NOTA[SUPPLIER],MATCH(,INDIRECT(ADDRESS(ROW(NOTA[ID]),COLUMN(NOTA[ID]))&amp;":"&amp;ADDRESS(ROW(),COLUMN(NOTA[ID]))),-1)))</f>
        <v>ATALI MAKMUR</v>
      </c>
      <c r="AH400" s="49" t="str">
        <f ca="1">IF(NOTA[[#This Row],[ID_H]]="","",IF(NOTA[[#This Row],[FAKTUR]]="",INDIRECT(ADDRESS(ROW()-1,COLUMN())),NOTA[[#This Row],[FAKTUR]]))</f>
        <v>ARTO MORO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2</v>
      </c>
      <c r="AK40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00" s="181">
        <f>IF(NOTA[[#This Row],[CONCAT1]]="","",MATCH(NOTA[[#This Row],[CONCAT1]],[2]!db[NB NOTA_C],0)+1)</f>
        <v>1769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70</v>
      </c>
      <c r="E401" s="23"/>
      <c r="F401" s="26"/>
      <c r="G401" s="26"/>
      <c r="H401" s="31"/>
      <c r="I401" s="26"/>
      <c r="J401" s="51"/>
      <c r="K401" s="26"/>
      <c r="L401" s="26" t="s">
        <v>653</v>
      </c>
      <c r="M401" s="39"/>
      <c r="N401" s="26">
        <v>144</v>
      </c>
      <c r="O401" s="26" t="s">
        <v>411</v>
      </c>
      <c r="P401" s="49">
        <v>4800</v>
      </c>
      <c r="Q401" s="52"/>
      <c r="R401" s="39" t="s">
        <v>651</v>
      </c>
      <c r="S401" s="53">
        <v>0.125</v>
      </c>
      <c r="T401" s="53">
        <v>0.05</v>
      </c>
      <c r="U401" s="54"/>
      <c r="V401" s="37"/>
      <c r="W401" s="54">
        <f>IF(NOTA[[#This Row],[HARGA/ CTN]]="",NOTA[[#This Row],[JUMLAH_H]],NOTA[[#This Row],[HARGA/ CTN]]*IF(NOTA[[#This Row],[C]]="",0,NOTA[[#This Row],[C]]))</f>
        <v>691200</v>
      </c>
      <c r="X401" s="54">
        <f>IF(NOTA[[#This Row],[JUMLAH]]="","",NOTA[[#This Row],[JUMLAH]]*NOTA[[#This Row],[DISC 1]])</f>
        <v>86400</v>
      </c>
      <c r="Y401" s="54">
        <f>IF(NOTA[[#This Row],[JUMLAH]]="","",(NOTA[[#This Row],[JUMLAH]]-NOTA[[#This Row],[DISC 1-]])*NOTA[[#This Row],[DISC 2]])</f>
        <v>30240</v>
      </c>
      <c r="Z401" s="54">
        <f>IF(NOTA[[#This Row],[JUMLAH]]="","",NOTA[[#This Row],[DISC 1-]]+NOTA[[#This Row],[DISC 2-]])</f>
        <v>116640</v>
      </c>
      <c r="AA401" s="54">
        <f>IF(NOTA[[#This Row],[JUMLAH]]="","",NOTA[[#This Row],[JUMLAH]]-NOTA[[#This Row],[DISC]])</f>
        <v>574560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1" s="54">
        <f>IF(OR(NOTA[[#This Row],[QTY]]="",NOTA[[#This Row],[HARGA SATUAN]]="",),"",NOTA[[#This Row],[QTY]]*NOTA[[#This Row],[HARGA SATUAN]])</f>
        <v>691200</v>
      </c>
      <c r="AF401" s="51">
        <f ca="1">IF(NOTA[ID_H]="","",INDEX(NOTA[TANGGAL],MATCH(,INDIRECT(ADDRESS(ROW(NOTA[TANGGAL]),COLUMN(NOTA[TANGGAL]))&amp;":"&amp;ADDRESS(ROW(),COLUMN(NOTA[TANGGAL]))),-1)))</f>
        <v>44972</v>
      </c>
      <c r="AG401" s="49" t="str">
        <f ca="1">IF(NOTA[[#This Row],[NAMA BARANG]]="","",INDEX(NOTA[SUPPLIER],MATCH(,INDIRECT(ADDRESS(ROW(NOTA[ID]),COLUMN(NOTA[ID]))&amp;":"&amp;ADDRESS(ROW(),COLUMN(NOTA[ID]))),-1)))</f>
        <v>ATALI MAKMUR</v>
      </c>
      <c r="AH401" s="49" t="str">
        <f ca="1">IF(NOTA[[#This Row],[ID_H]]="","",IF(NOTA[[#This Row],[FAKTUR]]="",INDIRECT(ADDRESS(ROW()-1,COLUMN())),NOTA[[#This Row],[FAKTUR]]))</f>
        <v>ARTO MORO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2</v>
      </c>
      <c r="AK40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401" s="181">
        <f>IF(NOTA[[#This Row],[CONCAT1]]="","",MATCH(NOTA[[#This Row],[CONCAT1]],[2]!db[NB NOTA_C],0)+1)</f>
        <v>1764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70</v>
      </c>
      <c r="E402" s="23"/>
      <c r="F402" s="26"/>
      <c r="G402" s="26"/>
      <c r="H402" s="31"/>
      <c r="I402" s="26"/>
      <c r="J402" s="51"/>
      <c r="K402" s="26"/>
      <c r="L402" s="26" t="s">
        <v>654</v>
      </c>
      <c r="M402" s="39"/>
      <c r="N402" s="26">
        <v>144</v>
      </c>
      <c r="O402" s="26" t="s">
        <v>411</v>
      </c>
      <c r="P402" s="49">
        <v>4800</v>
      </c>
      <c r="Q402" s="52"/>
      <c r="R402" s="39" t="s">
        <v>651</v>
      </c>
      <c r="S402" s="53">
        <v>0.125</v>
      </c>
      <c r="T402" s="53">
        <v>0.05</v>
      </c>
      <c r="U402" s="54"/>
      <c r="V402" s="37"/>
      <c r="W402" s="54">
        <f>IF(NOTA[[#This Row],[HARGA/ CTN]]="",NOTA[[#This Row],[JUMLAH_H]],NOTA[[#This Row],[HARGA/ CTN]]*IF(NOTA[[#This Row],[C]]="",0,NOTA[[#This Row],[C]]))</f>
        <v>691200</v>
      </c>
      <c r="X402" s="54">
        <f>IF(NOTA[[#This Row],[JUMLAH]]="","",NOTA[[#This Row],[JUMLAH]]*NOTA[[#This Row],[DISC 1]])</f>
        <v>86400</v>
      </c>
      <c r="Y402" s="54">
        <f>IF(NOTA[[#This Row],[JUMLAH]]="","",(NOTA[[#This Row],[JUMLAH]]-NOTA[[#This Row],[DISC 1-]])*NOTA[[#This Row],[DISC 2]])</f>
        <v>30240</v>
      </c>
      <c r="Z402" s="54">
        <f>IF(NOTA[[#This Row],[JUMLAH]]="","",NOTA[[#This Row],[DISC 1-]]+NOTA[[#This Row],[DISC 2-]])</f>
        <v>116640</v>
      </c>
      <c r="AA402" s="54">
        <f>IF(NOTA[[#This Row],[JUMLAH]]="","",NOTA[[#This Row],[JUMLAH]]-NOTA[[#This Row],[DISC]])</f>
        <v>574560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2" s="54">
        <f>IF(OR(NOTA[[#This Row],[QTY]]="",NOTA[[#This Row],[HARGA SATUAN]]="",),"",NOTA[[#This Row],[QTY]]*NOTA[[#This Row],[HARGA SATUAN]])</f>
        <v>691200</v>
      </c>
      <c r="AF402" s="51">
        <f ca="1">IF(NOTA[ID_H]="","",INDEX(NOTA[TANGGAL],MATCH(,INDIRECT(ADDRESS(ROW(NOTA[TANGGAL]),COLUMN(NOTA[TANGGAL]))&amp;":"&amp;ADDRESS(ROW(),COLUMN(NOTA[TANGGAL]))),-1)))</f>
        <v>44972</v>
      </c>
      <c r="AG402" s="49" t="str">
        <f ca="1">IF(NOTA[[#This Row],[NAMA BARANG]]="","",INDEX(NOTA[SUPPLIER],MATCH(,INDIRECT(ADDRESS(ROW(NOTA[ID]),COLUMN(NOTA[ID]))&amp;":"&amp;ADDRESS(ROW(),COLUMN(NOTA[ID]))),-1)))</f>
        <v>ATALI MAKMUR</v>
      </c>
      <c r="AH402" s="49" t="str">
        <f ca="1">IF(NOTA[[#This Row],[ID_H]]="","",IF(NOTA[[#This Row],[FAKTUR]]="",INDIRECT(ADDRESS(ROW()-1,COLUMN())),NOTA[[#This Row],[FAKTUR]]))</f>
        <v>ARTO MORO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2</v>
      </c>
      <c r="AK40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402" s="181">
        <f>IF(NOTA[[#This Row],[CONCAT1]]="","",MATCH(NOTA[[#This Row],[CONCAT1]],[2]!db[NB NOTA_C],0)+1)</f>
        <v>1765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70</v>
      </c>
      <c r="E403" s="23"/>
      <c r="F403" s="26"/>
      <c r="G403" s="26"/>
      <c r="H403" s="31"/>
      <c r="I403" s="26"/>
      <c r="J403" s="51"/>
      <c r="K403" s="26"/>
      <c r="L403" s="26" t="s">
        <v>655</v>
      </c>
      <c r="M403" s="39"/>
      <c r="N403" s="26">
        <v>144</v>
      </c>
      <c r="O403" s="26" t="s">
        <v>411</v>
      </c>
      <c r="P403" s="49">
        <v>4800</v>
      </c>
      <c r="Q403" s="52"/>
      <c r="R403" s="39" t="s">
        <v>651</v>
      </c>
      <c r="S403" s="53">
        <v>0.125</v>
      </c>
      <c r="T403" s="53">
        <v>0.05</v>
      </c>
      <c r="U403" s="54"/>
      <c r="V403" s="37"/>
      <c r="W403" s="54">
        <f>IF(NOTA[[#This Row],[HARGA/ CTN]]="",NOTA[[#This Row],[JUMLAH_H]],NOTA[[#This Row],[HARGA/ CTN]]*IF(NOTA[[#This Row],[C]]="",0,NOTA[[#This Row],[C]]))</f>
        <v>691200</v>
      </c>
      <c r="X403" s="54">
        <f>IF(NOTA[[#This Row],[JUMLAH]]="","",NOTA[[#This Row],[JUMLAH]]*NOTA[[#This Row],[DISC 1]])</f>
        <v>86400</v>
      </c>
      <c r="Y403" s="54">
        <f>IF(NOTA[[#This Row],[JUMLAH]]="","",(NOTA[[#This Row],[JUMLAH]]-NOTA[[#This Row],[DISC 1-]])*NOTA[[#This Row],[DISC 2]])</f>
        <v>30240</v>
      </c>
      <c r="Z403" s="54">
        <f>IF(NOTA[[#This Row],[JUMLAH]]="","",NOTA[[#This Row],[DISC 1-]]+NOTA[[#This Row],[DISC 2-]])</f>
        <v>116640</v>
      </c>
      <c r="AA403" s="54">
        <f>IF(NOTA[[#This Row],[JUMLAH]]="","",NOTA[[#This Row],[JUMLAH]]-NOTA[[#This Row],[DISC]])</f>
        <v>574560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3" s="54">
        <f>IF(OR(NOTA[[#This Row],[QTY]]="",NOTA[[#This Row],[HARGA SATUAN]]="",),"",NOTA[[#This Row],[QTY]]*NOTA[[#This Row],[HARGA SATUAN]])</f>
        <v>691200</v>
      </c>
      <c r="AF403" s="51">
        <f ca="1">IF(NOTA[ID_H]="","",INDEX(NOTA[TANGGAL],MATCH(,INDIRECT(ADDRESS(ROW(NOTA[TANGGAL]),COLUMN(NOTA[TANGGAL]))&amp;":"&amp;ADDRESS(ROW(),COLUMN(NOTA[TANGGAL]))),-1)))</f>
        <v>44972</v>
      </c>
      <c r="AG403" s="49" t="str">
        <f ca="1">IF(NOTA[[#This Row],[NAMA BARANG]]="","",INDEX(NOTA[SUPPLIER],MATCH(,INDIRECT(ADDRESS(ROW(NOTA[ID]),COLUMN(NOTA[ID]))&amp;":"&amp;ADDRESS(ROW(),COLUMN(NOTA[ID]))),-1)))</f>
        <v>ATALI MAKMUR</v>
      </c>
      <c r="AH403" s="49" t="str">
        <f ca="1">IF(NOTA[[#This Row],[ID_H]]="","",IF(NOTA[[#This Row],[FAKTUR]]="",INDIRECT(ADDRESS(ROW()-1,COLUMN())),NOTA[[#This Row],[FAKTUR]]))</f>
        <v>ARTO MORO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2</v>
      </c>
      <c r="AK40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403" s="181">
        <f>IF(NOTA[[#This Row],[CONCAT1]]="","",MATCH(NOTA[[#This Row],[CONCAT1]],[2]!db[NB NOTA_C],0)+1)</f>
        <v>1766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70</v>
      </c>
      <c r="E404" s="23"/>
      <c r="F404" s="26"/>
      <c r="G404" s="26"/>
      <c r="H404" s="31"/>
      <c r="I404" s="26"/>
      <c r="J404" s="51"/>
      <c r="K404" s="26"/>
      <c r="L404" s="26" t="s">
        <v>656</v>
      </c>
      <c r="M404" s="39"/>
      <c r="N404" s="26">
        <v>144</v>
      </c>
      <c r="O404" s="26" t="s">
        <v>411</v>
      </c>
      <c r="P404" s="49">
        <v>4800</v>
      </c>
      <c r="Q404" s="52"/>
      <c r="R404" s="39" t="s">
        <v>651</v>
      </c>
      <c r="S404" s="53">
        <v>0.125</v>
      </c>
      <c r="T404" s="53">
        <v>0.05</v>
      </c>
      <c r="U404" s="54"/>
      <c r="V404" s="37"/>
      <c r="W404" s="54">
        <f>IF(NOTA[[#This Row],[HARGA/ CTN]]="",NOTA[[#This Row],[JUMLAH_H]],NOTA[[#This Row],[HARGA/ CTN]]*IF(NOTA[[#This Row],[C]]="",0,NOTA[[#This Row],[C]]))</f>
        <v>691200</v>
      </c>
      <c r="X404" s="54">
        <f>IF(NOTA[[#This Row],[JUMLAH]]="","",NOTA[[#This Row],[JUMLAH]]*NOTA[[#This Row],[DISC 1]])</f>
        <v>86400</v>
      </c>
      <c r="Y404" s="54">
        <f>IF(NOTA[[#This Row],[JUMLAH]]="","",(NOTA[[#This Row],[JUMLAH]]-NOTA[[#This Row],[DISC 1-]])*NOTA[[#This Row],[DISC 2]])</f>
        <v>30240</v>
      </c>
      <c r="Z404" s="54">
        <f>IF(NOTA[[#This Row],[JUMLAH]]="","",NOTA[[#This Row],[DISC 1-]]+NOTA[[#This Row],[DISC 2-]])</f>
        <v>116640</v>
      </c>
      <c r="AA404" s="54">
        <f>IF(NOTA[[#This Row],[JUMLAH]]="","",NOTA[[#This Row],[JUMLAH]]-NOTA[[#This Row],[DISC]])</f>
        <v>574560</v>
      </c>
      <c r="AB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2541881.25</v>
      </c>
      <c r="AC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12521118.75</v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4" s="54">
        <f>IF(OR(NOTA[[#This Row],[QTY]]="",NOTA[[#This Row],[HARGA SATUAN]]="",),"",NOTA[[#This Row],[QTY]]*NOTA[[#This Row],[HARGA SATUAN]])</f>
        <v>691200</v>
      </c>
      <c r="AF404" s="51">
        <f ca="1">IF(NOTA[ID_H]="","",INDEX(NOTA[TANGGAL],MATCH(,INDIRECT(ADDRESS(ROW(NOTA[TANGGAL]),COLUMN(NOTA[TANGGAL]))&amp;":"&amp;ADDRESS(ROW(),COLUMN(NOTA[TANGGAL]))),-1)))</f>
        <v>44972</v>
      </c>
      <c r="AG404" s="49" t="str">
        <f ca="1">IF(NOTA[[#This Row],[NAMA BARANG]]="","",INDEX(NOTA[SUPPLIER],MATCH(,INDIRECT(ADDRESS(ROW(NOTA[ID]),COLUMN(NOTA[ID]))&amp;":"&amp;ADDRESS(ROW(),COLUMN(NOTA[ID]))),-1)))</f>
        <v>ATALI MAKMUR</v>
      </c>
      <c r="AH404" s="49" t="str">
        <f ca="1">IF(NOTA[[#This Row],[ID_H]]="","",IF(NOTA[[#This Row],[FAKTUR]]="",INDIRECT(ADDRESS(ROW()-1,COLUMN())),NOTA[[#This Row],[FAKTUR]]))</f>
        <v>ARTO MORO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2</v>
      </c>
      <c r="AK40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404" s="181">
        <f>IF(NOTA[[#This Row],[CONCAT1]]="","",MATCH(NOTA[[#This Row],[CONCAT1]],[2]!db[NB NOTA_C],0)+1)</f>
        <v>1767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181" t="str">
        <f>IF(NOTA[[#This Row],[CONCAT1]]="","",MATCH(NOTA[[#This Row],[CONCAT1]],[2]!db[NB NOTA_C],0)+1)</f>
        <v/>
      </c>
    </row>
    <row r="406" spans="1:40" ht="20.100000000000001" customHeight="1" x14ac:dyDescent="0.25">
      <c r="A406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4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ATA_1502_547-11</v>
      </c>
      <c r="C406" s="50" t="e">
        <f ca="1">IF(NOTA[[#This Row],[ID_P]]="","",MATCH(NOTA[[#This Row],[ID_P]],[1]!B_MSK[N_ID],0))</f>
        <v>#REF!</v>
      </c>
      <c r="D406" s="50">
        <f ca="1">IF(NOTA[[#This Row],[NAMA BARANG]]="","",INDEX(NOTA[ID],MATCH(,INDIRECT(ADDRESS(ROW(NOTA[ID]),COLUMN(NOTA[ID]))&amp;":"&amp;ADDRESS(ROW(),COLUMN(NOTA[ID]))),-1)))</f>
        <v>71</v>
      </c>
      <c r="E406" s="23"/>
      <c r="F406" s="26" t="s">
        <v>25</v>
      </c>
      <c r="G406" s="26" t="s">
        <v>24</v>
      </c>
      <c r="H406" s="31" t="s">
        <v>776</v>
      </c>
      <c r="I406" s="26"/>
      <c r="J406" s="51">
        <v>44967</v>
      </c>
      <c r="K406" s="26"/>
      <c r="L406" s="26" t="s">
        <v>777</v>
      </c>
      <c r="M406" s="39">
        <v>1</v>
      </c>
      <c r="N406" s="26">
        <v>144</v>
      </c>
      <c r="O406" s="26" t="s">
        <v>406</v>
      </c>
      <c r="P406" s="49">
        <v>31500</v>
      </c>
      <c r="Q406" s="52"/>
      <c r="R406" s="39" t="s">
        <v>409</v>
      </c>
      <c r="S406" s="53">
        <v>0.125</v>
      </c>
      <c r="T406" s="53">
        <v>0.05</v>
      </c>
      <c r="U406" s="54"/>
      <c r="V406" s="37"/>
      <c r="W406" s="54">
        <f>IF(NOTA[[#This Row],[HARGA/ CTN]]="",NOTA[[#This Row],[JUMLAH_H]],NOTA[[#This Row],[HARGA/ CTN]]*IF(NOTA[[#This Row],[C]]="",0,NOTA[[#This Row],[C]]))</f>
        <v>4536000</v>
      </c>
      <c r="X406" s="54">
        <f>IF(NOTA[[#This Row],[JUMLAH]]="","",NOTA[[#This Row],[JUMLAH]]*NOTA[[#This Row],[DISC 1]])</f>
        <v>567000</v>
      </c>
      <c r="Y406" s="54">
        <f>IF(NOTA[[#This Row],[JUMLAH]]="","",(NOTA[[#This Row],[JUMLAH]]-NOTA[[#This Row],[DISC 1-]])*NOTA[[#This Row],[DISC 2]])</f>
        <v>198450</v>
      </c>
      <c r="Z406" s="54">
        <f>IF(NOTA[[#This Row],[JUMLAH]]="","",NOTA[[#This Row],[DISC 1-]]+NOTA[[#This Row],[DISC 2-]])</f>
        <v>765450</v>
      </c>
      <c r="AA406" s="54">
        <f>IF(NOTA[[#This Row],[JUMLAH]]="","",NOTA[[#This Row],[JUMLAH]]-NOTA[[#This Row],[DISC]])</f>
        <v>3770550</v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>
        <f>IF(NOTA[[#This Row],[NAMA BARANG]]="","",IF(NOTA[[#This Row],[JUMLAH_H]]="",NOTA[[#This Row],[HARGA/ CTN]],NOTA[[#This Row],[QTY]]*NOTA[[#This Row],[HARGA SATUAN]]/IF(ISNUMBER(NOTA[[#This Row],[C]]),NOTA[[#This Row],[C]],1)))</f>
        <v>4536000</v>
      </c>
      <c r="AE406" s="54">
        <f>IF(OR(NOTA[[#This Row],[QTY]]="",NOTA[[#This Row],[HARGA SATUAN]]="",),"",NOTA[[#This Row],[QTY]]*NOTA[[#This Row],[HARGA SATUAN]])</f>
        <v>4536000</v>
      </c>
      <c r="AF406" s="51">
        <f ca="1">IF(NOTA[ID_H]="","",INDEX(NOTA[TANGGAL],MATCH(,INDIRECT(ADDRESS(ROW(NOTA[TANGGAL]),COLUMN(NOTA[TANGGAL]))&amp;":"&amp;ADDRESS(ROW(),COLUMN(NOTA[TANGGAL]))),-1)))</f>
        <v>44972</v>
      </c>
      <c r="AG406" s="49" t="str">
        <f ca="1">IF(NOTA[[#This Row],[NAMA BARANG]]="","",INDEX(NOTA[SUPPLIER],MATCH(,INDIRECT(ADDRESS(ROW(NOTA[ID]),COLUMN(NOTA[ID]))&amp;":"&amp;ADDRESS(ROW(),COLUMN(NOTA[ID]))),-1)))</f>
        <v>ATALI MAKMUR</v>
      </c>
      <c r="AH406" s="49" t="str">
        <f ca="1">IF(NOTA[[#This Row],[ID_H]]="","",IF(NOTA[[#This Row],[FAKTUR]]="",INDIRECT(ADDRESS(ROW()-1,COLUMN())),NOTA[[#This Row],[FAKTUR]]))</f>
        <v>ARTO MORO</v>
      </c>
      <c r="AI406" s="38">
        <f ca="1">IF(NOTA[[#This Row],[ID]]="","",COUNTIF(NOTA[ID_H],NOTA[[#This Row],[ID_H]]))</f>
        <v>11</v>
      </c>
      <c r="AJ406" s="38">
        <f>IF(NOTA[[#This Row],[TGL.NOTA]]="",IF(NOTA[[#This Row],[SUPPLIER_H]]="","",AJ405),MONTH(NOTA[[#This Row],[TGL.NOTA]]))</f>
        <v>2</v>
      </c>
      <c r="AK406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colorbrushpenclp06jk45360000.1250.05</v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colorbrushpenclp06jk45360000.1250.05</v>
      </c>
      <c r="AN406" s="181">
        <f>IF(NOTA[[#This Row],[CONCAT1]]="","",MATCH(NOTA[[#This Row],[CONCAT1]],[2]!db[NB NOTA_C],0)+1)</f>
        <v>474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>
        <f ca="1">IF(NOTA[[#This Row],[NAMA BARANG]]="","",INDEX(NOTA[ID],MATCH(,INDIRECT(ADDRESS(ROW(NOTA[ID]),COLUMN(NOTA[ID]))&amp;":"&amp;ADDRESS(ROW(),COLUMN(NOTA[ID]))),-1)))</f>
        <v>71</v>
      </c>
      <c r="E407" s="23"/>
      <c r="F407" s="26"/>
      <c r="G407" s="26"/>
      <c r="H407" s="31"/>
      <c r="I407" s="26"/>
      <c r="J407" s="51"/>
      <c r="K407" s="26"/>
      <c r="L407" s="26" t="s">
        <v>269</v>
      </c>
      <c r="M407" s="39">
        <v>1</v>
      </c>
      <c r="N407" s="26">
        <v>72</v>
      </c>
      <c r="O407" s="26" t="s">
        <v>411</v>
      </c>
      <c r="P407" s="49">
        <v>34500</v>
      </c>
      <c r="Q407" s="52"/>
      <c r="R407" s="39" t="s">
        <v>778</v>
      </c>
      <c r="S407" s="53">
        <v>0.125</v>
      </c>
      <c r="T407" s="53">
        <v>0.05</v>
      </c>
      <c r="U407" s="54"/>
      <c r="V407" s="37"/>
      <c r="W407" s="54">
        <f>IF(NOTA[[#This Row],[HARGA/ CTN]]="",NOTA[[#This Row],[JUMLAH_H]],NOTA[[#This Row],[HARGA/ CTN]]*IF(NOTA[[#This Row],[C]]="",0,NOTA[[#This Row],[C]]))</f>
        <v>2484000</v>
      </c>
      <c r="X407" s="54">
        <f>IF(NOTA[[#This Row],[JUMLAH]]="","",NOTA[[#This Row],[JUMLAH]]*NOTA[[#This Row],[DISC 1]])</f>
        <v>310500</v>
      </c>
      <c r="Y407" s="54">
        <f>IF(NOTA[[#This Row],[JUMLAH]]="","",(NOTA[[#This Row],[JUMLAH]]-NOTA[[#This Row],[DISC 1-]])*NOTA[[#This Row],[DISC 2]])</f>
        <v>108675</v>
      </c>
      <c r="Z407" s="54">
        <f>IF(NOTA[[#This Row],[JUMLAH]]="","",NOTA[[#This Row],[DISC 1-]]+NOTA[[#This Row],[DISC 2-]])</f>
        <v>419175</v>
      </c>
      <c r="AA407" s="54">
        <f>IF(NOTA[[#This Row],[JUMLAH]]="","",NOTA[[#This Row],[JUMLAH]]-NOTA[[#This Row],[DISC]])</f>
        <v>2064825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07" s="54">
        <f>IF(OR(NOTA[[#This Row],[QTY]]="",NOTA[[#This Row],[HARGA SATUAN]]="",),"",NOTA[[#This Row],[QTY]]*NOTA[[#This Row],[HARGA SATUAN]])</f>
        <v>2484000</v>
      </c>
      <c r="AF407" s="51">
        <f ca="1">IF(NOTA[ID_H]="","",INDEX(NOTA[TANGGAL],MATCH(,INDIRECT(ADDRESS(ROW(NOTA[TANGGAL]),COLUMN(NOTA[TANGGAL]))&amp;":"&amp;ADDRESS(ROW(),COLUMN(NOTA[TANGGAL]))),-1)))</f>
        <v>44972</v>
      </c>
      <c r="AG407" s="49" t="str">
        <f ca="1">IF(NOTA[[#This Row],[NAMA BARANG]]="","",INDEX(NOTA[SUPPLIER],MATCH(,INDIRECT(ADDRESS(ROW(NOTA[ID]),COLUMN(NOTA[ID]))&amp;":"&amp;ADDRESS(ROW(),COLUMN(NOTA[ID]))),-1)))</f>
        <v>ATALI MAKMUR</v>
      </c>
      <c r="AH407" s="49" t="str">
        <f ca="1">IF(NOTA[[#This Row],[ID_H]]="","",IF(NOTA[[#This Row],[FAKTUR]]="",INDIRECT(ADDRESS(ROW()-1,COLUMN())),NOTA[[#This Row],[FAKTUR]]))</f>
        <v>ARTO MORO</v>
      </c>
      <c r="AI407" s="38" t="str">
        <f ca="1">IF(NOTA[[#This Row],[ID]]="","",COUNTIF(NOTA[ID_H],NOTA[[#This Row],[ID_H]]))</f>
        <v/>
      </c>
      <c r="AJ407" s="38">
        <f ca="1">IF(NOTA[[#This Row],[TGL.NOTA]]="",IF(NOTA[[#This Row],[SUPPLIER_H]]="","",AJ406),MONTH(NOTA[[#This Row],[TGL.NOTA]]))</f>
        <v>2</v>
      </c>
      <c r="AK407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guntackergt700jk24840000.1250.05</v>
      </c>
      <c r="AN407" s="181">
        <f>IF(NOTA[[#This Row],[CONCAT1]]="","",MATCH(NOTA[[#This Row],[CONCAT1]],[2]!db[NB NOTA_C],0)+1)</f>
        <v>952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71</v>
      </c>
      <c r="E408" s="23"/>
      <c r="F408" s="26"/>
      <c r="G408" s="26"/>
      <c r="H408" s="31"/>
      <c r="I408" s="26"/>
      <c r="J408" s="51"/>
      <c r="K408" s="26"/>
      <c r="L408" s="26" t="s">
        <v>779</v>
      </c>
      <c r="M408" s="39">
        <v>1</v>
      </c>
      <c r="N408" s="26">
        <v>120</v>
      </c>
      <c r="O408" s="26" t="s">
        <v>411</v>
      </c>
      <c r="P408" s="49">
        <v>11300</v>
      </c>
      <c r="Q408" s="52"/>
      <c r="R408" s="39" t="s">
        <v>780</v>
      </c>
      <c r="S408" s="53">
        <v>0.125</v>
      </c>
      <c r="T408" s="53">
        <v>0.05</v>
      </c>
      <c r="U408" s="54"/>
      <c r="V408" s="37"/>
      <c r="W408" s="54">
        <f>IF(NOTA[[#This Row],[HARGA/ CTN]]="",NOTA[[#This Row],[JUMLAH_H]],NOTA[[#This Row],[HARGA/ CTN]]*IF(NOTA[[#This Row],[C]]="",0,NOTA[[#This Row],[C]]))</f>
        <v>1356000</v>
      </c>
      <c r="X408" s="54">
        <f>IF(NOTA[[#This Row],[JUMLAH]]="","",NOTA[[#This Row],[JUMLAH]]*NOTA[[#This Row],[DISC 1]])</f>
        <v>169500</v>
      </c>
      <c r="Y408" s="54">
        <f>IF(NOTA[[#This Row],[JUMLAH]]="","",(NOTA[[#This Row],[JUMLAH]]-NOTA[[#This Row],[DISC 1-]])*NOTA[[#This Row],[DISC 2]])</f>
        <v>59325</v>
      </c>
      <c r="Z408" s="54">
        <f>IF(NOTA[[#This Row],[JUMLAH]]="","",NOTA[[#This Row],[DISC 1-]]+NOTA[[#This Row],[DISC 2-]])</f>
        <v>228825</v>
      </c>
      <c r="AA408" s="54">
        <f>IF(NOTA[[#This Row],[JUMLAH]]="","",NOTA[[#This Row],[JUMLAH]]-NOTA[[#This Row],[DISC]])</f>
        <v>1127175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08" s="54">
        <f>IF(OR(NOTA[[#This Row],[QTY]]="",NOTA[[#This Row],[HARGA SATUAN]]="",),"",NOTA[[#This Row],[QTY]]*NOTA[[#This Row],[HARGA SATUAN]])</f>
        <v>1356000</v>
      </c>
      <c r="AF408" s="51">
        <f ca="1">IF(NOTA[ID_H]="","",INDEX(NOTA[TANGGAL],MATCH(,INDIRECT(ADDRESS(ROW(NOTA[TANGGAL]),COLUMN(NOTA[TANGGAL]))&amp;":"&amp;ADDRESS(ROW(),COLUMN(NOTA[TANGGAL]))),-1)))</f>
        <v>44972</v>
      </c>
      <c r="AG408" s="49" t="str">
        <f ca="1">IF(NOTA[[#This Row],[NAMA BARANG]]="","",INDEX(NOTA[SUPPLIER],MATCH(,INDIRECT(ADDRESS(ROW(NOTA[ID]),COLUMN(NOTA[ID]))&amp;":"&amp;ADDRESS(ROW(),COLUMN(NOTA[ID]))),-1)))</f>
        <v>ATALI MAKMUR</v>
      </c>
      <c r="AH408" s="49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2</v>
      </c>
      <c r="AK408" s="38" t="str">
        <f>LOWER(SUBSTITUTE(SUBSTITUTE(SUBSTITUTE(SUBSTITUTE(SUBSTITUTE(SUBSTITUTE(SUBSTITUTE(SUBSTITUTE(SUBSTITUTE(NOTA[NAMA BARANG]," ",),".",""),"-",""),"(",""),")",""),",",""),"/",""),"""",""),"+",""))</f>
        <v>magnifiermf90jk</v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magnifiermf90jk13560000.1250.05</v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magnifiermf90jk13560000.1250.05</v>
      </c>
      <c r="AN408" s="181">
        <f>IF(NOTA[[#This Row],[CONCAT1]]="","",MATCH(NOTA[[#This Row],[CONCAT1]],[2]!db[NB NOTA_C],0)+1)</f>
        <v>1440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71</v>
      </c>
      <c r="E409" s="23"/>
      <c r="F409" s="26"/>
      <c r="G409" s="26"/>
      <c r="H409" s="31"/>
      <c r="I409" s="26"/>
      <c r="J409" s="51"/>
      <c r="K409" s="26"/>
      <c r="L409" s="26" t="s">
        <v>256</v>
      </c>
      <c r="M409" s="39">
        <v>2</v>
      </c>
      <c r="N409" s="26">
        <v>1536</v>
      </c>
      <c r="O409" s="26" t="s">
        <v>411</v>
      </c>
      <c r="P409" s="49">
        <v>2100</v>
      </c>
      <c r="Q409" s="52"/>
      <c r="R409" s="39" t="s">
        <v>671</v>
      </c>
      <c r="S409" s="53">
        <v>0.125</v>
      </c>
      <c r="T409" s="53">
        <v>0.05</v>
      </c>
      <c r="U409" s="54"/>
      <c r="V409" s="37"/>
      <c r="W409" s="54">
        <f>IF(NOTA[[#This Row],[HARGA/ CTN]]="",NOTA[[#This Row],[JUMLAH_H]],NOTA[[#This Row],[HARGA/ CTN]]*IF(NOTA[[#This Row],[C]]="",0,NOTA[[#This Row],[C]]))</f>
        <v>3225600</v>
      </c>
      <c r="X409" s="54">
        <f>IF(NOTA[[#This Row],[JUMLAH]]="","",NOTA[[#This Row],[JUMLAH]]*NOTA[[#This Row],[DISC 1]])</f>
        <v>403200</v>
      </c>
      <c r="Y409" s="54">
        <f>IF(NOTA[[#This Row],[JUMLAH]]="","",(NOTA[[#This Row],[JUMLAH]]-NOTA[[#This Row],[DISC 1-]])*NOTA[[#This Row],[DISC 2]])</f>
        <v>141120</v>
      </c>
      <c r="Z409" s="54">
        <f>IF(NOTA[[#This Row],[JUMLAH]]="","",NOTA[[#This Row],[DISC 1-]]+NOTA[[#This Row],[DISC 2-]])</f>
        <v>544320</v>
      </c>
      <c r="AA409" s="54">
        <f>IF(NOTA[[#This Row],[JUMLAH]]="","",NOTA[[#This Row],[JUMLAH]]-NOTA[[#This Row],[DISC]])</f>
        <v>2681280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09" s="54">
        <f>IF(OR(NOTA[[#This Row],[QTY]]="",NOTA[[#This Row],[HARGA SATUAN]]="",),"",NOTA[[#This Row],[QTY]]*NOTA[[#This Row],[HARGA SATUAN]])</f>
        <v>3225600</v>
      </c>
      <c r="AF409" s="51">
        <f ca="1">IF(NOTA[ID_H]="","",INDEX(NOTA[TANGGAL],MATCH(,INDIRECT(ADDRESS(ROW(NOTA[TANGGAL]),COLUMN(NOTA[TANGGAL]))&amp;":"&amp;ADDRESS(ROW(),COLUMN(NOTA[TANGGAL]))),-1)))</f>
        <v>44972</v>
      </c>
      <c r="AG409" s="49" t="str">
        <f ca="1">IF(NOTA[[#This Row],[NAMA BARANG]]="","",INDEX(NOTA[SUPPLIER],MATCH(,INDIRECT(ADDRESS(ROW(NOTA[ID]),COLUMN(NOTA[ID]))&amp;":"&amp;ADDRESS(ROW(),COLUMN(NOTA[ID]))),-1)))</f>
        <v>ATALI MAKMUR</v>
      </c>
      <c r="AH409" s="49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2</v>
      </c>
      <c r="AK409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409" s="181">
        <f>IF(NOTA[[#This Row],[CONCAT1]]="","",MATCH(NOTA[[#This Row],[CONCAT1]],[2]!db[NB NOTA_C],0)+1)</f>
        <v>930</v>
      </c>
    </row>
    <row r="410" spans="1:40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71</v>
      </c>
      <c r="E410" s="23"/>
      <c r="F410" s="26"/>
      <c r="G410" s="26"/>
      <c r="H410" s="31"/>
      <c r="I410" s="26"/>
      <c r="J410" s="51"/>
      <c r="K410" s="26"/>
      <c r="L410" s="26" t="s">
        <v>279</v>
      </c>
      <c r="M410" s="39">
        <v>1</v>
      </c>
      <c r="N410" s="26">
        <v>144</v>
      </c>
      <c r="O410" s="26" t="s">
        <v>414</v>
      </c>
      <c r="P410" s="49">
        <v>14100</v>
      </c>
      <c r="Q410" s="52"/>
      <c r="R410" s="39" t="s">
        <v>769</v>
      </c>
      <c r="S410" s="53">
        <v>0.125</v>
      </c>
      <c r="T410" s="53">
        <v>0.05</v>
      </c>
      <c r="U410" s="54"/>
      <c r="V410" s="37"/>
      <c r="W410" s="54">
        <f>IF(NOTA[[#This Row],[HARGA/ CTN]]="",NOTA[[#This Row],[JUMLAH_H]],NOTA[[#This Row],[HARGA/ CTN]]*IF(NOTA[[#This Row],[C]]="",0,NOTA[[#This Row],[C]]))</f>
        <v>2030400</v>
      </c>
      <c r="X410" s="54">
        <f>IF(NOTA[[#This Row],[JUMLAH]]="","",NOTA[[#This Row],[JUMLAH]]*NOTA[[#This Row],[DISC 1]])</f>
        <v>253800</v>
      </c>
      <c r="Y410" s="54">
        <f>IF(NOTA[[#This Row],[JUMLAH]]="","",(NOTA[[#This Row],[JUMLAH]]-NOTA[[#This Row],[DISC 1-]])*NOTA[[#This Row],[DISC 2]])</f>
        <v>88830</v>
      </c>
      <c r="Z410" s="54">
        <f>IF(NOTA[[#This Row],[JUMLAH]]="","",NOTA[[#This Row],[DISC 1-]]+NOTA[[#This Row],[DISC 2-]])</f>
        <v>342630</v>
      </c>
      <c r="AA410" s="54">
        <f>IF(NOTA[[#This Row],[JUMLAH]]="","",NOTA[[#This Row],[JUMLAH]]-NOTA[[#This Row],[DISC]])</f>
        <v>1687770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10" s="54">
        <f>IF(OR(NOTA[[#This Row],[QTY]]="",NOTA[[#This Row],[HARGA SATUAN]]="",),"",NOTA[[#This Row],[QTY]]*NOTA[[#This Row],[HARGA SATUAN]])</f>
        <v>2030400</v>
      </c>
      <c r="AF410" s="51">
        <f ca="1">IF(NOTA[ID_H]="","",INDEX(NOTA[TANGGAL],MATCH(,INDIRECT(ADDRESS(ROW(NOTA[TANGGAL]),COLUMN(NOTA[TANGGAL]))&amp;":"&amp;ADDRESS(ROW(),COLUMN(NOTA[TANGGAL]))),-1)))</f>
        <v>44972</v>
      </c>
      <c r="AG410" s="49" t="str">
        <f ca="1">IF(NOTA[[#This Row],[NAMA BARANG]]="","",INDEX(NOTA[SUPPLIER],MATCH(,INDIRECT(ADDRESS(ROW(NOTA[ID]),COLUMN(NOTA[ID]))&amp;":"&amp;ADDRESS(ROW(),COLUMN(NOTA[ID]))),-1)))</f>
        <v>ATALI MAKMUR</v>
      </c>
      <c r="AH410" s="49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2</v>
      </c>
      <c r="AK41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410" s="181">
        <f>IF(NOTA[[#This Row],[CONCAT1]]="","",MATCH(NOTA[[#This Row],[CONCAT1]],[2]!db[NB NOTA_C],0)+1)</f>
        <v>738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71</v>
      </c>
      <c r="E411" s="23"/>
      <c r="F411" s="26"/>
      <c r="G411" s="26"/>
      <c r="H411" s="31"/>
      <c r="I411" s="26"/>
      <c r="J411" s="51"/>
      <c r="K411" s="26"/>
      <c r="L411" s="26" t="s">
        <v>781</v>
      </c>
      <c r="M411" s="39">
        <v>1</v>
      </c>
      <c r="N411" s="26">
        <v>288</v>
      </c>
      <c r="O411" s="26" t="s">
        <v>423</v>
      </c>
      <c r="P411" s="49">
        <v>9300</v>
      </c>
      <c r="Q411" s="52"/>
      <c r="R411" s="39" t="s">
        <v>782</v>
      </c>
      <c r="S411" s="53">
        <v>0.125</v>
      </c>
      <c r="T411" s="53">
        <v>0.05</v>
      </c>
      <c r="U411" s="54"/>
      <c r="V411" s="37"/>
      <c r="W411" s="54">
        <f>IF(NOTA[[#This Row],[HARGA/ CTN]]="",NOTA[[#This Row],[JUMLAH_H]],NOTA[[#This Row],[HARGA/ CTN]]*IF(NOTA[[#This Row],[C]]="",0,NOTA[[#This Row],[C]]))</f>
        <v>2678400</v>
      </c>
      <c r="X411" s="54">
        <f>IF(NOTA[[#This Row],[JUMLAH]]="","",NOTA[[#This Row],[JUMLAH]]*NOTA[[#This Row],[DISC 1]])</f>
        <v>334800</v>
      </c>
      <c r="Y411" s="54">
        <f>IF(NOTA[[#This Row],[JUMLAH]]="","",(NOTA[[#This Row],[JUMLAH]]-NOTA[[#This Row],[DISC 1-]])*NOTA[[#This Row],[DISC 2]])</f>
        <v>117180</v>
      </c>
      <c r="Z411" s="54">
        <f>IF(NOTA[[#This Row],[JUMLAH]]="","",NOTA[[#This Row],[DISC 1-]]+NOTA[[#This Row],[DISC 2-]])</f>
        <v>451980</v>
      </c>
      <c r="AA411" s="54">
        <f>IF(NOTA[[#This Row],[JUMLAH]]="","",NOTA[[#This Row],[JUMLAH]]-NOTA[[#This Row],[DISC]])</f>
        <v>2226420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1" s="91">
        <f>IF(OR(NOTA[[#This Row],[QTY]]="",NOTA[[#This Row],[HARGA SATUAN]]="",),"",NOTA[[#This Row],[QTY]]*NOTA[[#This Row],[HARGA SATUAN]])</f>
        <v>2678400</v>
      </c>
      <c r="AF411" s="51">
        <f ca="1">IF(NOTA[ID_H]="","",INDEX(NOTA[TANGGAL],MATCH(,INDIRECT(ADDRESS(ROW(NOTA[TANGGAL]),COLUMN(NOTA[TANGGAL]))&amp;":"&amp;ADDRESS(ROW(),COLUMN(NOTA[TANGGAL]))),-1)))</f>
        <v>44972</v>
      </c>
      <c r="AG411" s="49" t="str">
        <f ca="1">IF(NOTA[[#This Row],[NAMA BARANG]]="","",INDEX(NOTA[SUPPLIER],MATCH(,INDIRECT(ADDRESS(ROW(NOTA[ID]),COLUMN(NOTA[ID]))&amp;":"&amp;ADDRESS(ROW(),COLUMN(NOTA[ID]))),-1)))</f>
        <v>ATALI MAKMUR</v>
      </c>
      <c r="AH411" s="49" t="str">
        <f ca="1">IF(NOTA[[#This Row],[ID_H]]="","",IF(NOTA[[#This Row],[FAKTUR]]="",INDIRECT(ADDRESS(ROW()-1,COLUMN())),NOTA[[#This Row],[FAKTUR]]))</f>
        <v>ARTO MORO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2</v>
      </c>
      <c r="AK4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411" s="181">
        <f>IF(NOTA[[#This Row],[CONCAT1]]="","",MATCH(NOTA[[#This Row],[CONCAT1]],[2]!db[NB NOTA_C],0)+1)</f>
        <v>524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71</v>
      </c>
      <c r="E412" s="23"/>
      <c r="F412" s="26"/>
      <c r="G412" s="26"/>
      <c r="H412" s="31"/>
      <c r="I412" s="26"/>
      <c r="J412" s="51"/>
      <c r="K412" s="26"/>
      <c r="L412" s="26" t="s">
        <v>238</v>
      </c>
      <c r="M412" s="39">
        <v>3</v>
      </c>
      <c r="N412" s="26">
        <v>2160</v>
      </c>
      <c r="O412" s="26" t="s">
        <v>411</v>
      </c>
      <c r="P412" s="49">
        <v>4800</v>
      </c>
      <c r="Q412" s="52"/>
      <c r="R412" s="39" t="s">
        <v>761</v>
      </c>
      <c r="S412" s="53">
        <v>0.125</v>
      </c>
      <c r="T412" s="53">
        <v>0.05</v>
      </c>
      <c r="U412" s="54"/>
      <c r="V412" s="37"/>
      <c r="W412" s="54">
        <f>IF(NOTA[[#This Row],[HARGA/ CTN]]="",NOTA[[#This Row],[JUMLAH_H]],NOTA[[#This Row],[HARGA/ CTN]]*IF(NOTA[[#This Row],[C]]="",0,NOTA[[#This Row],[C]]))</f>
        <v>10368000</v>
      </c>
      <c r="X412" s="54">
        <f>IF(NOTA[[#This Row],[JUMLAH]]="","",NOTA[[#This Row],[JUMLAH]]*NOTA[[#This Row],[DISC 1]])</f>
        <v>1296000</v>
      </c>
      <c r="Y412" s="54">
        <f>IF(NOTA[[#This Row],[JUMLAH]]="","",(NOTA[[#This Row],[JUMLAH]]-NOTA[[#This Row],[DISC 1-]])*NOTA[[#This Row],[DISC 2]])</f>
        <v>453600</v>
      </c>
      <c r="Z412" s="54">
        <f>IF(NOTA[[#This Row],[JUMLAH]]="","",NOTA[[#This Row],[DISC 1-]]+NOTA[[#This Row],[DISC 2-]])</f>
        <v>1749600</v>
      </c>
      <c r="AA412" s="54">
        <f>IF(NOTA[[#This Row],[JUMLAH]]="","",NOTA[[#This Row],[JUMLAH]]-NOTA[[#This Row],[DISC]])</f>
        <v>8618400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12" s="54">
        <f>IF(OR(NOTA[[#This Row],[QTY]]="",NOTA[[#This Row],[HARGA SATUAN]]="",),"",NOTA[[#This Row],[QTY]]*NOTA[[#This Row],[HARGA SATUAN]])</f>
        <v>10368000</v>
      </c>
      <c r="AF412" s="51">
        <f ca="1">IF(NOTA[ID_H]="","",INDEX(NOTA[TANGGAL],MATCH(,INDIRECT(ADDRESS(ROW(NOTA[TANGGAL]),COLUMN(NOTA[TANGGAL]))&amp;":"&amp;ADDRESS(ROW(),COLUMN(NOTA[TANGGAL]))),-1)))</f>
        <v>44972</v>
      </c>
      <c r="AG412" s="49" t="str">
        <f ca="1">IF(NOTA[[#This Row],[NAMA BARANG]]="","",INDEX(NOTA[SUPPLIER],MATCH(,INDIRECT(ADDRESS(ROW(NOTA[ID]),COLUMN(NOTA[ID]))&amp;":"&amp;ADDRESS(ROW(),COLUMN(NOTA[ID]))),-1)))</f>
        <v>ATALI MAKMUR</v>
      </c>
      <c r="AH412" s="49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2</v>
      </c>
      <c r="AK41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412" s="181">
        <f>IF(NOTA[[#This Row],[CONCAT1]]="","",MATCH(NOTA[[#This Row],[CONCAT1]],[2]!db[NB NOTA_C],0)+1)</f>
        <v>523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71</v>
      </c>
      <c r="E413" s="23"/>
      <c r="F413" s="26"/>
      <c r="G413" s="26"/>
      <c r="H413" s="31"/>
      <c r="I413" s="26"/>
      <c r="J413" s="51"/>
      <c r="K413" s="26"/>
      <c r="L413" s="26" t="s">
        <v>175</v>
      </c>
      <c r="M413" s="39">
        <v>2</v>
      </c>
      <c r="N413" s="26">
        <v>60</v>
      </c>
      <c r="O413" s="26" t="s">
        <v>427</v>
      </c>
      <c r="P413" s="49">
        <v>104400</v>
      </c>
      <c r="Q413" s="52"/>
      <c r="R413" s="39" t="s">
        <v>641</v>
      </c>
      <c r="S413" s="53">
        <v>0.125</v>
      </c>
      <c r="T413" s="53">
        <v>0.05</v>
      </c>
      <c r="U413" s="54"/>
      <c r="V413" s="37"/>
      <c r="W413" s="54">
        <f>IF(NOTA[[#This Row],[HARGA/ CTN]]="",NOTA[[#This Row],[JUMLAH_H]],NOTA[[#This Row],[HARGA/ CTN]]*IF(NOTA[[#This Row],[C]]="",0,NOTA[[#This Row],[C]]))</f>
        <v>6264000</v>
      </c>
      <c r="X413" s="54">
        <f>IF(NOTA[[#This Row],[JUMLAH]]="","",NOTA[[#This Row],[JUMLAH]]*NOTA[[#This Row],[DISC 1]])</f>
        <v>783000</v>
      </c>
      <c r="Y413" s="54">
        <f>IF(NOTA[[#This Row],[JUMLAH]]="","",(NOTA[[#This Row],[JUMLAH]]-NOTA[[#This Row],[DISC 1-]])*NOTA[[#This Row],[DISC 2]])</f>
        <v>274050</v>
      </c>
      <c r="Z413" s="54">
        <f>IF(NOTA[[#This Row],[JUMLAH]]="","",NOTA[[#This Row],[DISC 1-]]+NOTA[[#This Row],[DISC 2-]])</f>
        <v>1057050</v>
      </c>
      <c r="AA413" s="54">
        <f>IF(NOTA[[#This Row],[JUMLAH]]="","",NOTA[[#This Row],[JUMLAH]]-NOTA[[#This Row],[DISC]])</f>
        <v>5206950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13" s="54">
        <f>IF(OR(NOTA[[#This Row],[QTY]]="",NOTA[[#This Row],[HARGA SATUAN]]="",),"",NOTA[[#This Row],[QTY]]*NOTA[[#This Row],[HARGA SATUAN]])</f>
        <v>6264000</v>
      </c>
      <c r="AF413" s="51">
        <f ca="1">IF(NOTA[ID_H]="","",INDEX(NOTA[TANGGAL],MATCH(,INDIRECT(ADDRESS(ROW(NOTA[TANGGAL]),COLUMN(NOTA[TANGGAL]))&amp;":"&amp;ADDRESS(ROW(),COLUMN(NOTA[TANGGAL]))),-1)))</f>
        <v>44972</v>
      </c>
      <c r="AG413" s="49" t="str">
        <f ca="1">IF(NOTA[[#This Row],[NAMA BARANG]]="","",INDEX(NOTA[SUPPLIER],MATCH(,INDIRECT(ADDRESS(ROW(NOTA[ID]),COLUMN(NOTA[ID]))&amp;":"&amp;ADDRESS(ROW(),COLUMN(NOTA[ID]))),-1)))</f>
        <v>ATALI MAKMUR</v>
      </c>
      <c r="AH413" s="49" t="str">
        <f ca="1">IF(NOTA[[#This Row],[ID_H]]="","",IF(NOTA[[#This Row],[FAKTUR]]="",INDIRECT(ADDRESS(ROW()-1,COLUMN())),NOTA[[#This Row],[FAKTUR]]))</f>
        <v>ARTO MORO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2</v>
      </c>
      <c r="AK41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413" s="181">
        <f>IF(NOTA[[#This Row],[CONCAT1]]="","",MATCH(NOTA[[#This Row],[CONCAT1]],[2]!db[NB NOTA_C],0)+1)</f>
        <v>1779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71</v>
      </c>
      <c r="E414" s="23"/>
      <c r="F414" s="26"/>
      <c r="G414" s="26"/>
      <c r="H414" s="31"/>
      <c r="I414" s="26"/>
      <c r="J414" s="51"/>
      <c r="K414" s="26"/>
      <c r="L414" s="26" t="s">
        <v>660</v>
      </c>
      <c r="M414" s="39">
        <v>3</v>
      </c>
      <c r="N414" s="26">
        <v>432</v>
      </c>
      <c r="O414" s="26" t="s">
        <v>406</v>
      </c>
      <c r="P414" s="49">
        <v>10600</v>
      </c>
      <c r="Q414" s="52"/>
      <c r="R414" s="39" t="s">
        <v>407</v>
      </c>
      <c r="S414" s="53">
        <v>0.125</v>
      </c>
      <c r="T414" s="53">
        <v>0.05</v>
      </c>
      <c r="U414" s="54"/>
      <c r="V414" s="37"/>
      <c r="W414" s="54">
        <f>IF(NOTA[[#This Row],[HARGA/ CTN]]="",NOTA[[#This Row],[JUMLAH_H]],NOTA[[#This Row],[HARGA/ CTN]]*IF(NOTA[[#This Row],[C]]="",0,NOTA[[#This Row],[C]]))</f>
        <v>4579200</v>
      </c>
      <c r="X414" s="54">
        <f>IF(NOTA[[#This Row],[JUMLAH]]="","",NOTA[[#This Row],[JUMLAH]]*NOTA[[#This Row],[DISC 1]])</f>
        <v>572400</v>
      </c>
      <c r="Y414" s="54">
        <f>IF(NOTA[[#This Row],[JUMLAH]]="","",(NOTA[[#This Row],[JUMLAH]]-NOTA[[#This Row],[DISC 1-]])*NOTA[[#This Row],[DISC 2]])</f>
        <v>200340</v>
      </c>
      <c r="Z414" s="54">
        <f>IF(NOTA[[#This Row],[JUMLAH]]="","",NOTA[[#This Row],[DISC 1-]]+NOTA[[#This Row],[DISC 2-]])</f>
        <v>772740</v>
      </c>
      <c r="AA414" s="54">
        <f>IF(NOTA[[#This Row],[JUMLAH]]="","",NOTA[[#This Row],[JUMLAH]]-NOTA[[#This Row],[DISC]])</f>
        <v>3806460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14" s="54">
        <f>IF(OR(NOTA[[#This Row],[QTY]]="",NOTA[[#This Row],[HARGA SATUAN]]="",),"",NOTA[[#This Row],[QTY]]*NOTA[[#This Row],[HARGA SATUAN]])</f>
        <v>4579200</v>
      </c>
      <c r="AF414" s="51">
        <f ca="1">IF(NOTA[ID_H]="","",INDEX(NOTA[TANGGAL],MATCH(,INDIRECT(ADDRESS(ROW(NOTA[TANGGAL]),COLUMN(NOTA[TANGGAL]))&amp;":"&amp;ADDRESS(ROW(),COLUMN(NOTA[TANGGAL]))),-1)))</f>
        <v>44972</v>
      </c>
      <c r="AG414" s="49" t="str">
        <f ca="1">IF(NOTA[[#This Row],[NAMA BARANG]]="","",INDEX(NOTA[SUPPLIER],MATCH(,INDIRECT(ADDRESS(ROW(NOTA[ID]),COLUMN(NOTA[ID]))&amp;":"&amp;ADDRESS(ROW(),COLUMN(NOTA[ID]))),-1)))</f>
        <v>ATALI MAKMUR</v>
      </c>
      <c r="AH414" s="49" t="str">
        <f ca="1">IF(NOTA[[#This Row],[ID_H]]="","",IF(NOTA[[#This Row],[FAKTUR]]="",INDIRECT(ADDRESS(ROW()-1,COLUMN())),NOTA[[#This Row],[FAKTUR]]))</f>
        <v>ARTO MORO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2</v>
      </c>
      <c r="AK41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14" s="181">
        <f>IF(NOTA[[#This Row],[CONCAT1]]="","",MATCH(NOTA[[#This Row],[CONCAT1]],[2]!db[NB NOTA_C],0)+1)</f>
        <v>489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71</v>
      </c>
      <c r="E415" s="23"/>
      <c r="F415" s="26"/>
      <c r="G415" s="26"/>
      <c r="H415" s="31"/>
      <c r="I415" s="26"/>
      <c r="J415" s="51"/>
      <c r="K415" s="26"/>
      <c r="L415" s="26" t="s">
        <v>658</v>
      </c>
      <c r="M415" s="39">
        <v>1</v>
      </c>
      <c r="N415" s="26">
        <v>288</v>
      </c>
      <c r="O415" s="26" t="s">
        <v>406</v>
      </c>
      <c r="P415" s="49">
        <v>6700</v>
      </c>
      <c r="Q415" s="52"/>
      <c r="R415" s="39" t="s">
        <v>659</v>
      </c>
      <c r="S415" s="53">
        <v>0.125</v>
      </c>
      <c r="T415" s="53">
        <v>0.05</v>
      </c>
      <c r="U415" s="54"/>
      <c r="V415" s="37"/>
      <c r="W415" s="54">
        <f>IF(NOTA[[#This Row],[HARGA/ CTN]]="",NOTA[[#This Row],[JUMLAH_H]],NOTA[[#This Row],[HARGA/ CTN]]*IF(NOTA[[#This Row],[C]]="",0,NOTA[[#This Row],[C]]))</f>
        <v>1929600</v>
      </c>
      <c r="X415" s="54">
        <f>IF(NOTA[[#This Row],[JUMLAH]]="","",NOTA[[#This Row],[JUMLAH]]*NOTA[[#This Row],[DISC 1]])</f>
        <v>241200</v>
      </c>
      <c r="Y415" s="54">
        <f>IF(NOTA[[#This Row],[JUMLAH]]="","",(NOTA[[#This Row],[JUMLAH]]-NOTA[[#This Row],[DISC 1-]])*NOTA[[#This Row],[DISC 2]])</f>
        <v>84420</v>
      </c>
      <c r="Z415" s="54">
        <f>IF(NOTA[[#This Row],[JUMLAH]]="","",NOTA[[#This Row],[DISC 1-]]+NOTA[[#This Row],[DISC 2-]])</f>
        <v>325620</v>
      </c>
      <c r="AA415" s="54">
        <f>IF(NOTA[[#This Row],[JUMLAH]]="","",NOTA[[#This Row],[JUMLAH]]-NOTA[[#This Row],[DISC]])</f>
        <v>1603980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415" s="54">
        <f>IF(OR(NOTA[[#This Row],[QTY]]="",NOTA[[#This Row],[HARGA SATUAN]]="",),"",NOTA[[#This Row],[QTY]]*NOTA[[#This Row],[HARGA SATUAN]])</f>
        <v>1929600</v>
      </c>
      <c r="AF415" s="51">
        <f ca="1">IF(NOTA[ID_H]="","",INDEX(NOTA[TANGGAL],MATCH(,INDIRECT(ADDRESS(ROW(NOTA[TANGGAL]),COLUMN(NOTA[TANGGAL]))&amp;":"&amp;ADDRESS(ROW(),COLUMN(NOTA[TANGGAL]))),-1)))</f>
        <v>44972</v>
      </c>
      <c r="AG415" s="49" t="str">
        <f ca="1">IF(NOTA[[#This Row],[NAMA BARANG]]="","",INDEX(NOTA[SUPPLIER],MATCH(,INDIRECT(ADDRESS(ROW(NOTA[ID]),COLUMN(NOTA[ID]))&amp;":"&amp;ADDRESS(ROW(),COLUMN(NOTA[ID]))),-1)))</f>
        <v>ATALI MAKMUR</v>
      </c>
      <c r="AH415" s="49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2</v>
      </c>
      <c r="AK415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415" s="181">
        <f>IF(NOTA[[#This Row],[CONCAT1]]="","",MATCH(NOTA[[#This Row],[CONCAT1]],[2]!db[NB NOTA_C],0)+1)</f>
        <v>494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71</v>
      </c>
      <c r="E416" s="23"/>
      <c r="F416" s="26"/>
      <c r="G416" s="26"/>
      <c r="H416" s="31"/>
      <c r="I416" s="26"/>
      <c r="J416" s="51"/>
      <c r="K416" s="26"/>
      <c r="L416" s="26" t="s">
        <v>174</v>
      </c>
      <c r="M416" s="39">
        <v>1</v>
      </c>
      <c r="N416" s="26">
        <v>72</v>
      </c>
      <c r="O416" s="26" t="s">
        <v>414</v>
      </c>
      <c r="P416" s="49">
        <v>37200</v>
      </c>
      <c r="Q416" s="52"/>
      <c r="R416" s="39" t="s">
        <v>407</v>
      </c>
      <c r="S416" s="53">
        <v>0.125</v>
      </c>
      <c r="T416" s="53">
        <v>0.05</v>
      </c>
      <c r="U416" s="54"/>
      <c r="V416" s="37"/>
      <c r="W416" s="54">
        <f>IF(NOTA[[#This Row],[HARGA/ CTN]]="",NOTA[[#This Row],[JUMLAH_H]],NOTA[[#This Row],[HARGA/ CTN]]*IF(NOTA[[#This Row],[C]]="",0,NOTA[[#This Row],[C]]))</f>
        <v>2678400</v>
      </c>
      <c r="X416" s="54">
        <f>IF(NOTA[[#This Row],[JUMLAH]]="","",NOTA[[#This Row],[JUMLAH]]*NOTA[[#This Row],[DISC 1]])</f>
        <v>334800</v>
      </c>
      <c r="Y416" s="54">
        <f>IF(NOTA[[#This Row],[JUMLAH]]="","",(NOTA[[#This Row],[JUMLAH]]-NOTA[[#This Row],[DISC 1-]])*NOTA[[#This Row],[DISC 2]])</f>
        <v>117180</v>
      </c>
      <c r="Z416" s="54">
        <f>IF(NOTA[[#This Row],[JUMLAH]]="","",NOTA[[#This Row],[DISC 1-]]+NOTA[[#This Row],[DISC 2-]])</f>
        <v>451980</v>
      </c>
      <c r="AA416" s="54">
        <f>IF(NOTA[[#This Row],[JUMLAH]]="","",NOTA[[#This Row],[JUMLAH]]-NOTA[[#This Row],[DISC]])</f>
        <v>2226420</v>
      </c>
      <c r="AB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7109370</v>
      </c>
      <c r="AC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35020230</v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6" s="54">
        <f>IF(OR(NOTA[[#This Row],[QTY]]="",NOTA[[#This Row],[HARGA SATUAN]]="",),"",NOTA[[#This Row],[QTY]]*NOTA[[#This Row],[HARGA SATUAN]])</f>
        <v>2678400</v>
      </c>
      <c r="AF416" s="51">
        <f ca="1">IF(NOTA[ID_H]="","",INDEX(NOTA[TANGGAL],MATCH(,INDIRECT(ADDRESS(ROW(NOTA[TANGGAL]),COLUMN(NOTA[TANGGAL]))&amp;":"&amp;ADDRESS(ROW(),COLUMN(NOTA[TANGGAL]))),-1)))</f>
        <v>44972</v>
      </c>
      <c r="AG416" s="49" t="str">
        <f ca="1">IF(NOTA[[#This Row],[NAMA BARANG]]="","",INDEX(NOTA[SUPPLIER],MATCH(,INDIRECT(ADDRESS(ROW(NOTA[ID]),COLUMN(NOTA[ID]))&amp;":"&amp;ADDRESS(ROW(),COLUMN(NOTA[ID]))),-1)))</f>
        <v>ATALI MAKMUR</v>
      </c>
      <c r="AH416" s="49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2</v>
      </c>
      <c r="AK41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416" s="181">
        <f>IF(NOTA[[#This Row],[CONCAT1]]="","",MATCH(NOTA[[#This Row],[CONCAT1]],[2]!db[NB NOTA_C],0)+1)</f>
        <v>1776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181" t="str">
        <f>IF(NOTA[[#This Row],[CONCAT1]]="","",MATCH(NOTA[[#This Row],[CONCAT1]],[2]!db[NB NOTA_C],0)+1)</f>
        <v/>
      </c>
    </row>
    <row r="418" spans="1:40" ht="20.100000000000001" customHeight="1" x14ac:dyDescent="0.25">
      <c r="A418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4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BIN_1502_278-8</v>
      </c>
      <c r="C418" s="50" t="e">
        <f ca="1">IF(NOTA[[#This Row],[ID_P]]="","",MATCH(NOTA[[#This Row],[ID_P]],[1]!B_MSK[N_ID],0))</f>
        <v>#REF!</v>
      </c>
      <c r="D418" s="50">
        <f ca="1">IF(NOTA[[#This Row],[NAMA BARANG]]="","",INDEX(NOTA[ID],MATCH(,INDIRECT(ADDRESS(ROW(NOTA[ID]),COLUMN(NOTA[ID]))&amp;":"&amp;ADDRESS(ROW(),COLUMN(NOTA[ID]))),-1)))</f>
        <v>72</v>
      </c>
      <c r="E418" s="23"/>
      <c r="F418" s="26" t="s">
        <v>595</v>
      </c>
      <c r="G418" s="26" t="s">
        <v>359</v>
      </c>
      <c r="H418" s="31" t="s">
        <v>783</v>
      </c>
      <c r="I418" s="26"/>
      <c r="J418" s="51">
        <v>44967</v>
      </c>
      <c r="K418" s="26"/>
      <c r="L418" s="26" t="s">
        <v>784</v>
      </c>
      <c r="M418" s="39">
        <v>2</v>
      </c>
      <c r="N418" s="26">
        <v>600</v>
      </c>
      <c r="O418" s="26" t="s">
        <v>419</v>
      </c>
      <c r="P418" s="49">
        <v>3850</v>
      </c>
      <c r="Q418" s="52"/>
      <c r="R418" s="39" t="s">
        <v>792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2310000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2310000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418" s="54">
        <f>IF(OR(NOTA[[#This Row],[QTY]]="",NOTA[[#This Row],[HARGA SATUAN]]="",),"",NOTA[[#This Row],[QTY]]*NOTA[[#This Row],[HARGA SATUAN]])</f>
        <v>2310000</v>
      </c>
      <c r="AF418" s="51">
        <f ca="1">IF(NOTA[ID_H]="","",INDEX(NOTA[TANGGAL],MATCH(,INDIRECT(ADDRESS(ROW(NOTA[TANGGAL]),COLUMN(NOTA[TANGGAL]))&amp;":"&amp;ADDRESS(ROW(),COLUMN(NOTA[TANGGAL]))),-1)))</f>
        <v>44972</v>
      </c>
      <c r="AG418" s="49" t="str">
        <f ca="1">IF(NOTA[[#This Row],[NAMA BARANG]]="","",INDEX(NOTA[SUPPLIER],MATCH(,INDIRECT(ADDRESS(ROW(NOTA[ID]),COLUMN(NOTA[ID]))&amp;":"&amp;ADDRESS(ROW(),COLUMN(NOTA[ID]))),-1)))</f>
        <v>BINTANG SAUDARA</v>
      </c>
      <c r="AH418" s="49" t="str">
        <f ca="1">IF(NOTA[[#This Row],[ID_H]]="","",IF(NOTA[[#This Row],[FAKTUR]]="",INDIRECT(ADDRESS(ROW()-1,COLUMN())),NOTA[[#This Row],[FAKTUR]]))</f>
        <v>UNTANA</v>
      </c>
      <c r="AI418" s="38">
        <f ca="1">IF(NOTA[[#This Row],[ID]]="","",COUNTIF(NOTA[ID_H],NOTA[[#This Row],[ID_H]]))</f>
        <v>8</v>
      </c>
      <c r="AJ418" s="38">
        <f>IF(NOTA[[#This Row],[TGL.NOTA]]="",IF(NOTA[[#This Row],[SUPPLIER_H]]="","",AJ417),MONTH(NOTA[[#This Row],[TGL.NOTA]]))</f>
        <v>2</v>
      </c>
      <c r="AK418" s="38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418" s="181">
        <f>IF(NOTA[[#This Row],[CONCAT1]]="","",MATCH(NOTA[[#This Row],[CONCAT1]],[2]!db[NB NOTA_C],0)+1)</f>
        <v>1409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72</v>
      </c>
      <c r="E419" s="23"/>
      <c r="F419" s="26"/>
      <c r="G419" s="26"/>
      <c r="H419" s="31"/>
      <c r="I419" s="26"/>
      <c r="J419" s="51"/>
      <c r="K419" s="26"/>
      <c r="L419" s="26" t="s">
        <v>785</v>
      </c>
      <c r="M419" s="39">
        <v>2</v>
      </c>
      <c r="N419" s="26">
        <v>320</v>
      </c>
      <c r="O419" s="26" t="s">
        <v>419</v>
      </c>
      <c r="P419" s="49">
        <v>9500</v>
      </c>
      <c r="Q419" s="163"/>
      <c r="R419" s="184" t="s">
        <v>793</v>
      </c>
      <c r="S419" s="16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3040000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3040000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419" s="54">
        <f>IF(OR(NOTA[[#This Row],[QTY]]="",NOTA[[#This Row],[HARGA SATUAN]]="",),"",NOTA[[#This Row],[QTY]]*NOTA[[#This Row],[HARGA SATUAN]])</f>
        <v>3040000</v>
      </c>
      <c r="AF419" s="51">
        <f ca="1">IF(NOTA[ID_H]="","",INDEX(NOTA[TANGGAL],MATCH(,INDIRECT(ADDRESS(ROW(NOTA[TANGGAL]),COLUMN(NOTA[TANGGAL]))&amp;":"&amp;ADDRESS(ROW(),COLUMN(NOTA[TANGGAL]))),-1)))</f>
        <v>44972</v>
      </c>
      <c r="AG419" s="49" t="str">
        <f ca="1">IF(NOTA[[#This Row],[NAMA BARANG]]="","",INDEX(NOTA[SUPPLIER],MATCH(,INDIRECT(ADDRESS(ROW(NOTA[ID]),COLUMN(NOTA[ID]))&amp;":"&amp;ADDRESS(ROW(),COLUMN(NOTA[ID]))),-1)))</f>
        <v>BINTANG SAUDARA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2</v>
      </c>
      <c r="AK419" s="38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419" s="181" t="e">
        <f>IF(NOTA[[#This Row],[CONCAT1]]="","",MATCH(NOTA[[#This Row],[CONCAT1]],[2]!db[NB NOTA_C],0)+1)</f>
        <v>#N/A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72</v>
      </c>
      <c r="E420" s="23"/>
      <c r="F420" s="26"/>
      <c r="G420" s="26"/>
      <c r="H420" s="31"/>
      <c r="I420" s="26"/>
      <c r="J420" s="51"/>
      <c r="K420" s="26"/>
      <c r="L420" s="26" t="s">
        <v>786</v>
      </c>
      <c r="M420" s="39">
        <v>3</v>
      </c>
      <c r="N420" s="26">
        <v>600</v>
      </c>
      <c r="O420" s="26" t="s">
        <v>419</v>
      </c>
      <c r="P420" s="49">
        <v>4750</v>
      </c>
      <c r="Q420" s="52"/>
      <c r="R420" s="39" t="s">
        <v>794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2850000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2850000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420" s="54">
        <f>IF(OR(NOTA[[#This Row],[QTY]]="",NOTA[[#This Row],[HARGA SATUAN]]="",),"",NOTA[[#This Row],[QTY]]*NOTA[[#This Row],[HARGA SATUAN]])</f>
        <v>2850000</v>
      </c>
      <c r="AF420" s="51">
        <f ca="1">IF(NOTA[ID_H]="","",INDEX(NOTA[TANGGAL],MATCH(,INDIRECT(ADDRESS(ROW(NOTA[TANGGAL]),COLUMN(NOTA[TANGGAL]))&amp;":"&amp;ADDRESS(ROW(),COLUMN(NOTA[TANGGAL]))),-1)))</f>
        <v>44972</v>
      </c>
      <c r="AG420" s="49" t="str">
        <f ca="1">IF(NOTA[[#This Row],[NAMA BARANG]]="","",INDEX(NOTA[SUPPLIER],MATCH(,INDIRECT(ADDRESS(ROW(NOTA[ID]),COLUMN(NOTA[ID]))&amp;":"&amp;ADDRESS(ROW(),COLUMN(NOTA[ID]))),-1)))</f>
        <v>BINTANG SAUDARA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2</v>
      </c>
      <c r="AK420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420" s="181" t="e">
        <f>IF(NOTA[[#This Row],[CONCAT1]]="","",MATCH(NOTA[[#This Row],[CONCAT1]],[2]!db[NB NOTA_C],0)+1)</f>
        <v>#N/A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72</v>
      </c>
      <c r="E421" s="23"/>
      <c r="F421" s="26"/>
      <c r="G421" s="26"/>
      <c r="H421" s="31"/>
      <c r="I421" s="26"/>
      <c r="J421" s="51"/>
      <c r="K421" s="26"/>
      <c r="L421" s="26" t="s">
        <v>787</v>
      </c>
      <c r="M421" s="39">
        <v>1</v>
      </c>
      <c r="N421" s="26">
        <v>200</v>
      </c>
      <c r="O421" s="26" t="s">
        <v>419</v>
      </c>
      <c r="P421" s="49">
        <v>4850</v>
      </c>
      <c r="Q421" s="52"/>
      <c r="R421" s="39" t="s">
        <v>794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970000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970000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E421" s="54">
        <f>IF(OR(NOTA[[#This Row],[QTY]]="",NOTA[[#This Row],[HARGA SATUAN]]="",),"",NOTA[[#This Row],[QTY]]*NOTA[[#This Row],[HARGA SATUAN]])</f>
        <v>970000</v>
      </c>
      <c r="AF421" s="51">
        <f ca="1">IF(NOTA[ID_H]="","",INDEX(NOTA[TANGGAL],MATCH(,INDIRECT(ADDRESS(ROW(NOTA[TANGGAL]),COLUMN(NOTA[TANGGAL]))&amp;":"&amp;ADDRESS(ROW(),COLUMN(NOTA[TANGGAL]))),-1)))</f>
        <v>44972</v>
      </c>
      <c r="AG421" s="49" t="str">
        <f ca="1">IF(NOTA[[#This Row],[NAMA BARANG]]="","",INDEX(NOTA[SUPPLIER],MATCH(,INDIRECT(ADDRESS(ROW(NOTA[ID]),COLUMN(NOTA[ID]))&amp;":"&amp;ADDRESS(ROW(),COLUMN(NOTA[ID]))),-1)))</f>
        <v>BINTANG SAUDARA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2</v>
      </c>
      <c r="AK421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N421" s="181">
        <f>IF(NOTA[[#This Row],[CONCAT1]]="","",MATCH(NOTA[[#This Row],[CONCAT1]],[2]!db[NB NOTA_C],0)+1)</f>
        <v>1414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72</v>
      </c>
      <c r="E422" s="23"/>
      <c r="F422" s="26"/>
      <c r="G422" s="26"/>
      <c r="H422" s="31"/>
      <c r="I422" s="26"/>
      <c r="J422" s="51"/>
      <c r="K422" s="26"/>
      <c r="L422" s="26" t="s">
        <v>788</v>
      </c>
      <c r="M422" s="39">
        <v>2</v>
      </c>
      <c r="N422" s="26">
        <v>300</v>
      </c>
      <c r="O422" s="26" t="s">
        <v>419</v>
      </c>
      <c r="P422" s="49">
        <v>10500</v>
      </c>
      <c r="Q422" s="52"/>
      <c r="R422" s="39" t="s">
        <v>795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3150000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3150000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2" s="54">
        <f>IF(OR(NOTA[[#This Row],[QTY]]="",NOTA[[#This Row],[HARGA SATUAN]]="",),"",NOTA[[#This Row],[QTY]]*NOTA[[#This Row],[HARGA SATUAN]])</f>
        <v>3150000</v>
      </c>
      <c r="AF422" s="51">
        <f ca="1">IF(NOTA[ID_H]="","",INDEX(NOTA[TANGGAL],MATCH(,INDIRECT(ADDRESS(ROW(NOTA[TANGGAL]),COLUMN(NOTA[TANGGAL]))&amp;":"&amp;ADDRESS(ROW(),COLUMN(NOTA[TANGGAL]))),-1)))</f>
        <v>44972</v>
      </c>
      <c r="AG422" s="49" t="str">
        <f ca="1">IF(NOTA[[#This Row],[NAMA BARANG]]="","",INDEX(NOTA[SUPPLIER],MATCH(,INDIRECT(ADDRESS(ROW(NOTA[ID]),COLUMN(NOTA[ID]))&amp;":"&amp;ADDRESS(ROW(),COLUMN(NOTA[ID]))),-1)))</f>
        <v>BINTANG SAUDARA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2</v>
      </c>
      <c r="AK422" s="38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422" s="181">
        <f>IF(NOTA[[#This Row],[CONCAT1]]="","",MATCH(NOTA[[#This Row],[CONCAT1]],[2]!db[NB NOTA_C],0)+1)</f>
        <v>1417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72</v>
      </c>
      <c r="E423" s="23"/>
      <c r="F423" s="26"/>
      <c r="G423" s="26"/>
      <c r="H423" s="31"/>
      <c r="I423" s="26"/>
      <c r="J423" s="51"/>
      <c r="K423" s="26"/>
      <c r="L423" s="26" t="s">
        <v>789</v>
      </c>
      <c r="M423" s="39">
        <v>2</v>
      </c>
      <c r="N423" s="26">
        <v>600</v>
      </c>
      <c r="O423" s="26" t="s">
        <v>419</v>
      </c>
      <c r="P423" s="49">
        <v>5250</v>
      </c>
      <c r="Q423" s="52"/>
      <c r="R423" s="39" t="s">
        <v>792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3150000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3150000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3" s="54">
        <f>IF(OR(NOTA[[#This Row],[QTY]]="",NOTA[[#This Row],[HARGA SATUAN]]="",),"",NOTA[[#This Row],[QTY]]*NOTA[[#This Row],[HARGA SATUAN]])</f>
        <v>3150000</v>
      </c>
      <c r="AF423" s="51">
        <f ca="1">IF(NOTA[ID_H]="","",INDEX(NOTA[TANGGAL],MATCH(,INDIRECT(ADDRESS(ROW(NOTA[TANGGAL]),COLUMN(NOTA[TANGGAL]))&amp;":"&amp;ADDRESS(ROW(),COLUMN(NOTA[TANGGAL]))),-1)))</f>
        <v>44972</v>
      </c>
      <c r="AG423" s="49" t="str">
        <f ca="1">IF(NOTA[[#This Row],[NAMA BARANG]]="","",INDEX(NOTA[SUPPLIER],MATCH(,INDIRECT(ADDRESS(ROW(NOTA[ID]),COLUMN(NOTA[ID]))&amp;":"&amp;ADDRESS(ROW(),COLUMN(NOTA[ID]))),-1)))</f>
        <v>BINTANG SAUDARA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2</v>
      </c>
      <c r="AK423" s="38" t="str">
        <f>LOWER(SUBSTITUTE(SUBSTITUTE(SUBSTITUTE(SUBSTITUTE(SUBSTITUTE(SUBSTITUTE(SUBSTITUTE(SUBSTITUTE(SUBSTITUTE(NOTA[NAMA BARANG]," ",),".",""),"-",""),"(",""),")",""),",",""),"/",""),"""",""),"+",""))</f>
        <v>looseleafb550lbrkoalamtk</v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looseleafb550lbrkoalamtk1575000</v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looseleafb550lbrkoalamtk1575000</v>
      </c>
      <c r="AN423" s="181">
        <f>IF(NOTA[[#This Row],[CONCAT1]]="","",MATCH(NOTA[[#This Row],[CONCAT1]],[2]!db[NB NOTA_C],0)+1)</f>
        <v>1420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72</v>
      </c>
      <c r="E424" s="23"/>
      <c r="F424" s="26"/>
      <c r="G424" s="26"/>
      <c r="H424" s="31"/>
      <c r="I424" s="26"/>
      <c r="J424" s="51"/>
      <c r="K424" s="26"/>
      <c r="L424" s="26" t="s">
        <v>790</v>
      </c>
      <c r="M424" s="39">
        <v>2</v>
      </c>
      <c r="N424" s="26">
        <v>60</v>
      </c>
      <c r="O424" s="26" t="s">
        <v>362</v>
      </c>
      <c r="P424" s="49">
        <v>43000</v>
      </c>
      <c r="Q424" s="52"/>
      <c r="R424" s="39" t="s">
        <v>363</v>
      </c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2580000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2580000</v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424" s="54">
        <f>IF(OR(NOTA[[#This Row],[QTY]]="",NOTA[[#This Row],[HARGA SATUAN]]="",),"",NOTA[[#This Row],[QTY]]*NOTA[[#This Row],[HARGA SATUAN]])</f>
        <v>2580000</v>
      </c>
      <c r="AF424" s="51">
        <f ca="1">IF(NOTA[ID_H]="","",INDEX(NOTA[TANGGAL],MATCH(,INDIRECT(ADDRESS(ROW(NOTA[TANGGAL]),COLUMN(NOTA[TANGGAL]))&amp;":"&amp;ADDRESS(ROW(),COLUMN(NOTA[TANGGAL]))),-1)))</f>
        <v>44972</v>
      </c>
      <c r="AG424" s="49" t="str">
        <f ca="1">IF(NOTA[[#This Row],[NAMA BARANG]]="","",INDEX(NOTA[SUPPLIER],MATCH(,INDIRECT(ADDRESS(ROW(NOTA[ID]),COLUMN(NOTA[ID]))&amp;":"&amp;ADDRESS(ROW(),COLUMN(NOTA[ID]))),-1)))</f>
        <v>BINTANG SAUDARA</v>
      </c>
      <c r="AH424" s="49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>
        <f ca="1">IF(NOTA[[#This Row],[TGL.NOTA]]="",IF(NOTA[[#This Row],[SUPPLIER_H]]="","",AJ423),MONTH(NOTA[[#This Row],[TGL.NOTA]]))</f>
        <v>2</v>
      </c>
      <c r="AK424" s="38" t="str">
        <f>LOWER(SUBSTITUTE(SUBSTITUTE(SUBSTITUTE(SUBSTITUTE(SUBSTITUTE(SUBSTITUTE(SUBSTITUTE(SUBSTITUTE(SUBSTITUTE(NOTA[NAMA BARANG]," ",),".",""),"-",""),"(",""),")",""),",",""),"/",""),"""",""),"+",""))</f>
        <v>monopocketmb120warnakulit</v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monopocketmb120warnakulit1290000</v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monopocketmb120warnakulit1290000</v>
      </c>
      <c r="AN424" s="181" t="e">
        <f>IF(NOTA[[#This Row],[CONCAT1]]="","",MATCH(NOTA[[#This Row],[CONCAT1]],[2]!db[NB NOTA_C],0)+1)</f>
        <v>#N/A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>
        <f ca="1">IF(NOTA[[#This Row],[NAMA BARANG]]="","",INDEX(NOTA[ID],MATCH(,INDIRECT(ADDRESS(ROW(NOTA[ID]),COLUMN(NOTA[ID]))&amp;":"&amp;ADDRESS(ROW(),COLUMN(NOTA[ID]))),-1)))</f>
        <v>72</v>
      </c>
      <c r="E425" s="23"/>
      <c r="F425" s="26"/>
      <c r="G425" s="26"/>
      <c r="H425" s="31"/>
      <c r="I425" s="26"/>
      <c r="J425" s="51"/>
      <c r="K425" s="26"/>
      <c r="L425" s="26" t="s">
        <v>791</v>
      </c>
      <c r="M425" s="39">
        <v>10</v>
      </c>
      <c r="N425" s="26">
        <v>600</v>
      </c>
      <c r="O425" s="26" t="s">
        <v>362</v>
      </c>
      <c r="P425" s="49">
        <v>29500</v>
      </c>
      <c r="Q425" s="52"/>
      <c r="R425" s="39" t="s">
        <v>366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17700000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17700000</v>
      </c>
      <c r="AB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35750000</v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425" s="54">
        <f>IF(OR(NOTA[[#This Row],[QTY]]="",NOTA[[#This Row],[HARGA SATUAN]]="",),"",NOTA[[#This Row],[QTY]]*NOTA[[#This Row],[HARGA SATUAN]])</f>
        <v>17700000</v>
      </c>
      <c r="AF425" s="51">
        <f ca="1">IF(NOTA[ID_H]="","",INDEX(NOTA[TANGGAL],MATCH(,INDIRECT(ADDRESS(ROW(NOTA[TANGGAL]),COLUMN(NOTA[TANGGAL]))&amp;":"&amp;ADDRESS(ROW(),COLUMN(NOTA[TANGGAL]))),-1)))</f>
        <v>44972</v>
      </c>
      <c r="AG425" s="49" t="str">
        <f ca="1">IF(NOTA[[#This Row],[NAMA BARANG]]="","",INDEX(NOTA[SUPPLIER],MATCH(,INDIRECT(ADDRESS(ROW(NOTA[ID]),COLUMN(NOTA[ID]))&amp;":"&amp;ADDRESS(ROW(),COLUMN(NOTA[ID]))),-1)))</f>
        <v>BINTANG SAUDARA</v>
      </c>
      <c r="AH425" s="49" t="str">
        <f ca="1">IF(NOTA[[#This Row],[ID_H]]="","",IF(NOTA[[#This Row],[FAKTUR]]="",INDIRECT(ADDRESS(ROW()-1,COLUMN())),NOTA[[#This Row],[FAKTUR]]))</f>
        <v>UNTANA</v>
      </c>
      <c r="AI425" s="38" t="str">
        <f ca="1">IF(NOTA[[#This Row],[ID]]="","",COUNTIF(NOTA[ID_H],NOTA[[#This Row],[ID_H]]))</f>
        <v/>
      </c>
      <c r="AJ425" s="38">
        <f ca="1">IF(NOTA[[#This Row],[TGL.NOTA]]="",IF(NOTA[[#This Row],[SUPPLIER_H]]="","",AJ424),MONTH(NOTA[[#This Row],[TGL.NOTA]]))</f>
        <v>2</v>
      </c>
      <c r="AK425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N425" s="181">
        <f>IF(NOTA[[#This Row],[CONCAT1]]="","",MATCH(NOTA[[#This Row],[CONCAT1]],[2]!db[NB NOTA_C],0)+1)</f>
        <v>1560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181" t="str">
        <f>IF(NOTA[[#This Row],[CONCAT1]]="","",MATCH(NOTA[[#This Row],[CONCAT1]],[2]!db[NB NOTA_C],0)+1)</f>
        <v/>
      </c>
    </row>
    <row r="427" spans="1:40" ht="20.100000000000001" customHeight="1" x14ac:dyDescent="0.25">
      <c r="A427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4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BIN_1502_279-4</v>
      </c>
      <c r="C427" s="50" t="e">
        <f ca="1">IF(NOTA[[#This Row],[ID_P]]="","",MATCH(NOTA[[#This Row],[ID_P]],[1]!B_MSK[N_ID],0))</f>
        <v>#REF!</v>
      </c>
      <c r="D427" s="50">
        <f ca="1">IF(NOTA[[#This Row],[NAMA BARANG]]="","",INDEX(NOTA[ID],MATCH(,INDIRECT(ADDRESS(ROW(NOTA[ID]),COLUMN(NOTA[ID]))&amp;":"&amp;ADDRESS(ROW(),COLUMN(NOTA[ID]))),-1)))</f>
        <v>73</v>
      </c>
      <c r="E427" s="23"/>
      <c r="F427" s="26" t="s">
        <v>595</v>
      </c>
      <c r="G427" s="26" t="s">
        <v>359</v>
      </c>
      <c r="H427" s="31" t="s">
        <v>800</v>
      </c>
      <c r="I427" s="26"/>
      <c r="J427" s="51">
        <v>44967</v>
      </c>
      <c r="K427" s="26"/>
      <c r="L427" s="26" t="s">
        <v>796</v>
      </c>
      <c r="M427" s="39">
        <v>5</v>
      </c>
      <c r="N427" s="26">
        <v>100</v>
      </c>
      <c r="O427" s="26" t="s">
        <v>362</v>
      </c>
      <c r="P427" s="49">
        <v>128700</v>
      </c>
      <c r="Q427" s="52"/>
      <c r="R427" s="39" t="s">
        <v>801</v>
      </c>
      <c r="S427" s="53">
        <v>0.15</v>
      </c>
      <c r="T427" s="53"/>
      <c r="U427" s="54"/>
      <c r="V427" s="37"/>
      <c r="W427" s="54">
        <f>IF(NOTA[[#This Row],[HARGA/ CTN]]="",NOTA[[#This Row],[JUMLAH_H]],NOTA[[#This Row],[HARGA/ CTN]]*IF(NOTA[[#This Row],[C]]="",0,NOTA[[#This Row],[C]]))</f>
        <v>12870000</v>
      </c>
      <c r="X427" s="54">
        <f>IF(NOTA[[#This Row],[JUMLAH]]="","",NOTA[[#This Row],[JUMLAH]]*NOTA[[#This Row],[DISC 1]])</f>
        <v>1930500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1930500</v>
      </c>
      <c r="AA427" s="54">
        <f>IF(NOTA[[#This Row],[JUMLAH]]="","",NOTA[[#This Row],[JUMLAH]]-NOTA[[#This Row],[DISC]])</f>
        <v>10939500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2574000</v>
      </c>
      <c r="AE427" s="54">
        <f>IF(OR(NOTA[[#This Row],[QTY]]="",NOTA[[#This Row],[HARGA SATUAN]]="",),"",NOTA[[#This Row],[QTY]]*NOTA[[#This Row],[HARGA SATUAN]])</f>
        <v>12870000</v>
      </c>
      <c r="AF427" s="51">
        <f ca="1">IF(NOTA[ID_H]="","",INDEX(NOTA[TANGGAL],MATCH(,INDIRECT(ADDRESS(ROW(NOTA[TANGGAL]),COLUMN(NOTA[TANGGAL]))&amp;":"&amp;ADDRESS(ROW(),COLUMN(NOTA[TANGGAL]))),-1)))</f>
        <v>44972</v>
      </c>
      <c r="AG427" s="49" t="str">
        <f ca="1">IF(NOTA[[#This Row],[NAMA BARANG]]="","",INDEX(NOTA[SUPPLIER],MATCH(,INDIRECT(ADDRESS(ROW(NOTA[ID]),COLUMN(NOTA[ID]))&amp;":"&amp;ADDRESS(ROW(),COLUMN(NOTA[ID]))),-1)))</f>
        <v>BINTANG SAUDARA</v>
      </c>
      <c r="AH427" s="49" t="str">
        <f ca="1">IF(NOTA[[#This Row],[ID_H]]="","",IF(NOTA[[#This Row],[FAKTUR]]="",INDIRECT(ADDRESS(ROW()-1,COLUMN())),NOTA[[#This Row],[FAKTUR]]))</f>
        <v>UNTANA</v>
      </c>
      <c r="AI427" s="38">
        <f ca="1">IF(NOTA[[#This Row],[ID]]="","",COUNTIF(NOTA[ID_H],NOTA[[#This Row],[ID_H]]))</f>
        <v>4</v>
      </c>
      <c r="AJ427" s="38">
        <f>IF(NOTA[[#This Row],[TGL.NOTA]]="",IF(NOTA[[#This Row],[SUPPLIER_H]]="","",AJ426),MONTH(NOTA[[#This Row],[TGL.NOTA]]))</f>
        <v>2</v>
      </c>
      <c r="AK427" s="38" t="str">
        <f>LOWER(SUBSTITUTE(SUBSTITUTE(SUBSTITUTE(SUBSTITUTE(SUBSTITUTE(SUBSTITUTE(SUBSTITUTE(SUBSTITUTE(SUBSTITUTE(NOTA[NAMA BARANG]," ",),".",""),"-",""),"(",""),")",""),",",""),"/",""),"""",""),"+",""))</f>
        <v>kikocolour1212</v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kikocolour121225740000.15</v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kikocolour121225740000.15</v>
      </c>
      <c r="AN427" s="181">
        <f>IF(NOTA[[#This Row],[CONCAT1]]="","",MATCH(NOTA[[#This Row],[CONCAT1]],[2]!db[NB NOTA_C],0)+1)</f>
        <v>1336</v>
      </c>
    </row>
    <row r="428" spans="1:40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73</v>
      </c>
      <c r="E428" s="23"/>
      <c r="F428" s="26"/>
      <c r="G428" s="26"/>
      <c r="H428" s="31"/>
      <c r="I428" s="26"/>
      <c r="J428" s="51"/>
      <c r="K428" s="26"/>
      <c r="L428" s="26" t="s">
        <v>797</v>
      </c>
      <c r="M428" s="39">
        <v>5</v>
      </c>
      <c r="N428" s="26">
        <v>100</v>
      </c>
      <c r="O428" s="26" t="s">
        <v>362</v>
      </c>
      <c r="P428" s="49">
        <v>157300</v>
      </c>
      <c r="Q428" s="52"/>
      <c r="R428" s="39" t="s">
        <v>801</v>
      </c>
      <c r="S428" s="53">
        <v>0.15</v>
      </c>
      <c r="T428" s="53"/>
      <c r="U428" s="54"/>
      <c r="V428" s="37"/>
      <c r="W428" s="54">
        <f>IF(NOTA[[#This Row],[HARGA/ CTN]]="",NOTA[[#This Row],[JUMLAH_H]],NOTA[[#This Row],[HARGA/ CTN]]*IF(NOTA[[#This Row],[C]]="",0,NOTA[[#This Row],[C]]))</f>
        <v>15730000</v>
      </c>
      <c r="X428" s="54">
        <f>IF(NOTA[[#This Row],[JUMLAH]]="","",NOTA[[#This Row],[JUMLAH]]*NOTA[[#This Row],[DISC 1]])</f>
        <v>2359500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2359500</v>
      </c>
      <c r="AA428" s="54">
        <f>IF(NOTA[[#This Row],[JUMLAH]]="","",NOTA[[#This Row],[JUMLAH]]-NOTA[[#This Row],[DISC]])</f>
        <v>13370500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28" s="54">
        <f>IF(OR(NOTA[[#This Row],[QTY]]="",NOTA[[#This Row],[HARGA SATUAN]]="",),"",NOTA[[#This Row],[QTY]]*NOTA[[#This Row],[HARGA SATUAN]])</f>
        <v>15730000</v>
      </c>
      <c r="AF428" s="51">
        <f ca="1">IF(NOTA[ID_H]="","",INDEX(NOTA[TANGGAL],MATCH(,INDIRECT(ADDRESS(ROW(NOTA[TANGGAL]),COLUMN(NOTA[TANGGAL]))&amp;":"&amp;ADDRESS(ROW(),COLUMN(NOTA[TANGGAL]))),-1)))</f>
        <v>44972</v>
      </c>
      <c r="AG428" s="49" t="str">
        <f ca="1">IF(NOTA[[#This Row],[NAMA BARANG]]="","",INDEX(NOTA[SUPPLIER],MATCH(,INDIRECT(ADDRESS(ROW(NOTA[ID]),COLUMN(NOTA[ID]))&amp;":"&amp;ADDRESS(ROW(),COLUMN(NOTA[ID]))),-1)))</f>
        <v>BINTANG SAUDARA</v>
      </c>
      <c r="AH428" s="49" t="str">
        <f ca="1">IF(NOTA[[#This Row],[ID_H]]="","",IF(NOTA[[#This Row],[FAKTUR]]="",INDIRECT(ADDRESS(ROW()-1,COLUMN())),NOTA[[#This Row],[FAKTUR]]))</f>
        <v>UNTANA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2</v>
      </c>
      <c r="AK428" s="38" t="str">
        <f>LOWER(SUBSTITUTE(SUBSTITUTE(SUBSTITUTE(SUBSTITUTE(SUBSTITUTE(SUBSTITUTE(SUBSTITUTE(SUBSTITUTE(SUBSTITUTE(NOTA[NAMA BARANG]," ",),".",""),"-",""),"(",""),")",""),",",""),"/",""),"""",""),"+",""))</f>
        <v>kikocolour1224</v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kikocolour122431460000.15</v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kikocolour122431460000.15</v>
      </c>
      <c r="AN428" s="181">
        <f>IF(NOTA[[#This Row],[CONCAT1]]="","",MATCH(NOTA[[#This Row],[CONCAT1]],[2]!db[NB NOTA_C],0)+1)</f>
        <v>1337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73</v>
      </c>
      <c r="E429" s="23"/>
      <c r="F429" s="26"/>
      <c r="G429" s="26"/>
      <c r="H429" s="31"/>
      <c r="I429" s="26"/>
      <c r="J429" s="51"/>
      <c r="K429" s="26"/>
      <c r="L429" s="26" t="s">
        <v>798</v>
      </c>
      <c r="M429" s="39">
        <v>2</v>
      </c>
      <c r="N429" s="26">
        <v>32</v>
      </c>
      <c r="O429" s="26" t="s">
        <v>362</v>
      </c>
      <c r="P429" s="49">
        <v>235950</v>
      </c>
      <c r="Q429" s="52"/>
      <c r="R429" s="39" t="s">
        <v>802</v>
      </c>
      <c r="S429" s="53">
        <v>0.15</v>
      </c>
      <c r="T429" s="53"/>
      <c r="U429" s="54"/>
      <c r="V429" s="37"/>
      <c r="W429" s="54">
        <f>IF(NOTA[[#This Row],[HARGA/ CTN]]="",NOTA[[#This Row],[JUMLAH_H]],NOTA[[#This Row],[HARGA/ CTN]]*IF(NOTA[[#This Row],[C]]="",0,NOTA[[#This Row],[C]]))</f>
        <v>7550400</v>
      </c>
      <c r="X429" s="54">
        <f>IF(NOTA[[#This Row],[JUMLAH]]="","",NOTA[[#This Row],[JUMLAH]]*NOTA[[#This Row],[DISC 1]])</f>
        <v>1132560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1132560</v>
      </c>
      <c r="AA429" s="54">
        <f>IF(NOTA[[#This Row],[JUMLAH]]="","",NOTA[[#This Row],[JUMLAH]]-NOTA[[#This Row],[DISC]])</f>
        <v>6417840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3775200</v>
      </c>
      <c r="AE429" s="54">
        <f>IF(OR(NOTA[[#This Row],[QTY]]="",NOTA[[#This Row],[HARGA SATUAN]]="",),"",NOTA[[#This Row],[QTY]]*NOTA[[#This Row],[HARGA SATUAN]])</f>
        <v>7550400</v>
      </c>
      <c r="AF429" s="51">
        <f ca="1">IF(NOTA[ID_H]="","",INDEX(NOTA[TANGGAL],MATCH(,INDIRECT(ADDRESS(ROW(NOTA[TANGGAL]),COLUMN(NOTA[TANGGAL]))&amp;":"&amp;ADDRESS(ROW(),COLUMN(NOTA[TANGGAL]))),-1)))</f>
        <v>44972</v>
      </c>
      <c r="AG429" s="49" t="str">
        <f ca="1">IF(NOTA[[#This Row],[NAMA BARANG]]="","",INDEX(NOTA[SUPPLIER],MATCH(,INDIRECT(ADDRESS(ROW(NOTA[ID]),COLUMN(NOTA[ID]))&amp;":"&amp;ADDRESS(ROW(),COLUMN(NOTA[ID]))),-1)))</f>
        <v>BINTANG SAUDARA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2</v>
      </c>
      <c r="AK429" s="38" t="str">
        <f>LOWER(SUBSTITUTE(SUBSTITUTE(SUBSTITUTE(SUBSTITUTE(SUBSTITUTE(SUBSTITUTE(SUBSTITUTE(SUBSTITUTE(SUBSTITUTE(NOTA[NAMA BARANG]," ",),".",""),"-",""),"(",""),")",""),",",""),"/",""),"""",""),"+",""))</f>
        <v>kikocolour1836</v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kikocolour183637752000.15</v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kikocolour183637752000.15</v>
      </c>
      <c r="AN429" s="181">
        <f>IF(NOTA[[#This Row],[CONCAT1]]="","",MATCH(NOTA[[#This Row],[CONCAT1]],[2]!db[NB NOTA_C],0)+1)</f>
        <v>1338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73</v>
      </c>
      <c r="E430" s="23"/>
      <c r="F430" s="26"/>
      <c r="G430" s="26"/>
      <c r="H430" s="31"/>
      <c r="I430" s="26"/>
      <c r="J430" s="51"/>
      <c r="K430" s="26"/>
      <c r="L430" s="26" t="s">
        <v>799</v>
      </c>
      <c r="M430" s="39">
        <v>2</v>
      </c>
      <c r="N430" s="26">
        <v>80</v>
      </c>
      <c r="O430" s="26" t="s">
        <v>362</v>
      </c>
      <c r="P430" s="49">
        <v>78650</v>
      </c>
      <c r="Q430" s="52"/>
      <c r="R430" s="39" t="s">
        <v>603</v>
      </c>
      <c r="S430" s="53">
        <v>0.15</v>
      </c>
      <c r="T430" s="53"/>
      <c r="U430" s="54"/>
      <c r="V430" s="37"/>
      <c r="W430" s="54">
        <f>IF(NOTA[[#This Row],[HARGA/ CTN]]="",NOTA[[#This Row],[JUMLAH_H]],NOTA[[#This Row],[HARGA/ CTN]]*IF(NOTA[[#This Row],[C]]="",0,NOTA[[#This Row],[C]]))</f>
        <v>6292000</v>
      </c>
      <c r="X430" s="54">
        <f>IF(NOTA[[#This Row],[JUMLAH]]="","",NOTA[[#This Row],[JUMLAH]]*NOTA[[#This Row],[DISC 1]])</f>
        <v>943800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943800</v>
      </c>
      <c r="AA430" s="54">
        <f>IF(NOTA[[#This Row],[JUMLAH]]="","",NOTA[[#This Row],[JUMLAH]]-NOTA[[#This Row],[DISC]])</f>
        <v>5348200</v>
      </c>
      <c r="AB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6366360</v>
      </c>
      <c r="AC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36076040</v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30" s="54">
        <f>IF(OR(NOTA[[#This Row],[QTY]]="",NOTA[[#This Row],[HARGA SATUAN]]="",),"",NOTA[[#This Row],[QTY]]*NOTA[[#This Row],[HARGA SATUAN]])</f>
        <v>6292000</v>
      </c>
      <c r="AF430" s="51">
        <f ca="1">IF(NOTA[ID_H]="","",INDEX(NOTA[TANGGAL],MATCH(,INDIRECT(ADDRESS(ROW(NOTA[TANGGAL]),COLUMN(NOTA[TANGGAL]))&amp;":"&amp;ADDRESS(ROW(),COLUMN(NOTA[TANGGAL]))),-1)))</f>
        <v>44972</v>
      </c>
      <c r="AG430" s="49" t="str">
        <f ca="1">IF(NOTA[[#This Row],[NAMA BARANG]]="","",INDEX(NOTA[SUPPLIER],MATCH(,INDIRECT(ADDRESS(ROW(NOTA[ID]),COLUMN(NOTA[ID]))&amp;":"&amp;ADDRESS(ROW(),COLUMN(NOTA[ID]))),-1)))</f>
        <v>BINTANG SAUDARA</v>
      </c>
      <c r="AH430" s="49" t="str">
        <f ca="1">IF(NOTA[[#This Row],[ID_H]]="","",IF(NOTA[[#This Row],[FAKTUR]]="",INDIRECT(ADDRESS(ROW()-1,COLUMN())),NOTA[[#This Row],[FAKTUR]]))</f>
        <v>UNTANA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2</v>
      </c>
      <c r="AK430" s="38" t="str">
        <f>LOWER(SUBSTITUTE(SUBSTITUTE(SUBSTITUTE(SUBSTITUTE(SUBSTITUTE(SUBSTITUTE(SUBSTITUTE(SUBSTITUTE(SUBSTITUTE(NOTA[NAMA BARANG]," ",),".",""),"-",""),"(",""),")",""),",",""),"/",""),"""",""),"+",""))</f>
        <v>kikocolur612</v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kikocolur61231460000.15</v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kikocolur61231460000.15</v>
      </c>
      <c r="AN430" s="181" t="e">
        <f>IF(NOTA[[#This Row],[CONCAT1]]="","",MATCH(NOTA[[#This Row],[CONCAT1]],[2]!db[NB NOTA_C],0)+1)</f>
        <v>#N/A</v>
      </c>
    </row>
    <row r="431" spans="1:40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181" t="str">
        <f>IF(NOTA[[#This Row],[CONCAT1]]="","",MATCH(NOTA[[#This Row],[CONCAT1]],[2]!db[NB NOTA_C],0)+1)</f>
        <v/>
      </c>
    </row>
    <row r="432" spans="1:40" ht="20.100000000000001" customHeight="1" x14ac:dyDescent="0.25">
      <c r="A432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4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GLO_1602_C14-1</v>
      </c>
      <c r="C432" s="50" t="e">
        <f ca="1">IF(NOTA[[#This Row],[ID_P]]="","",MATCH(NOTA[[#This Row],[ID_P]],[1]!B_MSK[N_ID],0))</f>
        <v>#REF!</v>
      </c>
      <c r="D432" s="50">
        <f ca="1">IF(NOTA[[#This Row],[NAMA BARANG]]="","",INDEX(NOTA[ID],MATCH(,INDIRECT(ADDRESS(ROW(NOTA[ID]),COLUMN(NOTA[ID]))&amp;":"&amp;ADDRESS(ROW(),COLUMN(NOTA[ID]))),-1)))</f>
        <v>74</v>
      </c>
      <c r="E432" s="23">
        <v>44973</v>
      </c>
      <c r="F432" s="26" t="s">
        <v>738</v>
      </c>
      <c r="G432" s="26" t="s">
        <v>359</v>
      </c>
      <c r="H432" s="31" t="s">
        <v>803</v>
      </c>
      <c r="I432" s="26"/>
      <c r="J432" s="51">
        <v>44973</v>
      </c>
      <c r="K432" s="26"/>
      <c r="L432" s="26" t="s">
        <v>804</v>
      </c>
      <c r="M432" s="39"/>
      <c r="N432" s="26">
        <v>7</v>
      </c>
      <c r="O432" s="26" t="s">
        <v>414</v>
      </c>
      <c r="P432" s="49">
        <v>161000</v>
      </c>
      <c r="Q432" s="52"/>
      <c r="R432" s="39"/>
      <c r="S432" s="53"/>
      <c r="T432" s="53"/>
      <c r="U432" s="54">
        <v>56500</v>
      </c>
      <c r="V432" s="37"/>
      <c r="W432" s="54">
        <f>IF(NOTA[[#This Row],[HARGA/ CTN]]="",NOTA[[#This Row],[JUMLAH_H]],NOTA[[#This Row],[HARGA/ CTN]]*IF(NOTA[[#This Row],[C]]="",0,NOTA[[#This Row],[C]]))</f>
        <v>1127000</v>
      </c>
      <c r="X432" s="54">
        <f>IF(NOTA[[#This Row],[JUMLAH]]="","",NOTA[[#This Row],[JUMLAH]]*NOTA[[#This Row],[DISC 1]])</f>
        <v>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0</v>
      </c>
      <c r="AA432" s="54">
        <f>IF(NOTA[[#This Row],[JUMLAH]]="","",NOTA[[#This Row],[JUMLAH]]-NOTA[[#This Row],[DISC]])</f>
        <v>1127000</v>
      </c>
      <c r="AB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432" s="54">
        <f>IF(OR(NOTA[[#This Row],[QTY]]="",NOTA[[#This Row],[HARGA SATUAN]]="",),"",NOTA[[#This Row],[QTY]]*NOTA[[#This Row],[HARGA SATUAN]])</f>
        <v>1127000</v>
      </c>
      <c r="AF432" s="51">
        <f ca="1">IF(NOTA[ID_H]="","",INDEX(NOTA[TANGGAL],MATCH(,INDIRECT(ADDRESS(ROW(NOTA[TANGGAL]),COLUMN(NOTA[TANGGAL]))&amp;":"&amp;ADDRESS(ROW(),COLUMN(NOTA[TANGGAL]))),-1)))</f>
        <v>44973</v>
      </c>
      <c r="AG432" s="65" t="str">
        <f ca="1">IF(NOTA[[#This Row],[NAMA BARANG]]="","",INDEX(NOTA[SUPPLIER],MATCH(,INDIRECT(ADDRESS(ROW(NOTA[ID]),COLUMN(NOTA[ID]))&amp;":"&amp;ADDRESS(ROW(),COLUMN(NOTA[ID]))),-1)))</f>
        <v>GLORY</v>
      </c>
      <c r="AH432" s="65" t="str">
        <f ca="1">IF(NOTA[[#This Row],[ID_H]]="","",IF(NOTA[[#This Row],[FAKTUR]]="",INDIRECT(ADDRESS(ROW()-1,COLUMN())),NOTA[[#This Row],[FAKTUR]]))</f>
        <v>UNTANA</v>
      </c>
      <c r="AI432" s="38">
        <f ca="1">IF(NOTA[[#This Row],[ID]]="","",COUNTIF(NOTA[ID_H],NOTA[[#This Row],[ID_H]]))</f>
        <v>1</v>
      </c>
      <c r="AJ432" s="38">
        <f>IF(NOTA[[#This Row],[TGL.NOTA]]="",IF(NOTA[[#This Row],[SUPPLIER_H]]="","",AJ431),MONTH(NOTA[[#This Row],[TGL.NOTA]]))</f>
        <v>2</v>
      </c>
      <c r="AK432" s="38" t="str">
        <f>LOWER(SUBSTITUTE(SUBSTITUTE(SUBSTITUTE(SUBSTITUTE(SUBSTITUTE(SUBSTITUTE(SUBSTITUTE(SUBSTITUTE(SUBSTITUTE(NOTA[NAMA BARANG]," ",),".",""),"-",""),"(",""),")",""),",",""),"/",""),"""",""),"+",""))</f>
        <v>bt15batik</v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N432" s="181">
        <f>IF(NOTA[[#This Row],[CONCAT1]]="","",MATCH(NOTA[[#This Row],[CONCAT1]],[2]!db[NB NOTA_C],0)+1)</f>
        <v>329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181" t="str">
        <f>IF(NOTA[[#This Row],[CONCAT1]]="","",MATCH(NOTA[[#This Row],[CONCAT1]],[2]!db[NB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HAN_1602_249-1</v>
      </c>
      <c r="C434" s="50" t="e">
        <f ca="1">IF(NOTA[[#This Row],[ID_P]]="","",MATCH(NOTA[[#This Row],[ID_P]],[1]!B_MSK[N_ID],0))</f>
        <v>#REF!</v>
      </c>
      <c r="D434" s="50">
        <f ca="1">IF(NOTA[[#This Row],[NAMA BARANG]]="","",INDEX(NOTA[ID],MATCH(,INDIRECT(ADDRESS(ROW(NOTA[ID]),COLUMN(NOTA[ID]))&amp;":"&amp;ADDRESS(ROW(),COLUMN(NOTA[ID]))),-1)))</f>
        <v>75</v>
      </c>
      <c r="E434" s="23"/>
      <c r="F434" s="26" t="s">
        <v>805</v>
      </c>
      <c r="G434" s="26" t="s">
        <v>359</v>
      </c>
      <c r="H434" s="31" t="s">
        <v>806</v>
      </c>
      <c r="I434" s="26"/>
      <c r="J434" s="51">
        <v>44973</v>
      </c>
      <c r="K434" s="26"/>
      <c r="L434" s="26" t="s">
        <v>807</v>
      </c>
      <c r="M434" s="39"/>
      <c r="N434" s="26">
        <v>7</v>
      </c>
      <c r="O434" s="26" t="s">
        <v>362</v>
      </c>
      <c r="P434" s="49">
        <v>13000</v>
      </c>
      <c r="Q434" s="52"/>
      <c r="R434" s="39"/>
      <c r="S434" s="53"/>
      <c r="T434" s="53"/>
      <c r="U434" s="54"/>
      <c r="V434" s="37" t="s">
        <v>808</v>
      </c>
      <c r="W434" s="54">
        <f>IF(NOTA[[#This Row],[HARGA/ CTN]]="",NOTA[[#This Row],[JUMLAH_H]],NOTA[[#This Row],[HARGA/ CTN]]*IF(NOTA[[#This Row],[C]]="",0,NOTA[[#This Row],[C]]))</f>
        <v>91000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91000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91000</v>
      </c>
      <c r="AE434" s="54">
        <f>IF(OR(NOTA[[#This Row],[QTY]]="",NOTA[[#This Row],[HARGA SATUAN]]="",),"",NOTA[[#This Row],[QTY]]*NOTA[[#This Row],[HARGA SATUAN]])</f>
        <v>91000</v>
      </c>
      <c r="AF434" s="51">
        <f ca="1">IF(NOTA[ID_H]="","",INDEX(NOTA[TANGGAL],MATCH(,INDIRECT(ADDRESS(ROW(NOTA[TANGGAL]),COLUMN(NOTA[TANGGAL]))&amp;":"&amp;ADDRESS(ROW(),COLUMN(NOTA[TANGGAL]))),-1)))</f>
        <v>44973</v>
      </c>
      <c r="AG434" s="65" t="str">
        <f ca="1">IF(NOTA[[#This Row],[NAMA BARANG]]="","",INDEX(NOTA[SUPPLIER],MATCH(,INDIRECT(ADDRESS(ROW(NOTA[ID]),COLUMN(NOTA[ID]))&amp;":"&amp;ADDRESS(ROW(),COLUMN(NOTA[ID]))),-1)))</f>
        <v>HANSA</v>
      </c>
      <c r="AH434" s="65" t="str">
        <f ca="1">IF(NOTA[[#This Row],[ID_H]]="","",IF(NOTA[[#This Row],[FAKTUR]]="",INDIRECT(ADDRESS(ROW()-1,COLUMN())),NOTA[[#This Row],[FAKTUR]]))</f>
        <v>UNTANA</v>
      </c>
      <c r="AI434" s="38">
        <f ca="1">IF(NOTA[[#This Row],[ID]]="","",COUNTIF(NOTA[ID_H],NOTA[[#This Row],[ID_H]]))</f>
        <v>1</v>
      </c>
      <c r="AJ434" s="38">
        <f>IF(NOTA[[#This Row],[TGL.NOTA]]="",IF(NOTA[[#This Row],[SUPPLIER_H]]="","",AJ433),MONTH(NOTA[[#This Row],[TGL.NOTA]]))</f>
        <v>2</v>
      </c>
      <c r="AK43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lilinangkashintoeng91000</v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434" s="181">
        <f>IF(NOTA[[#This Row],[CONCAT1]]="","",MATCH(NOTA[[#This Row],[CONCAT1]],[2]!db[NB NOTA_C],0)+1)</f>
        <v>1386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181" t="str">
        <f>IF(NOTA[[#This Row],[CONCAT1]]="","",MATCH(NOTA[[#This Row],[CONCAT1]],[2]!db[NB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99J_1702_823-1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76</v>
      </c>
      <c r="E436" s="23">
        <v>44974</v>
      </c>
      <c r="F436" s="26" t="s">
        <v>26</v>
      </c>
      <c r="G436" s="26" t="s">
        <v>24</v>
      </c>
      <c r="H436" s="31" t="s">
        <v>810</v>
      </c>
      <c r="I436" s="26"/>
      <c r="J436" s="51">
        <v>44972</v>
      </c>
      <c r="K436" s="26"/>
      <c r="L436" s="26" t="s">
        <v>756</v>
      </c>
      <c r="M436" s="39">
        <v>3</v>
      </c>
      <c r="N436" s="26">
        <v>288</v>
      </c>
      <c r="O436" s="26" t="s">
        <v>362</v>
      </c>
      <c r="P436" s="49">
        <v>31500</v>
      </c>
      <c r="Q436" s="52"/>
      <c r="R436" s="39" t="s">
        <v>569</v>
      </c>
      <c r="S436" s="53"/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9072000</v>
      </c>
      <c r="X436" s="54">
        <f>IF(NOTA[[#This Row],[JUMLAH]]="","",NOTA[[#This Row],[JUMLAH]]*NOTA[[#This Row],[DISC 1]])</f>
        <v>0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0</v>
      </c>
      <c r="AA436" s="54">
        <f>IF(NOTA[[#This Row],[JUMLAH]]="","",NOTA[[#This Row],[JUMLAH]]-NOTA[[#This Row],[DISC]])</f>
        <v>9072000</v>
      </c>
      <c r="AB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9072000</v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36" s="54">
        <f>IF(OR(NOTA[[#This Row],[QTY]]="",NOTA[[#This Row],[HARGA SATUAN]]="",),"",NOTA[[#This Row],[QTY]]*NOTA[[#This Row],[HARGA SATUAN]])</f>
        <v>9072000</v>
      </c>
      <c r="AF436" s="51">
        <f ca="1">IF(NOTA[ID_H]="","",INDEX(NOTA[TANGGAL],MATCH(,INDIRECT(ADDRESS(ROW(NOTA[TANGGAL]),COLUMN(NOTA[TANGGAL]))&amp;":"&amp;ADDRESS(ROW(),COLUMN(NOTA[TANGGAL]))),-1)))</f>
        <v>44974</v>
      </c>
      <c r="AG436" s="65" t="str">
        <f ca="1">IF(NOTA[[#This Row],[NAMA BARANG]]="","",INDEX(NOTA[SUPPLIER],MATCH(,INDIRECT(ADDRESS(ROW(NOTA[ID]),COLUMN(NOTA[ID]))&amp;":"&amp;ADDRESS(ROW(),COLUMN(NOTA[ID]))),-1)))</f>
        <v>99 JAYA UTAMA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1</v>
      </c>
      <c r="AJ436" s="38">
        <f>IF(NOTA[[#This Row],[TGL.NOTA]]="",IF(NOTA[[#This Row],[SUPPLIER_H]]="","",AJ435),MONTH(NOTA[[#This Row],[TGL.NOTA]]))</f>
        <v>2</v>
      </c>
      <c r="AK436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436" s="181">
        <f>IF(NOTA[[#This Row],[CONCAT1]]="","",MATCH(NOTA[[#This Row],[CONCAT1]],[2]!db[NB NOTA_C],0)+1)</f>
        <v>760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181" t="str">
        <f>IF(NOTA[[#This Row],[CONCAT1]]="","",MATCH(NOTA[[#This Row],[CONCAT1]],[2]!db[NB NOTA_C],0)+1)</f>
        <v/>
      </c>
    </row>
    <row r="438" spans="1:40" ht="20.100000000000001" customHeight="1" x14ac:dyDescent="0.25">
      <c r="A438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DBS_1702_923-1</v>
      </c>
      <c r="C438" s="50" t="e">
        <f ca="1">IF(NOTA[[#This Row],[ID_P]]="","",MATCH(NOTA[[#This Row],[ID_P]],[1]!B_MSK[N_ID],0))</f>
        <v>#REF!</v>
      </c>
      <c r="D438" s="50">
        <f ca="1">IF(NOTA[[#This Row],[NAMA BARANG]]="","",INDEX(NOTA[ID],MATCH(,INDIRECT(ADDRESS(ROW(NOTA[ID]),COLUMN(NOTA[ID]))&amp;":"&amp;ADDRESS(ROW(),COLUMN(NOTA[ID]))),-1)))</f>
        <v>77</v>
      </c>
      <c r="E438" s="23"/>
      <c r="F438" s="26" t="s">
        <v>368</v>
      </c>
      <c r="G438" s="26" t="s">
        <v>359</v>
      </c>
      <c r="H438" s="31" t="s">
        <v>811</v>
      </c>
      <c r="I438" s="26"/>
      <c r="J438" s="51">
        <v>44972</v>
      </c>
      <c r="K438" s="26"/>
      <c r="L438" s="26" t="s">
        <v>812</v>
      </c>
      <c r="M438" s="39">
        <v>4</v>
      </c>
      <c r="N438" s="26">
        <v>384</v>
      </c>
      <c r="O438" s="26" t="s">
        <v>362</v>
      </c>
      <c r="P438" s="49">
        <v>9500</v>
      </c>
      <c r="Q438" s="52"/>
      <c r="R438" s="39" t="s">
        <v>569</v>
      </c>
      <c r="S438" s="53"/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3648000</v>
      </c>
      <c r="X438" s="54">
        <f>IF(NOTA[[#This Row],[JUMLAH]]="","",NOTA[[#This Row],[JUMLAH]]*NOTA[[#This Row],[DISC 1]])</f>
        <v>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0</v>
      </c>
      <c r="AA438" s="54">
        <f>IF(NOTA[[#This Row],[JUMLAH]]="","",NOTA[[#This Row],[JUMLAH]]-NOTA[[#This Row],[DISC]])</f>
        <v>3648000</v>
      </c>
      <c r="AB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3648000</v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438" s="54">
        <f>IF(OR(NOTA[[#This Row],[QTY]]="",NOTA[[#This Row],[HARGA SATUAN]]="",),"",NOTA[[#This Row],[QTY]]*NOTA[[#This Row],[HARGA SATUAN]])</f>
        <v>3648000</v>
      </c>
      <c r="AF438" s="51">
        <f ca="1">IF(NOTA[ID_H]="","",INDEX(NOTA[TANGGAL],MATCH(,INDIRECT(ADDRESS(ROW(NOTA[TANGGAL]),COLUMN(NOTA[TANGGAL]))&amp;":"&amp;ADDRESS(ROW(),COLUMN(NOTA[TANGGAL]))),-1)))</f>
        <v>44974</v>
      </c>
      <c r="AG438" s="65" t="str">
        <f ca="1">IF(NOTA[[#This Row],[NAMA BARANG]]="","",INDEX(NOTA[SUPPLIER],MATCH(,INDIRECT(ADDRESS(ROW(NOTA[ID]),COLUMN(NOTA[ID]))&amp;":"&amp;ADDRESS(ROW(),COLUMN(NOTA[ID]))),-1)))</f>
        <v>DB STATIONERY</v>
      </c>
      <c r="AH438" s="65" t="str">
        <f ca="1">IF(NOTA[[#This Row],[ID_H]]="","",IF(NOTA[[#This Row],[FAKTUR]]="",INDIRECT(ADDRESS(ROW()-1,COLUMN())),NOTA[[#This Row],[FAKTUR]]))</f>
        <v>UNTANA</v>
      </c>
      <c r="AI438" s="38">
        <f ca="1">IF(NOTA[[#This Row],[ID]]="","",COUNTIF(NOTA[ID_H],NOTA[[#This Row],[ID_H]]))</f>
        <v>1</v>
      </c>
      <c r="AJ438" s="38">
        <f>IF(NOTA[[#This Row],[TGL.NOTA]]="",IF(NOTA[[#This Row],[SUPPLIER_H]]="","",AJ437),MONTH(NOTA[[#This Row],[TGL.NOTA]]))</f>
        <v>2</v>
      </c>
      <c r="AK438" s="38" t="str">
        <f>LOWER(SUBSTITUTE(SUBSTITUTE(SUBSTITUTE(SUBSTITUTE(SUBSTITUTE(SUBSTITUTE(SUBSTITUTE(SUBSTITUTE(SUBSTITUTE(NOTA[NAMA BARANG]," ",),".",""),"-",""),"(",""),")",""),",",""),"/",""),"""",""),"+",""))</f>
        <v>isigelinktz501</v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isigelinktz501912000</v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isigelinktz501912000</v>
      </c>
      <c r="AN438" s="181" t="e">
        <f>IF(NOTA[[#This Row],[CONCAT1]]="","",MATCH(NOTA[[#This Row],[CONCAT1]],[2]!db[NB NOTA_C],0)+1)</f>
        <v>#N/A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181" t="str">
        <f>IF(NOTA[[#This Row],[CONCAT1]]="","",MATCH(NOTA[[#This Row],[CONCAT1]],[2]!db[NB NOTA_C],0)+1)</f>
        <v/>
      </c>
    </row>
    <row r="440" spans="1:40" ht="20.100000000000001" customHeight="1" x14ac:dyDescent="0.25">
      <c r="A440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YUS_1702_047-2</v>
      </c>
      <c r="C440" s="50" t="e">
        <f ca="1">IF(NOTA[[#This Row],[ID_P]]="","",MATCH(NOTA[[#This Row],[ID_P]],[1]!B_MSK[N_ID],0))</f>
        <v>#REF!</v>
      </c>
      <c r="D440" s="50">
        <f ca="1">IF(NOTA[[#This Row],[NAMA BARANG]]="","",INDEX(NOTA[ID],MATCH(,INDIRECT(ADDRESS(ROW(NOTA[ID]),COLUMN(NOTA[ID]))&amp;":"&amp;ADDRESS(ROW(),COLUMN(NOTA[ID]))),-1)))</f>
        <v>78</v>
      </c>
      <c r="E440" s="23"/>
      <c r="F440" s="26" t="s">
        <v>813</v>
      </c>
      <c r="G440" s="26" t="s">
        <v>359</v>
      </c>
      <c r="H440" s="31" t="s">
        <v>814</v>
      </c>
      <c r="I440" s="26"/>
      <c r="J440" s="51">
        <v>44972</v>
      </c>
      <c r="K440" s="26"/>
      <c r="L440" s="26" t="s">
        <v>815</v>
      </c>
      <c r="M440" s="39">
        <v>2</v>
      </c>
      <c r="N440" s="26">
        <v>120</v>
      </c>
      <c r="O440" s="26" t="s">
        <v>411</v>
      </c>
      <c r="P440" s="49">
        <f>458100/60</f>
        <v>7635</v>
      </c>
      <c r="Q440" s="52"/>
      <c r="R440" s="39" t="s">
        <v>511</v>
      </c>
      <c r="S440" s="53">
        <v>0.05</v>
      </c>
      <c r="T440" s="53"/>
      <c r="U440" s="54"/>
      <c r="V440" s="37"/>
      <c r="W440" s="54">
        <f>IF(NOTA[[#This Row],[HARGA/ CTN]]="",NOTA[[#This Row],[JUMLAH_H]],NOTA[[#This Row],[HARGA/ CTN]]*IF(NOTA[[#This Row],[C]]="",0,NOTA[[#This Row],[C]]))</f>
        <v>916200</v>
      </c>
      <c r="X440" s="54">
        <f>IF(NOTA[[#This Row],[JUMLAH]]="","",NOTA[[#This Row],[JUMLAH]]*NOTA[[#This Row],[DISC 1]])</f>
        <v>45810</v>
      </c>
      <c r="Y440" s="54">
        <f>IF(NOTA[[#This Row],[JUMLAH]]="","",(NOTA[[#This Row],[JUMLAH]]-NOTA[[#This Row],[DISC 1-]])*NOTA[[#This Row],[DISC 2]])</f>
        <v>0</v>
      </c>
      <c r="Z440" s="54">
        <f>IF(NOTA[[#This Row],[JUMLAH]]="","",NOTA[[#This Row],[DISC 1-]]+NOTA[[#This Row],[DISC 2-]])</f>
        <v>45810</v>
      </c>
      <c r="AA440" s="54">
        <f>IF(NOTA[[#This Row],[JUMLAH]]="","",NOTA[[#This Row],[JUMLAH]]-NOTA[[#This Row],[DISC]])</f>
        <v>870390</v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440" s="54">
        <f>IF(OR(NOTA[[#This Row],[QTY]]="",NOTA[[#This Row],[HARGA SATUAN]]="",),"",NOTA[[#This Row],[QTY]]*NOTA[[#This Row],[HARGA SATUAN]])</f>
        <v>916200</v>
      </c>
      <c r="AF440" s="51">
        <f ca="1">IF(NOTA[ID_H]="","",INDEX(NOTA[TANGGAL],MATCH(,INDIRECT(ADDRESS(ROW(NOTA[TANGGAL]),COLUMN(NOTA[TANGGAL]))&amp;":"&amp;ADDRESS(ROW(),COLUMN(NOTA[TANGGAL]))),-1)))</f>
        <v>44974</v>
      </c>
      <c r="AG440" s="65" t="str">
        <f ca="1">IF(NOTA[[#This Row],[NAMA BARANG]]="","",INDEX(NOTA[SUPPLIER],MATCH(,INDIRECT(ADDRESS(ROW(NOTA[ID]),COLUMN(NOTA[ID]))&amp;":"&amp;ADDRESS(ROW(),COLUMN(NOTA[ID]))),-1)))</f>
        <v>YUSHINCA</v>
      </c>
      <c r="AH440" s="65" t="str">
        <f ca="1">IF(NOTA[[#This Row],[ID_H]]="","",IF(NOTA[[#This Row],[FAKTUR]]="",INDIRECT(ADDRESS(ROW()-1,COLUMN())),NOTA[[#This Row],[FAKTUR]]))</f>
        <v>UNTANA</v>
      </c>
      <c r="AI440" s="38">
        <f ca="1">IF(NOTA[[#This Row],[ID]]="","",COUNTIF(NOTA[ID_H],NOTA[[#This Row],[ID_H]]))</f>
        <v>2</v>
      </c>
      <c r="AJ440" s="38">
        <f>IF(NOTA[[#This Row],[TGL.NOTA]]="",IF(NOTA[[#This Row],[SUPPLIER_H]]="","",AJ439),MONTH(NOTA[[#This Row],[TGL.NOTA]]))</f>
        <v>2</v>
      </c>
      <c r="AK440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440" s="181">
        <f>IF(NOTA[[#This Row],[CONCAT1]]="","",MATCH(NOTA[[#This Row],[CONCAT1]],[2]!db[NB NOTA_C],0)+1)</f>
        <v>463</v>
      </c>
    </row>
    <row r="441" spans="1:40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>
        <f ca="1">IF(NOTA[[#This Row],[NAMA BARANG]]="","",INDEX(NOTA[ID],MATCH(,INDIRECT(ADDRESS(ROW(NOTA[ID]),COLUMN(NOTA[ID]))&amp;":"&amp;ADDRESS(ROW(),COLUMN(NOTA[ID]))),-1)))</f>
        <v>78</v>
      </c>
      <c r="E441" s="23"/>
      <c r="F441" s="26"/>
      <c r="G441" s="26"/>
      <c r="H441" s="31"/>
      <c r="I441" s="26"/>
      <c r="J441" s="51"/>
      <c r="K441" s="26"/>
      <c r="L441" s="26" t="s">
        <v>816</v>
      </c>
      <c r="M441" s="39">
        <v>2</v>
      </c>
      <c r="N441" s="26">
        <v>120</v>
      </c>
      <c r="O441" s="26" t="s">
        <v>411</v>
      </c>
      <c r="P441" s="49">
        <f>537000/60</f>
        <v>8950</v>
      </c>
      <c r="Q441" s="52"/>
      <c r="R441" s="39" t="s">
        <v>511</v>
      </c>
      <c r="S441" s="53">
        <v>0.05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1074000</v>
      </c>
      <c r="X441" s="54">
        <f>IF(NOTA[[#This Row],[JUMLAH]]="","",NOTA[[#This Row],[JUMLAH]]*NOTA[[#This Row],[DISC 1]])</f>
        <v>53700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53700</v>
      </c>
      <c r="AA441" s="54">
        <f>IF(NOTA[[#This Row],[JUMLAH]]="","",NOTA[[#This Row],[JUMLAH]]-NOTA[[#This Row],[DISC]])</f>
        <v>1020300</v>
      </c>
      <c r="AB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99510</v>
      </c>
      <c r="AC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1890690</v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441" s="54">
        <f>IF(OR(NOTA[[#This Row],[QTY]]="",NOTA[[#This Row],[HARGA SATUAN]]="",),"",NOTA[[#This Row],[QTY]]*NOTA[[#This Row],[HARGA SATUAN]])</f>
        <v>1074000</v>
      </c>
      <c r="AF441" s="51">
        <f ca="1">IF(NOTA[ID_H]="","",INDEX(NOTA[TANGGAL],MATCH(,INDIRECT(ADDRESS(ROW(NOTA[TANGGAL]),COLUMN(NOTA[TANGGAL]))&amp;":"&amp;ADDRESS(ROW(),COLUMN(NOTA[TANGGAL]))),-1)))</f>
        <v>44974</v>
      </c>
      <c r="AG441" s="65" t="str">
        <f ca="1">IF(NOTA[[#This Row],[NAMA BARANG]]="","",INDEX(NOTA[SUPPLIER],MATCH(,INDIRECT(ADDRESS(ROW(NOTA[ID]),COLUMN(NOTA[ID]))&amp;":"&amp;ADDRESS(ROW(),COLUMN(NOTA[ID]))),-1)))</f>
        <v>YUSHINCA</v>
      </c>
      <c r="AH441" s="65" t="str">
        <f ca="1">IF(NOTA[[#This Row],[ID_H]]="","",IF(NOTA[[#This Row],[FAKTUR]]="",INDIRECT(ADDRESS(ROW()-1,COLUMN())),NOTA[[#This Row],[FAKTUR]]))</f>
        <v>UNTANA</v>
      </c>
      <c r="AI441" s="38" t="str">
        <f ca="1">IF(NOTA[[#This Row],[ID]]="","",COUNTIF(NOTA[ID_H],NOTA[[#This Row],[ID_H]]))</f>
        <v/>
      </c>
      <c r="AJ441" s="38">
        <f ca="1">IF(NOTA[[#This Row],[TGL.NOTA]]="",IF(NOTA[[#This Row],[SUPPLIER_H]]="","",AJ440),MONTH(NOTA[[#This Row],[TGL.NOTA]]))</f>
        <v>2</v>
      </c>
      <c r="AK441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441" s="181">
        <f>IF(NOTA[[#This Row],[CONCAT1]]="","",MATCH(NOTA[[#This Row],[CONCAT1]],[2]!db[NB NOTA_C],0)+1)</f>
        <v>464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181" t="str">
        <f>IF(NOTA[[#This Row],[CONCAT1]]="","",MATCH(NOTA[[#This Row],[CONCAT1]],[2]!db[NB NOTA_C],0)+1)</f>
        <v/>
      </c>
    </row>
    <row r="443" spans="1:40" ht="20.100000000000001" customHeight="1" x14ac:dyDescent="0.25">
      <c r="A443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EMI_1702_032-1</v>
      </c>
      <c r="C443" s="50" t="e">
        <f ca="1">IF(NOTA[[#This Row],[ID_P]]="","",MATCH(NOTA[[#This Row],[ID_P]],[1]!B_MSK[N_ID],0))</f>
        <v>#REF!</v>
      </c>
      <c r="D443" s="50">
        <f ca="1">IF(NOTA[[#This Row],[NAMA BARANG]]="","",INDEX(NOTA[ID],MATCH(,INDIRECT(ADDRESS(ROW(NOTA[ID]),COLUMN(NOTA[ID]))&amp;":"&amp;ADDRESS(ROW(),COLUMN(NOTA[ID]))),-1)))</f>
        <v>79</v>
      </c>
      <c r="E443" s="23"/>
      <c r="F443" s="26" t="s">
        <v>591</v>
      </c>
      <c r="G443" s="26" t="s">
        <v>359</v>
      </c>
      <c r="H443" s="31" t="s">
        <v>817</v>
      </c>
      <c r="I443" s="26"/>
      <c r="J443" s="51">
        <v>44971</v>
      </c>
      <c r="K443" s="26"/>
      <c r="L443" s="26" t="s">
        <v>594</v>
      </c>
      <c r="M443" s="39">
        <v>5</v>
      </c>
      <c r="N443" s="26">
        <v>100</v>
      </c>
      <c r="O443" s="26" t="s">
        <v>427</v>
      </c>
      <c r="P443" s="49">
        <v>71428</v>
      </c>
      <c r="Q443" s="52"/>
      <c r="R443" s="39" t="s">
        <v>340</v>
      </c>
      <c r="S443" s="53"/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7142800</v>
      </c>
      <c r="X443" s="54">
        <f>IF(NOTA[[#This Row],[JUMLAH]]="","",NOTA[[#This Row],[JUMLAH]]*NOTA[[#This Row],[DISC 1]])</f>
        <v>0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0</v>
      </c>
      <c r="AA443" s="54">
        <f>IF(NOTA[[#This Row],[JUMLAH]]="","",NOTA[[#This Row],[JUMLAH]]-NOTA[[#This Row],[DISC]])</f>
        <v>7142800</v>
      </c>
      <c r="AB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7142800</v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443" s="54">
        <f>IF(OR(NOTA[[#This Row],[QTY]]="",NOTA[[#This Row],[HARGA SATUAN]]="",),"",NOTA[[#This Row],[QTY]]*NOTA[[#This Row],[HARGA SATUAN]])</f>
        <v>7142800</v>
      </c>
      <c r="AF443" s="51">
        <f ca="1">IF(NOTA[ID_H]="","",INDEX(NOTA[TANGGAL],MATCH(,INDIRECT(ADDRESS(ROW(NOTA[TANGGAL]),COLUMN(NOTA[TANGGAL]))&amp;":"&amp;ADDRESS(ROW(),COLUMN(NOTA[TANGGAL]))),-1)))</f>
        <v>44974</v>
      </c>
      <c r="AG443" s="65" t="str">
        <f ca="1">IF(NOTA[[#This Row],[NAMA BARANG]]="","",INDEX(NOTA[SUPPLIER],MATCH(,INDIRECT(ADDRESS(ROW(NOTA[ID]),COLUMN(NOTA[ID]))&amp;":"&amp;ADDRESS(ROW(),COLUMN(NOTA[ID]))),-1)))</f>
        <v>EMICO</v>
      </c>
      <c r="AH443" s="65" t="str">
        <f ca="1">IF(NOTA[[#This Row],[ID_H]]="","",IF(NOTA[[#This Row],[FAKTUR]]="",INDIRECT(ADDRESS(ROW()-1,COLUMN())),NOTA[[#This Row],[FAKTUR]]))</f>
        <v>UNTANA</v>
      </c>
      <c r="AI443" s="38">
        <f ca="1">IF(NOTA[[#This Row],[ID]]="","",COUNTIF(NOTA[ID_H],NOTA[[#This Row],[ID_H]]))</f>
        <v>1</v>
      </c>
      <c r="AJ443" s="38">
        <f>IF(NOTA[[#This Row],[TGL.NOTA]]="",IF(NOTA[[#This Row],[SUPPLIER_H]]="","",AJ442),MONTH(NOTA[[#This Row],[TGL.NOTA]]))</f>
        <v>2</v>
      </c>
      <c r="AK443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443" s="181">
        <f>IF(NOTA[[#This Row],[CONCAT1]]="","",MATCH(NOTA[[#This Row],[CONCAT1]],[2]!db[NB NOTA_C],0)+1)</f>
        <v>2139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181" t="str">
        <f>IF(NOTA[[#This Row],[CONCAT1]]="","",MATCH(NOTA[[#This Row],[CONCAT1]],[2]!db[NB NOTA_C],0)+1)</f>
        <v/>
      </c>
    </row>
    <row r="445" spans="1:40" ht="20.100000000000001" customHeight="1" x14ac:dyDescent="0.25">
      <c r="A445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PSM_1702_040-8</v>
      </c>
      <c r="C445" s="50" t="e">
        <f ca="1">IF(NOTA[[#This Row],[ID_P]]="","",MATCH(NOTA[[#This Row],[ID_P]],[1]!B_MSK[N_ID],0))</f>
        <v>#REF!</v>
      </c>
      <c r="D445" s="50">
        <f ca="1">IF(NOTA[[#This Row],[NAMA BARANG]]="","",INDEX(NOTA[ID],MATCH(,INDIRECT(ADDRESS(ROW(NOTA[ID]),COLUMN(NOTA[ID]))&amp;":"&amp;ADDRESS(ROW(),COLUMN(NOTA[ID]))),-1)))</f>
        <v>80</v>
      </c>
      <c r="E445" s="23"/>
      <c r="F445" s="26" t="s">
        <v>818</v>
      </c>
      <c r="G445" s="26" t="s">
        <v>359</v>
      </c>
      <c r="H445" s="31" t="s">
        <v>819</v>
      </c>
      <c r="I445" s="26"/>
      <c r="J445" s="51">
        <v>44971</v>
      </c>
      <c r="K445" s="26"/>
      <c r="L445" s="26" t="s">
        <v>820</v>
      </c>
      <c r="M445" s="39">
        <v>3</v>
      </c>
      <c r="N445" s="26">
        <v>150</v>
      </c>
      <c r="O445" s="26" t="s">
        <v>821</v>
      </c>
      <c r="P445" s="49">
        <v>75000</v>
      </c>
      <c r="Q445" s="52"/>
      <c r="R445" s="39" t="s">
        <v>822</v>
      </c>
      <c r="S445" s="53">
        <v>0.2</v>
      </c>
      <c r="T445" s="53"/>
      <c r="U445" s="54"/>
      <c r="V445" s="37"/>
      <c r="W445" s="54">
        <f>IF(NOTA[[#This Row],[HARGA/ CTN]]="",NOTA[[#This Row],[JUMLAH_H]],NOTA[[#This Row],[HARGA/ CTN]]*IF(NOTA[[#This Row],[C]]="",0,NOTA[[#This Row],[C]]))</f>
        <v>11250000</v>
      </c>
      <c r="X445" s="54">
        <f>IF(NOTA[[#This Row],[JUMLAH]]="","",NOTA[[#This Row],[JUMLAH]]*NOTA[[#This Row],[DISC 1]])</f>
        <v>2250000</v>
      </c>
      <c r="Y445" s="54">
        <f>IF(NOTA[[#This Row],[JUMLAH]]="","",(NOTA[[#This Row],[JUMLAH]]-NOTA[[#This Row],[DISC 1-]])*NOTA[[#This Row],[DISC 2]])</f>
        <v>0</v>
      </c>
      <c r="Z445" s="54">
        <f>IF(NOTA[[#This Row],[JUMLAH]]="","",NOTA[[#This Row],[DISC 1-]]+NOTA[[#This Row],[DISC 2-]])</f>
        <v>2250000</v>
      </c>
      <c r="AA445" s="54">
        <f>IF(NOTA[[#This Row],[JUMLAH]]="","",NOTA[[#This Row],[JUMLAH]]-NOTA[[#This Row],[DISC]])</f>
        <v>9000000</v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E445" s="54">
        <f>IF(OR(NOTA[[#This Row],[QTY]]="",NOTA[[#This Row],[HARGA SATUAN]]="",),"",NOTA[[#This Row],[QTY]]*NOTA[[#This Row],[HARGA SATUAN]])</f>
        <v>11250000</v>
      </c>
      <c r="AF445" s="51">
        <f ca="1">IF(NOTA[ID_H]="","",INDEX(NOTA[TANGGAL],MATCH(,INDIRECT(ADDRESS(ROW(NOTA[TANGGAL]),COLUMN(NOTA[TANGGAL]))&amp;":"&amp;ADDRESS(ROW(),COLUMN(NOTA[TANGGAL]))),-1)))</f>
        <v>44974</v>
      </c>
      <c r="AG445" s="65" t="str">
        <f ca="1">IF(NOTA[[#This Row],[NAMA BARANG]]="","",INDEX(NOTA[SUPPLIER],MATCH(,INDIRECT(ADDRESS(ROW(NOTA[ID]),COLUMN(NOTA[ID]))&amp;":"&amp;ADDRESS(ROW(),COLUMN(NOTA[ID]))),-1)))</f>
        <v>PSM</v>
      </c>
      <c r="AH445" s="65" t="str">
        <f ca="1">IF(NOTA[[#This Row],[ID_H]]="","",IF(NOTA[[#This Row],[FAKTUR]]="",INDIRECT(ADDRESS(ROW()-1,COLUMN())),NOTA[[#This Row],[FAKTUR]]))</f>
        <v>UNTANA</v>
      </c>
      <c r="AI445" s="38">
        <f ca="1">IF(NOTA[[#This Row],[ID]]="","",COUNTIF(NOTA[ID_H],NOTA[[#This Row],[ID_H]]))</f>
        <v>8</v>
      </c>
      <c r="AJ445" s="38">
        <f>IF(NOTA[[#This Row],[TGL.NOTA]]="",IF(NOTA[[#This Row],[SUPPLIER_H]]="","",AJ444),MONTH(NOTA[[#This Row],[TGL.NOTA]]))</f>
        <v>2</v>
      </c>
      <c r="AK445" s="38" t="str">
        <f>LOWER(SUBSTITUTE(SUBSTITUTE(SUBSTITUTE(SUBSTITUTE(SUBSTITUTE(SUBSTITUTE(SUBSTITUTE(SUBSTITUTE(SUBSTITUTE(NOTA[NAMA BARANG]," ",),".",""),"-",""),"(",""),")",""),",",""),"/",""),"""",""),"+",""))</f>
        <v>balonmetalik122820x5lmp2800</v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balonmetalik122820x5lmp280037500000.2</v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balonmetalik122820x5lmp280037500000.2</v>
      </c>
      <c r="AN445" s="181">
        <f>IF(NOTA[[#This Row],[CONCAT1]]="","",MATCH(NOTA[[#This Row],[CONCAT1]],[2]!db[NB NOTA_C],0)+1)</f>
        <v>122</v>
      </c>
    </row>
    <row r="446" spans="1:40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>
        <f ca="1">IF(NOTA[[#This Row],[NAMA BARANG]]="","",INDEX(NOTA[ID],MATCH(,INDIRECT(ADDRESS(ROW(NOTA[ID]),COLUMN(NOTA[ID]))&amp;":"&amp;ADDRESS(ROW(),COLUMN(NOTA[ID]))),-1)))</f>
        <v>80</v>
      </c>
      <c r="E446" s="23"/>
      <c r="F446" s="26"/>
      <c r="G446" s="26"/>
      <c r="H446" s="31"/>
      <c r="I446" s="26"/>
      <c r="J446" s="51"/>
      <c r="K446" s="26"/>
      <c r="L446" s="26" t="s">
        <v>823</v>
      </c>
      <c r="M446" s="39">
        <v>3</v>
      </c>
      <c r="N446" s="26">
        <v>150</v>
      </c>
      <c r="O446" s="26" t="s">
        <v>821</v>
      </c>
      <c r="P446" s="49">
        <v>125000</v>
      </c>
      <c r="Q446" s="52"/>
      <c r="R446" s="39" t="s">
        <v>822</v>
      </c>
      <c r="S446" s="53">
        <v>0.2</v>
      </c>
      <c r="T446" s="53"/>
      <c r="U446" s="54"/>
      <c r="V446" s="37"/>
      <c r="W446" s="54">
        <f>IF(NOTA[[#This Row],[HARGA/ CTN]]="",NOTA[[#This Row],[JUMLAH_H]],NOTA[[#This Row],[HARGA/ CTN]]*IF(NOTA[[#This Row],[C]]="",0,NOTA[[#This Row],[C]]))</f>
        <v>18750000</v>
      </c>
      <c r="X446" s="54">
        <f>IF(NOTA[[#This Row],[JUMLAH]]="","",NOTA[[#This Row],[JUMLAH]]*NOTA[[#This Row],[DISC 1]])</f>
        <v>3750000</v>
      </c>
      <c r="Y446" s="54">
        <f>IF(NOTA[[#This Row],[JUMLAH]]="","",(NOTA[[#This Row],[JUMLAH]]-NOTA[[#This Row],[DISC 1-]])*NOTA[[#This Row],[DISC 2]])</f>
        <v>0</v>
      </c>
      <c r="Z446" s="54">
        <f>IF(NOTA[[#This Row],[JUMLAH]]="","",NOTA[[#This Row],[DISC 1-]]+NOTA[[#This Row],[DISC 2-]])</f>
        <v>3750000</v>
      </c>
      <c r="AA446" s="54">
        <f>IF(NOTA[[#This Row],[JUMLAH]]="","",NOTA[[#This Row],[JUMLAH]]-NOTA[[#This Row],[DISC]])</f>
        <v>15000000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6250000</v>
      </c>
      <c r="AE446" s="54">
        <f>IF(OR(NOTA[[#This Row],[QTY]]="",NOTA[[#This Row],[HARGA SATUAN]]="",),"",NOTA[[#This Row],[QTY]]*NOTA[[#This Row],[HARGA SATUAN]])</f>
        <v>18750000</v>
      </c>
      <c r="AF446" s="51">
        <f ca="1">IF(NOTA[ID_H]="","",INDEX(NOTA[TANGGAL],MATCH(,INDIRECT(ADDRESS(ROW(NOTA[TANGGAL]),COLUMN(NOTA[TANGGAL]))&amp;":"&amp;ADDRESS(ROW(),COLUMN(NOTA[TANGGAL]))),-1)))</f>
        <v>44974</v>
      </c>
      <c r="AG446" s="65" t="str">
        <f ca="1">IF(NOTA[[#This Row],[NAMA BARANG]]="","",INDEX(NOTA[SUPPLIER],MATCH(,INDIRECT(ADDRESS(ROW(NOTA[ID]),COLUMN(NOTA[ID]))&amp;":"&amp;ADDRESS(ROW(),COLUMN(NOTA[ID]))),-1)))</f>
        <v>PSM</v>
      </c>
      <c r="AH446" s="65" t="str">
        <f ca="1">IF(NOTA[[#This Row],[ID_H]]="","",IF(NOTA[[#This Row],[FAKTUR]]="",INDIRECT(ADDRESS(ROW()-1,COLUMN())),NOTA[[#This Row],[FAKTUR]]))</f>
        <v>UNTANA</v>
      </c>
      <c r="AI446" s="38" t="str">
        <f ca="1">IF(NOTA[[#This Row],[ID]]="","",COUNTIF(NOTA[ID_H],NOTA[[#This Row],[ID_H]]))</f>
        <v/>
      </c>
      <c r="AJ446" s="38">
        <f ca="1">IF(NOTA[[#This Row],[TGL.NOTA]]="",IF(NOTA[[#This Row],[SUPPLIER_H]]="","",AJ445),MONTH(NOTA[[#This Row],[TGL.NOTA]]))</f>
        <v>2</v>
      </c>
      <c r="AK446" s="38" t="str">
        <f>LOWER(SUBSTITUTE(SUBSTITUTE(SUBSTITUTE(SUBSTITUTE(SUBSTITUTE(SUBSTITUTE(SUBSTITUTE(SUBSTITUTE(SUBSTITUTE(NOTA[NAMA BARANG]," ",),".",""),"-",""),"(",""),")",""),",",""),"/",""),"""",""),"+",""))</f>
        <v>balonfspolkadotputih20x5lkf3200pp</v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N446" s="181" t="e">
        <f>IF(NOTA[[#This Row],[CONCAT1]]="","",MATCH(NOTA[[#This Row],[CONCAT1]],[2]!db[NB NOTA_C],0)+1)</f>
        <v>#N/A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80</v>
      </c>
      <c r="E447" s="23"/>
      <c r="F447" s="26"/>
      <c r="G447" s="26"/>
      <c r="H447" s="31"/>
      <c r="I447" s="26"/>
      <c r="J447" s="51"/>
      <c r="K447" s="26"/>
      <c r="L447" s="26" t="s">
        <v>824</v>
      </c>
      <c r="M447" s="39">
        <v>3</v>
      </c>
      <c r="N447" s="26">
        <v>180</v>
      </c>
      <c r="O447" s="26" t="s">
        <v>821</v>
      </c>
      <c r="P447" s="49">
        <v>67500</v>
      </c>
      <c r="Q447" s="52"/>
      <c r="R447" s="39" t="s">
        <v>826</v>
      </c>
      <c r="S447" s="53">
        <v>0.2</v>
      </c>
      <c r="T447" s="53"/>
      <c r="U447" s="54"/>
      <c r="V447" s="37"/>
      <c r="W447" s="54">
        <f>IF(NOTA[[#This Row],[HARGA/ CTN]]="",NOTA[[#This Row],[JUMLAH_H]],NOTA[[#This Row],[HARGA/ CTN]]*IF(NOTA[[#This Row],[C]]="",0,NOTA[[#This Row],[C]]))</f>
        <v>12150000</v>
      </c>
      <c r="X447" s="54">
        <f>IF(NOTA[[#This Row],[JUMLAH]]="","",NOTA[[#This Row],[JUMLAH]]*NOTA[[#This Row],[DISC 1]])</f>
        <v>2430000</v>
      </c>
      <c r="Y447" s="54">
        <f>IF(NOTA[[#This Row],[JUMLAH]]="","",(NOTA[[#This Row],[JUMLAH]]-NOTA[[#This Row],[DISC 1-]])*NOTA[[#This Row],[DISC 2]])</f>
        <v>0</v>
      </c>
      <c r="Z447" s="54">
        <f>IF(NOTA[[#This Row],[JUMLAH]]="","",NOTA[[#This Row],[DISC 1-]]+NOTA[[#This Row],[DISC 2-]])</f>
        <v>2430000</v>
      </c>
      <c r="AA447" s="54">
        <f>IF(NOTA[[#This Row],[JUMLAH]]="","",NOTA[[#This Row],[JUMLAH]]-NOTA[[#This Row],[DISC]])</f>
        <v>9720000</v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E447" s="54">
        <f>IF(OR(NOTA[[#This Row],[QTY]]="",NOTA[[#This Row],[HARGA SATUAN]]="",),"",NOTA[[#This Row],[QTY]]*NOTA[[#This Row],[HARGA SATUAN]])</f>
        <v>12150000</v>
      </c>
      <c r="AF447" s="51">
        <f ca="1">IF(NOTA[ID_H]="","",INDEX(NOTA[TANGGAL],MATCH(,INDIRECT(ADDRESS(ROW(NOTA[TANGGAL]),COLUMN(NOTA[TANGGAL]))&amp;":"&amp;ADDRESS(ROW(),COLUMN(NOTA[TANGGAL]))),-1)))</f>
        <v>44974</v>
      </c>
      <c r="AG447" s="65" t="str">
        <f ca="1">IF(NOTA[[#This Row],[NAMA BARANG]]="","",INDEX(NOTA[SUPPLIER],MATCH(,INDIRECT(ADDRESS(ROW(NOTA[ID]),COLUMN(NOTA[ID]))&amp;":"&amp;ADDRESS(ROW(),COLUMN(NOTA[ID]))),-1)))</f>
        <v>PSM</v>
      </c>
      <c r="AH447" s="65" t="str">
        <f ca="1">IF(NOTA[[#This Row],[ID_H]]="","",IF(NOTA[[#This Row],[FAKTUR]]="",INDIRECT(ADDRESS(ROW()-1,COLUMN())),NOTA[[#This Row],[FAKTUR]]))</f>
        <v>UNTANA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2</v>
      </c>
      <c r="AK447" s="38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N447" s="181">
        <f>IF(NOTA[[#This Row],[CONCAT1]]="","",MATCH(NOTA[[#This Row],[CONCAT1]],[2]!db[NB NOTA_C],0)+1)</f>
        <v>118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>
        <f ca="1">IF(NOTA[[#This Row],[NAMA BARANG]]="","",INDEX(NOTA[ID],MATCH(,INDIRECT(ADDRESS(ROW(NOTA[ID]),COLUMN(NOTA[ID]))&amp;":"&amp;ADDRESS(ROW(),COLUMN(NOTA[ID]))),-1)))</f>
        <v>80</v>
      </c>
      <c r="E448" s="23"/>
      <c r="F448" s="26"/>
      <c r="G448" s="26"/>
      <c r="H448" s="31"/>
      <c r="I448" s="26"/>
      <c r="J448" s="51"/>
      <c r="K448" s="26"/>
      <c r="L448" s="26" t="s">
        <v>825</v>
      </c>
      <c r="M448" s="39">
        <v>3</v>
      </c>
      <c r="N448" s="26">
        <v>150</v>
      </c>
      <c r="O448" s="26" t="s">
        <v>821</v>
      </c>
      <c r="P448" s="49">
        <v>105000</v>
      </c>
      <c r="Q448" s="52"/>
      <c r="R448" s="39" t="s">
        <v>822</v>
      </c>
      <c r="S448" s="53">
        <v>0.2</v>
      </c>
      <c r="T448" s="53"/>
      <c r="U448" s="54"/>
      <c r="V448" s="37"/>
      <c r="W448" s="54">
        <f>IF(NOTA[[#This Row],[HARGA/ CTN]]="",NOTA[[#This Row],[JUMLAH_H]],NOTA[[#This Row],[HARGA/ CTN]]*IF(NOTA[[#This Row],[C]]="",0,NOTA[[#This Row],[C]]))</f>
        <v>15750000</v>
      </c>
      <c r="X448" s="54">
        <f>IF(NOTA[[#This Row],[JUMLAH]]="","",NOTA[[#This Row],[JUMLAH]]*NOTA[[#This Row],[DISC 1]])</f>
        <v>3150000</v>
      </c>
      <c r="Y448" s="54">
        <f>IF(NOTA[[#This Row],[JUMLAH]]="","",(NOTA[[#This Row],[JUMLAH]]-NOTA[[#This Row],[DISC 1-]])*NOTA[[#This Row],[DISC 2]])</f>
        <v>0</v>
      </c>
      <c r="Z448" s="54">
        <f>IF(NOTA[[#This Row],[JUMLAH]]="","",NOTA[[#This Row],[DISC 1-]]+NOTA[[#This Row],[DISC 2-]])</f>
        <v>3150000</v>
      </c>
      <c r="AA448" s="54">
        <f>IF(NOTA[[#This Row],[JUMLAH]]="","",NOTA[[#This Row],[JUMLAH]]-NOTA[[#This Row],[DISC]])</f>
        <v>12600000</v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>
        <f>IF(NOTA[[#This Row],[NAMA BARANG]]="","",IF(NOTA[[#This Row],[JUMLAH_H]]="",NOTA[[#This Row],[HARGA/ CTN]],NOTA[[#This Row],[QTY]]*NOTA[[#This Row],[HARGA SATUAN]]/IF(ISNUMBER(NOTA[[#This Row],[C]]),NOTA[[#This Row],[C]],1)))</f>
        <v>5250000</v>
      </c>
      <c r="AE448" s="54">
        <f>IF(OR(NOTA[[#This Row],[QTY]]="",NOTA[[#This Row],[HARGA SATUAN]]="",),"",NOTA[[#This Row],[QTY]]*NOTA[[#This Row],[HARGA SATUAN]])</f>
        <v>15750000</v>
      </c>
      <c r="AF448" s="51">
        <f ca="1">IF(NOTA[ID_H]="","",INDEX(NOTA[TANGGAL],MATCH(,INDIRECT(ADDRESS(ROW(NOTA[TANGGAL]),COLUMN(NOTA[TANGGAL]))&amp;":"&amp;ADDRESS(ROW(),COLUMN(NOTA[TANGGAL]))),-1)))</f>
        <v>44974</v>
      </c>
      <c r="AG448" s="65" t="str">
        <f ca="1">IF(NOTA[[#This Row],[NAMA BARANG]]="","",INDEX(NOTA[SUPPLIER],MATCH(,INDIRECT(ADDRESS(ROW(NOTA[ID]),COLUMN(NOTA[ID]))&amp;":"&amp;ADDRESS(ROW(),COLUMN(NOTA[ID]))),-1)))</f>
        <v>PSM</v>
      </c>
      <c r="AH448" s="65" t="str">
        <f ca="1">IF(NOTA[[#This Row],[ID_H]]="","",IF(NOTA[[#This Row],[FAKTUR]]="",INDIRECT(ADDRESS(ROW()-1,COLUMN())),NOTA[[#This Row],[FAKTUR]]))</f>
        <v>UNTANA</v>
      </c>
      <c r="AI448" s="38" t="str">
        <f ca="1">IF(NOTA[[#This Row],[ID]]="","",COUNTIF(NOTA[ID_H],NOTA[[#This Row],[ID_H]]))</f>
        <v/>
      </c>
      <c r="AJ448" s="38">
        <f ca="1">IF(NOTA[[#This Row],[TGL.NOTA]]="",IF(NOTA[[#This Row],[SUPPLIER_H]]="","",AJ447),MONTH(NOTA[[#This Row],[TGL.NOTA]]))</f>
        <v>2</v>
      </c>
      <c r="AK448" s="38" t="str">
        <f>LOWER(SUBSTITUTE(SUBSTITUTE(SUBSTITUTE(SUBSTITUTE(SUBSTITUTE(SUBSTITUTE(SUBSTITUTE(SUBSTITUTE(SUBSTITUTE(NOTA[NAMA BARANG]," ",),".",""),"-",""),"(",""),")",""),",",""),"/",""),"""",""),"+",""))</f>
        <v>balonjumbo12x3lj1836</v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balonjumbo12x3lj183652500000.2</v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balonjumbo12x3lj183652500000.2</v>
      </c>
      <c r="AN448" s="181">
        <f>IF(NOTA[[#This Row],[CONCAT1]]="","",MATCH(NOTA[[#This Row],[CONCAT1]],[2]!db[NB NOTA_C],0)+1)</f>
        <v>115</v>
      </c>
    </row>
    <row r="449" spans="1:40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>
        <f ca="1">IF(NOTA[[#This Row],[NAMA BARANG]]="","",INDEX(NOTA[ID],MATCH(,INDIRECT(ADDRESS(ROW(NOTA[ID]),COLUMN(NOTA[ID]))&amp;":"&amp;ADDRESS(ROW(),COLUMN(NOTA[ID]))),-1)))</f>
        <v>80</v>
      </c>
      <c r="E449" s="23"/>
      <c r="F449" s="26"/>
      <c r="G449" s="26"/>
      <c r="H449" s="31"/>
      <c r="I449" s="26"/>
      <c r="J449" s="51"/>
      <c r="K449" s="26"/>
      <c r="L449" s="26" t="s">
        <v>827</v>
      </c>
      <c r="M449" s="39">
        <v>1</v>
      </c>
      <c r="N449" s="26">
        <v>280</v>
      </c>
      <c r="O449" s="26" t="s">
        <v>419</v>
      </c>
      <c r="P449" s="49">
        <v>17000</v>
      </c>
      <c r="Q449" s="52"/>
      <c r="R449" s="39" t="s">
        <v>828</v>
      </c>
      <c r="S449" s="53">
        <v>0.2</v>
      </c>
      <c r="T449" s="53"/>
      <c r="U449" s="54"/>
      <c r="V449" s="37"/>
      <c r="W449" s="54">
        <f>IF(NOTA[[#This Row],[HARGA/ CTN]]="",NOTA[[#This Row],[JUMLAH_H]],NOTA[[#This Row],[HARGA/ CTN]]*IF(NOTA[[#This Row],[C]]="",0,NOTA[[#This Row],[C]]))</f>
        <v>4760000</v>
      </c>
      <c r="X449" s="54">
        <f>IF(NOTA[[#This Row],[JUMLAH]]="","",NOTA[[#This Row],[JUMLAH]]*NOTA[[#This Row],[DISC 1]])</f>
        <v>952000</v>
      </c>
      <c r="Y449" s="54">
        <f>IF(NOTA[[#This Row],[JUMLAH]]="","",(NOTA[[#This Row],[JUMLAH]]-NOTA[[#This Row],[DISC 1-]])*NOTA[[#This Row],[DISC 2]])</f>
        <v>0</v>
      </c>
      <c r="Z449" s="54">
        <f>IF(NOTA[[#This Row],[JUMLAH]]="","",NOTA[[#This Row],[DISC 1-]]+NOTA[[#This Row],[DISC 2-]])</f>
        <v>952000</v>
      </c>
      <c r="AA449" s="54">
        <f>IF(NOTA[[#This Row],[JUMLAH]]="","",NOTA[[#This Row],[JUMLAH]]-NOTA[[#This Row],[DISC]])</f>
        <v>3808000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4760000</v>
      </c>
      <c r="AE449" s="54">
        <f>IF(OR(NOTA[[#This Row],[QTY]]="",NOTA[[#This Row],[HARGA SATUAN]]="",),"",NOTA[[#This Row],[QTY]]*NOTA[[#This Row],[HARGA SATUAN]])</f>
        <v>4760000</v>
      </c>
      <c r="AF449" s="51">
        <f ca="1">IF(NOTA[ID_H]="","",INDEX(NOTA[TANGGAL],MATCH(,INDIRECT(ADDRESS(ROW(NOTA[TANGGAL]),COLUMN(NOTA[TANGGAL]))&amp;":"&amp;ADDRESS(ROW(),COLUMN(NOTA[TANGGAL]))),-1)))</f>
        <v>44974</v>
      </c>
      <c r="AG449" s="65" t="str">
        <f ca="1">IF(NOTA[[#This Row],[NAMA BARANG]]="","",INDEX(NOTA[SUPPLIER],MATCH(,INDIRECT(ADDRESS(ROW(NOTA[ID]),COLUMN(NOTA[ID]))&amp;":"&amp;ADDRESS(ROW(),COLUMN(NOTA[ID]))),-1)))</f>
        <v>PSM</v>
      </c>
      <c r="AH449" s="65" t="str">
        <f ca="1">IF(NOTA[[#This Row],[ID_H]]="","",IF(NOTA[[#This Row],[FAKTUR]]="",INDIRECT(ADDRESS(ROW()-1,COLUMN())),NOTA[[#This Row],[FAKTUR]]))</f>
        <v>UNTANA</v>
      </c>
      <c r="AI449" s="38" t="str">
        <f ca="1">IF(NOTA[[#This Row],[ID]]="","",COUNTIF(NOTA[ID_H],NOTA[[#This Row],[ID_H]]))</f>
        <v/>
      </c>
      <c r="AJ449" s="38">
        <f ca="1">IF(NOTA[[#This Row],[TGL.NOTA]]="",IF(NOTA[[#This Row],[SUPPLIER_H]]="","",AJ448),MONTH(NOTA[[#This Row],[TGL.NOTA]]))</f>
        <v>2</v>
      </c>
      <c r="AK449" s="38" t="str">
        <f>LOWER(SUBSTITUTE(SUBSTITUTE(SUBSTITUTE(SUBSTITUTE(SUBSTITUTE(SUBSTITUTE(SUBSTITUTE(SUBSTITUTE(SUBSTITUTE(NOTA[NAMA BARANG]," ",),".",""),"-",""),"(",""),")",""),",",""),"/",""),"""",""),"+",""))</f>
        <v>baloncacing1022isi25pompakecilcpk2225</v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N449" s="181">
        <f>IF(NOTA[[#This Row],[CONCAT1]]="","",MATCH(NOTA[[#This Row],[CONCAT1]],[2]!db[NB NOTA_C],0)+1)</f>
        <v>105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80</v>
      </c>
      <c r="E450" s="23"/>
      <c r="F450" s="26"/>
      <c r="G450" s="26"/>
      <c r="H450" s="31"/>
      <c r="I450" s="26"/>
      <c r="J450" s="51"/>
      <c r="K450" s="26"/>
      <c r="L450" s="26" t="s">
        <v>829</v>
      </c>
      <c r="M450" s="39">
        <v>1</v>
      </c>
      <c r="N450" s="26">
        <v>144</v>
      </c>
      <c r="O450" s="26" t="s">
        <v>406</v>
      </c>
      <c r="P450" s="49">
        <v>13250</v>
      </c>
      <c r="Q450" s="52"/>
      <c r="R450" s="39" t="s">
        <v>830</v>
      </c>
      <c r="S450" s="53">
        <v>0.2</v>
      </c>
      <c r="T450" s="53"/>
      <c r="U450" s="54"/>
      <c r="V450" s="37"/>
      <c r="W450" s="54">
        <f>IF(NOTA[[#This Row],[HARGA/ CTN]]="",NOTA[[#This Row],[JUMLAH_H]],NOTA[[#This Row],[HARGA/ CTN]]*IF(NOTA[[#This Row],[C]]="",0,NOTA[[#This Row],[C]]))</f>
        <v>1908000</v>
      </c>
      <c r="X450" s="54">
        <f>IF(NOTA[[#This Row],[JUMLAH]]="","",NOTA[[#This Row],[JUMLAH]]*NOTA[[#This Row],[DISC 1]])</f>
        <v>381600</v>
      </c>
      <c r="Y450" s="54">
        <f>IF(NOTA[[#This Row],[JUMLAH]]="","",(NOTA[[#This Row],[JUMLAH]]-NOTA[[#This Row],[DISC 1-]])*NOTA[[#This Row],[DISC 2]])</f>
        <v>0</v>
      </c>
      <c r="Z450" s="54">
        <f>IF(NOTA[[#This Row],[JUMLAH]]="","",NOTA[[#This Row],[DISC 1-]]+NOTA[[#This Row],[DISC 2-]])</f>
        <v>381600</v>
      </c>
      <c r="AA450" s="54">
        <f>IF(NOTA[[#This Row],[JUMLAH]]="","",NOTA[[#This Row],[JUMLAH]]-NOTA[[#This Row],[DISC]])</f>
        <v>1526400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450" s="54">
        <f>IF(OR(NOTA[[#This Row],[QTY]]="",NOTA[[#This Row],[HARGA SATUAN]]="",),"",NOTA[[#This Row],[QTY]]*NOTA[[#This Row],[HARGA SATUAN]])</f>
        <v>1908000</v>
      </c>
      <c r="AF450" s="51">
        <f ca="1">IF(NOTA[ID_H]="","",INDEX(NOTA[TANGGAL],MATCH(,INDIRECT(ADDRESS(ROW(NOTA[TANGGAL]),COLUMN(NOTA[TANGGAL]))&amp;":"&amp;ADDRESS(ROW(),COLUMN(NOTA[TANGGAL]))),-1)))</f>
        <v>44974</v>
      </c>
      <c r="AG450" s="65" t="str">
        <f ca="1">IF(NOTA[[#This Row],[NAMA BARANG]]="","",INDEX(NOTA[SUPPLIER],MATCH(,INDIRECT(ADDRESS(ROW(NOTA[ID]),COLUMN(NOTA[ID]))&amp;":"&amp;ADDRESS(ROW(),COLUMN(NOTA[ID]))),-1)))</f>
        <v>PSM</v>
      </c>
      <c r="AH450" s="65" t="str">
        <f ca="1">IF(NOTA[[#This Row],[ID_H]]="","",IF(NOTA[[#This Row],[FAKTUR]]="",INDIRECT(ADDRESS(ROW()-1,COLUMN())),NOTA[[#This Row],[FAKTUR]]))</f>
        <v>UNTANA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2</v>
      </c>
      <c r="AK450" s="38" t="str">
        <f>LOWER(SUBSTITUTE(SUBSTITUTE(SUBSTITUTE(SUBSTITUTE(SUBSTITUTE(SUBSTITUTE(SUBSTITUTE(SUBSTITUTE(SUBSTITUTE(NOTA[NAMA BARANG]," ",),".",""),"-",""),"(",""),")",""),",",""),"/",""),"""",""),"+",""))</f>
        <v>lilinhbdnc9915a</v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lilinhbdnc9915a19080000.2</v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lilinhbdnc9915a19080000.2</v>
      </c>
      <c r="AN450" s="181">
        <f>IF(NOTA[[#This Row],[CONCAT1]]="","",MATCH(NOTA[[#This Row],[CONCAT1]],[2]!db[NB NOTA_C],0)+1)</f>
        <v>1404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80</v>
      </c>
      <c r="E451" s="23"/>
      <c r="F451" s="26"/>
      <c r="G451" s="26"/>
      <c r="H451" s="31"/>
      <c r="I451" s="26"/>
      <c r="J451" s="51"/>
      <c r="K451" s="26"/>
      <c r="L451" s="26" t="s">
        <v>833</v>
      </c>
      <c r="M451" s="39">
        <v>1</v>
      </c>
      <c r="N451" s="26">
        <v>144</v>
      </c>
      <c r="O451" s="26" t="s">
        <v>406</v>
      </c>
      <c r="P451" s="49">
        <v>11300</v>
      </c>
      <c r="Q451" s="52"/>
      <c r="R451" s="39" t="s">
        <v>834</v>
      </c>
      <c r="S451" s="53">
        <v>0.2</v>
      </c>
      <c r="T451" s="53"/>
      <c r="U451" s="54"/>
      <c r="V451" s="37"/>
      <c r="W451" s="54">
        <f>IF(NOTA[[#This Row],[HARGA/ CTN]]="",NOTA[[#This Row],[JUMLAH_H]],NOTA[[#This Row],[HARGA/ CTN]]*IF(NOTA[[#This Row],[C]]="",0,NOTA[[#This Row],[C]]))</f>
        <v>1627200</v>
      </c>
      <c r="X451" s="54">
        <f>IF(NOTA[[#This Row],[JUMLAH]]="","",NOTA[[#This Row],[JUMLAH]]*NOTA[[#This Row],[DISC 1]])</f>
        <v>325440</v>
      </c>
      <c r="Y451" s="54">
        <f>IF(NOTA[[#This Row],[JUMLAH]]="","",(NOTA[[#This Row],[JUMLAH]]-NOTA[[#This Row],[DISC 1-]])*NOTA[[#This Row],[DISC 2]])</f>
        <v>0</v>
      </c>
      <c r="Z451" s="54">
        <f>IF(NOTA[[#This Row],[JUMLAH]]="","",NOTA[[#This Row],[DISC 1-]]+NOTA[[#This Row],[DISC 2-]])</f>
        <v>325440</v>
      </c>
      <c r="AA451" s="54">
        <f>IF(NOTA[[#This Row],[JUMLAH]]="","",NOTA[[#This Row],[JUMLAH]]-NOTA[[#This Row],[DISC]])</f>
        <v>1301760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1627200</v>
      </c>
      <c r="AE451" s="54">
        <f>IF(OR(NOTA[[#This Row],[QTY]]="",NOTA[[#This Row],[HARGA SATUAN]]="",),"",NOTA[[#This Row],[QTY]]*NOTA[[#This Row],[HARGA SATUAN]])</f>
        <v>1627200</v>
      </c>
      <c r="AF451" s="51">
        <f ca="1">IF(NOTA[ID_H]="","",INDEX(NOTA[TANGGAL],MATCH(,INDIRECT(ADDRESS(ROW(NOTA[TANGGAL]),COLUMN(NOTA[TANGGAL]))&amp;":"&amp;ADDRESS(ROW(),COLUMN(NOTA[TANGGAL]))),-1)))</f>
        <v>44974</v>
      </c>
      <c r="AG451" s="65" t="str">
        <f ca="1">IF(NOTA[[#This Row],[NAMA BARANG]]="","",INDEX(NOTA[SUPPLIER],MATCH(,INDIRECT(ADDRESS(ROW(NOTA[ID]),COLUMN(NOTA[ID]))&amp;":"&amp;ADDRESS(ROW(),COLUMN(NOTA[ID]))),-1)))</f>
        <v>PSM</v>
      </c>
      <c r="AH451" s="65" t="str">
        <f ca="1">IF(NOTA[[#This Row],[ID_H]]="","",IF(NOTA[[#This Row],[FAKTUR]]="",INDIRECT(ADDRESS(ROW()-1,COLUMN())),NOTA[[#This Row],[FAKTUR]]))</f>
        <v>UNTANA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2</v>
      </c>
      <c r="AK451" s="38" t="str">
        <f>LOWER(SUBSTITUTE(SUBSTITUTE(SUBSTITUTE(SUBSTITUTE(SUBSTITUTE(SUBSTITUTE(SUBSTITUTE(SUBSTITUTE(SUBSTITUTE(NOTA[NAMA BARANG]," ",),".",""),"-",""),"(",""),")",""),",",""),"/",""),"""",""),"+",""))</f>
        <v>lilinhbdmahkotanc8810hb</v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lilinhbdmahkotanc8810hb16272000.2</v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lilinhbdmahkotanc8810hb16272000.2</v>
      </c>
      <c r="AN451" s="181">
        <f>IF(NOTA[[#This Row],[CONCAT1]]="","",MATCH(NOTA[[#This Row],[CONCAT1]],[2]!db[NB NOTA_C],0)+1)</f>
        <v>1403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80</v>
      </c>
      <c r="E452" s="139"/>
      <c r="F452" s="26"/>
      <c r="G452" s="26"/>
      <c r="H452" s="23"/>
      <c r="I452" s="26"/>
      <c r="J452" s="51"/>
      <c r="K452" s="26"/>
      <c r="L452" s="26" t="s">
        <v>831</v>
      </c>
      <c r="M452" s="39">
        <v>1</v>
      </c>
      <c r="N452" s="26">
        <v>120</v>
      </c>
      <c r="O452" s="26" t="s">
        <v>406</v>
      </c>
      <c r="P452" s="49">
        <v>29500</v>
      </c>
      <c r="Q452" s="52"/>
      <c r="R452" s="39" t="s">
        <v>832</v>
      </c>
      <c r="S452" s="53">
        <v>0.2</v>
      </c>
      <c r="T452" s="53"/>
      <c r="U452" s="54"/>
      <c r="V452" s="37"/>
      <c r="W452" s="54">
        <f>IF(NOTA[[#This Row],[HARGA/ CTN]]="",NOTA[[#This Row],[JUMLAH_H]],NOTA[[#This Row],[HARGA/ CTN]]*IF(NOTA[[#This Row],[C]]="",0,NOTA[[#This Row],[C]]))</f>
        <v>3540000</v>
      </c>
      <c r="X452" s="54">
        <f>IF(NOTA[[#This Row],[JUMLAH]]="","",NOTA[[#This Row],[JUMLAH]]*NOTA[[#This Row],[DISC 1]])</f>
        <v>708000</v>
      </c>
      <c r="Y452" s="54">
        <f>IF(NOTA[[#This Row],[JUMLAH]]="","",(NOTA[[#This Row],[JUMLAH]]-NOTA[[#This Row],[DISC 1-]])*NOTA[[#This Row],[DISC 2]])</f>
        <v>0</v>
      </c>
      <c r="Z452" s="54">
        <f>IF(NOTA[[#This Row],[JUMLAH]]="","",NOTA[[#This Row],[DISC 1-]]+NOTA[[#This Row],[DISC 2-]])</f>
        <v>708000</v>
      </c>
      <c r="AA452" s="54">
        <f>IF(NOTA[[#This Row],[JUMLAH]]="","",NOTA[[#This Row],[JUMLAH]]-NOTA[[#This Row],[DISC]])</f>
        <v>2832000</v>
      </c>
      <c r="AB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13947040</v>
      </c>
      <c r="AC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55788160</v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3540000</v>
      </c>
      <c r="AE452" s="54">
        <f>IF(OR(NOTA[[#This Row],[QTY]]="",NOTA[[#This Row],[HARGA SATUAN]]="",),"",NOTA[[#This Row],[QTY]]*NOTA[[#This Row],[HARGA SATUAN]])</f>
        <v>3540000</v>
      </c>
      <c r="AF452" s="51">
        <f ca="1">IF(NOTA[ID_H]="","",INDEX(NOTA[TANGGAL],MATCH(,INDIRECT(ADDRESS(ROW(NOTA[TANGGAL]),COLUMN(NOTA[TANGGAL]))&amp;":"&amp;ADDRESS(ROW(),COLUMN(NOTA[TANGGAL]))),-1)))</f>
        <v>44974</v>
      </c>
      <c r="AG452" s="65" t="str">
        <f ca="1">IF(NOTA[[#This Row],[NAMA BARANG]]="","",INDEX(NOTA[SUPPLIER],MATCH(,INDIRECT(ADDRESS(ROW(NOTA[ID]),COLUMN(NOTA[ID]))&amp;":"&amp;ADDRESS(ROW(),COLUMN(NOTA[ID]))),-1)))</f>
        <v>PSM</v>
      </c>
      <c r="AH452" s="65" t="str">
        <f ca="1">IF(NOTA[[#This Row],[ID_H]]="","",IF(NOTA[[#This Row],[FAKTUR]]="",INDIRECT(ADDRESS(ROW()-1,COLUMN())),NOTA[[#This Row],[FAKTUR]]))</f>
        <v>UNTANA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Row],[SUPPLIER_H]]="","",AJ450),MONTH(NOTA[[#This Row],[TGL.NOTA]]))</f>
        <v>2</v>
      </c>
      <c r="AK452" s="38" t="str">
        <f>LOWER(SUBSTITUTE(SUBSTITUTE(SUBSTITUTE(SUBSTITUTE(SUBSTITUTE(SUBSTITUTE(SUBSTITUTE(SUBSTITUTE(SUBSTITUTE(NOTA[NAMA BARANG]," ",),".",""),"-",""),"(",""),")",""),",",""),"/",""),"""",""),"+",""))</f>
        <v>balonfoilhurufhappybdaypelangibf07hb</v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N452" s="181">
        <f>IF(NOTA[[#This Row],[CONCAT1]]="","",MATCH(NOTA[[#This Row],[CONCAT1]],[2]!db[NB NOTA_C],0)+1)</f>
        <v>107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181" t="str">
        <f>IF(NOTA[[#This Row],[CONCAT1]]="","",MATCH(NOTA[[#This Row],[CONCAT1]],[2]!db[NB NOTA_C],0)+1)</f>
        <v/>
      </c>
    </row>
    <row r="454" spans="1:40" ht="20.100000000000001" customHeight="1" x14ac:dyDescent="0.25">
      <c r="A454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KUN_2102_420-1</v>
      </c>
      <c r="C454" s="50" t="e">
        <f ca="1">IF(NOTA[[#This Row],[ID_P]]="","",MATCH(NOTA[[#This Row],[ID_P]],[1]!B_MSK[N_ID],0))</f>
        <v>#REF!</v>
      </c>
      <c r="D454" s="50">
        <f ca="1">IF(NOTA[[#This Row],[NAMA BARANG]]="","",INDEX(NOTA[ID],MATCH(,INDIRECT(ADDRESS(ROW(NOTA[ID]),COLUMN(NOTA[ID]))&amp;":"&amp;ADDRESS(ROW(),COLUMN(NOTA[ID]))),-1)))</f>
        <v>81</v>
      </c>
      <c r="E454" s="80">
        <v>44978</v>
      </c>
      <c r="F454" s="26" t="s">
        <v>82</v>
      </c>
      <c r="G454" s="26" t="s">
        <v>24</v>
      </c>
      <c r="H454" s="31" t="s">
        <v>836</v>
      </c>
      <c r="I454" s="26"/>
      <c r="J454" s="81">
        <v>44974</v>
      </c>
      <c r="K454" s="26"/>
      <c r="L454" s="26" t="s">
        <v>874</v>
      </c>
      <c r="M454" s="39">
        <v>6</v>
      </c>
      <c r="N454" s="26">
        <v>120</v>
      </c>
      <c r="O454" s="26" t="s">
        <v>419</v>
      </c>
      <c r="P454" s="49">
        <v>14900</v>
      </c>
      <c r="Q454" s="85"/>
      <c r="R454" s="39" t="s">
        <v>355</v>
      </c>
      <c r="S454" s="86"/>
      <c r="T454" s="86"/>
      <c r="U454" s="87"/>
      <c r="V454" s="37" t="s">
        <v>837</v>
      </c>
      <c r="W454" s="54">
        <f>IF(NOTA[[#This Row],[HARGA/ CTN]]="",NOTA[[#This Row],[JUMLAH_H]],NOTA[[#This Row],[HARGA/ CTN]]*IF(NOTA[[#This Row],[C]]="",0,NOTA[[#This Row],[C]]))</f>
        <v>1788000</v>
      </c>
      <c r="X454" s="54">
        <f>IF(NOTA[[#This Row],[JUMLAH]]="","",NOTA[[#This Row],[JUMLAH]]*NOTA[[#This Row],[DISC 1]])</f>
        <v>0</v>
      </c>
      <c r="Y454" s="54">
        <f>IF(NOTA[[#This Row],[JUMLAH]]="","",(NOTA[[#This Row],[JUMLAH]]-NOTA[[#This Row],[DISC 1-]])*NOTA[[#This Row],[DISC 2]])</f>
        <v>0</v>
      </c>
      <c r="Z454" s="54">
        <f>IF(NOTA[[#This Row],[JUMLAH]]="","",NOTA[[#This Row],[DISC 1-]]+NOTA[[#This Row],[DISC 2-]])</f>
        <v>0</v>
      </c>
      <c r="AA454" s="54">
        <f>IF(NOTA[[#This Row],[JUMLAH]]="","",NOTA[[#This Row],[JUMLAH]]-NOTA[[#This Row],[DISC]])</f>
        <v>1788000</v>
      </c>
      <c r="AB4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1788000</v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E454" s="54">
        <f>IF(OR(NOTA[[#This Row],[QTY]]="",NOTA[[#This Row],[HARGA SATUAN]]="",),"",NOTA[[#This Row],[QTY]]*NOTA[[#This Row],[HARGA SATUAN]])</f>
        <v>1788000</v>
      </c>
      <c r="AF454" s="51">
        <f ca="1">IF(NOTA[ID_H]="","",INDEX(NOTA[TANGGAL],MATCH(,INDIRECT(ADDRESS(ROW(NOTA[TANGGAL]),COLUMN(NOTA[TANGGAL]))&amp;":"&amp;ADDRESS(ROW(),COLUMN(NOTA[TANGGAL]))),-1)))</f>
        <v>44978</v>
      </c>
      <c r="AG454" s="65" t="str">
        <f ca="1">IF(NOTA[[#This Row],[NAMA BARANG]]="","",INDEX(NOTA[SUPPLIER],MATCH(,INDIRECT(ADDRESS(ROW(NOTA[ID]),COLUMN(NOTA[ID]))&amp;":"&amp;ADDRESS(ROW(),COLUMN(NOTA[ID]))),-1)))</f>
        <v>KUNCI MATAHARI</v>
      </c>
      <c r="AH454" s="65" t="str">
        <f ca="1">IF(NOTA[[#This Row],[ID_H]]="","",IF(NOTA[[#This Row],[FAKTUR]]="",INDIRECT(ADDRESS(ROW()-1,COLUMN())),NOTA[[#This Row],[FAKTUR]]))</f>
        <v>ARTO MORO</v>
      </c>
      <c r="AI454" s="38">
        <f ca="1">IF(NOTA[[#This Row],[ID]]="","",COUNTIF(NOTA[ID_H],NOTA[[#This Row],[ID_H]]))</f>
        <v>1</v>
      </c>
      <c r="AJ454" s="38">
        <f>IF(NOTA[[#This Row],[TGL.NOTA]]="",IF(NOTA[[#This Row],[SUPPLIER_H]]="","",AJ453),MONTH(NOTA[[#This Row],[TGL.NOTA]]))</f>
        <v>2</v>
      </c>
      <c r="AK454" s="38" t="str">
        <f>LOWER(SUBSTITUTE(SUBSTITUTE(SUBSTITUTE(SUBSTITUTE(SUBSTITUTE(SUBSTITUTE(SUBSTITUTE(SUBSTITUTE(SUBSTITUTE(NOTA[NAMA BARANG]," ",),".",""),"-",""),"(",""),")",""),",",""),"/",""),"""",""),"+",""))</f>
        <v>kstockkwtputih</v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kstockkwtputih298000</v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kstockkwtputih298000</v>
      </c>
      <c r="AN454" s="181">
        <f>IF(NOTA[[#This Row],[CONCAT1]]="","",MATCH(NOTA[[#This Row],[CONCAT1]],[2]!db[NB NOTA_C],0)+1)</f>
        <v>1014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181" t="str">
        <f>IF(NOTA[[#This Row],[CONCAT1]]="","",MATCH(NOTA[[#This Row],[CONCAT1]],[2]!db[NB NOTA_C],0)+1)</f>
        <v/>
      </c>
    </row>
    <row r="456" spans="1:40" ht="20.100000000000001" customHeight="1" x14ac:dyDescent="0.25">
      <c r="A456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ATA_2102_761-8</v>
      </c>
      <c r="C456" s="50" t="e">
        <f ca="1">IF(NOTA[[#This Row],[ID_P]]="","",MATCH(NOTA[[#This Row],[ID_P]],[1]!B_MSK[N_ID],0))</f>
        <v>#REF!</v>
      </c>
      <c r="D456" s="50">
        <f ca="1">IF(NOTA[[#This Row],[NAMA BARANG]]="","",INDEX(NOTA[ID],MATCH(,INDIRECT(ADDRESS(ROW(NOTA[ID]),COLUMN(NOTA[ID]))&amp;":"&amp;ADDRESS(ROW(),COLUMN(NOTA[ID]))),-1)))</f>
        <v>82</v>
      </c>
      <c r="E456" s="80"/>
      <c r="F456" s="26" t="s">
        <v>25</v>
      </c>
      <c r="G456" s="26" t="s">
        <v>24</v>
      </c>
      <c r="H456" s="31" t="s">
        <v>838</v>
      </c>
      <c r="I456" s="82"/>
      <c r="J456" s="81">
        <v>44972</v>
      </c>
      <c r="K456" s="26"/>
      <c r="L456" s="26" t="s">
        <v>840</v>
      </c>
      <c r="M456" s="39">
        <v>2</v>
      </c>
      <c r="N456" s="26">
        <v>2000</v>
      </c>
      <c r="O456" s="26" t="s">
        <v>430</v>
      </c>
      <c r="P456" s="49">
        <v>2050</v>
      </c>
      <c r="Q456" s="85"/>
      <c r="R456" s="39" t="s">
        <v>839</v>
      </c>
      <c r="S456" s="86">
        <v>0.125</v>
      </c>
      <c r="T456" s="86">
        <v>0.05</v>
      </c>
      <c r="U456" s="87"/>
      <c r="V456" s="37"/>
      <c r="W456" s="54">
        <f>IF(NOTA[[#This Row],[HARGA/ CTN]]="",NOTA[[#This Row],[JUMLAH_H]],NOTA[[#This Row],[HARGA/ CTN]]*IF(NOTA[[#This Row],[C]]="",0,NOTA[[#This Row],[C]]))</f>
        <v>4100000</v>
      </c>
      <c r="X456" s="54">
        <f>IF(NOTA[[#This Row],[JUMLAH]]="","",NOTA[[#This Row],[JUMLAH]]*NOTA[[#This Row],[DISC 1]])</f>
        <v>512500</v>
      </c>
      <c r="Y456" s="54">
        <f>IF(NOTA[[#This Row],[JUMLAH]]="","",(NOTA[[#This Row],[JUMLAH]]-NOTA[[#This Row],[DISC 1-]])*NOTA[[#This Row],[DISC 2]])</f>
        <v>179375</v>
      </c>
      <c r="Z456" s="54">
        <f>IF(NOTA[[#This Row],[JUMLAH]]="","",NOTA[[#This Row],[DISC 1-]]+NOTA[[#This Row],[DISC 2-]])</f>
        <v>691875</v>
      </c>
      <c r="AA456" s="54">
        <f>IF(NOTA[[#This Row],[JUMLAH]]="","",NOTA[[#This Row],[JUMLAH]]-NOTA[[#This Row],[DISC]])</f>
        <v>3408125</v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456" s="54">
        <f>IF(OR(NOTA[[#This Row],[QTY]]="",NOTA[[#This Row],[HARGA SATUAN]]="",),"",NOTA[[#This Row],[QTY]]*NOTA[[#This Row],[HARGA SATUAN]])</f>
        <v>4100000</v>
      </c>
      <c r="AF456" s="51">
        <f ca="1">IF(NOTA[ID_H]="","",INDEX(NOTA[TANGGAL],MATCH(,INDIRECT(ADDRESS(ROW(NOTA[TANGGAL]),COLUMN(NOTA[TANGGAL]))&amp;":"&amp;ADDRESS(ROW(),COLUMN(NOTA[TANGGAL]))),-1)))</f>
        <v>44978</v>
      </c>
      <c r="AG456" s="65" t="str">
        <f ca="1">IF(NOTA[[#This Row],[NAMA BARANG]]="","",INDEX(NOTA[SUPPLIER],MATCH(,INDIRECT(ADDRESS(ROW(NOTA[ID]),COLUMN(NOTA[ID]))&amp;":"&amp;ADDRESS(ROW(),COLUMN(NOTA[ID]))),-1)))</f>
        <v>ATALI MAKMUR</v>
      </c>
      <c r="AH456" s="65" t="str">
        <f ca="1">IF(NOTA[[#This Row],[ID_H]]="","",IF(NOTA[[#This Row],[FAKTUR]]="",INDIRECT(ADDRESS(ROW()-1,COLUMN())),NOTA[[#This Row],[FAKTUR]]))</f>
        <v>ARTO MORO</v>
      </c>
      <c r="AI456" s="38">
        <f ca="1">IF(NOTA[[#This Row],[ID]]="","",COUNTIF(NOTA[ID_H],NOTA[[#This Row],[ID_H]]))</f>
        <v>8</v>
      </c>
      <c r="AJ456" s="38">
        <f>IF(NOTA[[#This Row],[TGL.NOTA]]="",IF(NOTA[[#This Row],[SUPPLIER_H]]="","",AJ455),MONTH(NOTA[[#This Row],[TGL.NOTA]]))</f>
        <v>2</v>
      </c>
      <c r="AK456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456" s="181">
        <f>IF(NOTA[[#This Row],[CONCAT1]]="","",MATCH(NOTA[[#This Row],[CONCAT1]],[2]!db[NB NOTA_C],0)+1)</f>
        <v>1358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>
        <f ca="1">IF(NOTA[[#This Row],[NAMA BARANG]]="","",INDEX(NOTA[ID],MATCH(,INDIRECT(ADDRESS(ROW(NOTA[ID]),COLUMN(NOTA[ID]))&amp;":"&amp;ADDRESS(ROW(),COLUMN(NOTA[ID]))),-1)))</f>
        <v>82</v>
      </c>
      <c r="E457" s="80"/>
      <c r="F457" s="26"/>
      <c r="G457" s="26"/>
      <c r="H457" s="31"/>
      <c r="I457" s="26"/>
      <c r="J457" s="81"/>
      <c r="K457" s="26"/>
      <c r="L457" s="26" t="s">
        <v>809</v>
      </c>
      <c r="M457" s="39">
        <v>3</v>
      </c>
      <c r="N457" s="26">
        <v>288</v>
      </c>
      <c r="O457" s="26" t="s">
        <v>419</v>
      </c>
      <c r="P457" s="49">
        <v>7000</v>
      </c>
      <c r="Q457" s="85"/>
      <c r="R457" s="39" t="s">
        <v>775</v>
      </c>
      <c r="S457" s="86">
        <v>0.125</v>
      </c>
      <c r="T457" s="86">
        <v>0.05</v>
      </c>
      <c r="U457" s="87"/>
      <c r="V457" s="37"/>
      <c r="W457" s="54">
        <f>IF(NOTA[[#This Row],[HARGA/ CTN]]="",NOTA[[#This Row],[JUMLAH_H]],NOTA[[#This Row],[HARGA/ CTN]]*IF(NOTA[[#This Row],[C]]="",0,NOTA[[#This Row],[C]]))</f>
        <v>2016000</v>
      </c>
      <c r="X457" s="54">
        <f>IF(NOTA[[#This Row],[JUMLAH]]="","",NOTA[[#This Row],[JUMLAH]]*NOTA[[#This Row],[DISC 1]])</f>
        <v>252000</v>
      </c>
      <c r="Y457" s="54">
        <f>IF(NOTA[[#This Row],[JUMLAH]]="","",(NOTA[[#This Row],[JUMLAH]]-NOTA[[#This Row],[DISC 1-]])*NOTA[[#This Row],[DISC 2]])</f>
        <v>88200</v>
      </c>
      <c r="Z457" s="54">
        <f>IF(NOTA[[#This Row],[JUMLAH]]="","",NOTA[[#This Row],[DISC 1-]]+NOTA[[#This Row],[DISC 2-]])</f>
        <v>340200</v>
      </c>
      <c r="AA457" s="54">
        <f>IF(NOTA[[#This Row],[JUMLAH]]="","",NOTA[[#This Row],[JUMLAH]]-NOTA[[#This Row],[DISC]])</f>
        <v>1675800</v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457" s="54">
        <f>IF(OR(NOTA[[#This Row],[QTY]]="",NOTA[[#This Row],[HARGA SATUAN]]="",),"",NOTA[[#This Row],[QTY]]*NOTA[[#This Row],[HARGA SATUAN]])</f>
        <v>2016000</v>
      </c>
      <c r="AF457" s="51">
        <f ca="1">IF(NOTA[ID_H]="","",INDEX(NOTA[TANGGAL],MATCH(,INDIRECT(ADDRESS(ROW(NOTA[TANGGAL]),COLUMN(NOTA[TANGGAL]))&amp;":"&amp;ADDRESS(ROW(),COLUMN(NOTA[TANGGAL]))),-1)))</f>
        <v>44978</v>
      </c>
      <c r="AG457" s="65" t="str">
        <f ca="1">IF(NOTA[[#This Row],[NAMA BARANG]]="","",INDEX(NOTA[SUPPLIER],MATCH(,INDIRECT(ADDRESS(ROW(NOTA[ID]),COLUMN(NOTA[ID]))&amp;":"&amp;ADDRESS(ROW(),COLUMN(NOTA[ID]))),-1)))</f>
        <v>ATALI MAKMUR</v>
      </c>
      <c r="AH457" s="65" t="str">
        <f ca="1">IF(NOTA[[#This Row],[ID_H]]="","",IF(NOTA[[#This Row],[FAKTUR]]="",INDIRECT(ADDRESS(ROW()-1,COLUMN())),NOTA[[#This Row],[FAKTUR]]))</f>
        <v>ARTO MORO</v>
      </c>
      <c r="AI457" s="38" t="str">
        <f ca="1">IF(NOTA[[#This Row],[ID]]="","",COUNTIF(NOTA[ID_H],NOTA[[#This Row],[ID_H]]))</f>
        <v/>
      </c>
      <c r="AJ457" s="38">
        <f ca="1">IF(NOTA[[#This Row],[TGL.NOTA]]="",IF(NOTA[[#This Row],[SUPPLIER_H]]="","",AJ456),MONTH(NOTA[[#This Row],[TGL.NOTA]]))</f>
        <v>2</v>
      </c>
      <c r="AK45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457" s="181">
        <f>IF(NOTA[[#This Row],[CONCAT1]]="","",MATCH(NOTA[[#This Row],[CONCAT1]],[2]!db[NB NOTA_C],0)+1)</f>
        <v>1415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>
        <f ca="1">IF(NOTA[[#This Row],[NAMA BARANG]]="","",INDEX(NOTA[ID],MATCH(,INDIRECT(ADDRESS(ROW(NOTA[ID]),COLUMN(NOTA[ID]))&amp;":"&amp;ADDRESS(ROW(),COLUMN(NOTA[ID]))),-1)))</f>
        <v>82</v>
      </c>
      <c r="E458" s="80"/>
      <c r="F458" s="26"/>
      <c r="G458" s="26"/>
      <c r="H458" s="31"/>
      <c r="I458" s="26"/>
      <c r="J458" s="81"/>
      <c r="K458" s="26"/>
      <c r="L458" s="26" t="s">
        <v>841</v>
      </c>
      <c r="M458" s="39">
        <v>1</v>
      </c>
      <c r="N458" s="26">
        <v>144</v>
      </c>
      <c r="O458" s="26" t="s">
        <v>414</v>
      </c>
      <c r="P458" s="49">
        <v>27600</v>
      </c>
      <c r="Q458" s="85"/>
      <c r="R458" s="39" t="s">
        <v>769</v>
      </c>
      <c r="S458" s="86">
        <v>0.125</v>
      </c>
      <c r="T458" s="86">
        <v>0.05</v>
      </c>
      <c r="U458" s="87"/>
      <c r="V458" s="37"/>
      <c r="W458" s="54">
        <f>IF(NOTA[[#This Row],[HARGA/ CTN]]="",NOTA[[#This Row],[JUMLAH_H]],NOTA[[#This Row],[HARGA/ CTN]]*IF(NOTA[[#This Row],[C]]="",0,NOTA[[#This Row],[C]]))</f>
        <v>3974400</v>
      </c>
      <c r="X458" s="54">
        <f>IF(NOTA[[#This Row],[JUMLAH]]="","",NOTA[[#This Row],[JUMLAH]]*NOTA[[#This Row],[DISC 1]])</f>
        <v>496800</v>
      </c>
      <c r="Y458" s="54">
        <f>IF(NOTA[[#This Row],[JUMLAH]]="","",(NOTA[[#This Row],[JUMLAH]]-NOTA[[#This Row],[DISC 1-]])*NOTA[[#This Row],[DISC 2]])</f>
        <v>173880</v>
      </c>
      <c r="Z458" s="54">
        <f>IF(NOTA[[#This Row],[JUMLAH]]="","",NOTA[[#This Row],[DISC 1-]]+NOTA[[#This Row],[DISC 2-]])</f>
        <v>670680</v>
      </c>
      <c r="AA458" s="54">
        <f>IF(NOTA[[#This Row],[JUMLAH]]="","",NOTA[[#This Row],[JUMLAH]]-NOTA[[#This Row],[DISC]])</f>
        <v>3303720</v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458" s="54">
        <f>IF(OR(NOTA[[#This Row],[QTY]]="",NOTA[[#This Row],[HARGA SATUAN]]="",),"",NOTA[[#This Row],[QTY]]*NOTA[[#This Row],[HARGA SATUAN]])</f>
        <v>3974400</v>
      </c>
      <c r="AF458" s="51">
        <f ca="1">IF(NOTA[ID_H]="","",INDEX(NOTA[TANGGAL],MATCH(,INDIRECT(ADDRESS(ROW(NOTA[TANGGAL]),COLUMN(NOTA[TANGGAL]))&amp;":"&amp;ADDRESS(ROW(),COLUMN(NOTA[TANGGAL]))),-1)))</f>
        <v>44978</v>
      </c>
      <c r="AG458" s="65" t="str">
        <f ca="1">IF(NOTA[[#This Row],[NAMA BARANG]]="","",INDEX(NOTA[SUPPLIER],MATCH(,INDIRECT(ADDRESS(ROW(NOTA[ID]),COLUMN(NOTA[ID]))&amp;":"&amp;ADDRESS(ROW(),COLUMN(NOTA[ID]))),-1)))</f>
        <v>ATALI MAKMUR</v>
      </c>
      <c r="AH458" s="65" t="str">
        <f ca="1">IF(NOTA[[#This Row],[ID_H]]="","",IF(NOTA[[#This Row],[FAKTUR]]="",INDIRECT(ADDRESS(ROW()-1,COLUMN())),NOTA[[#This Row],[FAKTUR]]))</f>
        <v>ARTO MORO</v>
      </c>
      <c r="AI458" s="38" t="str">
        <f ca="1">IF(NOTA[[#This Row],[ID]]="","",COUNTIF(NOTA[ID_H],NOTA[[#This Row],[ID_H]]))</f>
        <v/>
      </c>
      <c r="AJ458" s="38">
        <f ca="1">IF(NOTA[[#This Row],[TGL.NOTA]]="",IF(NOTA[[#This Row],[SUPPLIER_H]]="","",AJ457),MONTH(NOTA[[#This Row],[TGL.NOTA]]))</f>
        <v>2</v>
      </c>
      <c r="AK458" s="38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458" s="181">
        <f>IF(NOTA[[#This Row],[CONCAT1]]="","",MATCH(NOTA[[#This Row],[CONCAT1]],[2]!db[NB NOTA_C],0)+1)</f>
        <v>735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>
        <f ca="1">IF(NOTA[[#This Row],[NAMA BARANG]]="","",INDEX(NOTA[ID],MATCH(,INDIRECT(ADDRESS(ROW(NOTA[ID]),COLUMN(NOTA[ID]))&amp;":"&amp;ADDRESS(ROW(),COLUMN(NOTA[ID]))),-1)))</f>
        <v>82</v>
      </c>
      <c r="E459" s="80"/>
      <c r="F459" s="26"/>
      <c r="G459" s="26"/>
      <c r="H459" s="31"/>
      <c r="I459" s="26"/>
      <c r="J459" s="81"/>
      <c r="K459" s="26"/>
      <c r="L459" s="26" t="s">
        <v>173</v>
      </c>
      <c r="M459" s="39">
        <v>5</v>
      </c>
      <c r="N459" s="26">
        <v>360</v>
      </c>
      <c r="O459" s="26" t="s">
        <v>406</v>
      </c>
      <c r="P459" s="49">
        <v>23000</v>
      </c>
      <c r="Q459" s="85"/>
      <c r="R459" s="39" t="s">
        <v>551</v>
      </c>
      <c r="S459" s="86">
        <v>0.125</v>
      </c>
      <c r="T459" s="86">
        <v>0.05</v>
      </c>
      <c r="U459" s="87"/>
      <c r="V459" s="37"/>
      <c r="W459" s="54">
        <f>IF(NOTA[[#This Row],[HARGA/ CTN]]="",NOTA[[#This Row],[JUMLAH_H]],NOTA[[#This Row],[HARGA/ CTN]]*IF(NOTA[[#This Row],[C]]="",0,NOTA[[#This Row],[C]]))</f>
        <v>8280000</v>
      </c>
      <c r="X459" s="54">
        <f>IF(NOTA[[#This Row],[JUMLAH]]="","",NOTA[[#This Row],[JUMLAH]]*NOTA[[#This Row],[DISC 1]])</f>
        <v>1035000</v>
      </c>
      <c r="Y459" s="54">
        <f>IF(NOTA[[#This Row],[JUMLAH]]="","",(NOTA[[#This Row],[JUMLAH]]-NOTA[[#This Row],[DISC 1-]])*NOTA[[#This Row],[DISC 2]])</f>
        <v>362250</v>
      </c>
      <c r="Z459" s="54">
        <f>IF(NOTA[[#This Row],[JUMLAH]]="","",NOTA[[#This Row],[DISC 1-]]+NOTA[[#This Row],[DISC 2-]])</f>
        <v>1397250</v>
      </c>
      <c r="AA459" s="54">
        <f>IF(NOTA[[#This Row],[JUMLAH]]="","",NOTA[[#This Row],[JUMLAH]]-NOTA[[#This Row],[DISC]])</f>
        <v>6882750</v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459" s="54">
        <f>IF(OR(NOTA[[#This Row],[QTY]]="",NOTA[[#This Row],[HARGA SATUAN]]="",),"",NOTA[[#This Row],[QTY]]*NOTA[[#This Row],[HARGA SATUAN]])</f>
        <v>8280000</v>
      </c>
      <c r="AF459" s="51">
        <f ca="1">IF(NOTA[ID_H]="","",INDEX(NOTA[TANGGAL],MATCH(,INDIRECT(ADDRESS(ROW(NOTA[TANGGAL]),COLUMN(NOTA[TANGGAL]))&amp;":"&amp;ADDRESS(ROW(),COLUMN(NOTA[TANGGAL]))),-1)))</f>
        <v>44978</v>
      </c>
      <c r="AG459" s="65" t="str">
        <f ca="1">IF(NOTA[[#This Row],[NAMA BARANG]]="","",INDEX(NOTA[SUPPLIER],MATCH(,INDIRECT(ADDRESS(ROW(NOTA[ID]),COLUMN(NOTA[ID]))&amp;":"&amp;ADDRESS(ROW(),COLUMN(NOTA[ID]))),-1)))</f>
        <v>ATALI MAKMUR</v>
      </c>
      <c r="AH459" s="65" t="str">
        <f ca="1">IF(NOTA[[#This Row],[ID_H]]="","",IF(NOTA[[#This Row],[FAKTUR]]="",INDIRECT(ADDRESS(ROW()-1,COLUMN())),NOTA[[#This Row],[FAKTUR]]))</f>
        <v>ARTO MORO</v>
      </c>
      <c r="AI459" s="38" t="str">
        <f ca="1">IF(NOTA[[#This Row],[ID]]="","",COUNTIF(NOTA[ID_H],NOTA[[#This Row],[ID_H]]))</f>
        <v/>
      </c>
      <c r="AJ459" s="38">
        <f ca="1">IF(NOTA[[#This Row],[TGL.NOTA]]="",IF(NOTA[[#This Row],[SUPPLIER_H]]="","",AJ458),MONTH(NOTA[[#This Row],[TGL.NOTA]]))</f>
        <v>2</v>
      </c>
      <c r="AK4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459" s="181">
        <f>IF(NOTA[[#This Row],[CONCAT1]]="","",MATCH(NOTA[[#This Row],[CONCAT1]],[2]!db[NB NOTA_C],0)+1)</f>
        <v>1573</v>
      </c>
    </row>
    <row r="460" spans="1:40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>
        <f ca="1">IF(NOTA[[#This Row],[NAMA BARANG]]="","",INDEX(NOTA[ID],MATCH(,INDIRECT(ADDRESS(ROW(NOTA[ID]),COLUMN(NOTA[ID]))&amp;":"&amp;ADDRESS(ROW(),COLUMN(NOTA[ID]))),-1)))</f>
        <v>82</v>
      </c>
      <c r="E460" s="80"/>
      <c r="F460" s="82"/>
      <c r="G460" s="82"/>
      <c r="H460" s="88"/>
      <c r="I460" s="82"/>
      <c r="J460" s="81"/>
      <c r="K460" s="26"/>
      <c r="L460" s="26" t="s">
        <v>410</v>
      </c>
      <c r="M460" s="39"/>
      <c r="N460" s="26">
        <v>60</v>
      </c>
      <c r="O460" s="26" t="s">
        <v>411</v>
      </c>
      <c r="P460" s="49">
        <v>2350</v>
      </c>
      <c r="Q460" s="85"/>
      <c r="R460" s="39" t="s">
        <v>412</v>
      </c>
      <c r="S460" s="86">
        <v>0.1</v>
      </c>
      <c r="T460" s="86">
        <v>0.05</v>
      </c>
      <c r="U460" s="87"/>
      <c r="V460" s="37" t="s">
        <v>553</v>
      </c>
      <c r="W460" s="54">
        <f>IF(NOTA[[#This Row],[HARGA/ CTN]]="",NOTA[[#This Row],[JUMLAH_H]],NOTA[[#This Row],[HARGA/ CTN]]*IF(NOTA[[#This Row],[C]]="",0,NOTA[[#This Row],[C]]))</f>
        <v>141000</v>
      </c>
      <c r="X460" s="54">
        <f>IF(NOTA[[#This Row],[JUMLAH]]="","",NOTA[[#This Row],[JUMLAH]]*NOTA[[#This Row],[DISC 1]])</f>
        <v>14100</v>
      </c>
      <c r="Y460" s="54">
        <f>IF(NOTA[[#This Row],[JUMLAH]]="","",(NOTA[[#This Row],[JUMLAH]]-NOTA[[#This Row],[DISC 1-]])*NOTA[[#This Row],[DISC 2]])</f>
        <v>6345</v>
      </c>
      <c r="Z460" s="54">
        <f>IF(NOTA[[#This Row],[JUMLAH]]="","",NOTA[[#This Row],[DISC 1-]]+NOTA[[#This Row],[DISC 2-]])</f>
        <v>20445</v>
      </c>
      <c r="AA460" s="54">
        <f>IF(NOTA[[#This Row],[JUMLAH]]="","",NOTA[[#This Row],[JUMLAH]]-NOTA[[#This Row],[DISC]])</f>
        <v>120555</v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460" s="54">
        <f>IF(OR(NOTA[[#This Row],[QTY]]="",NOTA[[#This Row],[HARGA SATUAN]]="",),"",NOTA[[#This Row],[QTY]]*NOTA[[#This Row],[HARGA SATUAN]])</f>
        <v>141000</v>
      </c>
      <c r="AF460" s="51">
        <f ca="1">IF(NOTA[ID_H]="","",INDEX(NOTA[TANGGAL],MATCH(,INDIRECT(ADDRESS(ROW(NOTA[TANGGAL]),COLUMN(NOTA[TANGGAL]))&amp;":"&amp;ADDRESS(ROW(),COLUMN(NOTA[TANGGAL]))),-1)))</f>
        <v>44978</v>
      </c>
      <c r="AG460" s="65" t="str">
        <f ca="1">IF(NOTA[[#This Row],[NAMA BARANG]]="","",INDEX(NOTA[SUPPLIER],MATCH(,INDIRECT(ADDRESS(ROW(NOTA[ID]),COLUMN(NOTA[ID]))&amp;":"&amp;ADDRESS(ROW(),COLUMN(NOTA[ID]))),-1)))</f>
        <v>ATALI MAKMUR</v>
      </c>
      <c r="AH460" s="65" t="str">
        <f ca="1">IF(NOTA[[#This Row],[ID_H]]="","",IF(NOTA[[#This Row],[FAKTUR]]="",INDIRECT(ADDRESS(ROW()-1,COLUMN())),NOTA[[#This Row],[FAKTUR]]))</f>
        <v>ARTO MORO</v>
      </c>
      <c r="AI460" s="38" t="str">
        <f ca="1">IF(NOTA[[#This Row],[ID]]="","",COUNTIF(NOTA[ID_H],NOTA[[#This Row],[ID_H]]))</f>
        <v/>
      </c>
      <c r="AJ460" s="38">
        <f ca="1">IF(NOTA[[#This Row],[TGL.NOTA]]="",IF(NOTA[[#This Row],[SUPPLIER_H]]="","",AJ459),MONTH(NOTA[[#This Row],[TGL.NOTA]]))</f>
        <v>2</v>
      </c>
      <c r="AK460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60" s="181">
        <f>IF(NOTA[[#This Row],[CONCAT1]]="","",MATCH(NOTA[[#This Row],[CONCAT1]],[2]!db[NB NOTA_C],0)+1)</f>
        <v>1857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>
        <f ca="1">IF(NOTA[[#This Row],[NAMA BARANG]]="","",INDEX(NOTA[ID],MATCH(,INDIRECT(ADDRESS(ROW(NOTA[ID]),COLUMN(NOTA[ID]))&amp;":"&amp;ADDRESS(ROW(),COLUMN(NOTA[ID]))),-1)))</f>
        <v>82</v>
      </c>
      <c r="E461" s="80"/>
      <c r="F461" s="26"/>
      <c r="G461" s="26"/>
      <c r="H461" s="31"/>
      <c r="I461" s="26"/>
      <c r="J461" s="81"/>
      <c r="K461" s="38"/>
      <c r="L461" s="26" t="s">
        <v>120</v>
      </c>
      <c r="M461" s="39">
        <v>1</v>
      </c>
      <c r="N461" s="26">
        <v>20</v>
      </c>
      <c r="O461" s="26" t="s">
        <v>427</v>
      </c>
      <c r="P461" s="49">
        <v>67800</v>
      </c>
      <c r="Q461" s="85"/>
      <c r="R461" s="39" t="s">
        <v>340</v>
      </c>
      <c r="S461" s="86">
        <v>0.125</v>
      </c>
      <c r="T461" s="86">
        <v>0.05</v>
      </c>
      <c r="U461" s="87"/>
      <c r="V461" s="37"/>
      <c r="W461" s="54">
        <f>IF(NOTA[[#This Row],[HARGA/ CTN]]="",NOTA[[#This Row],[JUMLAH_H]],NOTA[[#This Row],[HARGA/ CTN]]*IF(NOTA[[#This Row],[C]]="",0,NOTA[[#This Row],[C]]))</f>
        <v>1356000</v>
      </c>
      <c r="X461" s="54">
        <f>IF(NOTA[[#This Row],[JUMLAH]]="","",NOTA[[#This Row],[JUMLAH]]*NOTA[[#This Row],[DISC 1]])</f>
        <v>169500</v>
      </c>
      <c r="Y461" s="54">
        <f>IF(NOTA[[#This Row],[JUMLAH]]="","",(NOTA[[#This Row],[JUMLAH]]-NOTA[[#This Row],[DISC 1-]])*NOTA[[#This Row],[DISC 2]])</f>
        <v>59325</v>
      </c>
      <c r="Z461" s="54">
        <f>IF(NOTA[[#This Row],[JUMLAH]]="","",NOTA[[#This Row],[DISC 1-]]+NOTA[[#This Row],[DISC 2-]])</f>
        <v>228825</v>
      </c>
      <c r="AA461" s="54">
        <f>IF(NOTA[[#This Row],[JUMLAH]]="","",NOTA[[#This Row],[JUMLAH]]-NOTA[[#This Row],[DISC]])</f>
        <v>1127175</v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61" s="54">
        <f>IF(OR(NOTA[[#This Row],[QTY]]="",NOTA[[#This Row],[HARGA SATUAN]]="",),"",NOTA[[#This Row],[QTY]]*NOTA[[#This Row],[HARGA SATUAN]])</f>
        <v>1356000</v>
      </c>
      <c r="AF461" s="51">
        <f ca="1">IF(NOTA[ID_H]="","",INDEX(NOTA[TANGGAL],MATCH(,INDIRECT(ADDRESS(ROW(NOTA[TANGGAL]),COLUMN(NOTA[TANGGAL]))&amp;":"&amp;ADDRESS(ROW(),COLUMN(NOTA[TANGGAL]))),-1)))</f>
        <v>44978</v>
      </c>
      <c r="AG461" s="65" t="str">
        <f ca="1">IF(NOTA[[#This Row],[NAMA BARANG]]="","",INDEX(NOTA[SUPPLIER],MATCH(,INDIRECT(ADDRESS(ROW(NOTA[ID]),COLUMN(NOTA[ID]))&amp;":"&amp;ADDRESS(ROW(),COLUMN(NOTA[ID]))),-1)))</f>
        <v>ATALI MAKMUR</v>
      </c>
      <c r="AH461" s="65" t="str">
        <f ca="1">IF(NOTA[[#This Row],[ID_H]]="","",IF(NOTA[[#This Row],[FAKTUR]]="",INDIRECT(ADDRESS(ROW()-1,COLUMN())),NOTA[[#This Row],[FAKTUR]]))</f>
        <v>ARTO MORO</v>
      </c>
      <c r="AI461" s="38" t="str">
        <f ca="1">IF(NOTA[[#This Row],[ID]]="","",COUNTIF(NOTA[ID_H],NOTA[[#This Row],[ID_H]]))</f>
        <v/>
      </c>
      <c r="AJ461" s="38">
        <f ca="1">IF(NOTA[[#This Row],[TGL.NOTA]]="",IF(NOTA[[#This Row],[SUPPLIER_H]]="","",AJ460),MONTH(NOTA[[#This Row],[TGL.NOTA]]))</f>
        <v>2</v>
      </c>
      <c r="AK461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461" s="181">
        <f>IF(NOTA[[#This Row],[CONCAT1]]="","",MATCH(NOTA[[#This Row],[CONCAT1]],[2]!db[NB NOTA_C],0)+1)</f>
        <v>200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>
        <f ca="1">IF(NOTA[[#This Row],[NAMA BARANG]]="","",INDEX(NOTA[ID],MATCH(,INDIRECT(ADDRESS(ROW(NOTA[ID]),COLUMN(NOTA[ID]))&amp;":"&amp;ADDRESS(ROW(),COLUMN(NOTA[ID]))),-1)))</f>
        <v>82</v>
      </c>
      <c r="E462" s="80"/>
      <c r="F462" s="26"/>
      <c r="G462" s="26"/>
      <c r="H462" s="31"/>
      <c r="I462" s="26"/>
      <c r="J462" s="81"/>
      <c r="K462" s="26"/>
      <c r="L462" s="26" t="s">
        <v>843</v>
      </c>
      <c r="M462" s="39">
        <v>1</v>
      </c>
      <c r="N462" s="26">
        <v>3</v>
      </c>
      <c r="O462" s="26" t="s">
        <v>427</v>
      </c>
      <c r="P462" s="49">
        <v>507600</v>
      </c>
      <c r="Q462" s="85"/>
      <c r="R462" s="39" t="s">
        <v>842</v>
      </c>
      <c r="S462" s="86">
        <v>0.125</v>
      </c>
      <c r="T462" s="86">
        <v>0.05</v>
      </c>
      <c r="U462" s="87"/>
      <c r="V462" s="37"/>
      <c r="W462" s="54">
        <f>IF(NOTA[[#This Row],[HARGA/ CTN]]="",NOTA[[#This Row],[JUMLAH_H]],NOTA[[#This Row],[HARGA/ CTN]]*IF(NOTA[[#This Row],[C]]="",0,NOTA[[#This Row],[C]]))</f>
        <v>1522800</v>
      </c>
      <c r="X462" s="54">
        <f>IF(NOTA[[#This Row],[JUMLAH]]="","",NOTA[[#This Row],[JUMLAH]]*NOTA[[#This Row],[DISC 1]])</f>
        <v>190350</v>
      </c>
      <c r="Y462" s="54">
        <f>IF(NOTA[[#This Row],[JUMLAH]]="","",(NOTA[[#This Row],[JUMLAH]]-NOTA[[#This Row],[DISC 1-]])*NOTA[[#This Row],[DISC 2]])</f>
        <v>66622.5</v>
      </c>
      <c r="Z462" s="54">
        <f>IF(NOTA[[#This Row],[JUMLAH]]="","",NOTA[[#This Row],[DISC 1-]]+NOTA[[#This Row],[DISC 2-]])</f>
        <v>256972.5</v>
      </c>
      <c r="AA462" s="54">
        <f>IF(NOTA[[#This Row],[JUMLAH]]="","",NOTA[[#This Row],[JUMLAH]]-NOTA[[#This Row],[DISC]])</f>
        <v>1265827.5</v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462" s="54">
        <f>IF(OR(NOTA[[#This Row],[QTY]]="",NOTA[[#This Row],[HARGA SATUAN]]="",),"",NOTA[[#This Row],[QTY]]*NOTA[[#This Row],[HARGA SATUAN]])</f>
        <v>1522800</v>
      </c>
      <c r="AF462" s="51">
        <f ca="1">IF(NOTA[ID_H]="","",INDEX(NOTA[TANGGAL],MATCH(,INDIRECT(ADDRESS(ROW(NOTA[TANGGAL]),COLUMN(NOTA[TANGGAL]))&amp;":"&amp;ADDRESS(ROW(),COLUMN(NOTA[TANGGAL]))),-1)))</f>
        <v>44978</v>
      </c>
      <c r="AG462" s="65" t="str">
        <f ca="1">IF(NOTA[[#This Row],[NAMA BARANG]]="","",INDEX(NOTA[SUPPLIER],MATCH(,INDIRECT(ADDRESS(ROW(NOTA[ID]),COLUMN(NOTA[ID]))&amp;":"&amp;ADDRESS(ROW(),COLUMN(NOTA[ID]))),-1)))</f>
        <v>ATALI MAKMUR</v>
      </c>
      <c r="AH462" s="65" t="str">
        <f ca="1">IF(NOTA[[#This Row],[ID_H]]="","",IF(NOTA[[#This Row],[FAKTUR]]="",INDIRECT(ADDRESS(ROW()-1,COLUMN())),NOTA[[#This Row],[FAKTUR]]))</f>
        <v>ARTO MORO</v>
      </c>
      <c r="AI462" s="38" t="str">
        <f ca="1">IF(NOTA[[#This Row],[ID]]="","",COUNTIF(NOTA[ID_H],NOTA[[#This Row],[ID_H]]))</f>
        <v/>
      </c>
      <c r="AJ462" s="38">
        <f ca="1">IF(NOTA[[#This Row],[TGL.NOTA]]="",IF(NOTA[[#This Row],[SUPPLIER_H]]="","",AJ461),MONTH(NOTA[[#This Row],[TGL.NOTA]]))</f>
        <v>2</v>
      </c>
      <c r="AK462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462" s="181">
        <f>IF(NOTA[[#This Row],[CONCAT1]]="","",MATCH(NOTA[[#This Row],[CONCAT1]],[2]!db[NB NOTA_C],0)+1)</f>
        <v>205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>
        <f ca="1">IF(NOTA[[#This Row],[NAMA BARANG]]="","",INDEX(NOTA[ID],MATCH(,INDIRECT(ADDRESS(ROW(NOTA[ID]),COLUMN(NOTA[ID]))&amp;":"&amp;ADDRESS(ROW(),COLUMN(NOTA[ID]))),-1)))</f>
        <v>82</v>
      </c>
      <c r="E463" s="80"/>
      <c r="F463" s="26"/>
      <c r="G463" s="26"/>
      <c r="H463" s="31"/>
      <c r="I463" s="26"/>
      <c r="J463" s="81"/>
      <c r="K463" s="82"/>
      <c r="L463" s="26" t="s">
        <v>410</v>
      </c>
      <c r="M463" s="83"/>
      <c r="N463" s="82">
        <v>48</v>
      </c>
      <c r="O463" s="26" t="s">
        <v>411</v>
      </c>
      <c r="P463" s="84">
        <v>2350</v>
      </c>
      <c r="Q463" s="85"/>
      <c r="R463" s="39" t="s">
        <v>412</v>
      </c>
      <c r="S463" s="86">
        <v>0.1</v>
      </c>
      <c r="T463" s="86">
        <v>0.05</v>
      </c>
      <c r="U463" s="87">
        <v>216999</v>
      </c>
      <c r="V463" s="37" t="s">
        <v>873</v>
      </c>
      <c r="W463" s="54">
        <f>IF(NOTA[[#This Row],[HARGA/ CTN]]="",NOTA[[#This Row],[JUMLAH_H]],NOTA[[#This Row],[HARGA/ CTN]]*IF(NOTA[[#This Row],[C]]="",0,NOTA[[#This Row],[C]]))</f>
        <v>112800</v>
      </c>
      <c r="X463" s="54">
        <f>IF(NOTA[[#This Row],[JUMLAH]]="","",NOTA[[#This Row],[JUMLAH]]*NOTA[[#This Row],[DISC 1]])</f>
        <v>11280</v>
      </c>
      <c r="Y463" s="54">
        <f>IF(NOTA[[#This Row],[JUMLAH]]="","",(NOTA[[#This Row],[JUMLAH]]-NOTA[[#This Row],[DISC 1-]])*NOTA[[#This Row],[DISC 2]])</f>
        <v>5076</v>
      </c>
      <c r="Z463" s="54">
        <f>IF(NOTA[[#This Row],[JUMLAH]]="","",NOTA[[#This Row],[DISC 1-]]+NOTA[[#This Row],[DISC 2-]])</f>
        <v>16356</v>
      </c>
      <c r="AA463" s="54">
        <f>IF(NOTA[[#This Row],[JUMLAH]]="","",NOTA[[#This Row],[JUMLAH]]-NOTA[[#This Row],[DISC]])</f>
        <v>96444</v>
      </c>
      <c r="AB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3839602.5</v>
      </c>
      <c r="AC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17663397.5</v>
      </c>
      <c r="AD463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463" s="54">
        <f>IF(OR(NOTA[[#This Row],[QTY]]="",NOTA[[#This Row],[HARGA SATUAN]]="",),"",NOTA[[#This Row],[QTY]]*NOTA[[#This Row],[HARGA SATUAN]])</f>
        <v>112800</v>
      </c>
      <c r="AF463" s="51">
        <f ca="1">IF(NOTA[ID_H]="","",INDEX(NOTA[TANGGAL],MATCH(,INDIRECT(ADDRESS(ROW(NOTA[TANGGAL]),COLUMN(NOTA[TANGGAL]))&amp;":"&amp;ADDRESS(ROW(),COLUMN(NOTA[TANGGAL]))),-1)))</f>
        <v>44978</v>
      </c>
      <c r="AG463" s="65" t="str">
        <f ca="1">IF(NOTA[[#This Row],[NAMA BARANG]]="","",INDEX(NOTA[SUPPLIER],MATCH(,INDIRECT(ADDRESS(ROW(NOTA[ID]),COLUMN(NOTA[ID]))&amp;":"&amp;ADDRESS(ROW(),COLUMN(NOTA[ID]))),-1)))</f>
        <v>ATALI MAKMUR</v>
      </c>
      <c r="AH463" s="65" t="str">
        <f ca="1">IF(NOTA[[#This Row],[ID_H]]="","",IF(NOTA[[#This Row],[FAKTUR]]="",INDIRECT(ADDRESS(ROW()-1,COLUMN())),NOTA[[#This Row],[FAKTUR]]))</f>
        <v>ARTO MORO</v>
      </c>
      <c r="AI463" s="38" t="str">
        <f ca="1">IF(NOTA[[#This Row],[ID]]="","",COUNTIF(NOTA[ID_H],NOTA[[#This Row],[ID_H]]))</f>
        <v/>
      </c>
      <c r="AJ463" s="38">
        <f ca="1">IF(NOTA[[#This Row],[TGL.NOTA]]="",IF(NOTA[[#This Row],[SUPPLIER_H]]="","",AJ462),MONTH(NOTA[[#This Row],[TGL.NOTA]]))</f>
        <v>2</v>
      </c>
      <c r="AK4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63" s="181">
        <f>IF(NOTA[[#This Row],[CONCAT1]]="","",MATCH(NOTA[[#This Row],[CONCAT1]],[2]!db[NB NOTA_C],0)+1)</f>
        <v>1857</v>
      </c>
    </row>
    <row r="464" spans="1:40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1" t="str">
        <f>IF(NOTA[[#This Row],[CONCAT1]]="","",MATCH(NOTA[[#This Row],[CONCAT1]],[2]!db[NB NOTA_C],0)+1)</f>
        <v/>
      </c>
    </row>
    <row r="465" spans="1:40" ht="20.100000000000001" customHeight="1" x14ac:dyDescent="0.25">
      <c r="A465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KEN_2102_219-7</v>
      </c>
      <c r="C465" s="50" t="e">
        <f ca="1">IF(NOTA[[#This Row],[ID_P]]="","",MATCH(NOTA[[#This Row],[ID_P]],[1]!B_MSK[N_ID],0))</f>
        <v>#REF!</v>
      </c>
      <c r="D465" s="50">
        <f ca="1">IF(NOTA[[#This Row],[NAMA BARANG]]="","",INDEX(NOTA[ID],MATCH(,INDIRECT(ADDRESS(ROW(NOTA[ID]),COLUMN(NOTA[ID]))&amp;":"&amp;ADDRESS(ROW(),COLUMN(NOTA[ID]))),-1)))</f>
        <v>83</v>
      </c>
      <c r="E465" s="80"/>
      <c r="F465" s="26" t="s">
        <v>23</v>
      </c>
      <c r="G465" s="26" t="s">
        <v>24</v>
      </c>
      <c r="H465" s="31" t="s">
        <v>844</v>
      </c>
      <c r="I465" s="26" t="s">
        <v>848</v>
      </c>
      <c r="J465" s="81">
        <v>44973</v>
      </c>
      <c r="K465" s="26"/>
      <c r="L465" s="26" t="s">
        <v>92</v>
      </c>
      <c r="M465" s="83">
        <v>2</v>
      </c>
      <c r="N465" s="82"/>
      <c r="O465" s="26"/>
      <c r="P465" s="84"/>
      <c r="Q465" s="85">
        <v>1695600</v>
      </c>
      <c r="R465" s="39" t="s">
        <v>345</v>
      </c>
      <c r="S465" s="86">
        <v>0.17</v>
      </c>
      <c r="T465" s="86"/>
      <c r="U465" s="87"/>
      <c r="V465" s="37"/>
      <c r="W465" s="54">
        <f>IF(NOTA[[#This Row],[HARGA/ CTN]]="",NOTA[[#This Row],[JUMLAH_H]],NOTA[[#This Row],[HARGA/ CTN]]*IF(NOTA[[#This Row],[C]]="",0,NOTA[[#This Row],[C]]))</f>
        <v>3391200</v>
      </c>
      <c r="X465" s="54">
        <f>IF(NOTA[[#This Row],[JUMLAH]]="","",NOTA[[#This Row],[JUMLAH]]*NOTA[[#This Row],[DISC 1]])</f>
        <v>576504</v>
      </c>
      <c r="Y465" s="54">
        <f>IF(NOTA[[#This Row],[JUMLAH]]="","",(NOTA[[#This Row],[JUMLAH]]-NOTA[[#This Row],[DISC 1-]])*NOTA[[#This Row],[DISC 2]])</f>
        <v>0</v>
      </c>
      <c r="Z465" s="54">
        <f>IF(NOTA[[#This Row],[JUMLAH]]="","",NOTA[[#This Row],[DISC 1-]]+NOTA[[#This Row],[DISC 2-]])</f>
        <v>576504</v>
      </c>
      <c r="AA465" s="54">
        <f>IF(NOTA[[#This Row],[JUMLAH]]="","",NOTA[[#This Row],[JUMLAH]]-NOTA[[#This Row],[DISC]])</f>
        <v>2814696</v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465" s="54" t="str">
        <f>IF(OR(NOTA[[#This Row],[QTY]]="",NOTA[[#This Row],[HARGA SATUAN]]="",),"",NOTA[[#This Row],[QTY]]*NOTA[[#This Row],[HARGA SATUAN]])</f>
        <v/>
      </c>
      <c r="AF465" s="51">
        <f ca="1">IF(NOTA[ID_H]="","",INDEX(NOTA[TANGGAL],MATCH(,INDIRECT(ADDRESS(ROW(NOTA[TANGGAL]),COLUMN(NOTA[TANGGAL]))&amp;":"&amp;ADDRESS(ROW(),COLUMN(NOTA[TANGGAL]))),-1)))</f>
        <v>44978</v>
      </c>
      <c r="AG465" s="65" t="str">
        <f ca="1">IF(NOTA[[#This Row],[NAMA BARANG]]="","",INDEX(NOTA[SUPPLIER],MATCH(,INDIRECT(ADDRESS(ROW(NOTA[ID]),COLUMN(NOTA[ID]))&amp;":"&amp;ADDRESS(ROW(),COLUMN(NOTA[ID]))),-1)))</f>
        <v>KENKO SINAR INDONESIA</v>
      </c>
      <c r="AH465" s="65" t="str">
        <f ca="1">IF(NOTA[[#This Row],[ID_H]]="","",IF(NOTA[[#This Row],[FAKTUR]]="",INDIRECT(ADDRESS(ROW()-1,COLUMN())),NOTA[[#This Row],[FAKTUR]]))</f>
        <v>ARTO MORO</v>
      </c>
      <c r="AI465" s="38">
        <f ca="1">IF(NOTA[[#This Row],[ID]]="","",COUNTIF(NOTA[ID_H],NOTA[[#This Row],[ID_H]]))</f>
        <v>7</v>
      </c>
      <c r="AJ465" s="38">
        <f>IF(NOTA[[#This Row],[TGL.NOTA]]="",IF(NOTA[[#This Row],[SUPPLIER_H]]="","",AJ464),MONTH(NOTA[[#This Row],[TGL.NOTA]]))</f>
        <v>2</v>
      </c>
      <c r="AK465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465" s="181">
        <f>IF(NOTA[[#This Row],[CONCAT1]]="","",MATCH(NOTA[[#This Row],[CONCAT1]],[2]!db[NB NOTA_C],0)+1)</f>
        <v>1111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>
        <f ca="1">IF(NOTA[[#This Row],[NAMA BARANG]]="","",INDEX(NOTA[ID],MATCH(,INDIRECT(ADDRESS(ROW(NOTA[ID]),COLUMN(NOTA[ID]))&amp;":"&amp;ADDRESS(ROW(),COLUMN(NOTA[ID]))),-1)))</f>
        <v>83</v>
      </c>
      <c r="E466" s="80"/>
      <c r="F466" s="26"/>
      <c r="G466" s="26"/>
      <c r="H466" s="31"/>
      <c r="I466" s="82"/>
      <c r="J466" s="81"/>
      <c r="K466" s="26"/>
      <c r="L466" s="26" t="s">
        <v>286</v>
      </c>
      <c r="M466" s="83">
        <v>1</v>
      </c>
      <c r="N466" s="82"/>
      <c r="O466" s="26"/>
      <c r="P466" s="84"/>
      <c r="Q466" s="85">
        <v>5702400</v>
      </c>
      <c r="R466" s="39" t="s">
        <v>353</v>
      </c>
      <c r="S466" s="86">
        <v>0.17</v>
      </c>
      <c r="T466" s="86"/>
      <c r="U466" s="87"/>
      <c r="V466" s="37"/>
      <c r="W466" s="54">
        <f>IF(NOTA[[#This Row],[HARGA/ CTN]]="",NOTA[[#This Row],[JUMLAH_H]],NOTA[[#This Row],[HARGA/ CTN]]*IF(NOTA[[#This Row],[C]]="",0,NOTA[[#This Row],[C]]))</f>
        <v>5702400</v>
      </c>
      <c r="X466" s="54">
        <f>IF(NOTA[[#This Row],[JUMLAH]]="","",NOTA[[#This Row],[JUMLAH]]*NOTA[[#This Row],[DISC 1]])</f>
        <v>969408.00000000012</v>
      </c>
      <c r="Y466" s="54">
        <f>IF(NOTA[[#This Row],[JUMLAH]]="","",(NOTA[[#This Row],[JUMLAH]]-NOTA[[#This Row],[DISC 1-]])*NOTA[[#This Row],[DISC 2]])</f>
        <v>0</v>
      </c>
      <c r="Z466" s="54">
        <f>IF(NOTA[[#This Row],[JUMLAH]]="","",NOTA[[#This Row],[DISC 1-]]+NOTA[[#This Row],[DISC 2-]])</f>
        <v>969408.00000000012</v>
      </c>
      <c r="AA466" s="54">
        <f>IF(NOTA[[#This Row],[JUMLAH]]="","",NOTA[[#This Row],[JUMLAH]]-NOTA[[#This Row],[DISC]])</f>
        <v>4732992</v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66" s="54" t="str">
        <f>IF(OR(NOTA[[#This Row],[QTY]]="",NOTA[[#This Row],[HARGA SATUAN]]="",),"",NOTA[[#This Row],[QTY]]*NOTA[[#This Row],[HARGA SATUAN]])</f>
        <v/>
      </c>
      <c r="AF466" s="51">
        <f ca="1">IF(NOTA[ID_H]="","",INDEX(NOTA[TANGGAL],MATCH(,INDIRECT(ADDRESS(ROW(NOTA[TANGGAL]),COLUMN(NOTA[TANGGAL]))&amp;":"&amp;ADDRESS(ROW(),COLUMN(NOTA[TANGGAL]))),-1)))</f>
        <v>44978</v>
      </c>
      <c r="AG466" s="65" t="str">
        <f ca="1">IF(NOTA[[#This Row],[NAMA BARANG]]="","",INDEX(NOTA[SUPPLIER],MATCH(,INDIRECT(ADDRESS(ROW(NOTA[ID]),COLUMN(NOTA[ID]))&amp;":"&amp;ADDRESS(ROW(),COLUMN(NOTA[ID]))),-1)))</f>
        <v>KENKO SINAR INDONESIA</v>
      </c>
      <c r="AH466" s="65" t="str">
        <f ca="1">IF(NOTA[[#This Row],[ID_H]]="","",IF(NOTA[[#This Row],[FAKTUR]]="",INDIRECT(ADDRESS(ROW()-1,COLUMN())),NOTA[[#This Row],[FAKTUR]]))</f>
        <v>ARTO MORO</v>
      </c>
      <c r="AI466" s="38" t="str">
        <f ca="1">IF(NOTA[[#This Row],[ID]]="","",COUNTIF(NOTA[ID_H],NOTA[[#This Row],[ID_H]]))</f>
        <v/>
      </c>
      <c r="AJ466" s="38">
        <f ca="1">IF(NOTA[[#This Row],[TGL.NOTA]]="",IF(NOTA[[#This Row],[SUPPLIER_H]]="","",AJ465),MONTH(NOTA[[#This Row],[TGL.NOTA]]))</f>
        <v>2</v>
      </c>
      <c r="AK466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466" s="181">
        <f>IF(NOTA[[#This Row],[CONCAT1]]="","",MATCH(NOTA[[#This Row],[CONCAT1]],[2]!db[NB NOTA_C],0)+1)</f>
        <v>1173</v>
      </c>
    </row>
    <row r="467" spans="1:40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>
        <f ca="1">IF(NOTA[[#This Row],[NAMA BARANG]]="","",INDEX(NOTA[ID],MATCH(,INDIRECT(ADDRESS(ROW(NOTA[ID]),COLUMN(NOTA[ID]))&amp;":"&amp;ADDRESS(ROW(),COLUMN(NOTA[ID]))),-1)))</f>
        <v>83</v>
      </c>
      <c r="E467" s="80"/>
      <c r="F467" s="26"/>
      <c r="G467" s="26"/>
      <c r="H467" s="31"/>
      <c r="I467" s="82"/>
      <c r="J467" s="81"/>
      <c r="K467" s="26"/>
      <c r="L467" s="26" t="s">
        <v>750</v>
      </c>
      <c r="M467" s="83">
        <v>2</v>
      </c>
      <c r="N467" s="82"/>
      <c r="O467" s="26"/>
      <c r="P467" s="84"/>
      <c r="Q467" s="85">
        <v>3600000</v>
      </c>
      <c r="R467" s="39" t="s">
        <v>409</v>
      </c>
      <c r="S467" s="86">
        <v>0.17</v>
      </c>
      <c r="T467" s="86">
        <v>0.05</v>
      </c>
      <c r="U467" s="87"/>
      <c r="V467" s="37"/>
      <c r="W467" s="54">
        <f>IF(NOTA[[#This Row],[HARGA/ CTN]]="",NOTA[[#This Row],[JUMLAH_H]],NOTA[[#This Row],[HARGA/ CTN]]*IF(NOTA[[#This Row],[C]]="",0,NOTA[[#This Row],[C]]))</f>
        <v>7200000</v>
      </c>
      <c r="X467" s="54">
        <f>IF(NOTA[[#This Row],[JUMLAH]]="","",NOTA[[#This Row],[JUMLAH]]*NOTA[[#This Row],[DISC 1]])</f>
        <v>1224000</v>
      </c>
      <c r="Y467" s="54">
        <f>IF(NOTA[[#This Row],[JUMLAH]]="","",(NOTA[[#This Row],[JUMLAH]]-NOTA[[#This Row],[DISC 1-]])*NOTA[[#This Row],[DISC 2]])</f>
        <v>298800</v>
      </c>
      <c r="Z467" s="54">
        <f>IF(NOTA[[#This Row],[JUMLAH]]="","",NOTA[[#This Row],[DISC 1-]]+NOTA[[#This Row],[DISC 2-]])</f>
        <v>1522800</v>
      </c>
      <c r="AA467" s="54">
        <f>IF(NOTA[[#This Row],[JUMLAH]]="","",NOTA[[#This Row],[JUMLAH]]-NOTA[[#This Row],[DISC]])</f>
        <v>5677200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467" s="54" t="str">
        <f>IF(OR(NOTA[[#This Row],[QTY]]="",NOTA[[#This Row],[HARGA SATUAN]]="",),"",NOTA[[#This Row],[QTY]]*NOTA[[#This Row],[HARGA SATUAN]])</f>
        <v/>
      </c>
      <c r="AF467" s="51">
        <f ca="1">IF(NOTA[ID_H]="","",INDEX(NOTA[TANGGAL],MATCH(,INDIRECT(ADDRESS(ROW(NOTA[TANGGAL]),COLUMN(NOTA[TANGGAL]))&amp;":"&amp;ADDRESS(ROW(),COLUMN(NOTA[TANGGAL]))),-1)))</f>
        <v>44978</v>
      </c>
      <c r="AG467" s="65" t="str">
        <f ca="1">IF(NOTA[[#This Row],[NAMA BARANG]]="","",INDEX(NOTA[SUPPLIER],MATCH(,INDIRECT(ADDRESS(ROW(NOTA[ID]),COLUMN(NOTA[ID]))&amp;":"&amp;ADDRESS(ROW(),COLUMN(NOTA[ID]))),-1)))</f>
        <v>KENKO SINAR INDONESIA</v>
      </c>
      <c r="AH467" s="65" t="str">
        <f ca="1">IF(NOTA[[#This Row],[ID_H]]="","",IF(NOTA[[#This Row],[FAKTUR]]="",INDIRECT(ADDRESS(ROW()-1,COLUMN())),NOTA[[#This Row],[FAKTUR]]))</f>
        <v>ARTO MORO</v>
      </c>
      <c r="AI467" s="38" t="str">
        <f ca="1">IF(NOTA[[#This Row],[ID]]="","",COUNTIF(NOTA[ID_H],NOTA[[#This Row],[ID_H]]))</f>
        <v/>
      </c>
      <c r="AJ467" s="38">
        <f ca="1">IF(NOTA[[#This Row],[TGL.NOTA]]="",IF(NOTA[[#This Row],[SUPPLIER_H]]="","",AJ466),MONTH(NOTA[[#This Row],[TGL.NOTA]]))</f>
        <v>2</v>
      </c>
      <c r="AK467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467" s="181">
        <f>IF(NOTA[[#This Row],[CONCAT1]]="","",MATCH(NOTA[[#This Row],[CONCAT1]],[2]!db[NB NOTA_C],0)+1)</f>
        <v>1151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83</v>
      </c>
      <c r="E468" s="80"/>
      <c r="F468" s="26"/>
      <c r="G468" s="26"/>
      <c r="H468" s="31"/>
      <c r="I468" s="82"/>
      <c r="J468" s="81"/>
      <c r="K468" s="26"/>
      <c r="L468" s="26" t="s">
        <v>846</v>
      </c>
      <c r="M468" s="83">
        <v>5</v>
      </c>
      <c r="N468" s="82"/>
      <c r="O468" s="26"/>
      <c r="P468" s="84"/>
      <c r="Q468" s="85">
        <v>1050000</v>
      </c>
      <c r="R468" s="39" t="s">
        <v>849</v>
      </c>
      <c r="S468" s="86">
        <v>0.17</v>
      </c>
      <c r="T468" s="86"/>
      <c r="U468" s="87"/>
      <c r="V468" s="37"/>
      <c r="W468" s="54">
        <f>IF(NOTA[[#This Row],[HARGA/ CTN]]="",NOTA[[#This Row],[JUMLAH_H]],NOTA[[#This Row],[HARGA/ CTN]]*IF(NOTA[[#This Row],[C]]="",0,NOTA[[#This Row],[C]]))</f>
        <v>5250000</v>
      </c>
      <c r="X468" s="54">
        <f>IF(NOTA[[#This Row],[JUMLAH]]="","",NOTA[[#This Row],[JUMLAH]]*NOTA[[#This Row],[DISC 1]])</f>
        <v>892500.00000000012</v>
      </c>
      <c r="Y468" s="54">
        <f>IF(NOTA[[#This Row],[JUMLAH]]="","",(NOTA[[#This Row],[JUMLAH]]-NOTA[[#This Row],[DISC 1-]])*NOTA[[#This Row],[DISC 2]])</f>
        <v>0</v>
      </c>
      <c r="Z468" s="54">
        <f>IF(NOTA[[#This Row],[JUMLAH]]="","",NOTA[[#This Row],[DISC 1-]]+NOTA[[#This Row],[DISC 2-]])</f>
        <v>892500.00000000012</v>
      </c>
      <c r="AA468" s="54">
        <f>IF(NOTA[[#This Row],[JUMLAH]]="","",NOTA[[#This Row],[JUMLAH]]-NOTA[[#This Row],[DISC]])</f>
        <v>4357500</v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468" s="54" t="str">
        <f>IF(OR(NOTA[[#This Row],[QTY]]="",NOTA[[#This Row],[HARGA SATUAN]]="",),"",NOTA[[#This Row],[QTY]]*NOTA[[#This Row],[HARGA SATUAN]])</f>
        <v/>
      </c>
      <c r="AF468" s="51">
        <f ca="1">IF(NOTA[ID_H]="","",INDEX(NOTA[TANGGAL],MATCH(,INDIRECT(ADDRESS(ROW(NOTA[TANGGAL]),COLUMN(NOTA[TANGGAL]))&amp;":"&amp;ADDRESS(ROW(),COLUMN(NOTA[TANGGAL]))),-1)))</f>
        <v>44978</v>
      </c>
      <c r="AG468" s="65" t="str">
        <f ca="1">IF(NOTA[[#This Row],[NAMA BARANG]]="","",INDEX(NOTA[SUPPLIER],MATCH(,INDIRECT(ADDRESS(ROW(NOTA[ID]),COLUMN(NOTA[ID]))&amp;":"&amp;ADDRESS(ROW(),COLUMN(NOTA[ID]))),-1)))</f>
        <v>KENKO SINAR INDONESIA</v>
      </c>
      <c r="AH468" s="65" t="str">
        <f ca="1">IF(NOTA[[#This Row],[ID_H]]="","",IF(NOTA[[#This Row],[FAKTUR]]="",INDIRECT(ADDRESS(ROW()-1,COLUMN())),NOTA[[#This Row],[FAKTUR]]))</f>
        <v>ARTO MORO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2</v>
      </c>
      <c r="AK468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468" s="181">
        <f>IF(NOTA[[#This Row],[CONCAT1]]="","",MATCH(NOTA[[#This Row],[CONCAT1]],[2]!db[NB NOTA_C],0)+1)</f>
        <v>1264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>
        <f ca="1">IF(NOTA[[#This Row],[NAMA BARANG]]="","",INDEX(NOTA[ID],MATCH(,INDIRECT(ADDRESS(ROW(NOTA[ID]),COLUMN(NOTA[ID]))&amp;":"&amp;ADDRESS(ROW(),COLUMN(NOTA[ID]))),-1)))</f>
        <v>83</v>
      </c>
      <c r="E469" s="80"/>
      <c r="F469" s="26"/>
      <c r="G469" s="26"/>
      <c r="H469" s="31"/>
      <c r="I469" s="82"/>
      <c r="J469" s="81"/>
      <c r="K469" s="26"/>
      <c r="L469" s="26" t="s">
        <v>847</v>
      </c>
      <c r="M469" s="83">
        <v>1</v>
      </c>
      <c r="N469" s="82"/>
      <c r="O469" s="26"/>
      <c r="P469" s="84"/>
      <c r="Q469" s="85">
        <v>2250000</v>
      </c>
      <c r="R469" s="39" t="s">
        <v>403</v>
      </c>
      <c r="S469" s="86">
        <v>0.17</v>
      </c>
      <c r="T469" s="86"/>
      <c r="U469" s="87"/>
      <c r="V469" s="37"/>
      <c r="W469" s="54">
        <f>IF(NOTA[[#This Row],[HARGA/ CTN]]="",NOTA[[#This Row],[JUMLAH_H]],NOTA[[#This Row],[HARGA/ CTN]]*IF(NOTA[[#This Row],[C]]="",0,NOTA[[#This Row],[C]]))</f>
        <v>2250000</v>
      </c>
      <c r="X469" s="54">
        <f>IF(NOTA[[#This Row],[JUMLAH]]="","",NOTA[[#This Row],[JUMLAH]]*NOTA[[#This Row],[DISC 1]])</f>
        <v>382500</v>
      </c>
      <c r="Y469" s="54">
        <f>IF(NOTA[[#This Row],[JUMLAH]]="","",(NOTA[[#This Row],[JUMLAH]]-NOTA[[#This Row],[DISC 1-]])*NOTA[[#This Row],[DISC 2]])</f>
        <v>0</v>
      </c>
      <c r="Z469" s="54">
        <f>IF(NOTA[[#This Row],[JUMLAH]]="","",NOTA[[#This Row],[DISC 1-]]+NOTA[[#This Row],[DISC 2-]])</f>
        <v>382500</v>
      </c>
      <c r="AA469" s="54">
        <f>IF(NOTA[[#This Row],[JUMLAH]]="","",NOTA[[#This Row],[JUMLAH]]-NOTA[[#This Row],[DISC]])</f>
        <v>1867500</v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469" s="54" t="str">
        <f>IF(OR(NOTA[[#This Row],[QTY]]="",NOTA[[#This Row],[HARGA SATUAN]]="",),"",NOTA[[#This Row],[QTY]]*NOTA[[#This Row],[HARGA SATUAN]])</f>
        <v/>
      </c>
      <c r="AF469" s="51">
        <f ca="1">IF(NOTA[ID_H]="","",INDEX(NOTA[TANGGAL],MATCH(,INDIRECT(ADDRESS(ROW(NOTA[TANGGAL]),COLUMN(NOTA[TANGGAL]))&amp;":"&amp;ADDRESS(ROW(),COLUMN(NOTA[TANGGAL]))),-1)))</f>
        <v>44978</v>
      </c>
      <c r="AG469" s="65" t="str">
        <f ca="1">IF(NOTA[[#This Row],[NAMA BARANG]]="","",INDEX(NOTA[SUPPLIER],MATCH(,INDIRECT(ADDRESS(ROW(NOTA[ID]),COLUMN(NOTA[ID]))&amp;":"&amp;ADDRESS(ROW(),COLUMN(NOTA[ID]))),-1)))</f>
        <v>KENKO SINAR INDONESIA</v>
      </c>
      <c r="AH469" s="65" t="str">
        <f ca="1">IF(NOTA[[#This Row],[ID_H]]="","",IF(NOTA[[#This Row],[FAKTUR]]="",INDIRECT(ADDRESS(ROW()-1,COLUMN())),NOTA[[#This Row],[FAKTUR]]))</f>
        <v>ARTO MORO</v>
      </c>
      <c r="AI469" s="38" t="str">
        <f ca="1">IF(NOTA[[#This Row],[ID]]="","",COUNTIF(NOTA[ID_H],NOTA[[#This Row],[ID_H]]))</f>
        <v/>
      </c>
      <c r="AJ469" s="38">
        <f ca="1">IF(NOTA[[#This Row],[TGL.NOTA]]="",IF(NOTA[[#This Row],[SUPPLIER_H]]="","",AJ468),MONTH(NOTA[[#This Row],[TGL.NOTA]]))</f>
        <v>2</v>
      </c>
      <c r="AK46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469" s="181">
        <f>IF(NOTA[[#This Row],[CONCAT1]]="","",MATCH(NOTA[[#This Row],[CONCAT1]],[2]!db[NB NOTA_C],0)+1)</f>
        <v>1265</v>
      </c>
    </row>
    <row r="470" spans="1:40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>
        <f ca="1">IF(NOTA[[#This Row],[NAMA BARANG]]="","",INDEX(NOTA[ID],MATCH(,INDIRECT(ADDRESS(ROW(NOTA[ID]),COLUMN(NOTA[ID]))&amp;":"&amp;ADDRESS(ROW(),COLUMN(NOTA[ID]))),-1)))</f>
        <v>83</v>
      </c>
      <c r="E470" s="80"/>
      <c r="F470" s="26"/>
      <c r="G470" s="26"/>
      <c r="H470" s="31"/>
      <c r="I470" s="26"/>
      <c r="J470" s="51"/>
      <c r="K470" s="26"/>
      <c r="L470" s="26" t="s">
        <v>845</v>
      </c>
      <c r="M470" s="83">
        <v>1</v>
      </c>
      <c r="N470" s="82"/>
      <c r="O470" s="26"/>
      <c r="P470" s="84"/>
      <c r="Q470" s="85">
        <v>860000</v>
      </c>
      <c r="R470" s="39" t="s">
        <v>712</v>
      </c>
      <c r="S470" s="86">
        <v>0.17</v>
      </c>
      <c r="T470" s="86"/>
      <c r="U470" s="87"/>
      <c r="V470" s="37"/>
      <c r="W470" s="54">
        <f>IF(NOTA[[#This Row],[HARGA/ CTN]]="",NOTA[[#This Row],[JUMLAH_H]],NOTA[[#This Row],[HARGA/ CTN]]*IF(NOTA[[#This Row],[C]]="",0,NOTA[[#This Row],[C]]))</f>
        <v>860000</v>
      </c>
      <c r="X470" s="54">
        <f>IF(NOTA[[#This Row],[JUMLAH]]="","",NOTA[[#This Row],[JUMLAH]]*NOTA[[#This Row],[DISC 1]])</f>
        <v>146200</v>
      </c>
      <c r="Y470" s="54">
        <f>IF(NOTA[[#This Row],[JUMLAH]]="","",(NOTA[[#This Row],[JUMLAH]]-NOTA[[#This Row],[DISC 1-]])*NOTA[[#This Row],[DISC 2]])</f>
        <v>0</v>
      </c>
      <c r="Z470" s="54">
        <f>IF(NOTA[[#This Row],[JUMLAH]]="","",NOTA[[#This Row],[DISC 1-]]+NOTA[[#This Row],[DISC 2-]])</f>
        <v>146200</v>
      </c>
      <c r="AA470" s="54">
        <f>IF(NOTA[[#This Row],[JUMLAH]]="","",NOTA[[#This Row],[JUMLAH]]-NOTA[[#This Row],[DISC]])</f>
        <v>713800</v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70" s="54" t="str">
        <f>IF(OR(NOTA[[#This Row],[QTY]]="",NOTA[[#This Row],[HARGA SATUAN]]="",),"",NOTA[[#This Row],[QTY]]*NOTA[[#This Row],[HARGA SATUAN]])</f>
        <v/>
      </c>
      <c r="AF470" s="51">
        <f ca="1">IF(NOTA[ID_H]="","",INDEX(NOTA[TANGGAL],MATCH(,INDIRECT(ADDRESS(ROW(NOTA[TANGGAL]),COLUMN(NOTA[TANGGAL]))&amp;":"&amp;ADDRESS(ROW(),COLUMN(NOTA[TANGGAL]))),-1)))</f>
        <v>44978</v>
      </c>
      <c r="AG470" s="65" t="str">
        <f ca="1">IF(NOTA[[#This Row],[NAMA BARANG]]="","",INDEX(NOTA[SUPPLIER],MATCH(,INDIRECT(ADDRESS(ROW(NOTA[ID]),COLUMN(NOTA[ID]))&amp;":"&amp;ADDRESS(ROW(),COLUMN(NOTA[ID]))),-1)))</f>
        <v>KENKO SINAR INDONESIA</v>
      </c>
      <c r="AH470" s="65" t="str">
        <f ca="1">IF(NOTA[[#This Row],[ID_H]]="","",IF(NOTA[[#This Row],[FAKTUR]]="",INDIRECT(ADDRESS(ROW()-1,COLUMN())),NOTA[[#This Row],[FAKTUR]]))</f>
        <v>ARTO MORO</v>
      </c>
      <c r="AI470" s="38" t="str">
        <f ca="1">IF(NOTA[[#This Row],[ID]]="","",COUNTIF(NOTA[ID_H],NOTA[[#This Row],[ID_H]]))</f>
        <v/>
      </c>
      <c r="AJ470" s="38">
        <f ca="1">IF(NOTA[[#This Row],[TGL.NOTA]]="",IF(NOTA[[#This Row],[SUPPLIER_H]]="","",AJ469),MONTH(NOTA[[#This Row],[TGL.NOTA]]))</f>
        <v>2</v>
      </c>
      <c r="AK470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70" s="181">
        <f>IF(NOTA[[#This Row],[CONCAT1]]="","",MATCH(NOTA[[#This Row],[CONCAT1]],[2]!db[NB NOTA_C],0)+1)</f>
        <v>1219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>
        <f ca="1">IF(NOTA[[#This Row],[NAMA BARANG]]="","",INDEX(NOTA[ID],MATCH(,INDIRECT(ADDRESS(ROW(NOTA[ID]),COLUMN(NOTA[ID]))&amp;":"&amp;ADDRESS(ROW(),COLUMN(NOTA[ID]))),-1)))</f>
        <v>83</v>
      </c>
      <c r="E471" s="80"/>
      <c r="F471" s="38"/>
      <c r="G471" s="38"/>
      <c r="H471" s="79"/>
      <c r="I471" s="82"/>
      <c r="J471" s="81"/>
      <c r="K471" s="26"/>
      <c r="L471" s="26" t="s">
        <v>143</v>
      </c>
      <c r="M471" s="83">
        <v>1</v>
      </c>
      <c r="N471" s="82"/>
      <c r="O471" s="26"/>
      <c r="P471" s="84"/>
      <c r="Q471" s="85">
        <v>1410000</v>
      </c>
      <c r="R471" s="39" t="s">
        <v>350</v>
      </c>
      <c r="S471" s="53">
        <v>0.17</v>
      </c>
      <c r="T471" s="86"/>
      <c r="U471" s="87"/>
      <c r="V471" s="37"/>
      <c r="W471" s="54">
        <f>IF(NOTA[[#This Row],[HARGA/ CTN]]="",NOTA[[#This Row],[JUMLAH_H]],NOTA[[#This Row],[HARGA/ CTN]]*IF(NOTA[[#This Row],[C]]="",0,NOTA[[#This Row],[C]]))</f>
        <v>1410000</v>
      </c>
      <c r="X471" s="54">
        <f>IF(NOTA[[#This Row],[JUMLAH]]="","",NOTA[[#This Row],[JUMLAH]]*NOTA[[#This Row],[DISC 1]])</f>
        <v>239700.00000000003</v>
      </c>
      <c r="Y471" s="54">
        <f>IF(NOTA[[#This Row],[JUMLAH]]="","",(NOTA[[#This Row],[JUMLAH]]-NOTA[[#This Row],[DISC 1-]])*NOTA[[#This Row],[DISC 2]])</f>
        <v>0</v>
      </c>
      <c r="Z471" s="54">
        <f>IF(NOTA[[#This Row],[JUMLAH]]="","",NOTA[[#This Row],[DISC 1-]]+NOTA[[#This Row],[DISC 2-]])</f>
        <v>239700.00000000003</v>
      </c>
      <c r="AA471" s="54">
        <f>IF(NOTA[[#This Row],[JUMLAH]]="","",NOTA[[#This Row],[JUMLAH]]-NOTA[[#This Row],[DISC]])</f>
        <v>1170300</v>
      </c>
      <c r="AB4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4729612</v>
      </c>
      <c r="AC4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21333988</v>
      </c>
      <c r="AD471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471" s="54" t="str">
        <f>IF(OR(NOTA[[#This Row],[QTY]]="",NOTA[[#This Row],[HARGA SATUAN]]="",),"",NOTA[[#This Row],[QTY]]*NOTA[[#This Row],[HARGA SATUAN]])</f>
        <v/>
      </c>
      <c r="AF471" s="51">
        <f ca="1">IF(NOTA[ID_H]="","",INDEX(NOTA[TANGGAL],MATCH(,INDIRECT(ADDRESS(ROW(NOTA[TANGGAL]),COLUMN(NOTA[TANGGAL]))&amp;":"&amp;ADDRESS(ROW(),COLUMN(NOTA[TANGGAL]))),-1)))</f>
        <v>44978</v>
      </c>
      <c r="AG471" s="65" t="str">
        <f ca="1">IF(NOTA[[#This Row],[NAMA BARANG]]="","",INDEX(NOTA[SUPPLIER],MATCH(,INDIRECT(ADDRESS(ROW(NOTA[ID]),COLUMN(NOTA[ID]))&amp;":"&amp;ADDRESS(ROW(),COLUMN(NOTA[ID]))),-1)))</f>
        <v>KENKO SINAR INDONESIA</v>
      </c>
      <c r="AH471" s="65" t="str">
        <f ca="1">IF(NOTA[[#This Row],[ID_H]]="","",IF(NOTA[[#This Row],[FAKTUR]]="",INDIRECT(ADDRESS(ROW()-1,COLUMN())),NOTA[[#This Row],[FAKTUR]]))</f>
        <v>ARTO MORO</v>
      </c>
      <c r="AI471" s="38" t="str">
        <f ca="1">IF(NOTA[[#This Row],[ID]]="","",COUNTIF(NOTA[ID_H],NOTA[[#This Row],[ID_H]]))</f>
        <v/>
      </c>
      <c r="AJ471" s="38">
        <f ca="1">IF(NOTA[[#This Row],[TGL.NOTA]]="",IF(NOTA[[#This Row],[SUPPLIER_H]]="","",AJ470),MONTH(NOTA[[#This Row],[TGL.NOTA]]))</f>
        <v>2</v>
      </c>
      <c r="AK471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471" s="181">
        <f>IF(NOTA[[#This Row],[CONCAT1]]="","",MATCH(NOTA[[#This Row],[CONCAT1]],[2]!db[NB NOTA_C],0)+1)</f>
        <v>1277</v>
      </c>
    </row>
    <row r="472" spans="1:40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82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181" t="str">
        <f>IF(NOTA[[#This Row],[CONCAT1]]="","",MATCH(NOTA[[#This Row],[CONCAT1]],[2]!db[NB NOTA_C],0)+1)</f>
        <v/>
      </c>
    </row>
    <row r="473" spans="1:40" ht="20.100000000000001" customHeight="1" x14ac:dyDescent="0.25">
      <c r="A473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GUN_2102_390-1</v>
      </c>
      <c r="C473" s="50" t="e">
        <f ca="1">IF(NOTA[[#This Row],[ID_P]]="","",MATCH(NOTA[[#This Row],[ID_P]],[1]!B_MSK[N_ID],0))</f>
        <v>#REF!</v>
      </c>
      <c r="D473" s="50">
        <f ca="1">IF(NOTA[[#This Row],[NAMA BARANG]]="","",INDEX(NOTA[ID],MATCH(,INDIRECT(ADDRESS(ROW(NOTA[ID]),COLUMN(NOTA[ID]))&amp;":"&amp;ADDRESS(ROW(),COLUMN(NOTA[ID]))),-1)))</f>
        <v>84</v>
      </c>
      <c r="E473" s="80"/>
      <c r="F473" s="26" t="s">
        <v>358</v>
      </c>
      <c r="G473" s="26" t="s">
        <v>359</v>
      </c>
      <c r="H473" s="31" t="s">
        <v>850</v>
      </c>
      <c r="I473" s="26"/>
      <c r="J473" s="81">
        <v>44972</v>
      </c>
      <c r="K473" s="26"/>
      <c r="L473" s="26" t="s">
        <v>851</v>
      </c>
      <c r="M473" s="83">
        <v>2</v>
      </c>
      <c r="N473" s="82">
        <v>60</v>
      </c>
      <c r="O473" s="26" t="s">
        <v>362</v>
      </c>
      <c r="P473" s="84">
        <v>61000</v>
      </c>
      <c r="Q473" s="85"/>
      <c r="R473" s="39" t="s">
        <v>852</v>
      </c>
      <c r="S473" s="86">
        <v>0.05</v>
      </c>
      <c r="T473" s="86">
        <v>0.1</v>
      </c>
      <c r="U473" s="87"/>
      <c r="V473" s="37"/>
      <c r="W473" s="54">
        <f>IF(NOTA[[#This Row],[HARGA/ CTN]]="",NOTA[[#This Row],[JUMLAH_H]],NOTA[[#This Row],[HARGA/ CTN]]*IF(NOTA[[#This Row],[C]]="",0,NOTA[[#This Row],[C]]))</f>
        <v>3660000</v>
      </c>
      <c r="X473" s="54">
        <f>IF(NOTA[[#This Row],[JUMLAH]]="","",NOTA[[#This Row],[JUMLAH]]*NOTA[[#This Row],[DISC 1]])</f>
        <v>183000</v>
      </c>
      <c r="Y473" s="54">
        <f>IF(NOTA[[#This Row],[JUMLAH]]="","",(NOTA[[#This Row],[JUMLAH]]-NOTA[[#This Row],[DISC 1-]])*NOTA[[#This Row],[DISC 2]])</f>
        <v>347700</v>
      </c>
      <c r="Z473" s="54">
        <f>IF(NOTA[[#This Row],[JUMLAH]]="","",NOTA[[#This Row],[DISC 1-]]+NOTA[[#This Row],[DISC 2-]])</f>
        <v>530700</v>
      </c>
      <c r="AA473" s="54">
        <f>IF(NOTA[[#This Row],[JUMLAH]]="","",NOTA[[#This Row],[JUMLAH]]-NOTA[[#This Row],[DISC]])</f>
        <v>3129300</v>
      </c>
      <c r="AB4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530700</v>
      </c>
      <c r="AC4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3129300</v>
      </c>
      <c r="AD473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73" s="54">
        <f>IF(OR(NOTA[[#This Row],[QTY]]="",NOTA[[#This Row],[HARGA SATUAN]]="",),"",NOTA[[#This Row],[QTY]]*NOTA[[#This Row],[HARGA SATUAN]])</f>
        <v>3660000</v>
      </c>
      <c r="AF473" s="51">
        <f ca="1">IF(NOTA[ID_H]="","",INDEX(NOTA[TANGGAL],MATCH(,INDIRECT(ADDRESS(ROW(NOTA[TANGGAL]),COLUMN(NOTA[TANGGAL]))&amp;":"&amp;ADDRESS(ROW(),COLUMN(NOTA[TANGGAL]))),-1)))</f>
        <v>44978</v>
      </c>
      <c r="AG473" s="65" t="str">
        <f ca="1">IF(NOTA[[#This Row],[NAMA BARANG]]="","",INDEX(NOTA[SUPPLIER],MATCH(,INDIRECT(ADDRESS(ROW(NOTA[ID]),COLUMN(NOTA[ID]))&amp;":"&amp;ADDRESS(ROW(),COLUMN(NOTA[ID]))),-1)))</f>
        <v>GUNINDO</v>
      </c>
      <c r="AH473" s="65" t="str">
        <f ca="1">IF(NOTA[[#This Row],[ID_H]]="","",IF(NOTA[[#This Row],[FAKTUR]]="",INDIRECT(ADDRESS(ROW()-1,COLUMN())),NOTA[[#This Row],[FAKTUR]]))</f>
        <v>UNTANA</v>
      </c>
      <c r="AI473" s="38">
        <f ca="1">IF(NOTA[[#This Row],[ID]]="","",COUNTIF(NOTA[ID_H],NOTA[[#This Row],[ID_H]]))</f>
        <v>1</v>
      </c>
      <c r="AJ473" s="38">
        <f>IF(NOTA[[#This Row],[TGL.NOTA]]="",IF(NOTA[[#This Row],[SUPPLIER_H]]="","",AJ472),MONTH(NOTA[[#This Row],[TGL.NOTA]]))</f>
        <v>2</v>
      </c>
      <c r="AK473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473" s="181">
        <f>IF(NOTA[[#This Row],[CONCAT1]]="","",MATCH(NOTA[[#This Row],[CONCAT1]],[2]!db[NB NOTA_C],0)+1)</f>
        <v>2135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80"/>
      <c r="F474" s="26"/>
      <c r="G474" s="26"/>
      <c r="H474" s="31"/>
      <c r="I474" s="82"/>
      <c r="J474" s="81"/>
      <c r="K474" s="26"/>
      <c r="L474" s="26"/>
      <c r="M474" s="83"/>
      <c r="N474" s="82"/>
      <c r="O474" s="26"/>
      <c r="P474" s="84"/>
      <c r="Q474" s="85"/>
      <c r="R474" s="39"/>
      <c r="S474" s="86"/>
      <c r="T474" s="86"/>
      <c r="U474" s="87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181" t="str">
        <f>IF(NOTA[[#This Row],[CONCAT1]]="","",MATCH(NOTA[[#This Row],[CONCAT1]],[2]!db[NB NOTA_C],0)+1)</f>
        <v/>
      </c>
    </row>
    <row r="475" spans="1:40" ht="20.100000000000001" customHeight="1" x14ac:dyDescent="0.25">
      <c r="A475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ENT_2102_623-2</v>
      </c>
      <c r="C475" s="50" t="e">
        <f ca="1">IF(NOTA[[#This Row],[ID_P]]="","",MATCH(NOTA[[#This Row],[ID_P]],[1]!B_MSK[N_ID],0))</f>
        <v>#REF!</v>
      </c>
      <c r="D475" s="50">
        <f ca="1">IF(NOTA[[#This Row],[NAMA BARANG]]="","",INDEX(NOTA[ID],MATCH(,INDIRECT(ADDRESS(ROW(NOTA[ID]),COLUMN(NOTA[ID]))&amp;":"&amp;ADDRESS(ROW(),COLUMN(NOTA[ID]))),-1)))</f>
        <v>85</v>
      </c>
      <c r="E475" s="23"/>
      <c r="F475" s="26" t="s">
        <v>853</v>
      </c>
      <c r="G475" s="26" t="s">
        <v>359</v>
      </c>
      <c r="H475" s="31" t="s">
        <v>854</v>
      </c>
      <c r="I475" s="26"/>
      <c r="J475" s="51">
        <v>44974</v>
      </c>
      <c r="K475" s="26"/>
      <c r="L475" s="26" t="s">
        <v>736</v>
      </c>
      <c r="M475" s="83">
        <v>10</v>
      </c>
      <c r="N475" s="82">
        <v>2000</v>
      </c>
      <c r="O475" s="26" t="s">
        <v>414</v>
      </c>
      <c r="P475" s="84">
        <v>8750</v>
      </c>
      <c r="Q475" s="52"/>
      <c r="R475" s="39" t="s">
        <v>737</v>
      </c>
      <c r="S475" s="53"/>
      <c r="T475" s="53"/>
      <c r="U475" s="54"/>
      <c r="V475" s="37"/>
      <c r="W475" s="54">
        <f>IF(NOTA[[#This Row],[HARGA/ CTN]]="",NOTA[[#This Row],[JUMLAH_H]],NOTA[[#This Row],[HARGA/ CTN]]*IF(NOTA[[#This Row],[C]]="",0,NOTA[[#This Row],[C]]))</f>
        <v>17500000</v>
      </c>
      <c r="X475" s="54">
        <f>IF(NOTA[[#This Row],[JUMLAH]]="","",NOTA[[#This Row],[JUMLAH]]*NOTA[[#This Row],[DISC 1]])</f>
        <v>0</v>
      </c>
      <c r="Y475" s="54">
        <f>IF(NOTA[[#This Row],[JUMLAH]]="","",(NOTA[[#This Row],[JUMLAH]]-NOTA[[#This Row],[DISC 1-]])*NOTA[[#This Row],[DISC 2]])</f>
        <v>0</v>
      </c>
      <c r="Z475" s="54">
        <f>IF(NOTA[[#This Row],[JUMLAH]]="","",NOTA[[#This Row],[DISC 1-]]+NOTA[[#This Row],[DISC 2-]])</f>
        <v>0</v>
      </c>
      <c r="AA475" s="54">
        <f>IF(NOTA[[#This Row],[JUMLAH]]="","",NOTA[[#This Row],[JUMLAH]]-NOTA[[#This Row],[DISC]])</f>
        <v>17500000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475" s="54">
        <f>IF(OR(NOTA[[#This Row],[QTY]]="",NOTA[[#This Row],[HARGA SATUAN]]="",),"",NOTA[[#This Row],[QTY]]*NOTA[[#This Row],[HARGA SATUAN]])</f>
        <v>17500000</v>
      </c>
      <c r="AF475" s="51">
        <f ca="1">IF(NOTA[ID_H]="","",INDEX(NOTA[TANGGAL],MATCH(,INDIRECT(ADDRESS(ROW(NOTA[TANGGAL]),COLUMN(NOTA[TANGGAL]))&amp;":"&amp;ADDRESS(ROW(),COLUMN(NOTA[TANGGAL]))),-1)))</f>
        <v>44978</v>
      </c>
      <c r="AG475" s="65" t="str">
        <f ca="1">IF(NOTA[[#This Row],[NAMA BARANG]]="","",INDEX(NOTA[SUPPLIER],MATCH(,INDIRECT(ADDRESS(ROW(NOTA[ID]),COLUMN(NOTA[ID]))&amp;":"&amp;ADDRESS(ROW(),COLUMN(NOTA[ID]))),-1)))</f>
        <v>ENTER</v>
      </c>
      <c r="AH475" s="65" t="str">
        <f ca="1">IF(NOTA[[#This Row],[ID_H]]="","",IF(NOTA[[#This Row],[FAKTUR]]="",INDIRECT(ADDRESS(ROW()-1,COLUMN())),NOTA[[#This Row],[FAKTUR]]))</f>
        <v>UNTANA</v>
      </c>
      <c r="AI475" s="38">
        <f ca="1">IF(NOTA[[#This Row],[ID]]="","",COUNTIF(NOTA[ID_H],NOTA[[#This Row],[ID_H]]))</f>
        <v>2</v>
      </c>
      <c r="AJ475" s="38">
        <f>IF(NOTA[[#This Row],[TGL.NOTA]]="",IF(NOTA[[#This Row],[SUPPLIER_H]]="","",AJ474),MONTH(NOTA[[#This Row],[TGL.NOTA]]))</f>
        <v>2</v>
      </c>
      <c r="AK47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475" s="181">
        <f>IF(NOTA[[#This Row],[CONCAT1]]="","",MATCH(NOTA[[#This Row],[CONCAT1]],[2]!db[NB NOTA_C],0)+1)</f>
        <v>654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85</v>
      </c>
      <c r="E476" s="23"/>
      <c r="F476" s="26"/>
      <c r="G476" s="26"/>
      <c r="H476" s="31"/>
      <c r="I476" s="26"/>
      <c r="J476" s="51"/>
      <c r="K476" s="26"/>
      <c r="L476" s="26" t="s">
        <v>855</v>
      </c>
      <c r="M476" s="83">
        <v>2</v>
      </c>
      <c r="N476" s="82">
        <v>96</v>
      </c>
      <c r="O476" s="26" t="s">
        <v>414</v>
      </c>
      <c r="P476" s="84">
        <v>18500</v>
      </c>
      <c r="Q476" s="52"/>
      <c r="R476" s="39" t="s">
        <v>692</v>
      </c>
      <c r="S476" s="53"/>
      <c r="T476" s="53"/>
      <c r="U476" s="54"/>
      <c r="V476" s="37"/>
      <c r="W476" s="54">
        <f>IF(NOTA[[#This Row],[HARGA/ CTN]]="",NOTA[[#This Row],[JUMLAH_H]],NOTA[[#This Row],[HARGA/ CTN]]*IF(NOTA[[#This Row],[C]]="",0,NOTA[[#This Row],[C]]))</f>
        <v>1776000</v>
      </c>
      <c r="X476" s="54">
        <f>IF(NOTA[[#This Row],[JUMLAH]]="","",NOTA[[#This Row],[JUMLAH]]*NOTA[[#This Row],[DISC 1]])</f>
        <v>0</v>
      </c>
      <c r="Y476" s="54">
        <f>IF(NOTA[[#This Row],[JUMLAH]]="","",(NOTA[[#This Row],[JUMLAH]]-NOTA[[#This Row],[DISC 1-]])*NOTA[[#This Row],[DISC 2]])</f>
        <v>0</v>
      </c>
      <c r="Z476" s="54">
        <f>IF(NOTA[[#This Row],[JUMLAH]]="","",NOTA[[#This Row],[DISC 1-]]+NOTA[[#This Row],[DISC 2-]])</f>
        <v>0</v>
      </c>
      <c r="AA476" s="54">
        <f>IF(NOTA[[#This Row],[JUMLAH]]="","",NOTA[[#This Row],[JUMLAH]]-NOTA[[#This Row],[DISC]])</f>
        <v>1776000</v>
      </c>
      <c r="AB4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19276000</v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E476" s="54">
        <f>IF(OR(NOTA[[#This Row],[QTY]]="",NOTA[[#This Row],[HARGA SATUAN]]="",),"",NOTA[[#This Row],[QTY]]*NOTA[[#This Row],[HARGA SATUAN]])</f>
        <v>1776000</v>
      </c>
      <c r="AF476" s="51">
        <f ca="1">IF(NOTA[ID_H]="","",INDEX(NOTA[TANGGAL],MATCH(,INDIRECT(ADDRESS(ROW(NOTA[TANGGAL]),COLUMN(NOTA[TANGGAL]))&amp;":"&amp;ADDRESS(ROW(),COLUMN(NOTA[TANGGAL]))),-1)))</f>
        <v>44978</v>
      </c>
      <c r="AG476" s="49" t="str">
        <f ca="1">IF(NOTA[[#This Row],[NAMA BARANG]]="","",INDEX(NOTA[SUPPLIER],MATCH(,INDIRECT(ADDRESS(ROW(NOTA[ID]),COLUMN(NOTA[ID]))&amp;":"&amp;ADDRESS(ROW(),COLUMN(NOTA[ID]))),-1)))</f>
        <v>ENTER</v>
      </c>
      <c r="AH476" s="49" t="str">
        <f ca="1">IF(NOTA[[#This Row],[ID_H]]="","",IF(NOTA[[#This Row],[FAKTUR]]="",INDIRECT(ADDRESS(ROW()-1,COLUMN())),NOTA[[#This Row],[FAKTUR]]))</f>
        <v>UNTANA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2</v>
      </c>
      <c r="AK476" s="38" t="str">
        <f>LOWER(SUBSTITUTE(SUBSTITUTE(SUBSTITUTE(SUBSTITUTE(SUBSTITUTE(SUBSTITUTE(SUBSTITUTE(SUBSTITUTE(SUBSTITUTE(NOTA[NAMA BARANG]," ",),".",""),"-",""),"(",""),")",""),",",""),"/",""),"""",""),"+",""))</f>
        <v>enterbnote15kng</v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enterbnote15kng888000</v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enterbnote15kng888000</v>
      </c>
      <c r="AN476" s="181" t="e">
        <f>IF(NOTA[[#This Row],[CONCAT1]]="","",MATCH(NOTA[[#This Row],[CONCAT1]],[2]!db[NB NOTA_C],0)+1)</f>
        <v>#N/A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26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181" t="str">
        <f>IF(NOTA[[#This Row],[CONCAT1]]="","",MATCH(NOTA[[#This Row],[CONCAT1]],[2]!db[NB NOTA_C],0)+1)</f>
        <v/>
      </c>
    </row>
    <row r="478" spans="1:40" ht="20.100000000000001" customHeight="1" x14ac:dyDescent="0.25">
      <c r="A478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COM_2102_230-2</v>
      </c>
      <c r="C478" s="50" t="e">
        <f ca="1">IF(NOTA[[#This Row],[ID_P]]="","",MATCH(NOTA[[#This Row],[ID_P]],[1]!B_MSK[N_ID],0))</f>
        <v>#REF!</v>
      </c>
      <c r="D478" s="50">
        <f ca="1">IF(NOTA[[#This Row],[NAMA BARANG]]="","",INDEX(NOTA[ID],MATCH(,INDIRECT(ADDRESS(ROW(NOTA[ID]),COLUMN(NOTA[ID]))&amp;":"&amp;ADDRESS(ROW(),COLUMN(NOTA[ID]))),-1)))</f>
        <v>86</v>
      </c>
      <c r="E478" s="23"/>
      <c r="F478" s="26" t="s">
        <v>513</v>
      </c>
      <c r="G478" s="26" t="s">
        <v>359</v>
      </c>
      <c r="H478" s="31" t="s">
        <v>856</v>
      </c>
      <c r="I478" s="26"/>
      <c r="J478" s="51">
        <v>44977</v>
      </c>
      <c r="K478" s="51"/>
      <c r="L478" s="26" t="s">
        <v>857</v>
      </c>
      <c r="M478" s="83"/>
      <c r="N478" s="82">
        <v>2</v>
      </c>
      <c r="O478" s="26" t="s">
        <v>414</v>
      </c>
      <c r="P478" s="84">
        <v>273000</v>
      </c>
      <c r="Q478" s="52"/>
      <c r="R478" s="39"/>
      <c r="S478" s="53"/>
      <c r="T478" s="53"/>
      <c r="U478" s="54"/>
      <c r="V478" s="37"/>
      <c r="W478" s="54">
        <f>IF(NOTA[[#This Row],[HARGA/ CTN]]="",NOTA[[#This Row],[JUMLAH_H]],NOTA[[#This Row],[HARGA/ CTN]]*IF(NOTA[[#This Row],[C]]="",0,NOTA[[#This Row],[C]]))</f>
        <v>546000</v>
      </c>
      <c r="X478" s="54">
        <f>IF(NOTA[[#This Row],[JUMLAH]]="","",NOTA[[#This Row],[JUMLAH]]*NOTA[[#This Row],[DISC 1]])</f>
        <v>0</v>
      </c>
      <c r="Y478" s="54">
        <f>IF(NOTA[[#This Row],[JUMLAH]]="","",(NOTA[[#This Row],[JUMLAH]]-NOTA[[#This Row],[DISC 1-]])*NOTA[[#This Row],[DISC 2]])</f>
        <v>0</v>
      </c>
      <c r="Z478" s="54">
        <f>IF(NOTA[[#This Row],[JUMLAH]]="","",NOTA[[#This Row],[DISC 1-]]+NOTA[[#This Row],[DISC 2-]])</f>
        <v>0</v>
      </c>
      <c r="AA478" s="54">
        <f>IF(NOTA[[#This Row],[JUMLAH]]="","",NOTA[[#This Row],[JUMLAH]]-NOTA[[#This Row],[DISC]])</f>
        <v>546000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478" s="54">
        <f>IF(OR(NOTA[[#This Row],[QTY]]="",NOTA[[#This Row],[HARGA SATUAN]]="",),"",NOTA[[#This Row],[QTY]]*NOTA[[#This Row],[HARGA SATUAN]])</f>
        <v>546000</v>
      </c>
      <c r="AF478" s="51">
        <f ca="1">IF(NOTA[ID_H]="","",INDEX(NOTA[TANGGAL],MATCH(,INDIRECT(ADDRESS(ROW(NOTA[TANGGAL]),COLUMN(NOTA[TANGGAL]))&amp;":"&amp;ADDRESS(ROW(),COLUMN(NOTA[TANGGAL]))),-1)))</f>
        <v>44978</v>
      </c>
      <c r="AG478" s="49" t="str">
        <f ca="1">IF(NOTA[[#This Row],[NAMA BARANG]]="","",INDEX(NOTA[SUPPLIER],MATCH(,INDIRECT(ADDRESS(ROW(NOTA[ID]),COLUMN(NOTA[ID]))&amp;":"&amp;ADDRESS(ROW(),COLUMN(NOTA[ID]))),-1)))</f>
        <v>COMBI</v>
      </c>
      <c r="AH478" s="49" t="str">
        <f ca="1">IF(NOTA[[#This Row],[ID_H]]="","",IF(NOTA[[#This Row],[FAKTUR]]="",INDIRECT(ADDRESS(ROW()-1,COLUMN())),NOTA[[#This Row],[FAKTUR]]))</f>
        <v>UNTANA</v>
      </c>
      <c r="AI478" s="38">
        <f ca="1">IF(NOTA[[#This Row],[ID]]="","",COUNTIF(NOTA[ID_H],NOTA[[#This Row],[ID_H]]))</f>
        <v>2</v>
      </c>
      <c r="AJ478" s="38">
        <f>IF(NOTA[[#This Row],[TGL.NOTA]]="",IF(NOTA[[#This Row],[SUPPLIER_H]]="","",AJ477),MONTH(NOTA[[#This Row],[TGL.NOTA]]))</f>
        <v>2</v>
      </c>
      <c r="AK478" s="38" t="str">
        <f>LOWER(SUBSTITUTE(SUBSTITUTE(SUBSTITUTE(SUBSTITUTE(SUBSTITUTE(SUBSTITUTE(SUBSTITUTE(SUBSTITUTE(SUBSTITUTE(NOTA[NAMA BARANG]," ",),".",""),"-",""),"(",""),")",""),",",""),"/",""),"""",""),"+",""))</f>
        <v>docritelegance</v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N478" s="181">
        <f>IF(NOTA[[#This Row],[CONCAT1]]="","",MATCH(NOTA[[#This Row],[CONCAT1]],[2]!db[NB NOTA_C],0)+1)</f>
        <v>601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86</v>
      </c>
      <c r="E479" s="23"/>
      <c r="F479" s="26"/>
      <c r="G479" s="26"/>
      <c r="H479" s="31"/>
      <c r="I479" s="26"/>
      <c r="J479" s="51"/>
      <c r="K479" s="26"/>
      <c r="L479" s="26" t="s">
        <v>858</v>
      </c>
      <c r="M479" s="39"/>
      <c r="N479" s="26">
        <v>2</v>
      </c>
      <c r="O479" s="26" t="s">
        <v>414</v>
      </c>
      <c r="P479" s="49">
        <v>240000</v>
      </c>
      <c r="Q479" s="52"/>
      <c r="R479" s="39"/>
      <c r="S479" s="53"/>
      <c r="T479" s="53"/>
      <c r="U479" s="54"/>
      <c r="V479" s="37"/>
      <c r="W479" s="54">
        <f>IF(NOTA[[#This Row],[HARGA/ CTN]]="",NOTA[[#This Row],[JUMLAH_H]],NOTA[[#This Row],[HARGA/ CTN]]*IF(NOTA[[#This Row],[C]]="",0,NOTA[[#This Row],[C]]))</f>
        <v>480000</v>
      </c>
      <c r="X479" s="54">
        <f>IF(NOTA[[#This Row],[JUMLAH]]="","",NOTA[[#This Row],[JUMLAH]]*NOTA[[#This Row],[DISC 1]])</f>
        <v>0</v>
      </c>
      <c r="Y479" s="54">
        <f>IF(NOTA[[#This Row],[JUMLAH]]="","",(NOTA[[#This Row],[JUMLAH]]-NOTA[[#This Row],[DISC 1-]])*NOTA[[#This Row],[DISC 2]])</f>
        <v>0</v>
      </c>
      <c r="Z479" s="54">
        <f>IF(NOTA[[#This Row],[JUMLAH]]="","",NOTA[[#This Row],[DISC 1-]]+NOTA[[#This Row],[DISC 2-]])</f>
        <v>0</v>
      </c>
      <c r="AA479" s="54">
        <f>IF(NOTA[[#This Row],[JUMLAH]]="","",NOTA[[#This Row],[JUMLAH]]-NOTA[[#This Row],[DISC]])</f>
        <v>480000</v>
      </c>
      <c r="AB4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479" s="54">
        <f>IF(OR(NOTA[[#This Row],[QTY]]="",NOTA[[#This Row],[HARGA SATUAN]]="",),"",NOTA[[#This Row],[QTY]]*NOTA[[#This Row],[HARGA SATUAN]])</f>
        <v>480000</v>
      </c>
      <c r="AF479" s="51">
        <f ca="1">IF(NOTA[ID_H]="","",INDEX(NOTA[TANGGAL],MATCH(,INDIRECT(ADDRESS(ROW(NOTA[TANGGAL]),COLUMN(NOTA[TANGGAL]))&amp;":"&amp;ADDRESS(ROW(),COLUMN(NOTA[TANGGAL]))),-1)))</f>
        <v>44978</v>
      </c>
      <c r="AG479" s="49" t="str">
        <f ca="1">IF(NOTA[[#This Row],[NAMA BARANG]]="","",INDEX(NOTA[SUPPLIER],MATCH(,INDIRECT(ADDRESS(ROW(NOTA[ID]),COLUMN(NOTA[ID]))&amp;":"&amp;ADDRESS(ROW(),COLUMN(NOTA[ID]))),-1)))</f>
        <v>COMBI</v>
      </c>
      <c r="AH479" s="49" t="str">
        <f ca="1">IF(NOTA[[#This Row],[ID_H]]="","",IF(NOTA[[#This Row],[FAKTUR]]="",INDIRECT(ADDRESS(ROW()-1,COLUMN())),NOTA[[#This Row],[FAKTUR]]))</f>
        <v>UNTANA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2</v>
      </c>
      <c r="AK479" s="38" t="str">
        <f>LOWER(SUBSTITUTE(SUBSTITUTE(SUBSTITUTE(SUBSTITUTE(SUBSTITUTE(SUBSTITUTE(SUBSTITUTE(SUBSTITUTE(SUBSTITUTE(NOTA[NAMA BARANG]," ",),".",""),"-",""),"(",""),")",""),",",""),"/",""),"""",""),"+",""))</f>
        <v>docritstatement</v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N479" s="181" t="e">
        <f>IF(NOTA[[#This Row],[CONCAT1]]="","",MATCH(NOTA[[#This Row],[CONCAT1]],[2]!db[NB NOTA_C],0)+1)</f>
        <v>#N/A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181" t="str">
        <f>IF(NOTA[[#This Row],[CONCAT1]]="","",MATCH(NOTA[[#This Row],[CONCAT1]],[2]!db[NB NOTA_C],0)+1)</f>
        <v/>
      </c>
    </row>
    <row r="481" spans="1:40" ht="20.100000000000001" customHeight="1" x14ac:dyDescent="0.25">
      <c r="A481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DUT_2002_23H-3</v>
      </c>
      <c r="C481" s="50" t="e">
        <f ca="1">IF(NOTA[[#This Row],[ID_P]]="","",MATCH(NOTA[[#This Row],[ID_P]],[1]!B_MSK[N_ID],0))</f>
        <v>#REF!</v>
      </c>
      <c r="D481" s="50">
        <f ca="1">IF(NOTA[[#This Row],[NAMA BARANG]]="","",INDEX(NOTA[ID],MATCH(,INDIRECT(ADDRESS(ROW(NOTA[ID]),COLUMN(NOTA[ID]))&amp;":"&amp;ADDRESS(ROW(),COLUMN(NOTA[ID]))),-1)))</f>
        <v>87</v>
      </c>
      <c r="E481" s="23">
        <v>44977</v>
      </c>
      <c r="F481" s="26" t="s">
        <v>859</v>
      </c>
      <c r="G481" s="26" t="s">
        <v>359</v>
      </c>
      <c r="H481" s="31" t="s">
        <v>860</v>
      </c>
      <c r="I481" s="26"/>
      <c r="J481" s="51">
        <v>44963</v>
      </c>
      <c r="K481" s="26"/>
      <c r="L481" s="26" t="s">
        <v>861</v>
      </c>
      <c r="M481" s="39">
        <v>10</v>
      </c>
      <c r="N481" s="26">
        <v>960</v>
      </c>
      <c r="O481" s="26" t="s">
        <v>362</v>
      </c>
      <c r="P481" s="49">
        <v>26500</v>
      </c>
      <c r="Q481" s="52"/>
      <c r="R481" s="39" t="s">
        <v>569</v>
      </c>
      <c r="S481" s="53">
        <v>0.03</v>
      </c>
      <c r="T481" s="53"/>
      <c r="U481" s="54"/>
      <c r="V481" s="37"/>
      <c r="W481" s="54">
        <f>IF(NOTA[[#This Row],[HARGA/ CTN]]="",NOTA[[#This Row],[JUMLAH_H]],NOTA[[#This Row],[HARGA/ CTN]]*IF(NOTA[[#This Row],[C]]="",0,NOTA[[#This Row],[C]]))</f>
        <v>25440000</v>
      </c>
      <c r="X481" s="54">
        <f>IF(NOTA[[#This Row],[JUMLAH]]="","",NOTA[[#This Row],[JUMLAH]]*NOTA[[#This Row],[DISC 1]])</f>
        <v>763200</v>
      </c>
      <c r="Y481" s="54">
        <f>IF(NOTA[[#This Row],[JUMLAH]]="","",(NOTA[[#This Row],[JUMLAH]]-NOTA[[#This Row],[DISC 1-]])*NOTA[[#This Row],[DISC 2]])</f>
        <v>0</v>
      </c>
      <c r="Z481" s="54">
        <f>IF(NOTA[[#This Row],[JUMLAH]]="","",NOTA[[#This Row],[DISC 1-]]+NOTA[[#This Row],[DISC 2-]])</f>
        <v>763200</v>
      </c>
      <c r="AA481" s="54">
        <f>IF(NOTA[[#This Row],[JUMLAH]]="","",NOTA[[#This Row],[JUMLAH]]-NOTA[[#This Row],[DISC]])</f>
        <v>24676800</v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81" s="54">
        <f>IF(OR(NOTA[[#This Row],[QTY]]="",NOTA[[#This Row],[HARGA SATUAN]]="",),"",NOTA[[#This Row],[QTY]]*NOTA[[#This Row],[HARGA SATUAN]])</f>
        <v>25440000</v>
      </c>
      <c r="AF481" s="51">
        <f ca="1">IF(NOTA[ID_H]="","",INDEX(NOTA[TANGGAL],MATCH(,INDIRECT(ADDRESS(ROW(NOTA[TANGGAL]),COLUMN(NOTA[TANGGAL]))&amp;":"&amp;ADDRESS(ROW(),COLUMN(NOTA[TANGGAL]))),-1)))</f>
        <v>44977</v>
      </c>
      <c r="AG481" s="49" t="str">
        <f ca="1">IF(NOTA[[#This Row],[NAMA BARANG]]="","",INDEX(NOTA[SUPPLIER],MATCH(,INDIRECT(ADDRESS(ROW(NOTA[ID]),COLUMN(NOTA[ID]))&amp;":"&amp;ADDRESS(ROW(),COLUMN(NOTA[ID]))),-1)))</f>
        <v>DUTA BUANA</v>
      </c>
      <c r="AH481" s="49" t="str">
        <f ca="1">IF(NOTA[[#This Row],[ID_H]]="","",IF(NOTA[[#This Row],[FAKTUR]]="",INDIRECT(ADDRESS(ROW()-1,COLUMN())),NOTA[[#This Row],[FAKTUR]]))</f>
        <v>UNTANA</v>
      </c>
      <c r="AI481" s="38">
        <f ca="1">IF(NOTA[[#This Row],[ID]]="","",COUNTIF(NOTA[ID_H],NOTA[[#This Row],[ID_H]]))</f>
        <v>3</v>
      </c>
      <c r="AJ481" s="38">
        <f>IF(NOTA[[#This Row],[TGL.NOTA]]="",IF(NOTA[[#This Row],[SUPPLIER_H]]="","",AJ480),MONTH(NOTA[[#This Row],[TGL.NOTA]]))</f>
        <v>2</v>
      </c>
      <c r="AK481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481" s="181">
        <f>IF(NOTA[[#This Row],[CONCAT1]]="","",MATCH(NOTA[[#This Row],[CONCAT1]],[2]!db[NB NOTA_C],0)+1)</f>
        <v>90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>
        <f ca="1">IF(NOTA[[#This Row],[NAMA BARANG]]="","",INDEX(NOTA[ID],MATCH(,INDIRECT(ADDRESS(ROW(NOTA[ID]),COLUMN(NOTA[ID]))&amp;":"&amp;ADDRESS(ROW(),COLUMN(NOTA[ID]))),-1)))</f>
        <v>87</v>
      </c>
      <c r="E482" s="23"/>
      <c r="F482" s="26"/>
      <c r="G482" s="26"/>
      <c r="H482" s="31"/>
      <c r="I482" s="26"/>
      <c r="J482" s="51"/>
      <c r="K482" s="26"/>
      <c r="L482" s="26" t="s">
        <v>862</v>
      </c>
      <c r="M482" s="39">
        <v>10</v>
      </c>
      <c r="N482" s="26">
        <v>960</v>
      </c>
      <c r="O482" s="26" t="s">
        <v>362</v>
      </c>
      <c r="P482" s="49">
        <v>26500</v>
      </c>
      <c r="Q482" s="52"/>
      <c r="R482" s="39" t="s">
        <v>569</v>
      </c>
      <c r="S482" s="53">
        <v>0.03</v>
      </c>
      <c r="T482" s="53"/>
      <c r="U482" s="54"/>
      <c r="V482" s="37"/>
      <c r="W482" s="54">
        <f>IF(NOTA[[#This Row],[HARGA/ CTN]]="",NOTA[[#This Row],[JUMLAH_H]],NOTA[[#This Row],[HARGA/ CTN]]*IF(NOTA[[#This Row],[C]]="",0,NOTA[[#This Row],[C]]))</f>
        <v>25440000</v>
      </c>
      <c r="X482" s="54">
        <f>IF(NOTA[[#This Row],[JUMLAH]]="","",NOTA[[#This Row],[JUMLAH]]*NOTA[[#This Row],[DISC 1]])</f>
        <v>763200</v>
      </c>
      <c r="Y482" s="54">
        <f>IF(NOTA[[#This Row],[JUMLAH]]="","",(NOTA[[#This Row],[JUMLAH]]-NOTA[[#This Row],[DISC 1-]])*NOTA[[#This Row],[DISC 2]])</f>
        <v>0</v>
      </c>
      <c r="Z482" s="54">
        <f>IF(NOTA[[#This Row],[JUMLAH]]="","",NOTA[[#This Row],[DISC 1-]]+NOTA[[#This Row],[DISC 2-]])</f>
        <v>763200</v>
      </c>
      <c r="AA482" s="54">
        <f>IF(NOTA[[#This Row],[JUMLAH]]="","",NOTA[[#This Row],[JUMLAH]]-NOTA[[#This Row],[DISC]])</f>
        <v>24676800</v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82" s="54">
        <f>IF(OR(NOTA[[#This Row],[QTY]]="",NOTA[[#This Row],[HARGA SATUAN]]="",),"",NOTA[[#This Row],[QTY]]*NOTA[[#This Row],[HARGA SATUAN]])</f>
        <v>25440000</v>
      </c>
      <c r="AF482" s="51">
        <f ca="1">IF(NOTA[ID_H]="","",INDEX(NOTA[TANGGAL],MATCH(,INDIRECT(ADDRESS(ROW(NOTA[TANGGAL]),COLUMN(NOTA[TANGGAL]))&amp;":"&amp;ADDRESS(ROW(),COLUMN(NOTA[TANGGAL]))),-1)))</f>
        <v>44977</v>
      </c>
      <c r="AG482" s="49" t="str">
        <f ca="1">IF(NOTA[[#This Row],[NAMA BARANG]]="","",INDEX(NOTA[SUPPLIER],MATCH(,INDIRECT(ADDRESS(ROW(NOTA[ID]),COLUMN(NOTA[ID]))&amp;":"&amp;ADDRESS(ROW(),COLUMN(NOTA[ID]))),-1)))</f>
        <v>DUTA BUANA</v>
      </c>
      <c r="AH482" s="49" t="str">
        <f ca="1">IF(NOTA[[#This Row],[ID_H]]="","",IF(NOTA[[#This Row],[FAKTUR]]="",INDIRECT(ADDRESS(ROW()-1,COLUMN())),NOTA[[#This Row],[FAKTUR]]))</f>
        <v>UNTANA</v>
      </c>
      <c r="AI482" s="38" t="str">
        <f ca="1">IF(NOTA[[#This Row],[ID]]="","",COUNTIF(NOTA[ID_H],NOTA[[#This Row],[ID_H]]))</f>
        <v/>
      </c>
      <c r="AJ482" s="38">
        <f ca="1">IF(NOTA[[#This Row],[TGL.NOTA]]="",IF(NOTA[[#This Row],[SUPPLIER_H]]="","",AJ481),MONTH(NOTA[[#This Row],[TGL.NOTA]]))</f>
        <v>2</v>
      </c>
      <c r="AK482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482" s="181">
        <f>IF(NOTA[[#This Row],[CONCAT1]]="","",MATCH(NOTA[[#This Row],[CONCAT1]],[2]!db[NB NOTA_C],0)+1)</f>
        <v>91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>
        <f ca="1">IF(NOTA[[#This Row],[NAMA BARANG]]="","",INDEX(NOTA[ID],MATCH(,INDIRECT(ADDRESS(ROW(NOTA[ID]),COLUMN(NOTA[ID]))&amp;":"&amp;ADDRESS(ROW(),COLUMN(NOTA[ID]))),-1)))</f>
        <v>87</v>
      </c>
      <c r="E483" s="23"/>
      <c r="F483" s="26"/>
      <c r="G483" s="26"/>
      <c r="H483" s="31"/>
      <c r="I483" s="26"/>
      <c r="J483" s="51"/>
      <c r="K483" s="26"/>
      <c r="L483" s="26" t="s">
        <v>863</v>
      </c>
      <c r="M483" s="39">
        <v>5</v>
      </c>
      <c r="N483" s="26">
        <v>480</v>
      </c>
      <c r="O483" s="26" t="s">
        <v>362</v>
      </c>
      <c r="P483" s="49">
        <v>30500</v>
      </c>
      <c r="Q483" s="52"/>
      <c r="R483" s="39" t="s">
        <v>569</v>
      </c>
      <c r="S483" s="53">
        <v>0.03</v>
      </c>
      <c r="T483" s="53"/>
      <c r="U483" s="54"/>
      <c r="V483" s="37"/>
      <c r="W483" s="54">
        <f>IF(NOTA[[#This Row],[HARGA/ CTN]]="",NOTA[[#This Row],[JUMLAH_H]],NOTA[[#This Row],[HARGA/ CTN]]*IF(NOTA[[#This Row],[C]]="",0,NOTA[[#This Row],[C]]))</f>
        <v>14640000</v>
      </c>
      <c r="X483" s="54">
        <f>IF(NOTA[[#This Row],[JUMLAH]]="","",NOTA[[#This Row],[JUMLAH]]*NOTA[[#This Row],[DISC 1]])</f>
        <v>439200</v>
      </c>
      <c r="Y483" s="54">
        <f>IF(NOTA[[#This Row],[JUMLAH]]="","",(NOTA[[#This Row],[JUMLAH]]-NOTA[[#This Row],[DISC 1-]])*NOTA[[#This Row],[DISC 2]])</f>
        <v>0</v>
      </c>
      <c r="Z483" s="54">
        <f>IF(NOTA[[#This Row],[JUMLAH]]="","",NOTA[[#This Row],[DISC 1-]]+NOTA[[#This Row],[DISC 2-]])</f>
        <v>439200</v>
      </c>
      <c r="AA483" s="54">
        <f>IF(NOTA[[#This Row],[JUMLAH]]="","",NOTA[[#This Row],[JUMLAH]]-NOTA[[#This Row],[DISC]])</f>
        <v>14200800</v>
      </c>
      <c r="AB4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1965600</v>
      </c>
      <c r="AC4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63554400</v>
      </c>
      <c r="AD483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483" s="54">
        <f>IF(OR(NOTA[[#This Row],[QTY]]="",NOTA[[#This Row],[HARGA SATUAN]]="",),"",NOTA[[#This Row],[QTY]]*NOTA[[#This Row],[HARGA SATUAN]])</f>
        <v>14640000</v>
      </c>
      <c r="AF483" s="51">
        <f ca="1">IF(NOTA[ID_H]="","",INDEX(NOTA[TANGGAL],MATCH(,INDIRECT(ADDRESS(ROW(NOTA[TANGGAL]),COLUMN(NOTA[TANGGAL]))&amp;":"&amp;ADDRESS(ROW(),COLUMN(NOTA[TANGGAL]))),-1)))</f>
        <v>44977</v>
      </c>
      <c r="AG483" s="49" t="str">
        <f ca="1">IF(NOTA[[#This Row],[NAMA BARANG]]="","",INDEX(NOTA[SUPPLIER],MATCH(,INDIRECT(ADDRESS(ROW(NOTA[ID]),COLUMN(NOTA[ID]))&amp;":"&amp;ADDRESS(ROW(),COLUMN(NOTA[ID]))),-1)))</f>
        <v>DUTA BUANA</v>
      </c>
      <c r="AH483" s="49" t="str">
        <f ca="1">IF(NOTA[[#This Row],[ID_H]]="","",IF(NOTA[[#This Row],[FAKTUR]]="",INDIRECT(ADDRESS(ROW()-1,COLUMN())),NOTA[[#This Row],[FAKTUR]]))</f>
        <v>UNTANA</v>
      </c>
      <c r="AI483" s="38" t="str">
        <f ca="1">IF(NOTA[[#This Row],[ID]]="","",COUNTIF(NOTA[ID_H],NOTA[[#This Row],[ID_H]]))</f>
        <v/>
      </c>
      <c r="AJ483" s="38">
        <f ca="1">IF(NOTA[[#This Row],[TGL.NOTA]]="",IF(NOTA[[#This Row],[SUPPLIER_H]]="","",AJ482),MONTH(NOTA[[#This Row],[TGL.NOTA]]))</f>
        <v>2</v>
      </c>
      <c r="AK483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83" s="181">
        <f>IF(NOTA[[#This Row],[CONCAT1]]="","",MATCH(NOTA[[#This Row],[CONCAT1]],[2]!db[NB NOTA_C],0)+1)</f>
        <v>93</v>
      </c>
    </row>
    <row r="484" spans="1:40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181" t="str">
        <f>IF(NOTA[[#This Row],[CONCAT1]]="","",MATCH(NOTA[[#This Row],[CONCAT1]],[2]!db[NB NOTA_C],0)+1)</f>
        <v/>
      </c>
    </row>
    <row r="485" spans="1:40" ht="20.100000000000001" customHeight="1" x14ac:dyDescent="0.25">
      <c r="A485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GLO_2002_006-2</v>
      </c>
      <c r="C485" s="50" t="e">
        <f ca="1">IF(NOTA[[#This Row],[ID_P]]="","",MATCH(NOTA[[#This Row],[ID_P]],[1]!B_MSK[N_ID],0))</f>
        <v>#REF!</v>
      </c>
      <c r="D485" s="50">
        <f ca="1">IF(NOTA[[#This Row],[NAMA BARANG]]="","",INDEX(NOTA[ID],MATCH(,INDIRECT(ADDRESS(ROW(NOTA[ID]),COLUMN(NOTA[ID]))&amp;":"&amp;ADDRESS(ROW(),COLUMN(NOTA[ID]))),-1)))</f>
        <v>88</v>
      </c>
      <c r="E485" s="23"/>
      <c r="F485" s="26" t="s">
        <v>864</v>
      </c>
      <c r="G485" s="26" t="s">
        <v>359</v>
      </c>
      <c r="H485" s="31" t="s">
        <v>865</v>
      </c>
      <c r="I485" s="26"/>
      <c r="J485" s="51">
        <v>44973</v>
      </c>
      <c r="K485" s="26"/>
      <c r="L485" s="26" t="s">
        <v>866</v>
      </c>
      <c r="M485" s="39">
        <v>2</v>
      </c>
      <c r="N485" s="26">
        <v>1200</v>
      </c>
      <c r="O485" s="26" t="s">
        <v>411</v>
      </c>
      <c r="P485" s="49">
        <v>2325</v>
      </c>
      <c r="Q485" s="52"/>
      <c r="R485" s="39" t="s">
        <v>867</v>
      </c>
      <c r="S485" s="53">
        <v>0.03</v>
      </c>
      <c r="T485" s="53"/>
      <c r="U485" s="54"/>
      <c r="V485" s="37"/>
      <c r="W485" s="54">
        <f>IF(NOTA[[#This Row],[HARGA/ CTN]]="",NOTA[[#This Row],[JUMLAH_H]],NOTA[[#This Row],[HARGA/ CTN]]*IF(NOTA[[#This Row],[C]]="",0,NOTA[[#This Row],[C]]))</f>
        <v>2790000</v>
      </c>
      <c r="X485" s="54">
        <f>IF(NOTA[[#This Row],[JUMLAH]]="","",NOTA[[#This Row],[JUMLAH]]*NOTA[[#This Row],[DISC 1]])</f>
        <v>83700</v>
      </c>
      <c r="Y485" s="54">
        <f>IF(NOTA[[#This Row],[JUMLAH]]="","",(NOTA[[#This Row],[JUMLAH]]-NOTA[[#This Row],[DISC 1-]])*NOTA[[#This Row],[DISC 2]])</f>
        <v>0</v>
      </c>
      <c r="Z485" s="54">
        <f>IF(NOTA[[#This Row],[JUMLAH]]="","",NOTA[[#This Row],[DISC 1-]]+NOTA[[#This Row],[DISC 2-]])</f>
        <v>83700</v>
      </c>
      <c r="AA485" s="54">
        <f>IF(NOTA[[#This Row],[JUMLAH]]="","",NOTA[[#This Row],[JUMLAH]]-NOTA[[#This Row],[DISC]])</f>
        <v>2706300</v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1395000</v>
      </c>
      <c r="AE485" s="54">
        <f>IF(OR(NOTA[[#This Row],[QTY]]="",NOTA[[#This Row],[HARGA SATUAN]]="",),"",NOTA[[#This Row],[QTY]]*NOTA[[#This Row],[HARGA SATUAN]])</f>
        <v>2790000</v>
      </c>
      <c r="AF485" s="51">
        <f ca="1">IF(NOTA[ID_H]="","",INDEX(NOTA[TANGGAL],MATCH(,INDIRECT(ADDRESS(ROW(NOTA[TANGGAL]),COLUMN(NOTA[TANGGAL]))&amp;":"&amp;ADDRESS(ROW(),COLUMN(NOTA[TANGGAL]))),-1)))</f>
        <v>44977</v>
      </c>
      <c r="AG485" s="49" t="str">
        <f ca="1">IF(NOTA[[#This Row],[NAMA BARANG]]="","",INDEX(NOTA[SUPPLIER],MATCH(,INDIRECT(ADDRESS(ROW(NOTA[ID]),COLUMN(NOTA[ID]))&amp;":"&amp;ADDRESS(ROW(),COLUMN(NOTA[ID]))),-1)))</f>
        <v>GLORY STATIONERY</v>
      </c>
      <c r="AH485" s="49" t="str">
        <f ca="1">IF(NOTA[[#This Row],[ID_H]]="","",IF(NOTA[[#This Row],[FAKTUR]]="",INDIRECT(ADDRESS(ROW()-1,COLUMN())),NOTA[[#This Row],[FAKTUR]]))</f>
        <v>UNTANA</v>
      </c>
      <c r="AI485" s="38">
        <f ca="1">IF(NOTA[[#This Row],[ID]]="","",COUNTIF(NOTA[ID_H],NOTA[[#This Row],[ID_H]]))</f>
        <v>2</v>
      </c>
      <c r="AJ485" s="38">
        <f>IF(NOTA[[#This Row],[TGL.NOTA]]="",IF(NOTA[[#This Row],[SUPPLIER_H]]="","",AJ484),MONTH(NOTA[[#This Row],[TGL.NOTA]]))</f>
        <v>2</v>
      </c>
      <c r="AK485" s="38" t="str">
        <f>LOWER(SUBSTITUTE(SUBSTITUTE(SUBSTITUTE(SUBSTITUTE(SUBSTITUTE(SUBSTITUTE(SUBSTITUTE(SUBSTITUTE(SUBSTITUTE(NOTA[NAMA BARANG]," ",),".",""),"-",""),"(",""),")",""),",",""),"/",""),"""",""),"+",""))</f>
        <v>bkmwrnjumboangkaif</v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bkmwrnjumboangkaif13950000.03</v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bkmwrnjumboangkaif13950000.03</v>
      </c>
      <c r="AN485" s="181" t="e">
        <f>IF(NOTA[[#This Row],[CONCAT1]]="","",MATCH(NOTA[[#This Row],[CONCAT1]],[2]!db[NB NOTA_C],0)+1)</f>
        <v>#N/A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>
        <f ca="1">IF(NOTA[[#This Row],[NAMA BARANG]]="","",INDEX(NOTA[ID],MATCH(,INDIRECT(ADDRESS(ROW(NOTA[ID]),COLUMN(NOTA[ID]))&amp;":"&amp;ADDRESS(ROW(),COLUMN(NOTA[ID]))),-1)))</f>
        <v>88</v>
      </c>
      <c r="E486" s="23"/>
      <c r="F486" s="26"/>
      <c r="G486" s="26"/>
      <c r="H486" s="31"/>
      <c r="I486" s="26"/>
      <c r="J486" s="51"/>
      <c r="K486" s="26"/>
      <c r="L486" s="26" t="s">
        <v>868</v>
      </c>
      <c r="M486" s="39">
        <v>1</v>
      </c>
      <c r="N486" s="26">
        <v>1200</v>
      </c>
      <c r="O486" s="26" t="s">
        <v>411</v>
      </c>
      <c r="P486" s="49">
        <v>2325</v>
      </c>
      <c r="Q486" s="52"/>
      <c r="R486" s="39" t="s">
        <v>867</v>
      </c>
      <c r="S486" s="53">
        <v>0.03</v>
      </c>
      <c r="T486" s="53"/>
      <c r="U486" s="54"/>
      <c r="V486" s="37"/>
      <c r="W486" s="54">
        <f>IF(NOTA[[#This Row],[HARGA/ CTN]]="",NOTA[[#This Row],[JUMLAH_H]],NOTA[[#This Row],[HARGA/ CTN]]*IF(NOTA[[#This Row],[C]]="",0,NOTA[[#This Row],[C]]))</f>
        <v>2790000</v>
      </c>
      <c r="X486" s="54">
        <f>IF(NOTA[[#This Row],[JUMLAH]]="","",NOTA[[#This Row],[JUMLAH]]*NOTA[[#This Row],[DISC 1]])</f>
        <v>83700</v>
      </c>
      <c r="Y486" s="54">
        <f>IF(NOTA[[#This Row],[JUMLAH]]="","",(NOTA[[#This Row],[JUMLAH]]-NOTA[[#This Row],[DISC 1-]])*NOTA[[#This Row],[DISC 2]])</f>
        <v>0</v>
      </c>
      <c r="Z486" s="54">
        <f>IF(NOTA[[#This Row],[JUMLAH]]="","",NOTA[[#This Row],[DISC 1-]]+NOTA[[#This Row],[DISC 2-]])</f>
        <v>83700</v>
      </c>
      <c r="AA486" s="54">
        <f>IF(NOTA[[#This Row],[JUMLAH]]="","",NOTA[[#This Row],[JUMLAH]]-NOTA[[#This Row],[DISC]])</f>
        <v>2706300</v>
      </c>
      <c r="AB4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167400</v>
      </c>
      <c r="AC4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5412600</v>
      </c>
      <c r="AD486" s="49">
        <f>IF(NOTA[[#This Row],[NAMA BARANG]]="","",IF(NOTA[[#This Row],[JUMLAH_H]]="",NOTA[[#This Row],[HARGA/ CTN]],NOTA[[#This Row],[QTY]]*NOTA[[#This Row],[HARGA SATUAN]]/IF(ISNUMBER(NOTA[[#This Row],[C]]),NOTA[[#This Row],[C]],1)))</f>
        <v>2790000</v>
      </c>
      <c r="AE486" s="54">
        <f>IF(OR(NOTA[[#This Row],[QTY]]="",NOTA[[#This Row],[HARGA SATUAN]]="",),"",NOTA[[#This Row],[QTY]]*NOTA[[#This Row],[HARGA SATUAN]])</f>
        <v>2790000</v>
      </c>
      <c r="AF486" s="51">
        <f ca="1">IF(NOTA[ID_H]="","",INDEX(NOTA[TANGGAL],MATCH(,INDIRECT(ADDRESS(ROW(NOTA[TANGGAL]),COLUMN(NOTA[TANGGAL]))&amp;":"&amp;ADDRESS(ROW(),COLUMN(NOTA[TANGGAL]))),-1)))</f>
        <v>44977</v>
      </c>
      <c r="AG486" s="49" t="str">
        <f ca="1">IF(NOTA[[#This Row],[NAMA BARANG]]="","",INDEX(NOTA[SUPPLIER],MATCH(,INDIRECT(ADDRESS(ROW(NOTA[ID]),COLUMN(NOTA[ID]))&amp;":"&amp;ADDRESS(ROW(),COLUMN(NOTA[ID]))),-1)))</f>
        <v>GLORY STATIONERY</v>
      </c>
      <c r="AH486" s="49" t="str">
        <f ca="1">IF(NOTA[[#This Row],[ID_H]]="","",IF(NOTA[[#This Row],[FAKTUR]]="",INDIRECT(ADDRESS(ROW()-1,COLUMN())),NOTA[[#This Row],[FAKTUR]]))</f>
        <v>UNTANA</v>
      </c>
      <c r="AI486" s="38" t="str">
        <f ca="1">IF(NOTA[[#This Row],[ID]]="","",COUNTIF(NOTA[ID_H],NOTA[[#This Row],[ID_H]]))</f>
        <v/>
      </c>
      <c r="AJ486" s="38">
        <f ca="1">IF(NOTA[[#This Row],[TGL.NOTA]]="",IF(NOTA[[#This Row],[SUPPLIER_H]]="","",AJ485),MONTH(NOTA[[#This Row],[TGL.NOTA]]))</f>
        <v>2</v>
      </c>
      <c r="AK486" s="38" t="str">
        <f>LOWER(SUBSTITUTE(SUBSTITUTE(SUBSTITUTE(SUBSTITUTE(SUBSTITUTE(SUBSTITUTE(SUBSTITUTE(SUBSTITUTE(SUBSTITUTE(NOTA[NAMA BARANG]," ",),".",""),"-",""),"(",""),")",""),",",""),"/",""),"""",""),"+",""))</f>
        <v>bkmwrn4serijumboif</v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bkmwrn4serijumboif27900000.03</v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bkmwrn4serijumboif27900000.03</v>
      </c>
      <c r="AN486" s="181" t="e">
        <f>IF(NOTA[[#This Row],[CONCAT1]]="","",MATCH(NOTA[[#This Row],[CONCAT1]],[2]!db[NB NOTA_C],0)+1)</f>
        <v>#N/A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181" t="str">
        <f>IF(NOTA[[#This Row],[CONCAT1]]="","",MATCH(NOTA[[#This Row],[CONCAT1]],[2]!db[NB NOTA_C],0)+1)</f>
        <v/>
      </c>
    </row>
    <row r="488" spans="1:40" ht="20.100000000000001" customHeight="1" x14ac:dyDescent="0.25">
      <c r="A488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8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SAP_2002_SOS-1</v>
      </c>
      <c r="C488" s="50" t="e">
        <f ca="1">IF(NOTA[[#This Row],[ID_P]]="","",MATCH(NOTA[[#This Row],[ID_P]],[1]!B_MSK[N_ID],0))</f>
        <v>#REF!</v>
      </c>
      <c r="D488" s="50">
        <f ca="1">IF(NOTA[[#This Row],[NAMA BARANG]]="","",INDEX(NOTA[ID],MATCH(,INDIRECT(ADDRESS(ROW(NOTA[ID]),COLUMN(NOTA[ID]))&amp;":"&amp;ADDRESS(ROW(),COLUMN(NOTA[ID]))),-1)))</f>
        <v>89</v>
      </c>
      <c r="E488" s="23"/>
      <c r="F488" s="26" t="s">
        <v>869</v>
      </c>
      <c r="G488" s="26" t="s">
        <v>359</v>
      </c>
      <c r="H488" s="31" t="s">
        <v>870</v>
      </c>
      <c r="I488" s="26"/>
      <c r="J488" s="51">
        <v>44971</v>
      </c>
      <c r="K488" s="26"/>
      <c r="L488" s="26" t="s">
        <v>871</v>
      </c>
      <c r="M488" s="39">
        <v>25</v>
      </c>
      <c r="N488" s="26">
        <f>192*25</f>
        <v>4800</v>
      </c>
      <c r="O488" s="26" t="s">
        <v>362</v>
      </c>
      <c r="P488" s="49">
        <v>11000</v>
      </c>
      <c r="Q488" s="52"/>
      <c r="R488" s="39" t="s">
        <v>872</v>
      </c>
      <c r="S488" s="53"/>
      <c r="T488" s="53"/>
      <c r="U488" s="54"/>
      <c r="V488" s="37"/>
      <c r="W488" s="54">
        <f>IF(NOTA[[#This Row],[HARGA/ CTN]]="",NOTA[[#This Row],[JUMLAH_H]],NOTA[[#This Row],[HARGA/ CTN]]*IF(NOTA[[#This Row],[C]]="",0,NOTA[[#This Row],[C]]))</f>
        <v>52800000</v>
      </c>
      <c r="X488" s="54">
        <f>IF(NOTA[[#This Row],[JUMLAH]]="","",NOTA[[#This Row],[JUMLAH]]*NOTA[[#This Row],[DISC 1]])</f>
        <v>0</v>
      </c>
      <c r="Y488" s="54">
        <f>IF(NOTA[[#This Row],[JUMLAH]]="","",(NOTA[[#This Row],[JUMLAH]]-NOTA[[#This Row],[DISC 1-]])*NOTA[[#This Row],[DISC 2]])</f>
        <v>0</v>
      </c>
      <c r="Z488" s="54">
        <f>IF(NOTA[[#This Row],[JUMLAH]]="","",NOTA[[#This Row],[DISC 1-]]+NOTA[[#This Row],[DISC 2-]])</f>
        <v>0</v>
      </c>
      <c r="AA488" s="54">
        <f>IF(NOTA[[#This Row],[JUMLAH]]="","",NOTA[[#This Row],[JUMLAH]]-NOTA[[#This Row],[DISC]])</f>
        <v>52800000</v>
      </c>
      <c r="AB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88" s="54">
        <f>IF(OR(NOTA[[#This Row],[QTY]]="",NOTA[[#This Row],[HARGA SATUAN]]="",),"",NOTA[[#This Row],[QTY]]*NOTA[[#This Row],[HARGA SATUAN]])</f>
        <v>52800000</v>
      </c>
      <c r="AF488" s="51">
        <f ca="1">IF(NOTA[ID_H]="","",INDEX(NOTA[TANGGAL],MATCH(,INDIRECT(ADDRESS(ROW(NOTA[TANGGAL]),COLUMN(NOTA[TANGGAL]))&amp;":"&amp;ADDRESS(ROW(),COLUMN(NOTA[TANGGAL]))),-1)))</f>
        <v>44977</v>
      </c>
      <c r="AG488" s="49" t="str">
        <f ca="1">IF(NOTA[[#This Row],[NAMA BARANG]]="","",INDEX(NOTA[SUPPLIER],MATCH(,INDIRECT(ADDRESS(ROW(NOTA[ID]),COLUMN(NOTA[ID]))&amp;":"&amp;ADDRESS(ROW(),COLUMN(NOTA[ID]))),-1)))</f>
        <v>SAPUTRO OFFICE</v>
      </c>
      <c r="AH488" s="49" t="str">
        <f ca="1">IF(NOTA[[#This Row],[ID_H]]="","",IF(NOTA[[#This Row],[FAKTUR]]="",INDIRECT(ADDRESS(ROW()-1,COLUMN())),NOTA[[#This Row],[FAKTUR]]))</f>
        <v>UNTANA</v>
      </c>
      <c r="AI488" s="38">
        <f ca="1">IF(NOTA[[#This Row],[ID]]="","",COUNTIF(NOTA[ID_H],NOTA[[#This Row],[ID_H]]))</f>
        <v>1</v>
      </c>
      <c r="AJ488" s="38">
        <f>IF(NOTA[[#This Row],[TGL.NOTA]]="",IF(NOTA[[#This Row],[SUPPLIER_H]]="","",AJ487),MONTH(NOTA[[#This Row],[TGL.NOTA]]))</f>
        <v>2</v>
      </c>
      <c r="AK488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488" s="181" t="e">
        <f>IF(NOTA[[#This Row],[CONCAT1]]="","",MATCH(NOTA[[#This Row],[CONCAT1]],[2]!db[NB NOTA_C],0)+1)</f>
        <v>#N/A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181" t="str">
        <f>IF(NOTA[[#This Row],[CONCAT1]]="","",MATCH(NOTA[[#This Row],[CONCAT1]],[2]!db[NB NOTA_C],0)+1)</f>
        <v/>
      </c>
    </row>
    <row r="490" spans="1:40" ht="20.100000000000001" customHeight="1" x14ac:dyDescent="0.25">
      <c r="A490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ATA_2402_004-6</v>
      </c>
      <c r="C490" s="50" t="e">
        <f ca="1">IF(NOTA[[#This Row],[ID_P]]="","",MATCH(NOTA[[#This Row],[ID_P]],[1]!B_MSK[N_ID],0))</f>
        <v>#REF!</v>
      </c>
      <c r="D490" s="50">
        <f ca="1">IF(NOTA[[#This Row],[NAMA BARANG]]="","",INDEX(NOTA[ID],MATCH(,INDIRECT(ADDRESS(ROW(NOTA[ID]),COLUMN(NOTA[ID]))&amp;":"&amp;ADDRESS(ROW(),COLUMN(NOTA[ID]))),-1)))</f>
        <v>90</v>
      </c>
      <c r="E490" s="23">
        <v>44981</v>
      </c>
      <c r="F490" s="26" t="s">
        <v>25</v>
      </c>
      <c r="G490" s="26" t="s">
        <v>24</v>
      </c>
      <c r="H490" s="31" t="s">
        <v>875</v>
      </c>
      <c r="I490" s="26"/>
      <c r="J490" s="51">
        <v>44977</v>
      </c>
      <c r="K490" s="26"/>
      <c r="L490" s="26" t="s">
        <v>890</v>
      </c>
      <c r="M490" s="39">
        <v>6</v>
      </c>
      <c r="N490" s="26">
        <v>2160</v>
      </c>
      <c r="O490" s="26" t="s">
        <v>411</v>
      </c>
      <c r="P490" s="49">
        <v>5400</v>
      </c>
      <c r="Q490" s="52"/>
      <c r="R490" s="39" t="s">
        <v>643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11664000</v>
      </c>
      <c r="X490" s="54">
        <f>IF(NOTA[[#This Row],[JUMLAH]]="","",NOTA[[#This Row],[JUMLAH]]*NOTA[[#This Row],[DISC 1]])</f>
        <v>1458000</v>
      </c>
      <c r="Y490" s="54">
        <f>IF(NOTA[[#This Row],[JUMLAH]]="","",(NOTA[[#This Row],[JUMLAH]]-NOTA[[#This Row],[DISC 1-]])*NOTA[[#This Row],[DISC 2]])</f>
        <v>510300</v>
      </c>
      <c r="Z490" s="54">
        <f>IF(NOTA[[#This Row],[JUMLAH]]="","",NOTA[[#This Row],[DISC 1-]]+NOTA[[#This Row],[DISC 2-]])</f>
        <v>1968300</v>
      </c>
      <c r="AA490" s="54">
        <f>IF(NOTA[[#This Row],[JUMLAH]]="","",NOTA[[#This Row],[JUMLAH]]-NOTA[[#This Row],[DISC]])</f>
        <v>9695700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90" s="54">
        <f>IF(OR(NOTA[[#This Row],[QTY]]="",NOTA[[#This Row],[HARGA SATUAN]]="",),"",NOTA[[#This Row],[QTY]]*NOTA[[#This Row],[HARGA SATUAN]])</f>
        <v>11664000</v>
      </c>
      <c r="AF490" s="51">
        <f ca="1">IF(NOTA[ID_H]="","",INDEX(NOTA[TANGGAL],MATCH(,INDIRECT(ADDRESS(ROW(NOTA[TANGGAL]),COLUMN(NOTA[TANGGAL]))&amp;":"&amp;ADDRESS(ROW(),COLUMN(NOTA[TANGGAL]))),-1)))</f>
        <v>44981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>
        <f ca="1">IF(NOTA[[#This Row],[ID]]="","",COUNTIF(NOTA[ID_H],NOTA[[#This Row],[ID_H]]))</f>
        <v>6</v>
      </c>
      <c r="AJ490" s="38">
        <f>IF(NOTA[[#This Row],[TGL.NOTA]]="",IF(NOTA[[#This Row],[SUPPLIER_H]]="","",AJ489),MONTH(NOTA[[#This Row],[TGL.NOTA]]))</f>
        <v>2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correctiontapect562jk</v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correctiontapect562jk19440000.1250.05</v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correctiontapect562jk19440000.1250.05</v>
      </c>
      <c r="AN490" s="181">
        <f>IF(NOTA[[#This Row],[CONCAT1]]="","",MATCH(NOTA[[#This Row],[CONCAT1]],[2]!db[NB NOTA_C],0)+1)</f>
        <v>532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668</v>
      </c>
      <c r="M491" s="39">
        <v>2</v>
      </c>
      <c r="N491" s="26">
        <v>432</v>
      </c>
      <c r="O491" s="26" t="s">
        <v>411</v>
      </c>
      <c r="P491" s="49">
        <v>5800</v>
      </c>
      <c r="Q491" s="52"/>
      <c r="R491" s="39" t="s">
        <v>667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2505600</v>
      </c>
      <c r="X491" s="54">
        <f>IF(NOTA[[#This Row],[JUMLAH]]="","",NOTA[[#This Row],[JUMLAH]]*NOTA[[#This Row],[DISC 1]])</f>
        <v>313200</v>
      </c>
      <c r="Y491" s="54">
        <f>IF(NOTA[[#This Row],[JUMLAH]]="","",(NOTA[[#This Row],[JUMLAH]]-NOTA[[#This Row],[DISC 1-]])*NOTA[[#This Row],[DISC 2]])</f>
        <v>109620</v>
      </c>
      <c r="Z491" s="54">
        <f>IF(NOTA[[#This Row],[JUMLAH]]="","",NOTA[[#This Row],[DISC 1-]]+NOTA[[#This Row],[DISC 2-]])</f>
        <v>422820</v>
      </c>
      <c r="AA491" s="54">
        <f>IF(NOTA[[#This Row],[JUMLAH]]="","",NOTA[[#This Row],[JUMLAH]]-NOTA[[#This Row],[DISC]])</f>
        <v>2082780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91" s="54">
        <f>IF(OR(NOTA[[#This Row],[QTY]]="",NOTA[[#This Row],[HARGA SATUAN]]="",),"",NOTA[[#This Row],[QTY]]*NOTA[[#This Row],[HARGA SATUAN]])</f>
        <v>2505600</v>
      </c>
      <c r="AF491" s="51">
        <f ca="1">IF(NOTA[ID_H]="","",INDEX(NOTA[TANGGAL],MATCH(,INDIRECT(ADDRESS(ROW(NOTA[TANGGAL]),COLUMN(NOTA[TANGGAL]))&amp;":"&amp;ADDRESS(ROW(),COLUMN(NOTA[TANGGAL]))),-1)))</f>
        <v>44981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2</v>
      </c>
      <c r="AK491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491" s="181">
        <f>IF(NOTA[[#This Row],[CONCAT1]]="","",MATCH(NOTA[[#This Row],[CONCAT1]],[2]!db[NB NOTA_C],0)+1)</f>
        <v>2005</v>
      </c>
    </row>
    <row r="492" spans="1:40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>
        <f ca="1">IF(NOTA[[#This Row],[NAMA BARANG]]="","",INDEX(NOTA[ID],MATCH(,INDIRECT(ADDRESS(ROW(NOTA[ID]),COLUMN(NOTA[ID]))&amp;":"&amp;ADDRESS(ROW(),COLUMN(NOTA[ID]))),-1)))</f>
        <v>90</v>
      </c>
      <c r="E492" s="23"/>
      <c r="F492" s="26"/>
      <c r="G492" s="26"/>
      <c r="H492" s="31"/>
      <c r="I492" s="26"/>
      <c r="J492" s="51"/>
      <c r="K492" s="26"/>
      <c r="L492" s="26" t="s">
        <v>765</v>
      </c>
      <c r="M492" s="39">
        <v>2</v>
      </c>
      <c r="N492" s="26">
        <v>400</v>
      </c>
      <c r="O492" s="26" t="s">
        <v>463</v>
      </c>
      <c r="P492" s="49">
        <v>4400</v>
      </c>
      <c r="Q492" s="52"/>
      <c r="R492" s="39" t="s">
        <v>876</v>
      </c>
      <c r="S492" s="53">
        <v>0.125</v>
      </c>
      <c r="T492" s="53">
        <v>0.05</v>
      </c>
      <c r="U492" s="54"/>
      <c r="V492" s="37"/>
      <c r="W492" s="54">
        <f>IF(NOTA[[#This Row],[HARGA/ CTN]]="",NOTA[[#This Row],[JUMLAH_H]],NOTA[[#This Row],[HARGA/ CTN]]*IF(NOTA[[#This Row],[C]]="",0,NOTA[[#This Row],[C]]))</f>
        <v>1760000</v>
      </c>
      <c r="X492" s="54">
        <f>IF(NOTA[[#This Row],[JUMLAH]]="","",NOTA[[#This Row],[JUMLAH]]*NOTA[[#This Row],[DISC 1]])</f>
        <v>220000</v>
      </c>
      <c r="Y492" s="54">
        <f>IF(NOTA[[#This Row],[JUMLAH]]="","",(NOTA[[#This Row],[JUMLAH]]-NOTA[[#This Row],[DISC 1-]])*NOTA[[#This Row],[DISC 2]])</f>
        <v>77000</v>
      </c>
      <c r="Z492" s="54">
        <f>IF(NOTA[[#This Row],[JUMLAH]]="","",NOTA[[#This Row],[DISC 1-]]+NOTA[[#This Row],[DISC 2-]])</f>
        <v>297000</v>
      </c>
      <c r="AA492" s="54">
        <f>IF(NOTA[[#This Row],[JUMLAH]]="","",NOTA[[#This Row],[JUMLAH]]-NOTA[[#This Row],[DISC]])</f>
        <v>1463000</v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492" s="54">
        <f>IF(OR(NOTA[[#This Row],[QTY]]="",NOTA[[#This Row],[HARGA SATUAN]]="",),"",NOTA[[#This Row],[QTY]]*NOTA[[#This Row],[HARGA SATUAN]])</f>
        <v>1760000</v>
      </c>
      <c r="AF492" s="51">
        <f ca="1">IF(NOTA[ID_H]="","",INDEX(NOTA[TANGGAL],MATCH(,INDIRECT(ADDRESS(ROW(NOTA[TANGGAL]),COLUMN(NOTA[TANGGAL]))&amp;":"&amp;ADDRESS(ROW(),COLUMN(NOTA[TANGGAL]))),-1)))</f>
        <v>44981</v>
      </c>
      <c r="AG492" s="49" t="str">
        <f ca="1">IF(NOTA[[#This Row],[NAMA BARANG]]="","",INDEX(NOTA[SUPPLIER],MATCH(,INDIRECT(ADDRESS(ROW(NOTA[ID]),COLUMN(NOTA[ID]))&amp;":"&amp;ADDRESS(ROW(),COLUMN(NOTA[ID]))),-1)))</f>
        <v>ATALI MAKMUR</v>
      </c>
      <c r="AH492" s="49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2</v>
      </c>
      <c r="AK492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492" s="181">
        <f>IF(NOTA[[#This Row],[CONCAT1]]="","",MATCH(NOTA[[#This Row],[CONCAT1]],[2]!db[NB NOTA_C],0)+1)</f>
        <v>1640</v>
      </c>
    </row>
    <row r="493" spans="1:40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80"/>
      <c r="F493" s="26"/>
      <c r="G493" s="26"/>
      <c r="H493" s="31"/>
      <c r="I493" s="26"/>
      <c r="J493" s="81"/>
      <c r="K493" s="82"/>
      <c r="L493" s="26" t="s">
        <v>877</v>
      </c>
      <c r="M493" s="83">
        <v>5</v>
      </c>
      <c r="N493" s="82">
        <v>25</v>
      </c>
      <c r="O493" s="26" t="s">
        <v>427</v>
      </c>
      <c r="P493" s="84">
        <v>177000</v>
      </c>
      <c r="Q493" s="85"/>
      <c r="R493" s="39" t="s">
        <v>349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4425000</v>
      </c>
      <c r="X493" s="87">
        <f>IF(NOTA[[#This Row],[JUMLAH]]="","",NOTA[[#This Row],[JUMLAH]]*NOTA[[#This Row],[DISC 1]])</f>
        <v>553125</v>
      </c>
      <c r="Y493" s="87">
        <f>IF(NOTA[[#This Row],[JUMLAH]]="","",(NOTA[[#This Row],[JUMLAH]]-NOTA[[#This Row],[DISC 1-]])*NOTA[[#This Row],[DISC 2]])</f>
        <v>193593.75</v>
      </c>
      <c r="Z493" s="87">
        <f>IF(NOTA[[#This Row],[JUMLAH]]="","",NOTA[[#This Row],[DISC 1-]]+NOTA[[#This Row],[DISC 2-]])</f>
        <v>746718.75</v>
      </c>
      <c r="AA493" s="87">
        <f>IF(NOTA[[#This Row],[JUMLAH]]="","",NOTA[[#This Row],[JUMLAH]]-NOTA[[#This Row],[DISC]])</f>
        <v>3678281.25</v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493" s="87">
        <f>IF(OR(NOTA[[#This Row],[QTY]]="",NOTA[[#This Row],[HARGA SATUAN]]="",),"",NOTA[[#This Row],[QTY]]*NOTA[[#This Row],[HARGA SATUAN]])</f>
        <v>4425000</v>
      </c>
      <c r="AF493" s="81">
        <f ca="1">IF(NOTA[ID_H]="","",INDEX(NOTA[TANGGAL],MATCH(,INDIRECT(ADDRESS(ROW(NOTA[TANGGAL]),COLUMN(NOTA[TANGGAL]))&amp;":"&amp;ADDRESS(ROW(),COLUMN(NOTA[TANGGAL]))),-1)))</f>
        <v>44981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2</v>
      </c>
      <c r="AK493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493" s="181">
        <f>IF(NOTA[[#This Row],[CONCAT1]]="","",MATCH(NOTA[[#This Row],[CONCAT1]],[2]!db[NB NOTA_C],0)+1)</f>
        <v>204</v>
      </c>
    </row>
    <row r="494" spans="1:40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>
        <f ca="1">IF(NOTA[[#This Row],[NAMA BARANG]]="","",INDEX(NOTA[ID],MATCH(,INDIRECT(ADDRESS(ROW(NOTA[ID]),COLUMN(NOTA[ID]))&amp;":"&amp;ADDRESS(ROW(),COLUMN(NOTA[ID]))),-1)))</f>
        <v>90</v>
      </c>
      <c r="E494" s="23"/>
      <c r="F494" s="26"/>
      <c r="G494" s="26"/>
      <c r="H494" s="31"/>
      <c r="I494" s="82"/>
      <c r="J494" s="81"/>
      <c r="K494" s="82"/>
      <c r="L494" s="26" t="s">
        <v>410</v>
      </c>
      <c r="M494" s="83"/>
      <c r="N494" s="82">
        <v>120</v>
      </c>
      <c r="O494" s="26" t="s">
        <v>411</v>
      </c>
      <c r="P494" s="84">
        <v>2350</v>
      </c>
      <c r="Q494" s="85"/>
      <c r="R494" s="39" t="s">
        <v>412</v>
      </c>
      <c r="S494" s="86">
        <v>0.1</v>
      </c>
      <c r="T494" s="86">
        <v>0.05</v>
      </c>
      <c r="U494" s="87"/>
      <c r="V494" s="37"/>
      <c r="W494" s="87">
        <f>IF(NOTA[[#This Row],[HARGA/ CTN]]="",NOTA[[#This Row],[JUMLAH_H]],NOTA[[#This Row],[HARGA/ CTN]]*IF(NOTA[[#This Row],[C]]="",0,NOTA[[#This Row],[C]]))</f>
        <v>282000</v>
      </c>
      <c r="X494" s="87">
        <f>IF(NOTA[[#This Row],[JUMLAH]]="","",NOTA[[#This Row],[JUMLAH]]*NOTA[[#This Row],[DISC 1]])</f>
        <v>28200</v>
      </c>
      <c r="Y494" s="87">
        <f>IF(NOTA[[#This Row],[JUMLAH]]="","",(NOTA[[#This Row],[JUMLAH]]-NOTA[[#This Row],[DISC 1-]])*NOTA[[#This Row],[DISC 2]])</f>
        <v>12690</v>
      </c>
      <c r="Z494" s="87">
        <f>IF(NOTA[[#This Row],[JUMLAH]]="","",NOTA[[#This Row],[DISC 1-]]+NOTA[[#This Row],[DISC 2-]])</f>
        <v>40890</v>
      </c>
      <c r="AA494" s="87">
        <f>IF(NOTA[[#This Row],[JUMLAH]]="","",NOTA[[#This Row],[JUMLAH]]-NOTA[[#This Row],[DISC]])</f>
        <v>241110</v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>
        <f>IF(NOTA[[#This Row],[NAMA BARANG]]="","",IF(NOTA[[#This Row],[JUMLAH_H]]="",NOTA[[#This Row],[HARGA/ CTN]],NOTA[[#This Row],[QTY]]*NOTA[[#This Row],[HARGA SATUAN]]/IF(ISNUMBER(NOTA[[#This Row],[C]]),NOTA[[#This Row],[C]],1)))</f>
        <v>282000</v>
      </c>
      <c r="AE494" s="87">
        <f>IF(OR(NOTA[[#This Row],[QTY]]="",NOTA[[#This Row],[HARGA SATUAN]]="",),"",NOTA[[#This Row],[QTY]]*NOTA[[#This Row],[HARGA SATUAN]])</f>
        <v>282000</v>
      </c>
      <c r="AF494" s="81">
        <f ca="1">IF(NOTA[ID_H]="","",INDEX(NOTA[TANGGAL],MATCH(,INDIRECT(ADDRESS(ROW(NOTA[TANGGAL]),COLUMN(NOTA[TANGGAL]))&amp;":"&amp;ADDRESS(ROW(),COLUMN(NOTA[TANGGAL]))),-1)))</f>
        <v>44981</v>
      </c>
      <c r="AG494" s="84" t="str">
        <f ca="1">IF(NOTA[[#This Row],[NAMA BARANG]]="","",INDEX(NOTA[SUPPLIER],MATCH(,INDIRECT(ADDRESS(ROW(NOTA[ID]),COLUMN(NOTA[ID]))&amp;":"&amp;ADDRESS(ROW(),COLUMN(NOTA[ID]))),-1)))</f>
        <v>ATALI MAKMUR</v>
      </c>
      <c r="AH494" s="84" t="str">
        <f ca="1">IF(NOTA[[#This Row],[ID_H]]="","",IF(NOTA[[#This Row],[FAKTUR]]="",INDIRECT(ADDRESS(ROW()-1,COLUMN())),NOTA[[#This Row],[FAKTUR]]))</f>
        <v>ARTO MORO</v>
      </c>
      <c r="AI494" s="38" t="str">
        <f ca="1">IF(NOTA[[#This Row],[ID]]="","",COUNTIF(NOTA[ID_H],NOTA[[#This Row],[ID_H]]))</f>
        <v/>
      </c>
      <c r="AJ494" s="38">
        <f ca="1">IF(NOTA[[#This Row],[TGL.NOTA]]="",IF(NOTA[[#This Row],[SUPPLIER_H]]="","",AJ493),MONTH(NOTA[[#This Row],[TGL.NOTA]]))</f>
        <v>2</v>
      </c>
      <c r="AK49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permanentmarkerpm34blackjk2820000.10.05</v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94" s="181">
        <f>IF(NOTA[[#This Row],[CONCAT1]]="","",MATCH(NOTA[[#This Row],[CONCAT1]],[2]!db[NB NOTA_C],0)+1)</f>
        <v>1857</v>
      </c>
    </row>
    <row r="495" spans="1:40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>
        <f ca="1">IF(NOTA[[#This Row],[NAMA BARANG]]="","",INDEX(NOTA[ID],MATCH(,INDIRECT(ADDRESS(ROW(NOTA[ID]),COLUMN(NOTA[ID]))&amp;":"&amp;ADDRESS(ROW(),COLUMN(NOTA[ID]))),-1)))</f>
        <v>90</v>
      </c>
      <c r="E495" s="80"/>
      <c r="F495" s="82"/>
      <c r="G495" s="82"/>
      <c r="H495" s="88"/>
      <c r="I495" s="82"/>
      <c r="J495" s="81"/>
      <c r="K495" s="82"/>
      <c r="L495" s="26" t="s">
        <v>878</v>
      </c>
      <c r="M495" s="83">
        <v>1</v>
      </c>
      <c r="N495" s="82">
        <v>20</v>
      </c>
      <c r="O495" s="26" t="s">
        <v>411</v>
      </c>
      <c r="P495" s="84">
        <v>40500</v>
      </c>
      <c r="Q495" s="85"/>
      <c r="R495" s="39" t="s">
        <v>665</v>
      </c>
      <c r="S495" s="86">
        <v>0.125</v>
      </c>
      <c r="T495" s="86">
        <v>0.05</v>
      </c>
      <c r="U495" s="87">
        <v>241110</v>
      </c>
      <c r="V495" s="37"/>
      <c r="W495" s="87">
        <f>IF(NOTA[[#This Row],[HARGA/ CTN]]="",NOTA[[#This Row],[JUMLAH_H]],NOTA[[#This Row],[HARGA/ CTN]]*IF(NOTA[[#This Row],[C]]="",0,NOTA[[#This Row],[C]]))</f>
        <v>810000</v>
      </c>
      <c r="X495" s="87">
        <f>IF(NOTA[[#This Row],[JUMLAH]]="","",NOTA[[#This Row],[JUMLAH]]*NOTA[[#This Row],[DISC 1]])</f>
        <v>101250</v>
      </c>
      <c r="Y495" s="87">
        <f>IF(NOTA[[#This Row],[JUMLAH]]="","",(NOTA[[#This Row],[JUMLAH]]-NOTA[[#This Row],[DISC 1-]])*NOTA[[#This Row],[DISC 2]])</f>
        <v>35437.5</v>
      </c>
      <c r="Z495" s="87">
        <f>IF(NOTA[[#This Row],[JUMLAH]]="","",NOTA[[#This Row],[DISC 1-]]+NOTA[[#This Row],[DISC 2-]])</f>
        <v>136687.5</v>
      </c>
      <c r="AA495" s="87">
        <f>IF(NOTA[[#This Row],[JUMLAH]]="","",NOTA[[#This Row],[JUMLAH]]-NOTA[[#This Row],[DISC]])</f>
        <v>673312.5</v>
      </c>
      <c r="AB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3853526.25</v>
      </c>
      <c r="AC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17593073.75</v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95" s="87">
        <f>IF(OR(NOTA[[#This Row],[QTY]]="",NOTA[[#This Row],[HARGA SATUAN]]="",),"",NOTA[[#This Row],[QTY]]*NOTA[[#This Row],[HARGA SATUAN]])</f>
        <v>810000</v>
      </c>
      <c r="AF495" s="81">
        <f ca="1">IF(NOTA[ID_H]="","",INDEX(NOTA[TANGGAL],MATCH(,INDIRECT(ADDRESS(ROW(NOTA[TANGGAL]),COLUMN(NOTA[TANGGAL]))&amp;":"&amp;ADDRESS(ROW(),COLUMN(NOTA[TANGGAL]))),-1)))</f>
        <v>44981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 t="str">
        <f ca="1">IF(NOTA[[#This Row],[ID]]="","",COUNTIF(NOTA[ID_H],NOTA[[#This Row],[ID_H]]))</f>
        <v/>
      </c>
      <c r="AJ495" s="38">
        <f ca="1">IF(NOTA[[#This Row],[TGL.NOTA]]="",IF(NOTA[[#This Row],[SUPPLIER_H]]="","",AJ494),MONTH(NOTA[[#This Row],[TGL.NOTA]]))</f>
        <v>2</v>
      </c>
      <c r="AK495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495" s="181">
        <f>IF(NOTA[[#This Row],[CONCAT1]]="","",MATCH(NOTA[[#This Row],[CONCAT1]],[2]!db[NB NOTA_C],0)+1)</f>
        <v>1364</v>
      </c>
    </row>
    <row r="496" spans="1:40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26"/>
      <c r="G496" s="26"/>
      <c r="H496" s="31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181" t="str">
        <f>IF(NOTA[[#This Row],[CONCAT1]]="","",MATCH(NOTA[[#This Row],[CONCAT1]],[2]!db[NB NOTA_C],0)+1)</f>
        <v/>
      </c>
    </row>
    <row r="497" spans="1:40" ht="20.100000000000001" customHeight="1" x14ac:dyDescent="0.25">
      <c r="A497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DUT_2402_23H-1</v>
      </c>
      <c r="C497" s="93" t="e">
        <f ca="1">IF(NOTA[[#This Row],[ID_P]]="","",MATCH(NOTA[[#This Row],[ID_P]],[1]!B_MSK[N_ID],0))</f>
        <v>#REF!</v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 t="s">
        <v>859</v>
      </c>
      <c r="G497" s="26" t="s">
        <v>359</v>
      </c>
      <c r="H497" s="31" t="s">
        <v>879</v>
      </c>
      <c r="I497" s="82"/>
      <c r="J497" s="81">
        <v>44978</v>
      </c>
      <c r="K497" s="82"/>
      <c r="L497" s="26" t="s">
        <v>880</v>
      </c>
      <c r="M497" s="83">
        <v>25</v>
      </c>
      <c r="N497" s="82">
        <v>1500</v>
      </c>
      <c r="O497" s="26" t="s">
        <v>406</v>
      </c>
      <c r="P497" s="84">
        <v>20500</v>
      </c>
      <c r="Q497" s="85"/>
      <c r="R497" s="39" t="s">
        <v>562</v>
      </c>
      <c r="S497" s="86">
        <v>2.5000000000000001E-2</v>
      </c>
      <c r="T497" s="86"/>
      <c r="U497" s="87">
        <v>899400</v>
      </c>
      <c r="V497" s="37"/>
      <c r="W497" s="87">
        <f>IF(NOTA[[#This Row],[HARGA/ CTN]]="",NOTA[[#This Row],[JUMLAH_H]],NOTA[[#This Row],[HARGA/ CTN]]*IF(NOTA[[#This Row],[C]]="",0,NOTA[[#This Row],[C]]))</f>
        <v>30750000</v>
      </c>
      <c r="X497" s="87">
        <f>IF(NOTA[[#This Row],[JUMLAH]]="","",NOTA[[#This Row],[JUMLAH]]*NOTA[[#This Row],[DISC 1]])</f>
        <v>768750</v>
      </c>
      <c r="Y497" s="87">
        <f>IF(NOTA[[#This Row],[JUMLAH]]="","",(NOTA[[#This Row],[JUMLAH]]-NOTA[[#This Row],[DISC 1-]])*NOTA[[#This Row],[DISC 2]])</f>
        <v>0</v>
      </c>
      <c r="Z497" s="87">
        <f>IF(NOTA[[#This Row],[JUMLAH]]="","",NOTA[[#This Row],[DISC 1-]]+NOTA[[#This Row],[DISC 2-]])</f>
        <v>768750</v>
      </c>
      <c r="AA497" s="87">
        <f>IF(NOTA[[#This Row],[JUMLAH]]="","",NOTA[[#This Row],[JUMLAH]]-NOTA[[#This Row],[DISC]])</f>
        <v>29981250</v>
      </c>
      <c r="AB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1668150</v>
      </c>
      <c r="AC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29081850</v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E497" s="87">
        <f>IF(OR(NOTA[[#This Row],[QTY]]="",NOTA[[#This Row],[HARGA SATUAN]]="",),"",NOTA[[#This Row],[QTY]]*NOTA[[#This Row],[HARGA SATUAN]])</f>
        <v>30750000</v>
      </c>
      <c r="AF497" s="81">
        <f ca="1">IF(NOTA[ID_H]="","",INDEX(NOTA[TANGGAL],MATCH(,INDIRECT(ADDRESS(ROW(NOTA[TANGGAL]),COLUMN(NOTA[TANGGAL]))&amp;":"&amp;ADDRESS(ROW(),COLUMN(NOTA[TANGGAL]))),-1)))</f>
        <v>44981</v>
      </c>
      <c r="AG497" s="84" t="str">
        <f ca="1">IF(NOTA[[#This Row],[NAMA BARANG]]="","",INDEX(NOTA[SUPPLIER],MATCH(,INDIRECT(ADDRESS(ROW(NOTA[ID]),COLUMN(NOTA[ID]))&amp;":"&amp;ADDRESS(ROW(),COLUMN(NOTA[ID]))),-1)))</f>
        <v>DUTA BUANA</v>
      </c>
      <c r="AH497" s="84" t="str">
        <f ca="1">IF(NOTA[[#This Row],[ID_H]]="","",IF(NOTA[[#This Row],[FAKTUR]]="",INDIRECT(ADDRESS(ROW()-1,COLUMN())),NOTA[[#This Row],[FAKTUR]]))</f>
        <v>UNTANA</v>
      </c>
      <c r="AI497" s="38">
        <f ca="1">IF(NOTA[[#This Row],[ID]]="","",COUNTIF(NOTA[ID_H],NOTA[[#This Row],[ID_H]]))</f>
        <v>1</v>
      </c>
      <c r="AJ497" s="38">
        <f>IF(NOTA[[#This Row],[TGL.NOTA]]="",IF(NOTA[[#This Row],[SUPPLIER_H]]="","",AJ496),MONTH(NOTA[[#This Row],[TGL.NOTA]]))</f>
        <v>2</v>
      </c>
      <c r="AK497" s="38" t="str">
        <f>LOWER(SUBSTITUTE(SUBSTITUTE(SUBSTITUTE(SUBSTITUTE(SUBSTITUTE(SUBSTITUTE(SUBSTITUTE(SUBSTITUTE(SUBSTITUTE(NOTA[NAMA BARANG]," ",),".",""),"-",""),"(",""),")",""),",",""),"/",""),"""",""),"+",""))</f>
        <v>acrylivtfac00212x12m</v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acrylivtfac00212x12m12300000.025</v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acrylivtfac00212x12m12300000.025</v>
      </c>
      <c r="AN497" s="181" t="e">
        <f>IF(NOTA[[#This Row],[CONCAT1]]="","",MATCH(NOTA[[#This Row],[CONCAT1]],[2]!db[NB NOTA_C],0)+1)</f>
        <v>#N/A</v>
      </c>
    </row>
    <row r="498" spans="1:40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181" t="str">
        <f>IF(NOTA[[#This Row],[CONCAT1]]="","",MATCH(NOTA[[#This Row],[CONCAT1]],[2]!db[NB NOTA_C],0)+1)</f>
        <v/>
      </c>
    </row>
    <row r="499" spans="1:40" ht="20.100000000000001" customHeight="1" x14ac:dyDescent="0.25">
      <c r="A499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49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DUT_2402_23H-2</v>
      </c>
      <c r="C499" s="93" t="e">
        <f ca="1">IF(NOTA[[#This Row],[ID_P]]="","",MATCH(NOTA[[#This Row],[ID_P]],[1]!B_MSK[N_ID],0))</f>
        <v>#REF!</v>
      </c>
      <c r="D499" s="93">
        <f ca="1">IF(NOTA[[#This Row],[NAMA BARANG]]="","",INDEX(NOTA[ID],MATCH(,INDIRECT(ADDRESS(ROW(NOTA[ID]),COLUMN(NOTA[ID]))&amp;":"&amp;ADDRESS(ROW(),COLUMN(NOTA[ID]))),-1)))</f>
        <v>92</v>
      </c>
      <c r="E499" s="80"/>
      <c r="F499" s="26" t="s">
        <v>859</v>
      </c>
      <c r="G499" s="26" t="s">
        <v>359</v>
      </c>
      <c r="H499" s="31" t="s">
        <v>881</v>
      </c>
      <c r="I499" s="38"/>
      <c r="J499" s="81">
        <v>44978</v>
      </c>
      <c r="K499" s="82"/>
      <c r="L499" s="26" t="s">
        <v>882</v>
      </c>
      <c r="M499" s="83">
        <v>100</v>
      </c>
      <c r="N499" s="82">
        <v>7200</v>
      </c>
      <c r="O499" s="26" t="s">
        <v>406</v>
      </c>
      <c r="P499" s="84">
        <v>15000</v>
      </c>
      <c r="Q499" s="85"/>
      <c r="R499" s="39" t="s">
        <v>883</v>
      </c>
      <c r="S499" s="86">
        <v>2.5000000000000001E-2</v>
      </c>
      <c r="T499" s="86"/>
      <c r="U499" s="87"/>
      <c r="V499" s="37"/>
      <c r="W499" s="87">
        <f>IF(NOTA[[#This Row],[HARGA/ CTN]]="",NOTA[[#This Row],[JUMLAH_H]],NOTA[[#This Row],[HARGA/ CTN]]*IF(NOTA[[#This Row],[C]]="",0,NOTA[[#This Row],[C]]))</f>
        <v>108000000</v>
      </c>
      <c r="X499" s="87">
        <f>IF(NOTA[[#This Row],[JUMLAH]]="","",NOTA[[#This Row],[JUMLAH]]*NOTA[[#This Row],[DISC 1]])</f>
        <v>2700000</v>
      </c>
      <c r="Y499" s="87">
        <f>IF(NOTA[[#This Row],[JUMLAH]]="","",(NOTA[[#This Row],[JUMLAH]]-NOTA[[#This Row],[DISC 1-]])*NOTA[[#This Row],[DISC 2]])</f>
        <v>0</v>
      </c>
      <c r="Z499" s="87">
        <f>IF(NOTA[[#This Row],[JUMLAH]]="","",NOTA[[#This Row],[DISC 1-]]+NOTA[[#This Row],[DISC 2-]])</f>
        <v>2700000</v>
      </c>
      <c r="AA499" s="87">
        <f>IF(NOTA[[#This Row],[JUMLAH]]="","",NOTA[[#This Row],[JUMLAH]]-NOTA[[#This Row],[DISC]])</f>
        <v>105300000</v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499" s="87">
        <f>IF(OR(NOTA[[#This Row],[QTY]]="",NOTA[[#This Row],[HARGA SATUAN]]="",),"",NOTA[[#This Row],[QTY]]*NOTA[[#This Row],[HARGA SATUAN]])</f>
        <v>108000000</v>
      </c>
      <c r="AF499" s="81">
        <f ca="1">IF(NOTA[ID_H]="","",INDEX(NOTA[TANGGAL],MATCH(,INDIRECT(ADDRESS(ROW(NOTA[TANGGAL]),COLUMN(NOTA[TANGGAL]))&amp;":"&amp;ADDRESS(ROW(),COLUMN(NOTA[TANGGAL]))),-1)))</f>
        <v>44981</v>
      </c>
      <c r="AG499" s="84" t="str">
        <f ca="1">IF(NOTA[[#This Row],[NAMA BARANG]]="","",INDEX(NOTA[SUPPLIER],MATCH(,INDIRECT(ADDRESS(ROW(NOTA[ID]),COLUMN(NOTA[ID]))&amp;":"&amp;ADDRESS(ROW(),COLUMN(NOTA[ID]))),-1)))</f>
        <v>DUTA BUANA</v>
      </c>
      <c r="AH499" s="84" t="str">
        <f ca="1">IF(NOTA[[#This Row],[ID_H]]="","",IF(NOTA[[#This Row],[FAKTUR]]="",INDIRECT(ADDRESS(ROW()-1,COLUMN())),NOTA[[#This Row],[FAKTUR]]))</f>
        <v>UNTANA</v>
      </c>
      <c r="AI499" s="38">
        <f ca="1">IF(NOTA[[#This Row],[ID]]="","",COUNTIF(NOTA[ID_H],NOTA[[#This Row],[ID_H]]))</f>
        <v>2</v>
      </c>
      <c r="AJ499" s="38">
        <f>IF(NOTA[[#This Row],[TGL.NOTA]]="",IF(NOTA[[#This Row],[SUPPLIER_H]]="","",AJ498),MONTH(NOTA[[#This Row],[TGL.NOTA]]))</f>
        <v>2</v>
      </c>
      <c r="AK499" s="38" t="str">
        <f>LOWER(SUBSTITUTE(SUBSTITUTE(SUBSTITUTE(SUBSTITUTE(SUBSTITUTE(SUBSTITUTE(SUBSTITUTE(SUBSTITUTE(SUBSTITUTE(NOTA[NAMA BARANG]," ",),".",""),"-",""),"(",""),")",""),",",""),"/",""),"""",""),"+",""))</f>
        <v>acryliccolourtf1c00112x6ml</v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acryliccolourtf1c00112x6ml10800000.025</v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acryliccolourtf1c00112x6ml10800000.025</v>
      </c>
      <c r="AN499" s="181" t="e">
        <f>IF(NOTA[[#This Row],[CONCAT1]]="","",MATCH(NOTA[[#This Row],[CONCAT1]],[2]!db[NB NOTA_C],0)+1)</f>
        <v>#N/A</v>
      </c>
    </row>
    <row r="500" spans="1:40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>
        <f ca="1">IF(NOTA[[#This Row],[NAMA BARANG]]="","",INDEX(NOTA[ID],MATCH(,INDIRECT(ADDRESS(ROW(NOTA[ID]),COLUMN(NOTA[ID]))&amp;":"&amp;ADDRESS(ROW(),COLUMN(NOTA[ID]))),-1)))</f>
        <v>92</v>
      </c>
      <c r="E500" s="94"/>
      <c r="F500" s="38"/>
      <c r="G500" s="38"/>
      <c r="H500" s="79"/>
      <c r="I500" s="38"/>
      <c r="J500" s="95"/>
      <c r="K500" s="96"/>
      <c r="L500" s="38" t="s">
        <v>884</v>
      </c>
      <c r="M500" s="97">
        <v>25</v>
      </c>
      <c r="N500" s="96">
        <v>1800</v>
      </c>
      <c r="O500" s="38" t="s">
        <v>406</v>
      </c>
      <c r="P500" s="98">
        <v>23500</v>
      </c>
      <c r="Q500" s="99"/>
      <c r="R500" s="56" t="s">
        <v>883</v>
      </c>
      <c r="S500" s="100">
        <v>2.5000000000000001E-2</v>
      </c>
      <c r="T500" s="101"/>
      <c r="U500" s="102">
        <v>4396250</v>
      </c>
      <c r="V500" s="103"/>
      <c r="W500" s="87">
        <f>IF(NOTA[[#This Row],[HARGA/ CTN]]="",NOTA[[#This Row],[JUMLAH_H]],NOTA[[#This Row],[HARGA/ CTN]]*IF(NOTA[[#This Row],[C]]="",0,NOTA[[#This Row],[C]]))</f>
        <v>42300000</v>
      </c>
      <c r="X500" s="87">
        <f>IF(NOTA[[#This Row],[JUMLAH]]="","",NOTA[[#This Row],[JUMLAH]]*NOTA[[#This Row],[DISC 1]])</f>
        <v>1057500</v>
      </c>
      <c r="Y500" s="87">
        <f>IF(NOTA[[#This Row],[JUMLAH]]="","",(NOTA[[#This Row],[JUMLAH]]-NOTA[[#This Row],[DISC 1-]])*NOTA[[#This Row],[DISC 2]])</f>
        <v>0</v>
      </c>
      <c r="Z500" s="87">
        <f>IF(NOTA[[#This Row],[JUMLAH]]="","",NOTA[[#This Row],[DISC 1-]]+NOTA[[#This Row],[DISC 2-]])</f>
        <v>1057500</v>
      </c>
      <c r="AA500" s="87">
        <f>IF(NOTA[[#This Row],[JUMLAH]]="","",NOTA[[#This Row],[JUMLAH]]-NOTA[[#This Row],[DISC]])</f>
        <v>41242500</v>
      </c>
      <c r="AB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8153750</v>
      </c>
      <c r="AC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142146250</v>
      </c>
      <c r="AD500" s="84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500" s="87">
        <f>IF(OR(NOTA[[#This Row],[QTY]]="",NOTA[[#This Row],[HARGA SATUAN]]="",),"",NOTA[[#This Row],[QTY]]*NOTA[[#This Row],[HARGA SATUAN]])</f>
        <v>42300000</v>
      </c>
      <c r="AF500" s="81">
        <f ca="1">IF(NOTA[ID_H]="","",INDEX(NOTA[TANGGAL],MATCH(,INDIRECT(ADDRESS(ROW(NOTA[TANGGAL]),COLUMN(NOTA[TANGGAL]))&amp;":"&amp;ADDRESS(ROW(),COLUMN(NOTA[TANGGAL]))),-1)))</f>
        <v>44981</v>
      </c>
      <c r="AG500" s="84" t="str">
        <f ca="1">IF(NOTA[[#This Row],[NAMA BARANG]]="","",INDEX(NOTA[SUPPLIER],MATCH(,INDIRECT(ADDRESS(ROW(NOTA[ID]),COLUMN(NOTA[ID]))&amp;":"&amp;ADDRESS(ROW(),COLUMN(NOTA[ID]))),-1)))</f>
        <v>DUTA BUANA</v>
      </c>
      <c r="AH500" s="84" t="str">
        <f ca="1">IF(NOTA[[#This Row],[ID_H]]="","",IF(NOTA[[#This Row],[FAKTUR]]="",INDIRECT(ADDRESS(ROW()-1,COLUMN())),NOTA[[#This Row],[FAKTUR]]))</f>
        <v>UNTANA</v>
      </c>
      <c r="AI500" s="38" t="str">
        <f ca="1">IF(NOTA[[#This Row],[ID]]="","",COUNTIF(NOTA[ID_H],NOTA[[#This Row],[ID_H]]))</f>
        <v/>
      </c>
      <c r="AJ500" s="38">
        <f ca="1">IF(NOTA[[#This Row],[TGL.NOTA]]="",IF(NOTA[[#This Row],[SUPPLIER_H]]="","",AJ499),MONTH(NOTA[[#This Row],[TGL.NOTA]]))</f>
        <v>2</v>
      </c>
      <c r="AK500" s="38" t="str">
        <f>LOWER(SUBSTITUTE(SUBSTITUTE(SUBSTITUTE(SUBSTITUTE(SUBSTITUTE(SUBSTITUTE(SUBSTITUTE(SUBSTITUTE(SUBSTITUTE(NOTA[NAMA BARANG]," ",),".",""),"-",""),"(",""),")",""),",",""),"/",""),"""",""),"+",""))</f>
        <v>acrylccolourtfac00328x6ml</v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acrylccolourtfac00328x6ml16920000.025</v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acrylccolourtfac00328x6ml16920000.025</v>
      </c>
      <c r="AN500" s="181" t="e">
        <f>IF(NOTA[[#This Row],[CONCAT1]]="","",MATCH(NOTA[[#This Row],[CONCAT1]],[2]!db[NB NOTA_C],0)+1)</f>
        <v>#N/A</v>
      </c>
    </row>
    <row r="501" spans="1:40" ht="20.100000000000001" customHeight="1" x14ac:dyDescent="0.25">
      <c r="A501" s="1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1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191" t="str">
        <f>IF(NOTA[[#This Row],[ID_P]]="","",MATCH(NOTA[[#This Row],[ID_P]],[1]!B_MSK[N_ID],0))</f>
        <v/>
      </c>
      <c r="D501" s="191" t="str">
        <f ca="1">IF(NOTA[[#This Row],[NAMA BARANG]]="","",INDEX(NOTA[ID],MATCH(,INDIRECT(ADDRESS(ROW(NOTA[ID]),COLUMN(NOTA[ID]))&amp;":"&amp;ADDRESS(ROW(),COLUMN(NOTA[ID]))),-1)))</f>
        <v/>
      </c>
      <c r="E501" s="192"/>
      <c r="F501" s="193"/>
      <c r="G501" s="193"/>
      <c r="H501" s="194"/>
      <c r="I501" s="193"/>
      <c r="J501" s="195"/>
      <c r="K501" s="193"/>
      <c r="L501" s="193"/>
      <c r="M501" s="196"/>
      <c r="N501" s="197"/>
      <c r="O501" s="193"/>
      <c r="P501" s="198"/>
      <c r="Q501" s="199"/>
      <c r="R501" s="200"/>
      <c r="S501" s="201"/>
      <c r="T501" s="202"/>
      <c r="U501" s="203"/>
      <c r="V501" s="204"/>
      <c r="W501" s="205" t="str">
        <f>IF(NOTA[[#This Row],[HARGA/ CTN]]="",NOTA[[#This Row],[JUMLAH_H]],NOTA[[#This Row],[HARGA/ CTN]]*IF(NOTA[[#This Row],[C]]="",0,NOTA[[#This Row],[C]]))</f>
        <v/>
      </c>
      <c r="X501" s="205" t="str">
        <f>IF(NOTA[[#This Row],[JUMLAH]]="","",NOTA[[#This Row],[JUMLAH]]*NOTA[[#This Row],[DISC 1]])</f>
        <v/>
      </c>
      <c r="Y501" s="205" t="str">
        <f>IF(NOTA[[#This Row],[JUMLAH]]="","",(NOTA[[#This Row],[JUMLAH]]-NOTA[[#This Row],[DISC 1-]])*NOTA[[#This Row],[DISC 2]])</f>
        <v/>
      </c>
      <c r="Z501" s="205" t="str">
        <f>IF(NOTA[[#This Row],[JUMLAH]]="","",NOTA[[#This Row],[DISC 1-]]+NOTA[[#This Row],[DISC 2-]])</f>
        <v/>
      </c>
      <c r="AA501" s="205" t="str">
        <f>IF(NOTA[[#This Row],[JUMLAH]]="","",NOTA[[#This Row],[JUMLAH]]-NOTA[[#This Row],[DISC]])</f>
        <v/>
      </c>
      <c r="AB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1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206" t="str">
        <f>IF(OR(NOTA[[#This Row],[QTY]]="",NOTA[[#This Row],[HARGA SATUAN]]="",),"",NOTA[[#This Row],[QTY]]*NOTA[[#This Row],[HARGA SATUAN]])</f>
        <v/>
      </c>
      <c r="AF501" s="207" t="str">
        <f ca="1">IF(NOTA[ID_H]="","",INDEX(NOTA[TANGGAL],MATCH(,INDIRECT(ADDRESS(ROW(NOTA[TANGGAL]),COLUMN(NOTA[TANGGAL]))&amp;":"&amp;ADDRESS(ROW(),COLUMN(NOTA[TANGGAL]))),-1)))</f>
        <v/>
      </c>
      <c r="AG501" s="190" t="str">
        <f ca="1">IF(NOTA[[#This Row],[NAMA BARANG]]="","",INDEX(NOTA[SUPPLIER],MATCH(,INDIRECT(ADDRESS(ROW(NOTA[ID]),COLUMN(NOTA[ID]))&amp;":"&amp;ADDRESS(ROW(),COLUMN(NOTA[ID]))),-1)))</f>
        <v/>
      </c>
      <c r="AH501" s="190" t="str">
        <f ca="1">IF(NOTA[[#This Row],[ID_H]]="","",IF(NOTA[[#This Row],[FAKTUR]]="",INDIRECT(ADDRESS(ROW()-1,COLUMN())),NOTA[[#This Row],[FAKTUR]]))</f>
        <v/>
      </c>
      <c r="AI501" s="197" t="str">
        <f ca="1">IF(NOTA[[#This Row],[ID]]="","",COUNTIF(NOTA[ID_H],NOTA[[#This Row],[ID_H]]))</f>
        <v/>
      </c>
      <c r="AJ501" s="197" t="str">
        <f ca="1">IF(NOTA[[#This Row],[TGL.NOTA]]="",IF(NOTA[[#This Row],[SUPPLIER_H]]="","",AJ500),MONTH(NOTA[[#This Row],[TGL.NOTA]]))</f>
        <v/>
      </c>
      <c r="AK501" s="197" t="str">
        <f>LOWER(SUBSTITUTE(SUBSTITUTE(SUBSTITUTE(SUBSTITUTE(SUBSTITUTE(SUBSTITUTE(SUBSTITUTE(SUBSTITUTE(SUBSTITUTE(NOTA[NAMA BARANG]," ",),".",""),"-",""),"(",""),")",""),",",""),"/",""),"""",""),"+",""))</f>
        <v/>
      </c>
      <c r="AL501" s="19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19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197" t="str">
        <f>IF(NOTA[[#This Row],[CONCAT1]]="","",MATCH(NOTA[[#This Row],[CONCAT1]],[2]!db[NB NOTA_C],0)+1)</f>
        <v/>
      </c>
    </row>
    <row r="502" spans="1:40" ht="20.100000000000001" customHeight="1" x14ac:dyDescent="0.25">
      <c r="A502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DUT_2402_23H-4</v>
      </c>
      <c r="C502" s="93" t="e">
        <f ca="1">IF(NOTA[[#This Row],[ID_P]]="","",MATCH(NOTA[[#This Row],[ID_P]],[1]!B_MSK[N_ID],0))</f>
        <v>#REF!</v>
      </c>
      <c r="D502" s="93">
        <f ca="1">IF(NOTA[[#This Row],[NAMA BARANG]]="","",INDEX(NOTA[ID],MATCH(,INDIRECT(ADDRESS(ROW(NOTA[ID]),COLUMN(NOTA[ID]))&amp;":"&amp;ADDRESS(ROW(),COLUMN(NOTA[ID]))),-1)))</f>
        <v>93</v>
      </c>
      <c r="E502" s="94"/>
      <c r="F502" s="38" t="s">
        <v>859</v>
      </c>
      <c r="G502" s="38" t="s">
        <v>359</v>
      </c>
      <c r="H502" s="79" t="s">
        <v>885</v>
      </c>
      <c r="I502" s="38"/>
      <c r="J502" s="95">
        <v>44978</v>
      </c>
      <c r="K502" s="96"/>
      <c r="L502" s="38" t="s">
        <v>886</v>
      </c>
      <c r="M502" s="97">
        <v>3</v>
      </c>
      <c r="N502" s="96">
        <v>216</v>
      </c>
      <c r="O502" s="38" t="s">
        <v>406</v>
      </c>
      <c r="P502" s="98">
        <v>19000</v>
      </c>
      <c r="Q502" s="99"/>
      <c r="R502" s="56" t="s">
        <v>883</v>
      </c>
      <c r="S502" s="100"/>
      <c r="T502" s="101"/>
      <c r="U502" s="102"/>
      <c r="V502" s="103"/>
      <c r="W502" s="87">
        <f>IF(NOTA[[#This Row],[HARGA/ CTN]]="",NOTA[[#This Row],[JUMLAH_H]],NOTA[[#This Row],[HARGA/ CTN]]*IF(NOTA[[#This Row],[C]]="",0,NOTA[[#This Row],[C]]))</f>
        <v>4104000</v>
      </c>
      <c r="X502" s="87">
        <f>IF(NOTA[[#This Row],[JUMLAH]]="","",NOTA[[#This Row],[JUMLAH]]*NOTA[[#This Row],[DISC 1]])</f>
        <v>0</v>
      </c>
      <c r="Y502" s="87">
        <f>IF(NOTA[[#This Row],[JUMLAH]]="","",(NOTA[[#This Row],[JUMLAH]]-NOTA[[#This Row],[DISC 1-]])*NOTA[[#This Row],[DISC 2]])</f>
        <v>0</v>
      </c>
      <c r="Z502" s="87">
        <f>IF(NOTA[[#This Row],[JUMLAH]]="","",NOTA[[#This Row],[DISC 1-]]+NOTA[[#This Row],[DISC 2-]])</f>
        <v>0</v>
      </c>
      <c r="AA502" s="87">
        <f>IF(NOTA[[#This Row],[JUMLAH]]="","",NOTA[[#This Row],[JUMLAH]]-NOTA[[#This Row],[DISC]])</f>
        <v>4104000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2" s="87">
        <f>IF(OR(NOTA[[#This Row],[QTY]]="",NOTA[[#This Row],[HARGA SATUAN]]="",),"",NOTA[[#This Row],[QTY]]*NOTA[[#This Row],[HARGA SATUAN]])</f>
        <v>4104000</v>
      </c>
      <c r="AF502" s="81">
        <f ca="1">IF(NOTA[ID_H]="","",INDEX(NOTA[TANGGAL],MATCH(,INDIRECT(ADDRESS(ROW(NOTA[TANGGAL]),COLUMN(NOTA[TANGGAL]))&amp;":"&amp;ADDRESS(ROW(),COLUMN(NOTA[TANGGAL]))),-1)))</f>
        <v>44981</v>
      </c>
      <c r="AG502" s="84" t="str">
        <f ca="1">IF(NOTA[[#This Row],[NAMA BARANG]]="","",INDEX(NOTA[SUPPLIER],MATCH(,INDIRECT(ADDRESS(ROW(NOTA[ID]),COLUMN(NOTA[ID]))&amp;":"&amp;ADDRESS(ROW(),COLUMN(NOTA[ID]))),-1)))</f>
        <v>DUTA BUANA</v>
      </c>
      <c r="AH502" s="84" t="str">
        <f ca="1">IF(NOTA[[#This Row],[ID_H]]="","",IF(NOTA[[#This Row],[FAKTUR]]="",INDIRECT(ADDRESS(ROW()-1,COLUMN())),NOTA[[#This Row],[FAKTUR]]))</f>
        <v>UNTANA</v>
      </c>
      <c r="AI502" s="38">
        <f ca="1">IF(NOTA[[#This Row],[ID]]="","",COUNTIF(NOTA[ID_H],NOTA[[#This Row],[ID_H]]))</f>
        <v>4</v>
      </c>
      <c r="AJ502" s="38">
        <f>IF(NOTA[[#This Row],[TGL.NOTA]]="",IF(NOTA[[#This Row],[SUPPLIER_H]]="","",AJ500),MONTH(NOTA[[#This Row],[TGL.NOTA]]))</f>
        <v>2</v>
      </c>
      <c r="AK502" s="38" t="str">
        <f>LOWER(SUBSTITUTE(SUBSTITUTE(SUBSTITUTE(SUBSTITUTE(SUBSTITUTE(SUBSTITUTE(SUBSTITUTE(SUBSTITUTE(SUBSTITUTE(NOTA[NAMA BARANG]," ",),".",""),"-",""),"(",""),")",""),",",""),"/",""),"""",""),"+",""))</f>
        <v>acryliccolourtfac004n12x5mlneon</v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acryliccolourtfac004n12x5mlneon1368000</v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acryliccolourtfac004n12x5mlneon1368000</v>
      </c>
      <c r="AN502" s="181" t="e">
        <f>IF(NOTA[[#This Row],[CONCAT1]]="","",MATCH(NOTA[[#This Row],[CONCAT1]],[2]!db[NB NOTA_C],0)+1)</f>
        <v>#N/A</v>
      </c>
    </row>
    <row r="503" spans="1:40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93</v>
      </c>
      <c r="E503" s="94"/>
      <c r="F503" s="38"/>
      <c r="G503" s="38"/>
      <c r="H503" s="79"/>
      <c r="I503" s="38"/>
      <c r="J503" s="95"/>
      <c r="K503" s="96"/>
      <c r="L503" s="38" t="s">
        <v>887</v>
      </c>
      <c r="M503" s="97">
        <v>3</v>
      </c>
      <c r="N503" s="96">
        <v>216</v>
      </c>
      <c r="O503" s="38" t="s">
        <v>406</v>
      </c>
      <c r="P503" s="98">
        <v>19000</v>
      </c>
      <c r="Q503" s="99"/>
      <c r="R503" s="56" t="s">
        <v>883</v>
      </c>
      <c r="S503" s="100"/>
      <c r="T503" s="101"/>
      <c r="U503" s="102"/>
      <c r="V503" s="103"/>
      <c r="W503" s="87">
        <f>IF(NOTA[[#This Row],[HARGA/ CTN]]="",NOTA[[#This Row],[JUMLAH_H]],NOTA[[#This Row],[HARGA/ CTN]]*IF(NOTA[[#This Row],[C]]="",0,NOTA[[#This Row],[C]]))</f>
        <v>4104000</v>
      </c>
      <c r="X503" s="87">
        <f>IF(NOTA[[#This Row],[JUMLAH]]="","",NOTA[[#This Row],[JUMLAH]]*NOTA[[#This Row],[DISC 1]])</f>
        <v>0</v>
      </c>
      <c r="Y503" s="87">
        <f>IF(NOTA[[#This Row],[JUMLAH]]="","",(NOTA[[#This Row],[JUMLAH]]-NOTA[[#This Row],[DISC 1-]])*NOTA[[#This Row],[DISC 2]])</f>
        <v>0</v>
      </c>
      <c r="Z503" s="87">
        <f>IF(NOTA[[#This Row],[JUMLAH]]="","",NOTA[[#This Row],[DISC 1-]]+NOTA[[#This Row],[DISC 2-]])</f>
        <v>0</v>
      </c>
      <c r="AA503" s="87">
        <f>IF(NOTA[[#This Row],[JUMLAH]]="","",NOTA[[#This Row],[JUMLAH]]-NOTA[[#This Row],[DISC]])</f>
        <v>4104000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3" s="87">
        <f>IF(OR(NOTA[[#This Row],[QTY]]="",NOTA[[#This Row],[HARGA SATUAN]]="",),"",NOTA[[#This Row],[QTY]]*NOTA[[#This Row],[HARGA SATUAN]])</f>
        <v>4104000</v>
      </c>
      <c r="AF503" s="81">
        <f ca="1">IF(NOTA[ID_H]="","",INDEX(NOTA[TANGGAL],MATCH(,INDIRECT(ADDRESS(ROW(NOTA[TANGGAL]),COLUMN(NOTA[TANGGAL]))&amp;":"&amp;ADDRESS(ROW(),COLUMN(NOTA[TANGGAL]))),-1)))</f>
        <v>44981</v>
      </c>
      <c r="AG503" s="84" t="str">
        <f ca="1">IF(NOTA[[#This Row],[NAMA BARANG]]="","",INDEX(NOTA[SUPPLIER],MATCH(,INDIRECT(ADDRESS(ROW(NOTA[ID]),COLUMN(NOTA[ID]))&amp;":"&amp;ADDRESS(ROW(),COLUMN(NOTA[ID]))),-1)))</f>
        <v>DUTA BUANA</v>
      </c>
      <c r="AH503" s="84" t="str">
        <f ca="1">IF(NOTA[[#This Row],[ID_H]]="","",IF(NOTA[[#This Row],[FAKTUR]]="",INDIRECT(ADDRESS(ROW()-1,COLUMN())),NOTA[[#This Row],[FAKTUR]]))</f>
        <v>UNTANA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2</v>
      </c>
      <c r="AK503" s="3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</v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</v>
      </c>
      <c r="AN503" s="181" t="e">
        <f>IF(NOTA[[#This Row],[CONCAT1]]="","",MATCH(NOTA[[#This Row],[CONCAT1]],[2]!db[NB NOTA_C],0)+1)</f>
        <v>#N/A</v>
      </c>
    </row>
    <row r="504" spans="1:40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93</v>
      </c>
      <c r="E504" s="94"/>
      <c r="F504" s="96"/>
      <c r="G504" s="96"/>
      <c r="H504" s="104"/>
      <c r="I504" s="96"/>
      <c r="J504" s="95"/>
      <c r="K504" s="96"/>
      <c r="L504" s="38" t="s">
        <v>888</v>
      </c>
      <c r="M504" s="97">
        <v>4</v>
      </c>
      <c r="N504" s="96">
        <v>288</v>
      </c>
      <c r="O504" s="38" t="s">
        <v>406</v>
      </c>
      <c r="P504" s="98">
        <v>17000</v>
      </c>
      <c r="Q504" s="99"/>
      <c r="R504" s="56" t="s">
        <v>883</v>
      </c>
      <c r="S504" s="100"/>
      <c r="T504" s="101"/>
      <c r="U504" s="102"/>
      <c r="V504" s="103"/>
      <c r="W504" s="87">
        <f>IF(NOTA[[#This Row],[HARGA/ CTN]]="",NOTA[[#This Row],[JUMLAH_H]],NOTA[[#This Row],[HARGA/ CTN]]*IF(NOTA[[#This Row],[C]]="",0,NOTA[[#This Row],[C]]))</f>
        <v>4896000</v>
      </c>
      <c r="X504" s="87">
        <f>IF(NOTA[[#This Row],[JUMLAH]]="","",NOTA[[#This Row],[JUMLAH]]*NOTA[[#This Row],[DISC 1]])</f>
        <v>0</v>
      </c>
      <c r="Y504" s="87">
        <f>IF(NOTA[[#This Row],[JUMLAH]]="","",(NOTA[[#This Row],[JUMLAH]]-NOTA[[#This Row],[DISC 1-]])*NOTA[[#This Row],[DISC 2]])</f>
        <v>0</v>
      </c>
      <c r="Z504" s="87">
        <f>IF(NOTA[[#This Row],[JUMLAH]]="","",NOTA[[#This Row],[DISC 1-]]+NOTA[[#This Row],[DISC 2-]])</f>
        <v>0</v>
      </c>
      <c r="AA504" s="87">
        <f>IF(NOTA[[#This Row],[JUMLAH]]="","",NOTA[[#This Row],[JUMLAH]]-NOTA[[#This Row],[DISC]])</f>
        <v>4896000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504" s="87">
        <f>IF(OR(NOTA[[#This Row],[QTY]]="",NOTA[[#This Row],[HARGA SATUAN]]="",),"",NOTA[[#This Row],[QTY]]*NOTA[[#This Row],[HARGA SATUAN]])</f>
        <v>4896000</v>
      </c>
      <c r="AF504" s="81">
        <f ca="1">IF(NOTA[ID_H]="","",INDEX(NOTA[TANGGAL],MATCH(,INDIRECT(ADDRESS(ROW(NOTA[TANGGAL]),COLUMN(NOTA[TANGGAL]))&amp;":"&amp;ADDRESS(ROW(),COLUMN(NOTA[TANGGAL]))),-1)))</f>
        <v>44981</v>
      </c>
      <c r="AG504" s="84" t="str">
        <f ca="1">IF(NOTA[[#This Row],[NAMA BARANG]]="","",INDEX(NOTA[SUPPLIER],MATCH(,INDIRECT(ADDRESS(ROW(NOTA[ID]),COLUMN(NOTA[ID]))&amp;":"&amp;ADDRESS(ROW(),COLUMN(NOTA[ID]))),-1)))</f>
        <v>DUTA BUANA</v>
      </c>
      <c r="AH504" s="84" t="str">
        <f ca="1">IF(NOTA[[#This Row],[ID_H]]="","",IF(NOTA[[#This Row],[FAKTUR]]="",INDIRECT(ADDRESS(ROW()-1,COLUMN())),NOTA[[#This Row],[FAKTUR]]))</f>
        <v>UNTANA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2</v>
      </c>
      <c r="AK504" s="38" t="str">
        <f>LOWER(SUBSTITUTE(SUBSTITUTE(SUBSTITUTE(SUBSTITUTE(SUBSTITUTE(SUBSTITUTE(SUBSTITUTE(SUBSTITUTE(SUBSTITUTE(NOTA[NAMA BARANG]," ",),".",""),"-",""),"(",""),")",""),",",""),"/",""),"""",""),"+",""))</f>
        <v>acryliccolourtfac005p12x5smlpastel</v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acryliccolourtfac005p12x5smlpastel1224000</v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acryliccolourtfac005p12x5smlpastel1224000</v>
      </c>
      <c r="AN504" s="181" t="e">
        <f>IF(NOTA[[#This Row],[CONCAT1]]="","",MATCH(NOTA[[#This Row],[CONCAT1]],[2]!db[NB NOTA_C],0)+1)</f>
        <v>#N/A</v>
      </c>
    </row>
    <row r="505" spans="1:40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93</v>
      </c>
      <c r="E505" s="94"/>
      <c r="F505" s="38"/>
      <c r="G505" s="38"/>
      <c r="H505" s="79"/>
      <c r="I505" s="96"/>
      <c r="J505" s="95"/>
      <c r="K505" s="96"/>
      <c r="L505" s="38" t="s">
        <v>889</v>
      </c>
      <c r="M505" s="97"/>
      <c r="N505" s="96">
        <v>72</v>
      </c>
      <c r="O505" s="38" t="s">
        <v>362</v>
      </c>
      <c r="P505" s="90"/>
      <c r="Q505" s="105"/>
      <c r="R505" s="165"/>
      <c r="S505" s="100"/>
      <c r="T505" s="101"/>
      <c r="U505" s="102">
        <v>393100</v>
      </c>
      <c r="V505" s="103" t="s">
        <v>891</v>
      </c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393100</v>
      </c>
      <c r="AC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12710900</v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05" s="87" t="str">
        <f>IF(OR(NOTA[[#This Row],[QTY]]="",NOTA[[#This Row],[HARGA SATUAN]]="",),"",NOTA[[#This Row],[QTY]]*NOTA[[#This Row],[HARGA SATUAN]])</f>
        <v/>
      </c>
      <c r="AF505" s="81">
        <f ca="1">IF(NOTA[ID_H]="","",INDEX(NOTA[TANGGAL],MATCH(,INDIRECT(ADDRESS(ROW(NOTA[TANGGAL]),COLUMN(NOTA[TANGGAL]))&amp;":"&amp;ADDRESS(ROW(),COLUMN(NOTA[TANGGAL]))),-1)))</f>
        <v>44981</v>
      </c>
      <c r="AG505" s="84" t="str">
        <f ca="1">IF(NOTA[[#This Row],[NAMA BARANG]]="","",INDEX(NOTA[SUPPLIER],MATCH(,INDIRECT(ADDRESS(ROW(NOTA[ID]),COLUMN(NOTA[ID]))&amp;":"&amp;ADDRESS(ROW(),COLUMN(NOTA[ID]))),-1)))</f>
        <v>DUTA BUANA</v>
      </c>
      <c r="AH505" s="84" t="str">
        <f ca="1">IF(NOTA[[#This Row],[ID_H]]="","",IF(NOTA[[#This Row],[FAKTUR]]="",INDIRECT(ADDRESS(ROW()-1,COLUMN())),NOTA[[#This Row],[FAKTUR]]))</f>
        <v>UNTANA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2</v>
      </c>
      <c r="AK505" s="38" t="str">
        <f>LOWER(SUBSTITUTE(SUBSTITUTE(SUBSTITUTE(SUBSTITUTE(SUBSTITUTE(SUBSTITUTE(SUBSTITUTE(SUBSTITUTE(SUBSTITUTE(NOTA[NAMA BARANG]," ",),".",""),"-",""),"(",""),")",""),",",""),"/",""),"""",""),"+",""))</f>
        <v>ballbenpromosihm2220</v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ballbenpromosihm22200</v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ballbenpromosihm22200</v>
      </c>
      <c r="AN505" s="181" t="e">
        <f>IF(NOTA[[#This Row],[CONCAT1]]="","",MATCH(NOTA[[#This Row],[CONCAT1]],[2]!db[NB NOTA_C],0)+1)</f>
        <v>#N/A</v>
      </c>
    </row>
    <row r="506" spans="1:40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181" t="str">
        <f>IF(NOTA[[#This Row],[CONCAT1]]="","",MATCH(NOTA[[#This Row],[CONCAT1]],[2]!db[NB NOTA_C],0)+1)</f>
        <v/>
      </c>
    </row>
    <row r="507" spans="1:40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96"/>
      <c r="G507" s="96"/>
      <c r="H507" s="104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181" t="str">
        <f>IF(NOTA[[#This Row],[CONCAT1]]="","",MATCH(NOTA[[#This Row],[CONCAT1]],[2]!db[NB NOTA_C],0)+1)</f>
        <v/>
      </c>
    </row>
    <row r="508" spans="1:40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38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181" t="str">
        <f>IF(NOTA[[#This Row],[CONCAT1]]="","",MATCH(NOTA[[#This Row],[CONCAT1]],[2]!db[NB NOTA_C],0)+1)</f>
        <v/>
      </c>
    </row>
    <row r="509" spans="1:40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181" t="str">
        <f>IF(NOTA[[#This Row],[CONCAT1]]="","",MATCH(NOTA[[#This Row],[CONCAT1]],[2]!db[NB NOTA_C],0)+1)</f>
        <v/>
      </c>
    </row>
    <row r="510" spans="1:40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181" t="str">
        <f>IF(NOTA[[#This Row],[CONCAT1]]="","",MATCH(NOTA[[#This Row],[CONCAT1]],[2]!db[NB NOTA_C],0)+1)</f>
        <v/>
      </c>
    </row>
    <row r="511" spans="1:40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38"/>
      <c r="G511" s="38"/>
      <c r="H511" s="79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181" t="str">
        <f>IF(NOTA[[#This Row],[CONCAT1]]="","",MATCH(NOTA[[#This Row],[CONCAT1]],[2]!db[NB NOTA_C],0)+1)</f>
        <v/>
      </c>
    </row>
    <row r="512" spans="1:40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96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181" t="str">
        <f>IF(NOTA[[#This Row],[CONCAT1]]="","",MATCH(NOTA[[#This Row],[CONCAT1]],[2]!db[NB NOTA_C],0)+1)</f>
        <v/>
      </c>
    </row>
    <row r="513" spans="1:40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96"/>
      <c r="G513" s="96"/>
      <c r="H513" s="104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181" t="str">
        <f>IF(NOTA[[#This Row],[CONCAT1]]="","",MATCH(NOTA[[#This Row],[CONCAT1]],[2]!db[NB NOTA_C],0)+1)</f>
        <v/>
      </c>
    </row>
    <row r="514" spans="1:40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181" t="str">
        <f>IF(NOTA[[#This Row],[CONCAT1]]="","",MATCH(NOTA[[#This Row],[CONCAT1]],[2]!db[NB NOTA_C],0)+1)</f>
        <v/>
      </c>
    </row>
    <row r="515" spans="1:40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181" t="str">
        <f>IF(NOTA[[#This Row],[CONCAT1]]="","",MATCH(NOTA[[#This Row],[CONCAT1]],[2]!db[NB NOTA_C],0)+1)</f>
        <v/>
      </c>
    </row>
    <row r="516" spans="1:40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181" t="str">
        <f>IF(NOTA[[#This Row],[CONCAT1]]="","",MATCH(NOTA[[#This Row],[CONCAT1]],[2]!db[NB NOTA_C],0)+1)</f>
        <v/>
      </c>
    </row>
    <row r="517" spans="1:40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181" t="str">
        <f>IF(NOTA[[#This Row],[CONCAT1]]="","",MATCH(NOTA[[#This Row],[CONCAT1]],[2]!db[NB NOTA_C],0)+1)</f>
        <v/>
      </c>
    </row>
    <row r="518" spans="1:40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181" t="str">
        <f>IF(NOTA[[#This Row],[CONCAT1]]="","",MATCH(NOTA[[#This Row],[CONCAT1]],[2]!db[NB NOTA_C],0)+1)</f>
        <v/>
      </c>
    </row>
    <row r="519" spans="1:40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181" t="str">
        <f>IF(NOTA[[#This Row],[CONCAT1]]="","",MATCH(NOTA[[#This Row],[CONCAT1]],[2]!db[NB NOTA_C],0)+1)</f>
        <v/>
      </c>
    </row>
    <row r="520" spans="1:40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96"/>
      <c r="J520" s="95"/>
      <c r="K520" s="96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181" t="str">
        <f>IF(NOTA[[#This Row],[CONCAT1]]="","",MATCH(NOTA[[#This Row],[CONCAT1]],[2]!db[NB NOTA_C],0)+1)</f>
        <v/>
      </c>
    </row>
    <row r="521" spans="1:40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181" t="str">
        <f>IF(NOTA[[#This Row],[CONCAT1]]="","",MATCH(NOTA[[#This Row],[CONCAT1]],[2]!db[NB NOTA_C],0)+1)</f>
        <v/>
      </c>
    </row>
    <row r="522" spans="1:40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78"/>
      <c r="K522" s="95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181" t="str">
        <f>IF(NOTA[[#This Row],[CONCAT1]]="","",MATCH(NOTA[[#This Row],[CONCAT1]],[2]!db[NB NOTA_C],0)+1)</f>
        <v/>
      </c>
    </row>
    <row r="523" spans="1:40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181" t="str">
        <f>IF(NOTA[[#This Row],[CONCAT1]]="","",MATCH(NOTA[[#This Row],[CONCAT1]],[2]!db[NB NOTA_C],0)+1)</f>
        <v/>
      </c>
    </row>
    <row r="524" spans="1:40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94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181" t="str">
        <f>IF(NOTA[[#This Row],[CONCAT1]]="","",MATCH(NOTA[[#This Row],[CONCAT1]],[2]!db[NB NOTA_C],0)+1)</f>
        <v/>
      </c>
    </row>
    <row r="525" spans="1:40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38"/>
      <c r="G525" s="38"/>
      <c r="H525" s="79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181" t="str">
        <f>IF(NOTA[[#This Row],[CONCAT1]]="","",MATCH(NOTA[[#This Row],[CONCAT1]],[2]!db[NB NOTA_C],0)+1)</f>
        <v/>
      </c>
    </row>
    <row r="526" spans="1:40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139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181" t="str">
        <f>IF(NOTA[[#This Row],[CONCAT1]]="","",MATCH(NOTA[[#This Row],[CONCAT1]],[2]!db[NB NOTA_C],0)+1)</f>
        <v/>
      </c>
    </row>
    <row r="527" spans="1:40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181" t="str">
        <f>IF(NOTA[[#This Row],[CONCAT1]]="","",MATCH(NOTA[[#This Row],[CONCAT1]],[2]!db[NB NOTA_C],0)+1)</f>
        <v/>
      </c>
    </row>
    <row r="528" spans="1:40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181" t="str">
        <f>IF(NOTA[[#This Row],[CONCAT1]]="","",MATCH(NOTA[[#This Row],[CONCAT1]],[2]!db[NB NOTA_C],0)+1)</f>
        <v/>
      </c>
    </row>
    <row r="529" spans="1:40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96"/>
      <c r="G529" s="96"/>
      <c r="H529" s="104"/>
      <c r="I529" s="38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181" t="str">
        <f>IF(NOTA[[#This Row],[CONCAT1]]="","",MATCH(NOTA[[#This Row],[CONCAT1]],[2]!db[NB NOTA_C],0)+1)</f>
        <v/>
      </c>
    </row>
    <row r="530" spans="1:40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38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181" t="str">
        <f>IF(NOTA[[#This Row],[CONCAT1]]="","",MATCH(NOTA[[#This Row],[CONCAT1]],[2]!db[NB NOTA_C],0)+1)</f>
        <v/>
      </c>
    </row>
    <row r="531" spans="1:40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38"/>
      <c r="I531" s="96"/>
      <c r="J531" s="95"/>
      <c r="K531" s="96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181" t="str">
        <f>IF(NOTA[[#This Row],[CONCAT1]]="","",MATCH(NOTA[[#This Row],[CONCAT1]],[2]!db[NB NOTA_C],0)+1)</f>
        <v/>
      </c>
    </row>
    <row r="532" spans="1:40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181" t="str">
        <f>IF(NOTA[[#This Row],[CONCAT1]]="","",MATCH(NOTA[[#This Row],[CONCAT1]],[2]!db[NB NOTA_C],0)+1)</f>
        <v/>
      </c>
    </row>
    <row r="533" spans="1:40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38"/>
      <c r="J533" s="78"/>
      <c r="K533" s="95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181" t="str">
        <f>IF(NOTA[[#This Row],[CONCAT1]]="","",MATCH(NOTA[[#This Row],[CONCAT1]],[2]!db[NB NOTA_C],0)+1)</f>
        <v/>
      </c>
    </row>
    <row r="534" spans="1:40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94"/>
      <c r="F534" s="38"/>
      <c r="G534" s="38"/>
      <c r="H534" s="79"/>
      <c r="I534" s="96"/>
      <c r="J534" s="95"/>
      <c r="K534" s="96"/>
      <c r="L534" s="38"/>
      <c r="M534" s="97"/>
      <c r="N534" s="96"/>
      <c r="O534" s="38"/>
      <c r="P534" s="98"/>
      <c r="Q534" s="99"/>
      <c r="R534" s="56"/>
      <c r="S534" s="100"/>
      <c r="T534" s="101"/>
      <c r="U534" s="102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181" t="str">
        <f>IF(NOTA[[#This Row],[CONCAT1]]="","",MATCH(NOTA[[#This Row],[CONCAT1]],[2]!db[NB NOTA_C],0)+1)</f>
        <v/>
      </c>
    </row>
    <row r="535" spans="1:40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181" t="str">
        <f>IF(NOTA[[#This Row],[CONCAT1]]="","",MATCH(NOTA[[#This Row],[CONCAT1]],[2]!db[NB NOTA_C],0)+1)</f>
        <v/>
      </c>
    </row>
    <row r="536" spans="1:40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26"/>
      <c r="J536" s="81"/>
      <c r="K536" s="81"/>
      <c r="L536" s="38"/>
      <c r="M536" s="97"/>
      <c r="N536" s="96"/>
      <c r="O536" s="38"/>
      <c r="P536" s="98"/>
      <c r="Q536" s="99"/>
      <c r="R536" s="56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181" t="str">
        <f>IF(NOTA[[#This Row],[CONCAT1]]="","",MATCH(NOTA[[#This Row],[CONCAT1]],[2]!db[NB NOTA_C],0)+1)</f>
        <v/>
      </c>
    </row>
    <row r="537" spans="1:40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38"/>
      <c r="M537" s="97"/>
      <c r="N537" s="96"/>
      <c r="O537" s="38"/>
      <c r="P537" s="98"/>
      <c r="Q537" s="99"/>
      <c r="R537" s="56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181" t="str">
        <f>IF(NOTA[[#This Row],[CONCAT1]]="","",MATCH(NOTA[[#This Row],[CONCAT1]],[2]!db[NB NOTA_C],0)+1)</f>
        <v/>
      </c>
    </row>
    <row r="538" spans="1:40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82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181" t="str">
        <f>IF(NOTA[[#This Row],[CONCAT1]]="","",MATCH(NOTA[[#This Row],[CONCAT1]],[2]!db[NB NOTA_C],0)+1)</f>
        <v/>
      </c>
    </row>
    <row r="539" spans="1:40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181" t="str">
        <f>IF(NOTA[[#This Row],[CONCAT1]]="","",MATCH(NOTA[[#This Row],[CONCAT1]],[2]!db[NB NOTA_C],0)+1)</f>
        <v/>
      </c>
    </row>
    <row r="540" spans="1:40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26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181" t="str">
        <f>IF(NOTA[[#This Row],[CONCAT1]]="","",MATCH(NOTA[[#This Row],[CONCAT1]],[2]!db[NB NOTA_C],0)+1)</f>
        <v/>
      </c>
    </row>
    <row r="541" spans="1:40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82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103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181" t="str">
        <f>IF(NOTA[[#This Row],[CONCAT1]]="","",MATCH(NOTA[[#This Row],[CONCAT1]],[2]!db[NB NOTA_C],0)+1)</f>
        <v/>
      </c>
    </row>
    <row r="542" spans="1:40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82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181" t="str">
        <f>IF(NOTA[[#This Row],[CONCAT1]]="","",MATCH(NOTA[[#This Row],[CONCAT1]],[2]!db[NB NOTA_C],0)+1)</f>
        <v/>
      </c>
    </row>
    <row r="543" spans="1:40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26"/>
      <c r="J543" s="81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37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181" t="str">
        <f>IF(NOTA[[#This Row],[CONCAT1]]="","",MATCH(NOTA[[#This Row],[CONCAT1]],[2]!db[NB NOTA_C],0)+1)</f>
        <v/>
      </c>
    </row>
    <row r="544" spans="1:40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26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103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181" t="str">
        <f>IF(NOTA[[#This Row],[CONCAT1]]="","",MATCH(NOTA[[#This Row],[CONCAT1]],[2]!db[NB NOTA_C],0)+1)</f>
        <v/>
      </c>
    </row>
    <row r="545" spans="1:40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62"/>
      <c r="J545" s="60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103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181" t="str">
        <f>IF(NOTA[[#This Row],[CONCAT1]]="","",MATCH(NOTA[[#This Row],[CONCAT1]],[2]!db[NB NOTA_C],0)+1)</f>
        <v/>
      </c>
    </row>
    <row r="546" spans="1:40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181" t="str">
        <f>IF(NOTA[[#This Row],[CONCAT1]]="","",MATCH(NOTA[[#This Row],[CONCAT1]],[2]!db[NB NOTA_C],0)+1)</f>
        <v/>
      </c>
    </row>
    <row r="547" spans="1:40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82"/>
      <c r="J547" s="81"/>
      <c r="K547" s="82"/>
      <c r="L547" s="26"/>
      <c r="M547" s="83"/>
      <c r="N547" s="82"/>
      <c r="O547" s="26"/>
      <c r="P547" s="84"/>
      <c r="Q547" s="85"/>
      <c r="R547" s="39"/>
      <c r="S547" s="86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181" t="str">
        <f>IF(NOTA[[#This Row],[CONCAT1]]="","",MATCH(NOTA[[#This Row],[CONCAT1]],[2]!db[NB NOTA_C],0)+1)</f>
        <v/>
      </c>
    </row>
    <row r="548" spans="1:40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8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181" t="str">
        <f>IF(NOTA[[#This Row],[CONCAT1]]="","",MATCH(NOTA[[#This Row],[CONCAT1]],[2]!db[NB NOTA_C],0)+1)</f>
        <v/>
      </c>
    </row>
    <row r="549" spans="1:40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26"/>
      <c r="J549" s="81"/>
      <c r="K549" s="82"/>
      <c r="L549" s="26"/>
      <c r="M549" s="83"/>
      <c r="N549" s="82"/>
      <c r="O549" s="26"/>
      <c r="P549" s="84"/>
      <c r="Q549" s="85"/>
      <c r="R549" s="39"/>
      <c r="S549" s="53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181" t="str">
        <f>IF(NOTA[[#This Row],[CONCAT1]]="","",MATCH(NOTA[[#This Row],[CONCAT1]],[2]!db[NB NOTA_C],0)+1)</f>
        <v/>
      </c>
    </row>
    <row r="550" spans="1:40" s="48" customFormat="1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82"/>
      <c r="J550" s="5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181" t="str">
        <f>IF(NOTA[[#This Row],[CONCAT1]]="","",MATCH(NOTA[[#This Row],[CONCAT1]],[2]!db[NB NOTA_C],0)+1)</f>
        <v/>
      </c>
    </row>
    <row r="551" spans="1:40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26"/>
      <c r="G551" s="26"/>
      <c r="H551" s="31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181" t="str">
        <f>IF(NOTA[[#This Row],[CONCAT1]]="","",MATCH(NOTA[[#This Row],[CONCAT1]],[2]!db[NB NOTA_C],0)+1)</f>
        <v/>
      </c>
    </row>
    <row r="552" spans="1:40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87"/>
      <c r="V552" s="37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181" t="str">
        <f>IF(NOTA[[#This Row],[CONCAT1]]="","",MATCH(NOTA[[#This Row],[CONCAT1]],[2]!db[NB NOTA_C],0)+1)</f>
        <v/>
      </c>
    </row>
    <row r="553" spans="1:40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 t="str">
        <f ca="1">IF(NOTA[[#This Row],[NAMA BARANG]]="","",INDEX(NOTA[ID],MATCH(,INDIRECT(ADDRESS(ROW(NOTA[ID]),COLUMN(NOTA[ID]))&amp;":"&amp;ADDRESS(ROW(),COLUMN(NOTA[ID]))),-1)))</f>
        <v/>
      </c>
      <c r="E553" s="80"/>
      <c r="F553" s="82"/>
      <c r="G553" s="82"/>
      <c r="H553" s="88"/>
      <c r="I553" s="82"/>
      <c r="J553" s="81"/>
      <c r="K553" s="82"/>
      <c r="L553" s="26"/>
      <c r="M553" s="83"/>
      <c r="N553" s="82"/>
      <c r="O553" s="26"/>
      <c r="P553" s="84"/>
      <c r="Q553" s="85"/>
      <c r="R553" s="39"/>
      <c r="S553" s="86"/>
      <c r="T553" s="86"/>
      <c r="U553" s="87"/>
      <c r="V553" s="37"/>
      <c r="W553" s="87" t="str">
        <f>IF(NOTA[[#This Row],[HARGA/ CTN]]="",NOTA[[#This Row],[JUMLAH_H]],NOTA[[#This Row],[HARGA/ CTN]]*IF(NOTA[[#This Row],[C]]="",0,NOTA[[#This Row],[C]]))</f>
        <v/>
      </c>
      <c r="X553" s="87" t="str">
        <f>IF(NOTA[[#This Row],[JUMLAH]]="","",NOTA[[#This Row],[JUMLAH]]*NOTA[[#This Row],[DISC 1]])</f>
        <v/>
      </c>
      <c r="Y553" s="87" t="str">
        <f>IF(NOTA[[#This Row],[JUMLAH]]="","",(NOTA[[#This Row],[JUMLAH]]-NOTA[[#This Row],[DISC 1-]])*NOTA[[#This Row],[DISC 2]])</f>
        <v/>
      </c>
      <c r="Z553" s="87" t="str">
        <f>IF(NOTA[[#This Row],[JUMLAH]]="","",NOTA[[#This Row],[DISC 1-]]+NOTA[[#This Row],[DISC 2-]])</f>
        <v/>
      </c>
      <c r="AA553" s="87" t="str">
        <f>IF(NOTA[[#This Row],[JUMLAH]]="","",NOTA[[#This Row],[JUMLAH]]-NOTA[[#This Row],[DISC]])</f>
        <v/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87" t="str">
        <f>IF(OR(NOTA[[#This Row],[QTY]]="",NOTA[[#This Row],[HARGA SATUAN]]="",),"",NOTA[[#This Row],[QTY]]*NOTA[[#This Row],[HARGA SATUAN]])</f>
        <v/>
      </c>
      <c r="AF553" s="81" t="str">
        <f ca="1">IF(NOTA[ID_H]="","",INDEX(NOTA[TANGGAL],MATCH(,INDIRECT(ADDRESS(ROW(NOTA[TANGGAL]),COLUMN(NOTA[TANGGAL]))&amp;":"&amp;ADDRESS(ROW(),COLUMN(NOTA[TANGGAL]))),-1)))</f>
        <v/>
      </c>
      <c r="AG553" s="84" t="str">
        <f ca="1">IF(NOTA[[#This Row],[NAMA BARANG]]="","",INDEX(NOTA[SUPPLIER],MATCH(,INDIRECT(ADDRESS(ROW(NOTA[ID]),COLUMN(NOTA[ID]))&amp;":"&amp;ADDRESS(ROW(),COLUMN(NOTA[ID]))),-1)))</f>
        <v/>
      </c>
      <c r="AH553" s="84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181" t="str">
        <f>IF(NOTA[[#This Row],[CONCAT1]]="","",MATCH(NOTA[[#This Row],[CONCAT1]],[2]!db[NB NOTA_C],0)+1)</f>
        <v/>
      </c>
    </row>
    <row r="554" spans="1:40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 t="str">
        <f ca="1">IF(NOTA[[#This Row],[NAMA BARANG]]="","",INDEX(NOTA[ID],MATCH(,INDIRECT(ADDRESS(ROW(NOTA[ID]),COLUMN(NOTA[ID]))&amp;":"&amp;ADDRESS(ROW(),COLUMN(NOTA[ID]))),-1)))</f>
        <v/>
      </c>
      <c r="E554" s="80"/>
      <c r="F554" s="26"/>
      <c r="G554" s="26"/>
      <c r="H554" s="31"/>
      <c r="I554" s="26"/>
      <c r="J554" s="81"/>
      <c r="K554" s="82"/>
      <c r="L554" s="26"/>
      <c r="M554" s="83"/>
      <c r="N554" s="82"/>
      <c r="O554" s="26"/>
      <c r="P554" s="84"/>
      <c r="Q554" s="85"/>
      <c r="R554" s="39"/>
      <c r="S554" s="86"/>
      <c r="T554" s="86"/>
      <c r="U554" s="108"/>
      <c r="V554" s="91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87" t="str">
        <f>IF(OR(NOTA[[#This Row],[QTY]]="",NOTA[[#This Row],[HARGA SATUAN]]="",),"",NOTA[[#This Row],[QTY]]*NOTA[[#This Row],[HARGA SATUAN]])</f>
        <v/>
      </c>
      <c r="AF554" s="81" t="str">
        <f ca="1">IF(NOTA[ID_H]="","",INDEX(NOTA[TANGGAL],MATCH(,INDIRECT(ADDRESS(ROW(NOTA[TANGGAL]),COLUMN(NOTA[TANGGAL]))&amp;":"&amp;ADDRESS(ROW(),COLUMN(NOTA[TANGGAL]))),-1)))</f>
        <v/>
      </c>
      <c r="AG554" s="84" t="str">
        <f ca="1">IF(NOTA[[#This Row],[NAMA BARANG]]="","",INDEX(NOTA[SUPPLIER],MATCH(,INDIRECT(ADDRESS(ROW(NOTA[ID]),COLUMN(NOTA[ID]))&amp;":"&amp;ADDRESS(ROW(),COLUMN(NOTA[ID]))),-1)))</f>
        <v/>
      </c>
      <c r="AH554" s="84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181" t="str">
        <f>IF(NOTA[[#This Row],[CONCAT1]]="","",MATCH(NOTA[[#This Row],[CONCAT1]],[2]!db[NB NOTA_C],0)+1)</f>
        <v/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26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181" t="str">
        <f>IF(NOTA[[#This Row],[CONCAT1]]="","",MATCH(NOTA[[#This Row],[CONCAT1]],[2]!db[NB NOTA_C],0)+1)</f>
        <v/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181" t="str">
        <f>IF(NOTA[[#This Row],[CONCAT1]]="","",MATCH(NOTA[[#This Row],[CONCAT1]],[2]!db[NB NOTA_C],0)+1)</f>
        <v/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49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181" t="str">
        <f>IF(NOTA[[#This Row],[CONCAT1]]="","",MATCH(NOTA[[#This Row],[CONCAT1]],[2]!db[NB NOTA_C],0)+1)</f>
        <v/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181" t="str">
        <f>IF(NOTA[[#This Row],[CONCAT1]]="","",MATCH(NOTA[[#This Row],[CONCAT1]],[2]!db[NB NOTA_C],0)+1)</f>
        <v/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181" t="str">
        <f>IF(NOTA[[#This Row],[CONCAT1]]="","",MATCH(NOTA[[#This Row],[CONCAT1]],[2]!db[NB NOTA_C],0)+1)</f>
        <v/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181" t="str">
        <f>IF(NOTA[[#This Row],[CONCAT1]]="","",MATCH(NOTA[[#This Row],[CONCAT1]],[2]!db[NB NOTA_C],0)+1)</f>
        <v/>
      </c>
    </row>
    <row r="561" spans="1:40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181" t="str">
        <f>IF(NOTA[[#This Row],[CONCAT1]]="","",MATCH(NOTA[[#This Row],[CONCAT1]],[2]!db[NB NOTA_C],0)+1)</f>
        <v/>
      </c>
    </row>
    <row r="562" spans="1:40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181" t="str">
        <f>IF(NOTA[[#This Row],[CONCAT1]]="","",MATCH(NOTA[[#This Row],[CONCAT1]],[2]!db[NB NOTA_C],0)+1)</f>
        <v/>
      </c>
    </row>
    <row r="563" spans="1:40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181" t="str">
        <f>IF(NOTA[[#This Row],[CONCAT1]]="","",MATCH(NOTA[[#This Row],[CONCAT1]],[2]!db[NB NOTA_C],0)+1)</f>
        <v/>
      </c>
    </row>
    <row r="564" spans="1:40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181" t="str">
        <f>IF(NOTA[[#This Row],[CONCAT1]]="","",MATCH(NOTA[[#This Row],[CONCAT1]],[2]!db[NB NOTA_C],0)+1)</f>
        <v/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181" t="str">
        <f>IF(NOTA[[#This Row],[CONCAT1]]="","",MATCH(NOTA[[#This Row],[CONCAT1]],[2]!db[NB NOTA_C],0)+1)</f>
        <v/>
      </c>
    </row>
    <row r="566" spans="1:40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181" t="str">
        <f>IF(NOTA[[#This Row],[CONCAT1]]="","",MATCH(NOTA[[#This Row],[CONCAT1]],[2]!db[NB NOTA_C],0)+1)</f>
        <v/>
      </c>
    </row>
    <row r="567" spans="1:40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181" t="str">
        <f>IF(NOTA[[#This Row],[CONCAT1]]="","",MATCH(NOTA[[#This Row],[CONCAT1]],[2]!db[NB NOTA_C],0)+1)</f>
        <v/>
      </c>
    </row>
    <row r="568" spans="1:40" ht="20.100000000000001" customHeight="1" x14ac:dyDescent="0.25">
      <c r="A5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181" t="str">
        <f>IF(NOTA[[#This Row],[CONCAT1]]="","",MATCH(NOTA[[#This Row],[CONCAT1]],[2]!db[NB NOTA_C],0)+1)</f>
        <v/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181" t="str">
        <f>IF(NOTA[[#This Row],[CONCAT1]]="","",MATCH(NOTA[[#This Row],[CONCAT1]],[2]!db[NB NOTA_C],0)+1)</f>
        <v/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181" t="str">
        <f>IF(NOTA[[#This Row],[CONCAT1]]="","",MATCH(NOTA[[#This Row],[CONCAT1]],[2]!db[NB NOTA_C],0)+1)</f>
        <v/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181" t="str">
        <f>IF(NOTA[[#This Row],[CONCAT1]]="","",MATCH(NOTA[[#This Row],[CONCAT1]],[2]!db[NB NOTA_C],0)+1)</f>
        <v/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181" t="str">
        <f>IF(NOTA[[#This Row],[CONCAT1]]="","",MATCH(NOTA[[#This Row],[CONCAT1]],[2]!db[NB NOTA_C],0)+1)</f>
        <v/>
      </c>
    </row>
    <row r="573" spans="1:40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181" t="str">
        <f>IF(NOTA[[#This Row],[CONCAT1]]="","",MATCH(NOTA[[#This Row],[CONCAT1]],[2]!db[NB NOTA_C],0)+1)</f>
        <v/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181" t="str">
        <f>IF(NOTA[[#This Row],[CONCAT1]]="","",MATCH(NOTA[[#This Row],[CONCAT1]],[2]!db[NB NOTA_C],0)+1)</f>
        <v/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181" t="str">
        <f>IF(NOTA[[#This Row],[CONCAT1]]="","",MATCH(NOTA[[#This Row],[CONCAT1]],[2]!db[NB NOTA_C],0)+1)</f>
        <v/>
      </c>
    </row>
    <row r="576" spans="1:40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181" t="str">
        <f>IF(NOTA[[#This Row],[CONCAT1]]="","",MATCH(NOTA[[#This Row],[CONCAT1]],[2]!db[NB NOTA_C],0)+1)</f>
        <v/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181" t="str">
        <f>IF(NOTA[[#This Row],[CONCAT1]]="","",MATCH(NOTA[[#This Row],[CONCAT1]],[2]!db[NB NOTA_C],0)+1)</f>
        <v/>
      </c>
    </row>
    <row r="578" spans="1:40" s="48" customFormat="1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181" t="str">
        <f>IF(NOTA[[#This Row],[CONCAT1]]="","",MATCH(NOTA[[#This Row],[CONCAT1]],[2]!db[NB NOTA_C],0)+1)</f>
        <v/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181" t="str">
        <f>IF(NOTA[[#This Row],[CONCAT1]]="","",MATCH(NOTA[[#This Row],[CONCAT1]],[2]!db[NB NOTA_C],0)+1)</f>
        <v/>
      </c>
    </row>
    <row r="580" spans="1:40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181" t="str">
        <f>IF(NOTA[[#This Row],[CONCAT1]]="","",MATCH(NOTA[[#This Row],[CONCAT1]],[2]!db[NB NOTA_C],0)+1)</f>
        <v/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181" t="str">
        <f>IF(NOTA[[#This Row],[CONCAT1]]="","",MATCH(NOTA[[#This Row],[CONCAT1]],[2]!db[NB NOTA_C],0)+1)</f>
        <v/>
      </c>
    </row>
    <row r="582" spans="1:40" s="48" customFormat="1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181" t="str">
        <f>IF(NOTA[[#This Row],[CONCAT1]]="","",MATCH(NOTA[[#This Row],[CONCAT1]],[2]!db[NB NOTA_C],0)+1)</f>
        <v/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181" t="str">
        <f>IF(NOTA[[#This Row],[CONCAT1]]="","",MATCH(NOTA[[#This Row],[CONCAT1]],[2]!db[NB NOTA_C],0)+1)</f>
        <v/>
      </c>
    </row>
    <row r="584" spans="1:40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181" t="str">
        <f>IF(NOTA[[#This Row],[CONCAT1]]="","",MATCH(NOTA[[#This Row],[CONCAT1]],[2]!db[NB NOTA_C],0)+1)</f>
        <v/>
      </c>
    </row>
    <row r="585" spans="1:40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181" t="str">
        <f>IF(NOTA[[#This Row],[CONCAT1]]="","",MATCH(NOTA[[#This Row],[CONCAT1]],[2]!db[NB NOTA_C],0)+1)</f>
        <v/>
      </c>
    </row>
    <row r="586" spans="1:40" s="48" customFormat="1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181" t="str">
        <f>IF(NOTA[[#This Row],[CONCAT1]]="","",MATCH(NOTA[[#This Row],[CONCAT1]],[2]!db[NB NOTA_C],0)+1)</f>
        <v/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181" t="str">
        <f>IF(NOTA[[#This Row],[CONCAT1]]="","",MATCH(NOTA[[#This Row],[CONCAT1]],[2]!db[NB NOTA_C],0)+1)</f>
        <v/>
      </c>
    </row>
    <row r="588" spans="1:40" ht="20.100000000000001" customHeight="1" x14ac:dyDescent="0.25">
      <c r="A5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0" t="str">
        <f>IF(NOTA[[#This Row],[ID_P]]="","",MATCH(NOTA[[#This Row],[ID_P]],[1]!B_MSK[N_ID],0))</f>
        <v/>
      </c>
      <c r="D588" s="50" t="str">
        <f ca="1">IF(NOTA[[#This Row],[NAMA BARANG]]="","",INDEX(NOTA[ID],MATCH(,INDIRECT(ADDRESS(ROW(NOTA[ID]),COLUMN(NOTA[ID]))&amp;":"&amp;ADDRESS(ROW(),COLUMN(NOTA[ID]))),-1)))</f>
        <v/>
      </c>
      <c r="E588" s="23"/>
      <c r="F588" s="26"/>
      <c r="G588" s="26"/>
      <c r="H588" s="31"/>
      <c r="I588" s="26"/>
      <c r="J588" s="51"/>
      <c r="K588" s="26"/>
      <c r="L588" s="26"/>
      <c r="M588" s="39"/>
      <c r="N588" s="26"/>
      <c r="O588" s="26"/>
      <c r="P588" s="49"/>
      <c r="Q588" s="52"/>
      <c r="R588" s="39"/>
      <c r="S588" s="53"/>
      <c r="T588" s="53"/>
      <c r="U588" s="54"/>
      <c r="V588" s="37"/>
      <c r="W588" s="54" t="str">
        <f>IF(NOTA[[#This Row],[HARGA/ CTN]]="",NOTA[[#This Row],[JUMLAH_H]],NOTA[[#This Row],[HARGA/ CTN]]*IF(NOTA[[#This Row],[C]]="",0,NOTA[[#This Row],[C]]))</f>
        <v/>
      </c>
      <c r="X588" s="54" t="str">
        <f>IF(NOTA[[#This Row],[JUMLAH]]="","",NOTA[[#This Row],[JUMLAH]]*NOTA[[#This Row],[DISC 1]])</f>
        <v/>
      </c>
      <c r="Y588" s="54" t="str">
        <f>IF(NOTA[[#This Row],[JUMLAH]]="","",(NOTA[[#This Row],[JUMLAH]]-NOTA[[#This Row],[DISC 1-]])*NOTA[[#This Row],[DISC 2]])</f>
        <v/>
      </c>
      <c r="Z588" s="54" t="str">
        <f>IF(NOTA[[#This Row],[JUMLAH]]="","",NOTA[[#This Row],[DISC 1-]]+NOTA[[#This Row],[DISC 2-]])</f>
        <v/>
      </c>
      <c r="AA588" s="54" t="str">
        <f>IF(NOTA[[#This Row],[JUMLAH]]="","",NOTA[[#This Row],[JUMLAH]]-NOTA[[#This Row],[DISC]])</f>
        <v/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54" t="str">
        <f>IF(OR(NOTA[[#This Row],[QTY]]="",NOTA[[#This Row],[HARGA SATUAN]]="",),"",NOTA[[#This Row],[QTY]]*NOTA[[#This Row],[HARGA SATUAN]])</f>
        <v/>
      </c>
      <c r="AF588" s="51" t="str">
        <f ca="1">IF(NOTA[ID_H]="","",INDEX(NOTA[TANGGAL],MATCH(,INDIRECT(ADDRESS(ROW(NOTA[TANGGAL]),COLUMN(NOTA[TANGGAL]))&amp;":"&amp;ADDRESS(ROW(),COLUMN(NOTA[TANGGAL]))),-1)))</f>
        <v/>
      </c>
      <c r="AG588" s="49" t="str">
        <f ca="1">IF(NOTA[[#This Row],[NAMA BARANG]]="","",INDEX(NOTA[SUPPLIER],MATCH(,INDIRECT(ADDRESS(ROW(NOTA[ID]),COLUMN(NOTA[ID]))&amp;":"&amp;ADDRESS(ROW(),COLUMN(NOTA[ID]))),-1)))</f>
        <v/>
      </c>
      <c r="AH588" s="49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181" t="str">
        <f>IF(NOTA[[#This Row],[CONCAT1]]="","",MATCH(NOTA[[#This Row],[CONCAT1]],[2]!db[NB NOTA_C],0)+1)</f>
        <v/>
      </c>
    </row>
    <row r="589" spans="1:40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 t="str">
        <f ca="1">IF(NOTA[[#This Row],[NAMA BARANG]]="","",INDEX(NOTA[ID],MATCH(,INDIRECT(ADDRESS(ROW(NOTA[ID]),COLUMN(NOTA[ID]))&amp;":"&amp;ADDRESS(ROW(),COLUMN(NOTA[ID]))),-1)))</f>
        <v/>
      </c>
      <c r="E589" s="23"/>
      <c r="F589" s="26"/>
      <c r="G589" s="26"/>
      <c r="H589" s="31"/>
      <c r="I589" s="26"/>
      <c r="J589" s="51"/>
      <c r="K589" s="26"/>
      <c r="L589" s="26"/>
      <c r="M589" s="39"/>
      <c r="N589" s="26"/>
      <c r="O589" s="26"/>
      <c r="P589" s="49"/>
      <c r="Q589" s="52"/>
      <c r="R589" s="39"/>
      <c r="S589" s="53"/>
      <c r="T589" s="53"/>
      <c r="U589" s="54"/>
      <c r="V589" s="37"/>
      <c r="W589" s="54" t="str">
        <f>IF(NOTA[[#This Row],[HARGA/ CTN]]="",NOTA[[#This Row],[JUMLAH_H]],NOTA[[#This Row],[HARGA/ CTN]]*IF(NOTA[[#This Row],[C]]="",0,NOTA[[#This Row],[C]]))</f>
        <v/>
      </c>
      <c r="X589" s="54" t="str">
        <f>IF(NOTA[[#This Row],[JUMLAH]]="","",NOTA[[#This Row],[JUMLAH]]*NOTA[[#This Row],[DISC 1]])</f>
        <v/>
      </c>
      <c r="Y589" s="54" t="str">
        <f>IF(NOTA[[#This Row],[JUMLAH]]="","",(NOTA[[#This Row],[JUMLAH]]-NOTA[[#This Row],[DISC 1-]])*NOTA[[#This Row],[DISC 2]])</f>
        <v/>
      </c>
      <c r="Z589" s="54" t="str">
        <f>IF(NOTA[[#This Row],[JUMLAH]]="","",NOTA[[#This Row],[DISC 1-]]+NOTA[[#This Row],[DISC 2-]])</f>
        <v/>
      </c>
      <c r="AA589" s="54" t="str">
        <f>IF(NOTA[[#This Row],[JUMLAH]]="","",NOTA[[#This Row],[JUMLAH]]-NOTA[[#This Row],[DISC]])</f>
        <v/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54" t="str">
        <f>IF(OR(NOTA[[#This Row],[QTY]]="",NOTA[[#This Row],[HARGA SATUAN]]="",),"",NOTA[[#This Row],[QTY]]*NOTA[[#This Row],[HARGA SATUAN]])</f>
        <v/>
      </c>
      <c r="AF589" s="51" t="str">
        <f ca="1">IF(NOTA[ID_H]="","",INDEX(NOTA[TANGGAL],MATCH(,INDIRECT(ADDRESS(ROW(NOTA[TANGGAL]),COLUMN(NOTA[TANGGAL]))&amp;":"&amp;ADDRESS(ROW(),COLUMN(NOTA[TANGGAL]))),-1)))</f>
        <v/>
      </c>
      <c r="AG589" s="49" t="str">
        <f ca="1">IF(NOTA[[#This Row],[NAMA BARANG]]="","",INDEX(NOTA[SUPPLIER],MATCH(,INDIRECT(ADDRESS(ROW(NOTA[ID]),COLUMN(NOTA[ID]))&amp;":"&amp;ADDRESS(ROW(),COLUMN(NOTA[ID]))),-1)))</f>
        <v/>
      </c>
      <c r="AH589" s="49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181" t="str">
        <f>IF(NOTA[[#This Row],[CONCAT1]]="","",MATCH(NOTA[[#This Row],[CONCAT1]],[2]!db[NB NOTA_C],0)+1)</f>
        <v/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26"/>
      <c r="L590" s="26"/>
      <c r="M590" s="34"/>
      <c r="N590" s="26"/>
      <c r="O590" s="26"/>
      <c r="P590" s="28"/>
      <c r="Q590" s="46"/>
      <c r="R590" s="39"/>
      <c r="S590" s="53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181" t="str">
        <f>IF(NOTA[[#This Row],[CONCAT1]]="","",MATCH(NOTA[[#This Row],[CONCAT1]],[2]!db[NB NOTA_C],0)+1)</f>
        <v/>
      </c>
    </row>
    <row r="591" spans="1:40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32"/>
      <c r="G591" s="32"/>
      <c r="H591" s="55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181" t="str">
        <f>IF(NOTA[[#This Row],[CONCAT1]]="","",MATCH(NOTA[[#This Row],[CONCAT1]],[2]!db[NB NOTA_C],0)+1)</f>
        <v/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181" t="str">
        <f>IF(NOTA[[#This Row],[CONCAT1]]="","",MATCH(NOTA[[#This Row],[CONCAT1]],[2]!db[NB NOTA_C],0)+1)</f>
        <v/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3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181" t="str">
        <f>IF(NOTA[[#This Row],[CONCAT1]]="","",MATCH(NOTA[[#This Row],[CONCAT1]],[2]!db[NB NOTA_C],0)+1)</f>
        <v/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181" t="str">
        <f>IF(NOTA[[#This Row],[CONCAT1]]="","",MATCH(NOTA[[#This Row],[CONCAT1]],[2]!db[NB NOTA_C],0)+1)</f>
        <v/>
      </c>
    </row>
    <row r="595" spans="1:40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181" t="str">
        <f>IF(NOTA[[#This Row],[CONCAT1]]="","",MATCH(NOTA[[#This Row],[CONCAT1]],[2]!db[NB NOTA_C],0)+1)</f>
        <v/>
      </c>
    </row>
    <row r="596" spans="1:40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181" t="str">
        <f>IF(NOTA[[#This Row],[CONCAT1]]="","",MATCH(NOTA[[#This Row],[CONCAT1]],[2]!db[NB NOTA_C],0)+1)</f>
        <v/>
      </c>
    </row>
    <row r="597" spans="1:40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26"/>
      <c r="G597" s="26"/>
      <c r="H597" s="31"/>
      <c r="I597" s="26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181" t="str">
        <f>IF(NOTA[[#This Row],[CONCAT1]]="","",MATCH(NOTA[[#This Row],[CONCAT1]],[2]!db[NB NOTA_C],0)+1)</f>
        <v/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52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181" t="str">
        <f>IF(NOTA[[#This Row],[CONCAT1]]="","",MATCH(NOTA[[#This Row],[CONCAT1]],[2]!db[NB NOTA_C],0)+1)</f>
        <v/>
      </c>
    </row>
    <row r="599" spans="1:40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181" t="str">
        <f>IF(NOTA[[#This Row],[CONCAT1]]="","",MATCH(NOTA[[#This Row],[CONCAT1]],[2]!db[NB NOTA_C],0)+1)</f>
        <v/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181" t="str">
        <f>IF(NOTA[[#This Row],[CONCAT1]]="","",MATCH(NOTA[[#This Row],[CONCAT1]],[2]!db[NB NOTA_C],0)+1)</f>
        <v/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181" t="str">
        <f>IF(NOTA[[#This Row],[CONCAT1]]="","",MATCH(NOTA[[#This Row],[CONCAT1]],[2]!db[NB NOTA_C],0)+1)</f>
        <v/>
      </c>
    </row>
    <row r="602" spans="1:40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181" t="str">
        <f>IF(NOTA[[#This Row],[CONCAT1]]="","",MATCH(NOTA[[#This Row],[CONCAT1]],[2]!db[NB NOTA_C],0)+1)</f>
        <v/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181" t="str">
        <f>IF(NOTA[[#This Row],[CONCAT1]]="","",MATCH(NOTA[[#This Row],[CONCAT1]],[2]!db[NB NOTA_C],0)+1)</f>
        <v/>
      </c>
    </row>
    <row r="604" spans="1:40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181" t="str">
        <f>IF(NOTA[[#This Row],[CONCAT1]]="","",MATCH(NOTA[[#This Row],[CONCAT1]],[2]!db[NB NOTA_C],0)+1)</f>
        <v/>
      </c>
    </row>
    <row r="605" spans="1:40" ht="20.100000000000001" customHeight="1" x14ac:dyDescent="0.25">
      <c r="A6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0" t="str">
        <f>IF(NOTA[[#This Row],[ID_P]]="","",MATCH(NOTA[[#This Row],[ID_P]],[1]!B_MSK[N_ID],0))</f>
        <v/>
      </c>
      <c r="D605" s="50" t="str">
        <f ca="1">IF(NOTA[[#This Row],[NAMA BARANG]]="","",INDEX(NOTA[ID],MATCH(,INDIRECT(ADDRESS(ROW(NOTA[ID]),COLUMN(NOTA[ID]))&amp;":"&amp;ADDRESS(ROW(),COLUMN(NOTA[ID]))),-1)))</f>
        <v/>
      </c>
      <c r="E605" s="23"/>
      <c r="F605" s="26"/>
      <c r="G605" s="26"/>
      <c r="H605" s="31"/>
      <c r="I605" s="26"/>
      <c r="J605" s="51"/>
      <c r="K605" s="26"/>
      <c r="L605" s="26"/>
      <c r="M605" s="39"/>
      <c r="N605" s="26"/>
      <c r="O605" s="26"/>
      <c r="P605" s="49"/>
      <c r="Q605" s="52"/>
      <c r="R605" s="39"/>
      <c r="S605" s="53"/>
      <c r="T605" s="53"/>
      <c r="U605" s="54"/>
      <c r="V605" s="37"/>
      <c r="W605" s="54" t="str">
        <f>IF(NOTA[[#This Row],[HARGA/ CTN]]="",NOTA[[#This Row],[JUMLAH_H]],NOTA[[#This Row],[HARGA/ CTN]]*IF(NOTA[[#This Row],[C]]="",0,NOTA[[#This Row],[C]]))</f>
        <v/>
      </c>
      <c r="X605" s="54" t="str">
        <f>IF(NOTA[[#This Row],[JUMLAH]]="","",NOTA[[#This Row],[JUMLAH]]*NOTA[[#This Row],[DISC 1]])</f>
        <v/>
      </c>
      <c r="Y605" s="54" t="str">
        <f>IF(NOTA[[#This Row],[JUMLAH]]="","",(NOTA[[#This Row],[JUMLAH]]-NOTA[[#This Row],[DISC 1-]])*NOTA[[#This Row],[DISC 2]])</f>
        <v/>
      </c>
      <c r="Z605" s="54" t="str">
        <f>IF(NOTA[[#This Row],[JUMLAH]]="","",NOTA[[#This Row],[DISC 1-]]+NOTA[[#This Row],[DISC 2-]])</f>
        <v/>
      </c>
      <c r="AA605" s="54" t="str">
        <f>IF(NOTA[[#This Row],[JUMLAH]]="","",NOTA[[#This Row],[JUMLAH]]-NOTA[[#This Row],[DISC]])</f>
        <v/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4" t="str">
        <f>IF(OR(NOTA[[#This Row],[QTY]]="",NOTA[[#This Row],[HARGA SATUAN]]="",),"",NOTA[[#This Row],[QTY]]*NOTA[[#This Row],[HARGA SATUAN]])</f>
        <v/>
      </c>
      <c r="AF605" s="51" t="str">
        <f ca="1">IF(NOTA[ID_H]="","",INDEX(NOTA[TANGGAL],MATCH(,INDIRECT(ADDRESS(ROW(NOTA[TANGGAL]),COLUMN(NOTA[TANGGAL]))&amp;":"&amp;ADDRESS(ROW(),COLUMN(NOTA[TANGGAL]))),-1)))</f>
        <v/>
      </c>
      <c r="AG605" s="49" t="str">
        <f ca="1">IF(NOTA[[#This Row],[NAMA BARANG]]="","",INDEX(NOTA[SUPPLIER],MATCH(,INDIRECT(ADDRESS(ROW(NOTA[ID]),COLUMN(NOTA[ID]))&amp;":"&amp;ADDRESS(ROW(),COLUMN(NOTA[ID]))),-1)))</f>
        <v/>
      </c>
      <c r="AH605" s="49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181" t="str">
        <f>IF(NOTA[[#This Row],[CONCAT1]]="","",MATCH(NOTA[[#This Row],[CONCAT1]],[2]!db[NB NOTA_C],0)+1)</f>
        <v/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181" t="str">
        <f>IF(NOTA[[#This Row],[CONCAT1]]="","",MATCH(NOTA[[#This Row],[CONCAT1]],[2]!db[NB NOTA_C],0)+1)</f>
        <v/>
      </c>
    </row>
    <row r="607" spans="1:40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181" t="str">
        <f>IF(NOTA[[#This Row],[CONCAT1]]="","",MATCH(NOTA[[#This Row],[CONCAT1]],[2]!db[NB NOTA_C],0)+1)</f>
        <v/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181" t="str">
        <f>IF(NOTA[[#This Row],[CONCAT1]]="","",MATCH(NOTA[[#This Row],[CONCAT1]],[2]!db[NB NOTA_C],0)+1)</f>
        <v/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181" t="str">
        <f>IF(NOTA[[#This Row],[CONCAT1]]="","",MATCH(NOTA[[#This Row],[CONCAT1]],[2]!db[NB NOTA_C],0)+1)</f>
        <v/>
      </c>
    </row>
    <row r="610" spans="1:40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181" t="str">
        <f>IF(NOTA[[#This Row],[CONCAT1]]="","",MATCH(NOTA[[#This Row],[CONCAT1]],[2]!db[NB NOTA_C],0)+1)</f>
        <v/>
      </c>
    </row>
    <row r="611" spans="1:40" s="48" customFormat="1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26"/>
      <c r="G611" s="26"/>
      <c r="H611" s="31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181" t="str">
        <f>IF(NOTA[[#This Row],[CONCAT1]]="","",MATCH(NOTA[[#This Row],[CONCAT1]],[2]!db[NB NOTA_C],0)+1)</f>
        <v/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181" t="str">
        <f>IF(NOTA[[#This Row],[CONCAT1]]="","",MATCH(NOTA[[#This Row],[CONCAT1]],[2]!db[NB NOTA_C],0)+1)</f>
        <v/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26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181" t="str">
        <f>IF(NOTA[[#This Row],[CONCAT1]]="","",MATCH(NOTA[[#This Row],[CONCAT1]],[2]!db[NB NOTA_C],0)+1)</f>
        <v/>
      </c>
    </row>
    <row r="614" spans="1:40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32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181" t="str">
        <f>IF(NOTA[[#This Row],[CONCAT1]]="","",MATCH(NOTA[[#This Row],[CONCAT1]],[2]!db[NB NOTA_C],0)+1)</f>
        <v/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32"/>
      <c r="G615" s="32"/>
      <c r="H615" s="55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181" t="str">
        <f>IF(NOTA[[#This Row],[CONCAT1]]="","",MATCH(NOTA[[#This Row],[CONCAT1]],[2]!db[NB NOTA_C],0)+1)</f>
        <v/>
      </c>
    </row>
    <row r="616" spans="1:40" ht="20.100000000000001" customHeight="1" x14ac:dyDescent="0.25">
      <c r="A6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26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181" t="str">
        <f>IF(NOTA[[#This Row],[CONCAT1]]="","",MATCH(NOTA[[#This Row],[CONCAT1]],[2]!db[NB NOTA_C],0)+1)</f>
        <v/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32"/>
      <c r="J617" s="51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181" t="str">
        <f>IF(NOTA[[#This Row],[CONCAT1]]="","",MATCH(NOTA[[#This Row],[CONCAT1]],[2]!db[NB NOTA_C],0)+1)</f>
        <v/>
      </c>
    </row>
    <row r="618" spans="1:40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181" t="str">
        <f>IF(NOTA[[#This Row],[CONCAT1]]="","",MATCH(NOTA[[#This Row],[CONCAT1]],[2]!db[NB NOTA_C],0)+1)</f>
        <v/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32"/>
      <c r="O619" s="26"/>
      <c r="P619" s="28"/>
      <c r="Q619" s="46"/>
      <c r="R619" s="34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181" t="str">
        <f>IF(NOTA[[#This Row],[CONCAT1]]="","",MATCH(NOTA[[#This Row],[CONCAT1]],[2]!db[NB NOTA_C],0)+1)</f>
        <v/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26"/>
      <c r="G620" s="26"/>
      <c r="H620" s="31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181" t="str">
        <f>IF(NOTA[[#This Row],[CONCAT1]]="","",MATCH(NOTA[[#This Row],[CONCAT1]],[2]!db[NB NOTA_C],0)+1)</f>
        <v/>
      </c>
    </row>
    <row r="621" spans="1:40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32"/>
      <c r="G621" s="32"/>
      <c r="H621" s="55"/>
      <c r="I621" s="32"/>
      <c r="J621" s="33"/>
      <c r="K621" s="32"/>
      <c r="L621" s="26"/>
      <c r="M621" s="34"/>
      <c r="N621" s="26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181" t="str">
        <f>IF(NOTA[[#This Row],[CONCAT1]]="","",MATCH(NOTA[[#This Row],[CONCAT1]],[2]!db[NB NOTA_C],0)+1)</f>
        <v/>
      </c>
    </row>
    <row r="622" spans="1:40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168"/>
      <c r="F622" s="169"/>
      <c r="G622" s="169"/>
      <c r="H622" s="170"/>
      <c r="I622" s="169"/>
      <c r="J622" s="171"/>
      <c r="K622" s="169"/>
      <c r="L622" s="26"/>
      <c r="M622" s="172"/>
      <c r="N622" s="167"/>
      <c r="O622" s="169"/>
      <c r="P622" s="166"/>
      <c r="Q622" s="173"/>
      <c r="R622" s="172"/>
      <c r="S622" s="174"/>
      <c r="T622" s="174"/>
      <c r="U622" s="175"/>
      <c r="V622" s="176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181" t="str">
        <f>IF(NOTA[[#This Row],[CONCAT1]]="","",MATCH(NOTA[[#This Row],[CONCAT1]],[2]!db[NB NOTA_C],0)+1)</f>
        <v/>
      </c>
    </row>
    <row r="623" spans="1:40" s="48" customFormat="1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26"/>
      <c r="G623" s="26"/>
      <c r="H623" s="31"/>
      <c r="I623" s="32"/>
      <c r="J623" s="33"/>
      <c r="K623" s="32"/>
      <c r="L623" s="26"/>
      <c r="M623" s="34"/>
      <c r="N623" s="26"/>
      <c r="O623" s="26"/>
      <c r="P623" s="28"/>
      <c r="Q623" s="46"/>
      <c r="R623" s="34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181" t="str">
        <f>IF(NOTA[[#This Row],[CONCAT1]]="","",MATCH(NOTA[[#This Row],[CONCAT1]],[2]!db[NB NOTA_C],0)+1)</f>
        <v/>
      </c>
    </row>
    <row r="624" spans="1:40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181" t="str">
        <f>IF(NOTA[[#This Row],[CONCAT1]]="","",MATCH(NOTA[[#This Row],[CONCAT1]],[2]!db[NB NOTA_C],0)+1)</f>
        <v/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32"/>
      <c r="G625" s="32"/>
      <c r="H625" s="55"/>
      <c r="I625" s="32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181" t="str">
        <f>IF(NOTA[[#This Row],[CONCAT1]]="","",MATCH(NOTA[[#This Row],[CONCAT1]],[2]!db[NB NOTA_C],0)+1)</f>
        <v/>
      </c>
    </row>
    <row r="626" spans="1:40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2"/>
      <c r="J626" s="33"/>
      <c r="K626" s="32"/>
      <c r="L626" s="26"/>
      <c r="M626" s="34"/>
      <c r="N626" s="26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181" t="str">
        <f>IF(NOTA[[#This Row],[CONCAT1]]="","",MATCH(NOTA[[#This Row],[CONCAT1]],[2]!db[NB NOTA_C],0)+1)</f>
        <v/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181" t="str">
        <f>IF(NOTA[[#This Row],[CONCAT1]]="","",MATCH(NOTA[[#This Row],[CONCAT1]],[2]!db[NB NOTA_C],0)+1)</f>
        <v/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38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1" t="str">
        <f>IF(NOTA[[#This Row],[CONCAT1]]="","",MATCH(NOTA[[#This Row],[CONCAT1]],[2]!db[NB NOTA_C],0)+1)</f>
        <v/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23"/>
      <c r="F629" s="26"/>
      <c r="G629" s="26"/>
      <c r="H629" s="31"/>
      <c r="I629" s="26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181" t="str">
        <f>IF(NOTA[[#This Row],[CONCAT1]]="","",MATCH(NOTA[[#This Row],[CONCAT1]],[2]!db[NB NOTA_C],0)+1)</f>
        <v/>
      </c>
    </row>
    <row r="630" spans="1:40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32"/>
      <c r="J630" s="33"/>
      <c r="K630" s="32"/>
      <c r="L630" s="26"/>
      <c r="M630" s="34"/>
      <c r="N630" s="26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181" t="str">
        <f>IF(NOTA[[#This Row],[CONCAT1]]="","",MATCH(NOTA[[#This Row],[CONCAT1]],[2]!db[NB NOTA_C],0)+1)</f>
        <v/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26"/>
      <c r="G631" s="26"/>
      <c r="H631" s="31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181" t="str">
        <f>IF(NOTA[[#This Row],[CONCAT1]]="","",MATCH(NOTA[[#This Row],[CONCAT1]],[2]!db[NB NOTA_C],0)+1)</f>
        <v/>
      </c>
    </row>
    <row r="632" spans="1:40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23"/>
      <c r="F632" s="26"/>
      <c r="G632" s="26"/>
      <c r="H632" s="31"/>
      <c r="I632" s="26"/>
      <c r="J632" s="33"/>
      <c r="K632" s="32"/>
      <c r="L632" s="26"/>
      <c r="M632" s="34"/>
      <c r="N632" s="32"/>
      <c r="O632" s="26"/>
      <c r="P632" s="28"/>
      <c r="Q632" s="188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181" t="str">
        <f>IF(NOTA[[#This Row],[CONCAT1]]="","",MATCH(NOTA[[#This Row],[CONCAT1]],[2]!db[NB NOTA_C],0)+1)</f>
        <v/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181" t="str">
        <f>IF(NOTA[[#This Row],[CONCAT1]]="","",MATCH(NOTA[[#This Row],[CONCAT1]],[2]!db[NB NOTA_C],0)+1)</f>
        <v/>
      </c>
    </row>
    <row r="634" spans="1:40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181" t="str">
        <f>IF(NOTA[[#This Row],[CONCAT1]]="","",MATCH(NOTA[[#This Row],[CONCAT1]],[2]!db[NB NOTA_C],0)+1)</f>
        <v/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181" t="str">
        <f>IF(NOTA[[#This Row],[CONCAT1]]="","",MATCH(NOTA[[#This Row],[CONCAT1]],[2]!db[NB NOTA_C],0)+1)</f>
        <v/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26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181" t="str">
        <f>IF(NOTA[[#This Row],[CONCAT1]]="","",MATCH(NOTA[[#This Row],[CONCAT1]],[2]!db[NB NOTA_C],0)+1)</f>
        <v/>
      </c>
    </row>
    <row r="637" spans="1:40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181" t="str">
        <f>IF(NOTA[[#This Row],[CONCAT1]]="","",MATCH(NOTA[[#This Row],[CONCAT1]],[2]!db[NB NOTA_C],0)+1)</f>
        <v/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26"/>
      <c r="G638" s="26"/>
      <c r="H638" s="31"/>
      <c r="I638" s="26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181" t="str">
        <f>IF(NOTA[[#This Row],[CONCAT1]]="","",MATCH(NOTA[[#This Row],[CONCAT1]],[2]!db[NB NOTA_C],0)+1)</f>
        <v/>
      </c>
    </row>
    <row r="639" spans="1:40" s="48" customFormat="1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181" t="str">
        <f>IF(NOTA[[#This Row],[CONCAT1]]="","",MATCH(NOTA[[#This Row],[CONCAT1]],[2]!db[NB NOTA_C],0)+1)</f>
        <v/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181" t="str">
        <f>IF(NOTA[[#This Row],[CONCAT1]]="","",MATCH(NOTA[[#This Row],[CONCAT1]],[2]!db[NB NOTA_C],0)+1)</f>
        <v/>
      </c>
    </row>
    <row r="641" spans="1:40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181" t="str">
        <f>IF(NOTA[[#This Row],[CONCAT1]]="","",MATCH(NOTA[[#This Row],[CONCAT1]],[2]!db[NB NOTA_C],0)+1)</f>
        <v/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181" t="str">
        <f>IF(NOTA[[#This Row],[CONCAT1]]="","",MATCH(NOTA[[#This Row],[CONCAT1]],[2]!db[NB NOTA_C],0)+1)</f>
        <v/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181" t="str">
        <f>IF(NOTA[[#This Row],[CONCAT1]]="","",MATCH(NOTA[[#This Row],[CONCAT1]],[2]!db[NB NOTA_C],0)+1)</f>
        <v/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1" t="str">
        <f>IF(NOTA[[#This Row],[CONCAT1]]="","",MATCH(NOTA[[#This Row],[CONCAT1]],[2]!db[NB NOTA_C],0)+1)</f>
        <v/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32"/>
      <c r="G645" s="32"/>
      <c r="H645" s="55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181" t="str">
        <f>IF(NOTA[[#This Row],[CONCAT1]]="","",MATCH(NOTA[[#This Row],[CONCAT1]],[2]!db[NB NOTA_C],0)+1)</f>
        <v/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181" t="str">
        <f>IF(NOTA[[#This Row],[CONCAT1]]="","",MATCH(NOTA[[#This Row],[CONCAT1]],[2]!db[NB NOTA_C],0)+1)</f>
        <v/>
      </c>
    </row>
    <row r="647" spans="1:40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181" t="str">
        <f>IF(NOTA[[#This Row],[CONCAT1]]="","",MATCH(NOTA[[#This Row],[CONCAT1]],[2]!db[NB NOTA_C],0)+1)</f>
        <v/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32"/>
      <c r="G648" s="32"/>
      <c r="H648" s="55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181" t="str">
        <f>IF(NOTA[[#This Row],[CONCAT1]]="","",MATCH(NOTA[[#This Row],[CONCAT1]],[2]!db[NB NOTA_C],0)+1)</f>
        <v/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51"/>
      <c r="K649" s="32"/>
      <c r="L649" s="26"/>
      <c r="M649" s="34"/>
      <c r="N649" s="32"/>
      <c r="O649" s="26"/>
      <c r="P649" s="28"/>
      <c r="Q649" s="52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181" t="str">
        <f>IF(NOTA[[#This Row],[CONCAT1]]="","",MATCH(NOTA[[#This Row],[CONCAT1]],[2]!db[NB NOTA_C],0)+1)</f>
        <v/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26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181" t="str">
        <f>IF(NOTA[[#This Row],[CONCAT1]]="","",MATCH(NOTA[[#This Row],[CONCAT1]],[2]!db[NB NOTA_C],0)+1)</f>
        <v/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1" t="str">
        <f>IF(NOTA[[#This Row],[CONCAT1]]="","",MATCH(NOTA[[#This Row],[CONCAT1]],[2]!db[NB NOTA_C],0)+1)</f>
        <v/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181" t="str">
        <f>IF(NOTA[[#This Row],[CONCAT1]]="","",MATCH(NOTA[[#This Row],[CONCAT1]],[2]!db[NB NOTA_C],0)+1)</f>
        <v/>
      </c>
    </row>
    <row r="653" spans="1:40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1" t="str">
        <f>IF(NOTA[[#This Row],[CONCAT1]]="","",MATCH(NOTA[[#This Row],[CONCAT1]],[2]!db[NB NOTA_C],0)+1)</f>
        <v/>
      </c>
    </row>
    <row r="654" spans="1:40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52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181" t="str">
        <f>IF(NOTA[[#This Row],[CONCAT1]]="","",MATCH(NOTA[[#This Row],[CONCAT1]],[2]!db[NB NOTA_C],0)+1)</f>
        <v/>
      </c>
    </row>
    <row r="655" spans="1:40" s="48" customFormat="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55"/>
      <c r="I655" s="32"/>
      <c r="J655" s="33"/>
      <c r="K655" s="32"/>
      <c r="L655" s="26"/>
      <c r="M655" s="34"/>
      <c r="N655" s="32"/>
      <c r="O655" s="26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181" t="str">
        <f>IF(NOTA[[#This Row],[CONCAT1]]="","",MATCH(NOTA[[#This Row],[CONCAT1]],[2]!db[NB NOTA_C],0)+1)</f>
        <v/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181" t="str">
        <f>IF(NOTA[[#This Row],[CONCAT1]]="","",MATCH(NOTA[[#This Row],[CONCAT1]],[2]!db[NB NOTA_C],0)+1)</f>
        <v/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49"/>
      <c r="Q657" s="52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181" t="str">
        <f>IF(NOTA[[#This Row],[CONCAT1]]="","",MATCH(NOTA[[#This Row],[CONCAT1]],[2]!db[NB NOTA_C],0)+1)</f>
        <v/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32"/>
      <c r="G658" s="32"/>
      <c r="H658" s="55"/>
      <c r="I658" s="32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181" t="str">
        <f>IF(NOTA[[#This Row],[CONCAT1]]="","",MATCH(NOTA[[#This Row],[CONCAT1]],[2]!db[NB NOTA_C],0)+1)</f>
        <v/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181" t="str">
        <f>IF(NOTA[[#This Row],[CONCAT1]]="","",MATCH(NOTA[[#This Row],[CONCAT1]],[2]!db[NB NOTA_C],0)+1)</f>
        <v/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26"/>
      <c r="J660" s="33"/>
      <c r="K660" s="109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181" t="str">
        <f>IF(NOTA[[#This Row],[CONCAT1]]="","",MATCH(NOTA[[#This Row],[CONCAT1]],[2]!db[NB NOTA_C],0)+1)</f>
        <v/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32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181" t="str">
        <f>IF(NOTA[[#This Row],[CONCAT1]]="","",MATCH(NOTA[[#This Row],[CONCAT1]],[2]!db[NB NOTA_C],0)+1)</f>
        <v/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55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181" t="str">
        <f>IF(NOTA[[#This Row],[CONCAT1]]="","",MATCH(NOTA[[#This Row],[CONCAT1]],[2]!db[NB NOTA_C],0)+1)</f>
        <v/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179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1" t="str">
        <f>IF(NOTA[[#This Row],[CONCAT1]]="","",MATCH(NOTA[[#This Row],[CONCAT1]],[2]!db[NB NOTA_C],0)+1)</f>
        <v/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26"/>
      <c r="G664" s="26"/>
      <c r="H664" s="31"/>
      <c r="I664" s="32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181" t="str">
        <f>IF(NOTA[[#This Row],[CONCAT1]]="","",MATCH(NOTA[[#This Row],[CONCAT1]],[2]!db[NB NOTA_C],0)+1)</f>
        <v/>
      </c>
    </row>
    <row r="665" spans="1:40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32"/>
      <c r="G665" s="32"/>
      <c r="H665" s="55"/>
      <c r="I665" s="26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1" t="str">
        <f>IF(NOTA[[#This Row],[CONCAT1]]="","",MATCH(NOTA[[#This Row],[CONCAT1]],[2]!db[NB NOTA_C],0)+1)</f>
        <v/>
      </c>
    </row>
    <row r="666" spans="1:40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181" t="str">
        <f>IF(NOTA[[#This Row],[CONCAT1]]="","",MATCH(NOTA[[#This Row],[CONCAT1]],[2]!db[NB NOTA_C],0)+1)</f>
        <v/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26"/>
      <c r="G667" s="26"/>
      <c r="H667" s="31"/>
      <c r="I667" s="32"/>
      <c r="J667" s="51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1" t="str">
        <f>IF(NOTA[[#This Row],[CONCAT1]]="","",MATCH(NOTA[[#This Row],[CONCAT1]],[2]!db[NB NOTA_C],0)+1)</f>
        <v/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181" t="str">
        <f>IF(NOTA[[#This Row],[CONCAT1]]="","",MATCH(NOTA[[#This Row],[CONCAT1]],[2]!db[NB NOTA_C],0)+1)</f>
        <v/>
      </c>
    </row>
    <row r="669" spans="1:40" s="48" customFormat="1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32"/>
      <c r="G669" s="32"/>
      <c r="H669" s="55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181" t="str">
        <f>IF(NOTA[[#This Row],[CONCAT1]]="","",MATCH(NOTA[[#This Row],[CONCAT1]],[2]!db[NB NOTA_C],0)+1)</f>
        <v/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53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181" t="str">
        <f>IF(NOTA[[#This Row],[CONCAT1]]="","",MATCH(NOTA[[#This Row],[CONCAT1]],[2]!db[NB NOTA_C],0)+1)</f>
        <v/>
      </c>
    </row>
    <row r="671" spans="1:40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26"/>
      <c r="G671" s="26"/>
      <c r="H671" s="31"/>
      <c r="I671" s="32"/>
      <c r="J671" s="51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181" t="str">
        <f>IF(NOTA[[#This Row],[CONCAT1]]="","",MATCH(NOTA[[#This Row],[CONCAT1]],[2]!db[NB NOTA_C],0)+1)</f>
        <v/>
      </c>
    </row>
    <row r="672" spans="1:40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33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181" t="str">
        <f>IF(NOTA[[#This Row],[CONCAT1]]="","",MATCH(NOTA[[#This Row],[CONCAT1]],[2]!db[NB NOTA_C],0)+1)</f>
        <v/>
      </c>
    </row>
    <row r="673" spans="1:40" s="48" customFormat="1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32"/>
      <c r="G673" s="32"/>
      <c r="H673" s="55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181" t="str">
        <f>IF(NOTA[[#This Row],[CONCAT1]]="","",MATCH(NOTA[[#This Row],[CONCAT1]],[2]!db[NB NOTA_C],0)+1)</f>
        <v/>
      </c>
    </row>
    <row r="674" spans="1:40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28"/>
      <c r="Q674" s="52"/>
      <c r="R674" s="39"/>
      <c r="S674" s="35"/>
      <c r="T674" s="35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181" t="str">
        <f>IF(NOTA[[#This Row],[CONCAT1]]="","",MATCH(NOTA[[#This Row],[CONCAT1]],[2]!db[NB NOTA_C],0)+1)</f>
        <v/>
      </c>
    </row>
    <row r="675" spans="1:40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181" t="str">
        <f>IF(NOTA[[#This Row],[CONCAT1]]="","",MATCH(NOTA[[#This Row],[CONCAT1]],[2]!db[NB NOTA_C],0)+1)</f>
        <v/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61"/>
      <c r="F676" s="62"/>
      <c r="G676" s="62"/>
      <c r="H676" s="107"/>
      <c r="I676" s="62"/>
      <c r="J676" s="60"/>
      <c r="K676" s="62"/>
      <c r="L676" s="26"/>
      <c r="M676" s="63"/>
      <c r="N676" s="62"/>
      <c r="O676" s="26"/>
      <c r="P676" s="28"/>
      <c r="Q676" s="64"/>
      <c r="R676" s="39"/>
      <c r="S676" s="35"/>
      <c r="T676" s="35"/>
      <c r="U676" s="59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181" t="str">
        <f>IF(NOTA[[#This Row],[CONCAT1]]="","",MATCH(NOTA[[#This Row],[CONCAT1]],[2]!db[NB NOTA_C],0)+1)</f>
        <v/>
      </c>
    </row>
    <row r="677" spans="1:40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181" t="str">
        <f>IF(NOTA[[#This Row],[CONCAT1]]="","",MATCH(NOTA[[#This Row],[CONCAT1]],[2]!db[NB NOTA_C],0)+1)</f>
        <v/>
      </c>
    </row>
    <row r="678" spans="1:40" s="48" customFormat="1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1" t="str">
        <f>IF(NOTA[[#This Row],[CONCAT1]]="","",MATCH(NOTA[[#This Row],[CONCAT1]],[2]!db[NB NOTA_C],0)+1)</f>
        <v/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181" t="str">
        <f>IF(NOTA[[#This Row],[CONCAT1]]="","",MATCH(NOTA[[#This Row],[CONCAT1]],[2]!db[NB NOTA_C],0)+1)</f>
        <v/>
      </c>
    </row>
    <row r="680" spans="1:40" s="48" customFormat="1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181" t="str">
        <f>IF(NOTA[[#This Row],[CONCAT1]]="","",MATCH(NOTA[[#This Row],[CONCAT1]],[2]!db[NB NOTA_C],0)+1)</f>
        <v/>
      </c>
    </row>
    <row r="681" spans="1:40" ht="20.100000000000001" customHeight="1" x14ac:dyDescent="0.25">
      <c r="A68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181" t="str">
        <f>IF(NOTA[[#This Row],[CONCAT1]]="","",MATCH(NOTA[[#This Row],[CONCAT1]],[2]!db[NB NOTA_C],0)+1)</f>
        <v/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181" t="str">
        <f>IF(NOTA[[#This Row],[CONCAT1]]="","",MATCH(NOTA[[#This Row],[CONCAT1]],[2]!db[NB NOTA_C],0)+1)</f>
        <v/>
      </c>
    </row>
    <row r="683" spans="1:40" s="48" customFormat="1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181" t="str">
        <f>IF(NOTA[[#This Row],[CONCAT1]]="","",MATCH(NOTA[[#This Row],[CONCAT1]],[2]!db[NB NOTA_C],0)+1)</f>
        <v/>
      </c>
    </row>
    <row r="684" spans="1:40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181" t="str">
        <f>IF(NOTA[[#This Row],[CONCAT1]]="","",MATCH(NOTA[[#This Row],[CONCAT1]],[2]!db[NB NOTA_C],0)+1)</f>
        <v/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181" t="str">
        <f>IF(NOTA[[#This Row],[CONCAT1]]="","",MATCH(NOTA[[#This Row],[CONCAT1]],[2]!db[NB NOTA_C],0)+1)</f>
        <v/>
      </c>
    </row>
    <row r="686" spans="1:40" s="48" customFormat="1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26"/>
      <c r="G686" s="26"/>
      <c r="H686" s="31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181" t="str">
        <f>IF(NOTA[[#This Row],[CONCAT1]]="","",MATCH(NOTA[[#This Row],[CONCAT1]],[2]!db[NB NOTA_C],0)+1)</f>
        <v/>
      </c>
    </row>
    <row r="687" spans="1:40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23"/>
      <c r="F687" s="26"/>
      <c r="G687" s="26"/>
      <c r="H687" s="31"/>
      <c r="I687" s="26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181" t="str">
        <f>IF(NOTA[[#This Row],[CONCAT1]]="","",MATCH(NOTA[[#This Row],[CONCAT1]],[2]!db[NB NOTA_C],0)+1)</f>
        <v/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55"/>
      <c r="I688" s="32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181" t="str">
        <f>IF(NOTA[[#This Row],[CONCAT1]]="","",MATCH(NOTA[[#This Row],[CONCAT1]],[2]!db[NB NOTA_C],0)+1)</f>
        <v/>
      </c>
    </row>
    <row r="689" spans="1:40" s="48" customFormat="1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181" t="str">
        <f>IF(NOTA[[#This Row],[CONCAT1]]="","",MATCH(NOTA[[#This Row],[CONCAT1]],[2]!db[NB NOTA_C],0)+1)</f>
        <v/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31"/>
      <c r="I690" s="32"/>
      <c r="J690" s="33"/>
      <c r="K690" s="32"/>
      <c r="L690" s="26"/>
      <c r="M690" s="34"/>
      <c r="N690" s="32"/>
      <c r="O690" s="32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1" t="str">
        <f>IF(NOTA[[#This Row],[CONCAT1]]="","",MATCH(NOTA[[#This Row],[CONCAT1]],[2]!db[NB NOTA_C],0)+1)</f>
        <v/>
      </c>
    </row>
    <row r="691" spans="1:40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32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181" t="str">
        <f>IF(NOTA[[#This Row],[CONCAT1]]="","",MATCH(NOTA[[#This Row],[CONCAT1]],[2]!db[NB NOTA_C],0)+1)</f>
        <v/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1" t="str">
        <f>IF(NOTA[[#This Row],[CONCAT1]]="","",MATCH(NOTA[[#This Row],[CONCAT1]],[2]!db[NB NOTA_C],0)+1)</f>
        <v/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26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181" t="str">
        <f>IF(NOTA[[#This Row],[CONCAT1]]="","",MATCH(NOTA[[#This Row],[CONCAT1]],[2]!db[NB NOTA_C],0)+1)</f>
        <v/>
      </c>
    </row>
    <row r="694" spans="1:40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32"/>
      <c r="G694" s="32"/>
      <c r="H694" s="55"/>
      <c r="I694" s="26"/>
      <c r="J694" s="33"/>
      <c r="K694" s="32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181" t="str">
        <f>IF(NOTA[[#This Row],[CONCAT1]]="","",MATCH(NOTA[[#This Row],[CONCAT1]],[2]!db[NB NOTA_C],0)+1)</f>
        <v/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32"/>
      <c r="J695" s="33"/>
      <c r="K695" s="32"/>
      <c r="L695" s="26"/>
      <c r="M695" s="34"/>
      <c r="N695" s="26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1" t="str">
        <f>IF(NOTA[[#This Row],[CONCAT1]]="","",MATCH(NOTA[[#This Row],[CONCAT1]],[2]!db[NB NOTA_C],0)+1)</f>
        <v/>
      </c>
    </row>
    <row r="696" spans="1:40" ht="20.100000000000001" customHeight="1" x14ac:dyDescent="0.25">
      <c r="A69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110"/>
      <c r="G696" s="110"/>
      <c r="H696" s="111"/>
      <c r="I696" s="110"/>
      <c r="J696" s="112"/>
      <c r="K696" s="110"/>
      <c r="L696" s="38"/>
      <c r="M696" s="113"/>
      <c r="N696" s="110"/>
      <c r="O696" s="38"/>
      <c r="P696" s="114"/>
      <c r="Q696" s="115"/>
      <c r="R696" s="39"/>
      <c r="S696" s="116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181" t="str">
        <f>IF(NOTA[[#This Row],[CONCAT1]]="","",MATCH(NOTA[[#This Row],[CONCAT1]],[2]!db[NB NOTA_C],0)+1)</f>
        <v/>
      </c>
    </row>
    <row r="697" spans="1:40" ht="20.100000000000001" customHeight="1" x14ac:dyDescent="0.25">
      <c r="A6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26"/>
      <c r="G697" s="26"/>
      <c r="H697" s="31"/>
      <c r="I697" s="26"/>
      <c r="J697" s="33"/>
      <c r="K697" s="32"/>
      <c r="L697" s="26"/>
      <c r="M697" s="34"/>
      <c r="N697" s="32"/>
      <c r="O697" s="26"/>
      <c r="P697" s="28"/>
      <c r="Q697" s="46"/>
      <c r="R697" s="39"/>
      <c r="S697" s="35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1" t="str">
        <f>IF(NOTA[[#This Row],[CONCAT1]]="","",MATCH(NOTA[[#This Row],[CONCAT1]],[2]!db[NB NOTA_C],0)+1)</f>
        <v/>
      </c>
    </row>
    <row r="698" spans="1:40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32"/>
      <c r="G698" s="32"/>
      <c r="H698" s="55"/>
      <c r="I698" s="32"/>
      <c r="J698" s="33"/>
      <c r="K698" s="32"/>
      <c r="L698" s="26"/>
      <c r="M698" s="34"/>
      <c r="N698" s="32"/>
      <c r="O698" s="32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181" t="str">
        <f>IF(NOTA[[#This Row],[CONCAT1]]="","",MATCH(NOTA[[#This Row],[CONCAT1]],[2]!db[NB NOTA_C],0)+1)</f>
        <v/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26"/>
      <c r="G699" s="26"/>
      <c r="H699" s="31"/>
      <c r="I699" s="62"/>
      <c r="J699" s="60"/>
      <c r="K699" s="62"/>
      <c r="L699" s="26"/>
      <c r="M699" s="34"/>
      <c r="N699" s="32"/>
      <c r="O699" s="26"/>
      <c r="P699" s="28"/>
      <c r="Q699" s="46"/>
      <c r="R699" s="39"/>
      <c r="S699" s="35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1" t="str">
        <f>IF(NOTA[[#This Row],[CONCAT1]]="","",MATCH(NOTA[[#This Row],[CONCAT1]],[2]!db[NB NOTA_C],0)+1)</f>
        <v/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181" t="str">
        <f>IF(NOTA[[#This Row],[CONCAT1]]="","",MATCH(NOTA[[#This Row],[CONCAT1]],[2]!db[NB NOTA_C],0)+1)</f>
        <v/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181" t="str">
        <f>IF(NOTA[[#This Row],[CONCAT1]]="","",MATCH(NOTA[[#This Row],[CONCAT1]],[2]!db[NB NOTA_C],0)+1)</f>
        <v/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181" t="str">
        <f>IF(NOTA[[#This Row],[CONCAT1]]="","",MATCH(NOTA[[#This Row],[CONCAT1]],[2]!db[NB NOTA_C],0)+1)</f>
        <v/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26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181" t="str">
        <f>IF(NOTA[[#This Row],[CONCAT1]]="","",MATCH(NOTA[[#This Row],[CONCAT1]],[2]!db[NB NOTA_C],0)+1)</f>
        <v/>
      </c>
    </row>
    <row r="704" spans="1:40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181" t="str">
        <f>IF(NOTA[[#This Row],[CONCAT1]]="","",MATCH(NOTA[[#This Row],[CONCAT1]],[2]!db[NB NOTA_C],0)+1)</f>
        <v/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181" t="str">
        <f>IF(NOTA[[#This Row],[CONCAT1]]="","",MATCH(NOTA[[#This Row],[CONCAT1]],[2]!db[NB NOTA_C],0)+1)</f>
        <v/>
      </c>
    </row>
    <row r="706" spans="1:40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62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1" t="str">
        <f>IF(NOTA[[#This Row],[CONCAT1]]="","",MATCH(NOTA[[#This Row],[CONCAT1]],[2]!db[NB NOTA_C],0)+1)</f>
        <v/>
      </c>
    </row>
    <row r="707" spans="1:40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62"/>
      <c r="G707" s="62"/>
      <c r="H707" s="107"/>
      <c r="I707" s="62"/>
      <c r="J707" s="60"/>
      <c r="K707" s="62"/>
      <c r="L707" s="26"/>
      <c r="M707" s="63"/>
      <c r="N707" s="62"/>
      <c r="O707" s="62"/>
      <c r="P707" s="57"/>
      <c r="Q707" s="64"/>
      <c r="R707" s="39"/>
      <c r="S707" s="117"/>
      <c r="T707" s="117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181" t="str">
        <f>IF(NOTA[[#This Row],[CONCAT1]]="","",MATCH(NOTA[[#This Row],[CONCAT1]],[2]!db[NB NOTA_C],0)+1)</f>
        <v/>
      </c>
    </row>
    <row r="708" spans="1:40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26"/>
      <c r="G708" s="26"/>
      <c r="H708" s="31"/>
      <c r="I708" s="26"/>
      <c r="J708" s="60"/>
      <c r="K708" s="62"/>
      <c r="L708" s="26"/>
      <c r="M708" s="63"/>
      <c r="N708" s="62"/>
      <c r="O708" s="26"/>
      <c r="P708" s="57"/>
      <c r="Q708" s="64"/>
      <c r="R708" s="39"/>
      <c r="S708" s="117"/>
      <c r="T708" s="117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181" t="str">
        <f>IF(NOTA[[#This Row],[CONCAT1]]="","",MATCH(NOTA[[#This Row],[CONCAT1]],[2]!db[NB NOTA_C],0)+1)</f>
        <v/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181" t="str">
        <f>IF(NOTA[[#This Row],[CONCAT1]]="","",MATCH(NOTA[[#This Row],[CONCAT1]],[2]!db[NB NOTA_C],0)+1)</f>
        <v/>
      </c>
    </row>
    <row r="710" spans="1:40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181" t="str">
        <f>IF(NOTA[[#This Row],[CONCAT1]]="","",MATCH(NOTA[[#This Row],[CONCAT1]],[2]!db[NB NOTA_C],0)+1)</f>
        <v/>
      </c>
    </row>
    <row r="711" spans="1:40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181" t="str">
        <f>IF(NOTA[[#This Row],[CONCAT1]]="","",MATCH(NOTA[[#This Row],[CONCAT1]],[2]!db[NB NOTA_C],0)+1)</f>
        <v/>
      </c>
    </row>
    <row r="712" spans="1:40" ht="20.100000000000001" customHeight="1" x14ac:dyDescent="0.25">
      <c r="A7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181" t="str">
        <f>IF(NOTA[[#This Row],[CONCAT1]]="","",MATCH(NOTA[[#This Row],[CONCAT1]],[2]!db[NB NOTA_C],0)+1)</f>
        <v/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181" t="str">
        <f>IF(NOTA[[#This Row],[CONCAT1]]="","",MATCH(NOTA[[#This Row],[CONCAT1]],[2]!db[NB NOTA_C],0)+1)</f>
        <v/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181" t="str">
        <f>IF(NOTA[[#This Row],[CONCAT1]]="","",MATCH(NOTA[[#This Row],[CONCAT1]],[2]!db[NB NOTA_C],0)+1)</f>
        <v/>
      </c>
    </row>
    <row r="715" spans="1:40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181" t="str">
        <f>IF(NOTA[[#This Row],[CONCAT1]]="","",MATCH(NOTA[[#This Row],[CONCAT1]],[2]!db[NB NOTA_C],0)+1)</f>
        <v/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1" t="str">
        <f>IF(NOTA[[#This Row],[CONCAT1]]="","",MATCH(NOTA[[#This Row],[CONCAT1]],[2]!db[NB NOTA_C],0)+1)</f>
        <v/>
      </c>
    </row>
    <row r="717" spans="1:40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62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181" t="str">
        <f>IF(NOTA[[#This Row],[CONCAT1]]="","",MATCH(NOTA[[#This Row],[CONCAT1]],[2]!db[NB NOTA_C],0)+1)</f>
        <v/>
      </c>
    </row>
    <row r="718" spans="1:40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181" t="str">
        <f>IF(NOTA[[#This Row],[CONCAT1]]="","",MATCH(NOTA[[#This Row],[CONCAT1]],[2]!db[NB NOTA_C],0)+1)</f>
        <v/>
      </c>
    </row>
    <row r="719" spans="1:40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181" t="str">
        <f>IF(NOTA[[#This Row],[CONCAT1]]="","",MATCH(NOTA[[#This Row],[CONCAT1]],[2]!db[NB NOTA_C],0)+1)</f>
        <v/>
      </c>
    </row>
    <row r="720" spans="1:40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26"/>
      <c r="G720" s="26"/>
      <c r="H720" s="31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1" t="str">
        <f>IF(NOTA[[#This Row],[CONCAT1]]="","",MATCH(NOTA[[#This Row],[CONCAT1]],[2]!db[NB NOTA_C],0)+1)</f>
        <v/>
      </c>
    </row>
    <row r="721" spans="1:40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62"/>
      <c r="G721" s="62"/>
      <c r="H721" s="107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181" t="str">
        <f>IF(NOTA[[#This Row],[CONCAT1]]="","",MATCH(NOTA[[#This Row],[CONCAT1]],[2]!db[NB NOTA_C],0)+1)</f>
        <v/>
      </c>
    </row>
    <row r="722" spans="1:40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181" t="str">
        <f>IF(NOTA[[#This Row],[CONCAT1]]="","",MATCH(NOTA[[#This Row],[CONCAT1]],[2]!db[NB NOTA_C],0)+1)</f>
        <v/>
      </c>
    </row>
    <row r="723" spans="1:40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26"/>
      <c r="G723" s="26"/>
      <c r="H723" s="31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181" t="str">
        <f>IF(NOTA[[#This Row],[CONCAT1]]="","",MATCH(NOTA[[#This Row],[CONCAT1]],[2]!db[NB NOTA_C],0)+1)</f>
        <v/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62"/>
      <c r="G724" s="62"/>
      <c r="H724" s="107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1" t="str">
        <f>IF(NOTA[[#This Row],[CONCAT1]]="","",MATCH(NOTA[[#This Row],[CONCAT1]],[2]!db[NB NOTA_C],0)+1)</f>
        <v/>
      </c>
    </row>
    <row r="725" spans="1:40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181" t="str">
        <f>IF(NOTA[[#This Row],[CONCAT1]]="","",MATCH(NOTA[[#This Row],[CONCAT1]],[2]!db[NB NOTA_C],0)+1)</f>
        <v/>
      </c>
    </row>
    <row r="726" spans="1:40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26"/>
      <c r="G726" s="26"/>
      <c r="H726" s="31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181" t="str">
        <f>IF(NOTA[[#This Row],[CONCAT1]]="","",MATCH(NOTA[[#This Row],[CONCAT1]],[2]!db[NB NOTA_C],0)+1)</f>
        <v/>
      </c>
    </row>
    <row r="727" spans="1:40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62"/>
      <c r="G727" s="62"/>
      <c r="H727" s="107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181" t="str">
        <f>IF(NOTA[[#This Row],[CONCAT1]]="","",MATCH(NOTA[[#This Row],[CONCAT1]],[2]!db[NB NOTA_C],0)+1)</f>
        <v/>
      </c>
    </row>
    <row r="728" spans="1:40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181" t="str">
        <f>IF(NOTA[[#This Row],[CONCAT1]]="","",MATCH(NOTA[[#This Row],[CONCAT1]],[2]!db[NB NOTA_C],0)+1)</f>
        <v/>
      </c>
    </row>
    <row r="729" spans="1:40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26"/>
      <c r="G729" s="26"/>
      <c r="H729" s="31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7"/>
      <c r="T729" s="117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181" t="str">
        <f>IF(NOTA[[#This Row],[CONCAT1]]="","",MATCH(NOTA[[#This Row],[CONCAT1]],[2]!db[NB NOTA_C],0)+1)</f>
        <v/>
      </c>
    </row>
    <row r="730" spans="1:40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26"/>
      <c r="G730" s="26"/>
      <c r="H730" s="31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7"/>
      <c r="T730" s="117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181" t="str">
        <f>IF(NOTA[[#This Row],[CONCAT1]]="","",MATCH(NOTA[[#This Row],[CONCAT1]],[2]!db[NB NOTA_C],0)+1)</f>
        <v/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181" t="str">
        <f>IF(NOTA[[#This Row],[CONCAT1]]="","",MATCH(NOTA[[#This Row],[CONCAT1]],[2]!db[NB NOTA_C],0)+1)</f>
        <v/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181" t="str">
        <f>IF(NOTA[[#This Row],[CONCAT1]]="","",MATCH(NOTA[[#This Row],[CONCAT1]],[2]!db[NB NOTA_C],0)+1)</f>
        <v/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63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181" t="str">
        <f>IF(NOTA[[#This Row],[CONCAT1]]="","",MATCH(NOTA[[#This Row],[CONCAT1]],[2]!db[NB NOTA_C],0)+1)</f>
        <v/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63"/>
      <c r="N734" s="62"/>
      <c r="O734" s="26"/>
      <c r="P734" s="57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1" t="str">
        <f>IF(NOTA[[#This Row],[CONCAT1]]="","",MATCH(NOTA[[#This Row],[CONCAT1]],[2]!db[NB NOTA_C],0)+1)</f>
        <v/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181" t="str">
        <f>IF(NOTA[[#This Row],[CONCAT1]]="","",MATCH(NOTA[[#This Row],[CONCAT1]],[2]!db[NB NOTA_C],0)+1)</f>
        <v/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181" t="str">
        <f>IF(NOTA[[#This Row],[CONCAT1]]="","",MATCH(NOTA[[#This Row],[CONCAT1]],[2]!db[NB NOTA_C],0)+1)</f>
        <v/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181" t="str">
        <f>IF(NOTA[[#This Row],[CONCAT1]]="","",MATCH(NOTA[[#This Row],[CONCAT1]],[2]!db[NB NOTA_C],0)+1)</f>
        <v/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181" t="str">
        <f>IF(NOTA[[#This Row],[CONCAT1]]="","",MATCH(NOTA[[#This Row],[CONCAT1]],[2]!db[NB NOTA_C],0)+1)</f>
        <v/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181" t="str">
        <f>IF(NOTA[[#This Row],[CONCAT1]]="","",MATCH(NOTA[[#This Row],[CONCAT1]],[2]!db[NB NOTA_C],0)+1)</f>
        <v/>
      </c>
    </row>
    <row r="740" spans="1:40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118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181" t="str">
        <f>IF(NOTA[[#This Row],[CONCAT1]]="","",MATCH(NOTA[[#This Row],[CONCAT1]],[2]!db[NB NOTA_C],0)+1)</f>
        <v/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181" t="str">
        <f>IF(NOTA[[#This Row],[CONCAT1]]="","",MATCH(NOTA[[#This Row],[CONCAT1]],[2]!db[NB NOTA_C],0)+1)</f>
        <v/>
      </c>
    </row>
    <row r="742" spans="1:40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181" t="str">
        <f>IF(NOTA[[#This Row],[CONCAT1]]="","",MATCH(NOTA[[#This Row],[CONCAT1]],[2]!db[NB NOTA_C],0)+1)</f>
        <v/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1" t="str">
        <f>IF(NOTA[[#This Row],[CONCAT1]]="","",MATCH(NOTA[[#This Row],[CONCAT1]],[2]!db[NB NOTA_C],0)+1)</f>
        <v/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181" t="str">
        <f>IF(NOTA[[#This Row],[CONCAT1]]="","",MATCH(NOTA[[#This Row],[CONCAT1]],[2]!db[NB NOTA_C],0)+1)</f>
        <v/>
      </c>
    </row>
    <row r="745" spans="1:40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1" t="str">
        <f>IF(NOTA[[#This Row],[CONCAT1]]="","",MATCH(NOTA[[#This Row],[CONCAT1]],[2]!db[NB NOTA_C],0)+1)</f>
        <v/>
      </c>
    </row>
    <row r="746" spans="1:40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181" t="str">
        <f>IF(NOTA[[#This Row],[CONCAT1]]="","",MATCH(NOTA[[#This Row],[CONCAT1]],[2]!db[NB NOTA_C],0)+1)</f>
        <v/>
      </c>
    </row>
    <row r="747" spans="1:40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181" t="str">
        <f>IF(NOTA[[#This Row],[CONCAT1]]="","",MATCH(NOTA[[#This Row],[CONCAT1]],[2]!db[NB NOTA_C],0)+1)</f>
        <v/>
      </c>
    </row>
    <row r="748" spans="1:40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181" t="str">
        <f>IF(NOTA[[#This Row],[CONCAT1]]="","",MATCH(NOTA[[#This Row],[CONCAT1]],[2]!db[NB NOTA_C],0)+1)</f>
        <v/>
      </c>
    </row>
    <row r="749" spans="1:40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155"/>
      <c r="G749" s="155"/>
      <c r="H749" s="156"/>
      <c r="I749" s="155"/>
      <c r="J749" s="157"/>
      <c r="K749" s="155"/>
      <c r="L749" s="26"/>
      <c r="M749" s="158"/>
      <c r="N749" s="155"/>
      <c r="O749" s="26"/>
      <c r="P749" s="159"/>
      <c r="Q749" s="160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181" t="str">
        <f>IF(NOTA[[#This Row],[CONCAT1]]="","",MATCH(NOTA[[#This Row],[CONCAT1]],[2]!db[NB NOTA_C],0)+1)</f>
        <v/>
      </c>
    </row>
    <row r="750" spans="1:40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181" t="str">
        <f>IF(NOTA[[#This Row],[CONCAT1]]="","",MATCH(NOTA[[#This Row],[CONCAT1]],[2]!db[NB NOTA_C],0)+1)</f>
        <v/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181" t="str">
        <f>IF(NOTA[[#This Row],[CONCAT1]]="","",MATCH(NOTA[[#This Row],[CONCAT1]],[2]!db[NB NOTA_C],0)+1)</f>
        <v/>
      </c>
    </row>
    <row r="752" spans="1:40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1" t="str">
        <f>IF(NOTA[[#This Row],[CONCAT1]]="","",MATCH(NOTA[[#This Row],[CONCAT1]],[2]!db[NB NOTA_C],0)+1)</f>
        <v/>
      </c>
    </row>
    <row r="753" spans="1:40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1" t="str">
        <f>IF(NOTA[[#This Row],[CONCAT1]]="","",MATCH(NOTA[[#This Row],[CONCAT1]],[2]!db[NB NOTA_C],0)+1)</f>
        <v/>
      </c>
    </row>
    <row r="754" spans="1:40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1" t="str">
        <f>IF(NOTA[[#This Row],[CONCAT1]]="","",MATCH(NOTA[[#This Row],[CONCAT1]],[2]!db[NB NOTA_C],0)+1)</f>
        <v/>
      </c>
    </row>
    <row r="755" spans="1:40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1" t="str">
        <f>IF(NOTA[[#This Row],[CONCAT1]]="","",MATCH(NOTA[[#This Row],[CONCAT1]],[2]!db[NB NOTA_C],0)+1)</f>
        <v/>
      </c>
    </row>
    <row r="756" spans="1:40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1" t="str">
        <f>IF(NOTA[[#This Row],[CONCAT1]]="","",MATCH(NOTA[[#This Row],[CONCAT1]],[2]!db[NB NOTA_C],0)+1)</f>
        <v/>
      </c>
    </row>
    <row r="757" spans="1:40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1" t="str">
        <f>IF(NOTA[[#This Row],[CONCAT1]]="","",MATCH(NOTA[[#This Row],[CONCAT1]],[2]!db[NB NOTA_C],0)+1)</f>
        <v/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1" t="str">
        <f>IF(NOTA[[#This Row],[CONCAT1]]="","",MATCH(NOTA[[#This Row],[CONCAT1]],[2]!db[NB NOTA_C],0)+1)</f>
        <v/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1" t="str">
        <f>IF(NOTA[[#This Row],[CONCAT1]]="","",MATCH(NOTA[[#This Row],[CONCAT1]],[2]!db[NB NOTA_C],0)+1)</f>
        <v/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1" t="str">
        <f>IF(NOTA[[#This Row],[CONCAT1]]="","",MATCH(NOTA[[#This Row],[CONCAT1]],[2]!db[NB NOTA_C],0)+1)</f>
        <v/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1" t="str">
        <f>IF(NOTA[[#This Row],[CONCAT1]]="","",MATCH(NOTA[[#This Row],[CONCAT1]],[2]!db[NB NOTA_C],0)+1)</f>
        <v/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1" t="str">
        <f>IF(NOTA[[#This Row],[CONCAT1]]="","",MATCH(NOTA[[#This Row],[CONCAT1]],[2]!db[NB NOTA_C],0)+1)</f>
        <v/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1" t="str">
        <f>IF(NOTA[[#This Row],[CONCAT1]]="","",MATCH(NOTA[[#This Row],[CONCAT1]],[2]!db[NB NOTA_C],0)+1)</f>
        <v/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1" t="str">
        <f>IF(NOTA[[#This Row],[CONCAT1]]="","",MATCH(NOTA[[#This Row],[CONCAT1]],[2]!db[NB NOTA_C],0)+1)</f>
        <v/>
      </c>
    </row>
    <row r="765" spans="1:40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1" t="str">
        <f>IF(NOTA[[#This Row],[CONCAT1]]="","",MATCH(NOTA[[#This Row],[CONCAT1]],[2]!db[NB NOTA_C],0)+1)</f>
        <v/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1" t="str">
        <f>IF(NOTA[[#This Row],[CONCAT1]]="","",MATCH(NOTA[[#This Row],[CONCAT1]],[2]!db[NB NOTA_C],0)+1)</f>
        <v/>
      </c>
    </row>
    <row r="767" spans="1:40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1" t="str">
        <f>IF(NOTA[[#This Row],[CONCAT1]]="","",MATCH(NOTA[[#This Row],[CONCAT1]],[2]!db[NB NOTA_C],0)+1)</f>
        <v/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1" t="str">
        <f>IF(NOTA[[#This Row],[CONCAT1]]="","",MATCH(NOTA[[#This Row],[CONCAT1]],[2]!db[NB NOTA_C],0)+1)</f>
        <v/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1" t="str">
        <f>IF(NOTA[[#This Row],[CONCAT1]]="","",MATCH(NOTA[[#This Row],[CONCAT1]],[2]!db[NB NOTA_C],0)+1)</f>
        <v/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1" t="str">
        <f>IF(NOTA[[#This Row],[CONCAT1]]="","",MATCH(NOTA[[#This Row],[CONCAT1]],[2]!db[NB NOTA_C],0)+1)</f>
        <v/>
      </c>
    </row>
    <row r="771" spans="1:40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1" t="str">
        <f>IF(NOTA[[#This Row],[CONCAT1]]="","",MATCH(NOTA[[#This Row],[CONCAT1]],[2]!db[NB NOTA_C],0)+1)</f>
        <v/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1" t="str">
        <f>IF(NOTA[[#This Row],[CONCAT1]]="","",MATCH(NOTA[[#This Row],[CONCAT1]],[2]!db[NB NOTA_C],0)+1)</f>
        <v/>
      </c>
    </row>
    <row r="773" spans="1:40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156"/>
      <c r="I773" s="155"/>
      <c r="J773" s="157"/>
      <c r="K773" s="26"/>
      <c r="L773" s="26"/>
      <c r="M773" s="158"/>
      <c r="N773" s="155"/>
      <c r="O773" s="26"/>
      <c r="P773" s="159"/>
      <c r="Q773" s="160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1" t="str">
        <f>IF(NOTA[[#This Row],[CONCAT1]]="","",MATCH(NOTA[[#This Row],[CONCAT1]],[2]!db[NB NOTA_C],0)+1)</f>
        <v/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155"/>
      <c r="G774" s="155"/>
      <c r="H774" s="156"/>
      <c r="I774" s="155"/>
      <c r="J774" s="157"/>
      <c r="K774" s="155"/>
      <c r="L774" s="155"/>
      <c r="M774" s="158"/>
      <c r="N774" s="155"/>
      <c r="O774" s="155"/>
      <c r="P774" s="159"/>
      <c r="Q774" s="160"/>
      <c r="R774" s="158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1" t="str">
        <f>IF(NOTA[[#This Row],[CONCAT1]]="","",MATCH(NOTA[[#This Row],[CONCAT1]],[2]!db[NB NOTA_C],0)+1)</f>
        <v/>
      </c>
    </row>
    <row r="775" spans="1:40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1" t="str">
        <f>IF(NOTA[[#This Row],[CONCAT1]]="","",MATCH(NOTA[[#This Row],[CONCAT1]],[2]!db[NB NOTA_C],0)+1)</f>
        <v/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1" t="str">
        <f>IF(NOTA[[#This Row],[CONCAT1]]="","",MATCH(NOTA[[#This Row],[CONCAT1]],[2]!db[NB NOTA_C],0)+1)</f>
        <v/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1" t="str">
        <f>IF(NOTA[[#This Row],[CONCAT1]]="","",MATCH(NOTA[[#This Row],[CONCAT1]],[2]!db[NB NOTA_C],0)+1)</f>
        <v/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1" t="str">
        <f>IF(NOTA[[#This Row],[CONCAT1]]="","",MATCH(NOTA[[#This Row],[CONCAT1]],[2]!db[NB NOTA_C],0)+1)</f>
        <v/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1" t="str">
        <f>IF(NOTA[[#This Row],[CONCAT1]]="","",MATCH(NOTA[[#This Row],[CONCAT1]],[2]!db[NB NOTA_C],0)+1)</f>
        <v/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1" t="str">
        <f>IF(NOTA[[#This Row],[CONCAT1]]="","",MATCH(NOTA[[#This Row],[CONCAT1]],[2]!db[NB NOTA_C],0)+1)</f>
        <v/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1" t="str">
        <f>IF(NOTA[[#This Row],[CONCAT1]]="","",MATCH(NOTA[[#This Row],[CONCAT1]],[2]!db[NB NOTA_C],0)+1)</f>
        <v/>
      </c>
    </row>
    <row r="782" spans="1:40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1" t="str">
        <f>IF(NOTA[[#This Row],[CONCAT1]]="","",MATCH(NOTA[[#This Row],[CONCAT1]],[2]!db[NB NOTA_C],0)+1)</f>
        <v/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1" t="str">
        <f>IF(NOTA[[#This Row],[CONCAT1]]="","",MATCH(NOTA[[#This Row],[CONCAT1]],[2]!db[NB NOTA_C],0)+1)</f>
        <v/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1" t="str">
        <f>IF(NOTA[[#This Row],[CONCAT1]]="","",MATCH(NOTA[[#This Row],[CONCAT1]],[2]!db[NB NOTA_C],0)+1)</f>
        <v/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1" t="str">
        <f>IF(NOTA[[#This Row],[CONCAT1]]="","",MATCH(NOTA[[#This Row],[CONCAT1]],[2]!db[NB NOTA_C],0)+1)</f>
        <v/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1" t="str">
        <f>IF(NOTA[[#This Row],[CONCAT1]]="","",MATCH(NOTA[[#This Row],[CONCAT1]],[2]!db[NB NOTA_C],0)+1)</f>
        <v/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55"/>
      <c r="G787" s="155"/>
      <c r="H787" s="156"/>
      <c r="I787" s="155"/>
      <c r="J787" s="157"/>
      <c r="K787" s="155"/>
      <c r="L787" s="26"/>
      <c r="M787" s="158"/>
      <c r="N787" s="155"/>
      <c r="O787" s="26"/>
      <c r="P787" s="159"/>
      <c r="Q787" s="160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1" t="str">
        <f>IF(NOTA[[#This Row],[CONCAT1]]="","",MATCH(NOTA[[#This Row],[CONCAT1]],[2]!db[NB NOTA_C],0)+1)</f>
        <v/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55"/>
      <c r="G788" s="155"/>
      <c r="H788" s="156"/>
      <c r="I788" s="155"/>
      <c r="J788" s="157"/>
      <c r="K788" s="155"/>
      <c r="L788" s="26"/>
      <c r="M788" s="158"/>
      <c r="N788" s="155"/>
      <c r="O788" s="26"/>
      <c r="P788" s="159"/>
      <c r="Q788" s="160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1" t="str">
        <f>IF(NOTA[[#This Row],[CONCAT1]]="","",MATCH(NOTA[[#This Row],[CONCAT1]],[2]!db[NB NOTA_C],0)+1)</f>
        <v/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1" t="str">
        <f>IF(NOTA[[#This Row],[CONCAT1]]="","",MATCH(NOTA[[#This Row],[CONCAT1]],[2]!db[NB NOTA_C],0)+1)</f>
        <v/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1" t="str">
        <f>IF(NOTA[[#This Row],[CONCAT1]]="","",MATCH(NOTA[[#This Row],[CONCAT1]],[2]!db[NB NOTA_C],0)+1)</f>
        <v/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1" t="str">
        <f>IF(NOTA[[#This Row],[CONCAT1]]="","",MATCH(NOTA[[#This Row],[CONCAT1]],[2]!db[NB NOTA_C],0)+1)</f>
        <v/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1" t="str">
        <f>IF(NOTA[[#This Row],[CONCAT1]]="","",MATCH(NOTA[[#This Row],[CONCAT1]],[2]!db[NB NOTA_C],0)+1)</f>
        <v/>
      </c>
    </row>
    <row r="793" spans="1:40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1" t="str">
        <f>IF(NOTA[[#This Row],[CONCAT1]]="","",MATCH(NOTA[[#This Row],[CONCAT1]],[2]!db[NB NOTA_C],0)+1)</f>
        <v/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1" t="str">
        <f>IF(NOTA[[#This Row],[CONCAT1]]="","",MATCH(NOTA[[#This Row],[CONCAT1]],[2]!db[NB NOTA_C],0)+1)</f>
        <v/>
      </c>
    </row>
    <row r="795" spans="1:40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1" t="str">
        <f>IF(NOTA[[#This Row],[CONCAT1]]="","",MATCH(NOTA[[#This Row],[CONCAT1]],[2]!db[NB NOTA_C],0)+1)</f>
        <v/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1" t="str">
        <f>IF(NOTA[[#This Row],[CONCAT1]]="","",MATCH(NOTA[[#This Row],[CONCAT1]],[2]!db[NB NOTA_C],0)+1)</f>
        <v/>
      </c>
    </row>
    <row r="797" spans="1:40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1" t="str">
        <f>IF(NOTA[[#This Row],[CONCAT1]]="","",MATCH(NOTA[[#This Row],[CONCAT1]],[2]!db[NB NOTA_C],0)+1)</f>
        <v/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1" t="str">
        <f>IF(NOTA[[#This Row],[CONCAT1]]="","",MATCH(NOTA[[#This Row],[CONCAT1]],[2]!db[NB NOTA_C],0)+1)</f>
        <v/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1" t="str">
        <f>IF(NOTA[[#This Row],[CONCAT1]]="","",MATCH(NOTA[[#This Row],[CONCAT1]],[2]!db[NB NOTA_C],0)+1)</f>
        <v/>
      </c>
    </row>
    <row r="800" spans="1:40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1" t="str">
        <f>IF(NOTA[[#This Row],[CONCAT1]]="","",MATCH(NOTA[[#This Row],[CONCAT1]],[2]!db[NB NOTA_C],0)+1)</f>
        <v/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1" t="str">
        <f>IF(NOTA[[#This Row],[CONCAT1]]="","",MATCH(NOTA[[#This Row],[CONCAT1]],[2]!db[NB NOTA_C],0)+1)</f>
        <v/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1" t="str">
        <f>IF(NOTA[[#This Row],[CONCAT1]]="","",MATCH(NOTA[[#This Row],[CONCAT1]],[2]!db[NB NOTA_C],0)+1)</f>
        <v/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1" t="str">
        <f>IF(NOTA[[#This Row],[CONCAT1]]="","",MATCH(NOTA[[#This Row],[CONCAT1]],[2]!db[NB NOTA_C],0)+1)</f>
        <v/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1" t="str">
        <f>IF(NOTA[[#This Row],[CONCAT1]]="","",MATCH(NOTA[[#This Row],[CONCAT1]],[2]!db[NB NOTA_C],0)+1)</f>
        <v/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1" t="str">
        <f>IF(NOTA[[#This Row],[CONCAT1]]="","",MATCH(NOTA[[#This Row],[CONCAT1]],[2]!db[NB NOTA_C],0)+1)</f>
        <v/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1" t="str">
        <f>IF(NOTA[[#This Row],[CONCAT1]]="","",MATCH(NOTA[[#This Row],[CONCAT1]],[2]!db[NB NOTA_C],0)+1)</f>
        <v/>
      </c>
    </row>
    <row r="807" spans="1:40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1" t="str">
        <f>IF(NOTA[[#This Row],[CONCAT1]]="","",MATCH(NOTA[[#This Row],[CONCAT1]],[2]!db[NB NOTA_C],0)+1)</f>
        <v/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1" t="str">
        <f>IF(NOTA[[#This Row],[CONCAT1]]="","",MATCH(NOTA[[#This Row],[CONCAT1]],[2]!db[NB NOTA_C],0)+1)</f>
        <v/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1" t="str">
        <f>IF(NOTA[[#This Row],[CONCAT1]]="","",MATCH(NOTA[[#This Row],[CONCAT1]],[2]!db[NB NOTA_C],0)+1)</f>
        <v/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1" t="str">
        <f>IF(NOTA[[#This Row],[CONCAT1]]="","",MATCH(NOTA[[#This Row],[CONCAT1]],[2]!db[NB NOTA_C],0)+1)</f>
        <v/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1" t="str">
        <f>IF(NOTA[[#This Row],[CONCAT1]]="","",MATCH(NOTA[[#This Row],[CONCAT1]],[2]!db[NB NOTA_C],0)+1)</f>
        <v/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1" t="str">
        <f>IF(NOTA[[#This Row],[CONCAT1]]="","",MATCH(NOTA[[#This Row],[CONCAT1]],[2]!db[NB NOTA_C],0)+1)</f>
        <v/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1" t="str">
        <f>IF(NOTA[[#This Row],[CONCAT1]]="","",MATCH(NOTA[[#This Row],[CONCAT1]],[2]!db[NB NOTA_C],0)+1)</f>
        <v/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1" t="str">
        <f>IF(NOTA[[#This Row],[CONCAT1]]="","",MATCH(NOTA[[#This Row],[CONCAT1]],[2]!db[NB NOTA_C],0)+1)</f>
        <v/>
      </c>
    </row>
    <row r="815" spans="1:40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1" t="str">
        <f>IF(NOTA[[#This Row],[CONCAT1]]="","",MATCH(NOTA[[#This Row],[CONCAT1]],[2]!db[NB NOTA_C],0)+1)</f>
        <v/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1" t="str">
        <f>IF(NOTA[[#This Row],[CONCAT1]]="","",MATCH(NOTA[[#This Row],[CONCAT1]],[2]!db[NB NOTA_C],0)+1)</f>
        <v/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1" t="str">
        <f>IF(NOTA[[#This Row],[CONCAT1]]="","",MATCH(NOTA[[#This Row],[CONCAT1]],[2]!db[NB NOTA_C],0)+1)</f>
        <v/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1" t="str">
        <f>IF(NOTA[[#This Row],[CONCAT1]]="","",MATCH(NOTA[[#This Row],[CONCAT1]],[2]!db[NB NOTA_C],0)+1)</f>
        <v/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1" t="str">
        <f>IF(NOTA[[#This Row],[CONCAT1]]="","",MATCH(NOTA[[#This Row],[CONCAT1]],[2]!db[NB NOTA_C],0)+1)</f>
        <v/>
      </c>
    </row>
    <row r="820" spans="1:40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1" t="str">
        <f>IF(NOTA[[#This Row],[CONCAT1]]="","",MATCH(NOTA[[#This Row],[CONCAT1]],[2]!db[NB NOTA_C],0)+1)</f>
        <v/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1" t="str">
        <f>IF(NOTA[[#This Row],[CONCAT1]]="","",MATCH(NOTA[[#This Row],[CONCAT1]],[2]!db[NB NOTA_C],0)+1)</f>
        <v/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1" t="str">
        <f>IF(NOTA[[#This Row],[CONCAT1]]="","",MATCH(NOTA[[#This Row],[CONCAT1]],[2]!db[NB NOTA_C],0)+1)</f>
        <v/>
      </c>
    </row>
    <row r="823" spans="1:40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1" t="str">
        <f>IF(NOTA[[#This Row],[CONCAT1]]="","",MATCH(NOTA[[#This Row],[CONCAT1]],[2]!db[NB NOTA_C],0)+1)</f>
        <v/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1" t="str">
        <f>IF(NOTA[[#This Row],[CONCAT1]]="","",MATCH(NOTA[[#This Row],[CONCAT1]],[2]!db[NB NOTA_C],0)+1)</f>
        <v/>
      </c>
    </row>
    <row r="825" spans="1:40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1" t="str">
        <f>IF(NOTA[[#This Row],[CONCAT1]]="","",MATCH(NOTA[[#This Row],[CONCAT1]],[2]!db[NB NOTA_C],0)+1)</f>
        <v/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1" t="str">
        <f>IF(NOTA[[#This Row],[CONCAT1]]="","",MATCH(NOTA[[#This Row],[CONCAT1]],[2]!db[NB NOTA_C],0)+1)</f>
        <v/>
      </c>
    </row>
    <row r="827" spans="1:40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1" t="str">
        <f>IF(NOTA[[#This Row],[CONCAT1]]="","",MATCH(NOTA[[#This Row],[CONCAT1]],[2]!db[NB NOTA_C],0)+1)</f>
        <v/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1" t="str">
        <f>IF(NOTA[[#This Row],[CONCAT1]]="","",MATCH(NOTA[[#This Row],[CONCAT1]],[2]!db[NB NOTA_C],0)+1)</f>
        <v/>
      </c>
    </row>
    <row r="829" spans="1:40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1" t="str">
        <f>IF(NOTA[[#This Row],[CONCAT1]]="","",MATCH(NOTA[[#This Row],[CONCAT1]],[2]!db[NB NOTA_C],0)+1)</f>
        <v/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1" t="str">
        <f>IF(NOTA[[#This Row],[CONCAT1]]="","",MATCH(NOTA[[#This Row],[CONCAT1]],[2]!db[NB NOTA_C],0)+1)</f>
        <v/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1" t="str">
        <f>IF(NOTA[[#This Row],[CONCAT1]]="","",MATCH(NOTA[[#This Row],[CONCAT1]],[2]!db[NB NOTA_C],0)+1)</f>
        <v/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72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1" t="str">
        <f>IF(NOTA[[#This Row],[CONCAT1]]="","",MATCH(NOTA[[#This Row],[CONCAT1]],[2]!db[NB NOTA_C],0)+1)</f>
        <v/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1" t="str">
        <f>IF(NOTA[[#This Row],[CONCAT1]]="","",MATCH(NOTA[[#This Row],[CONCAT1]],[2]!db[NB NOTA_C],0)+1)</f>
        <v/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1" t="str">
        <f>IF(NOTA[[#This Row],[CONCAT1]]="","",MATCH(NOTA[[#This Row],[CONCAT1]],[2]!db[NB NOTA_C],0)+1)</f>
        <v/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1" t="str">
        <f>IF(NOTA[[#This Row],[CONCAT1]]="","",MATCH(NOTA[[#This Row],[CONCAT1]],[2]!db[NB NOTA_C],0)+1)</f>
        <v/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1" t="str">
        <f>IF(NOTA[[#This Row],[CONCAT1]]="","",MATCH(NOTA[[#This Row],[CONCAT1]],[2]!db[NB NOTA_C],0)+1)</f>
        <v/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1" t="str">
        <f>IF(NOTA[[#This Row],[CONCAT1]]="","",MATCH(NOTA[[#This Row],[CONCAT1]],[2]!db[NB NOTA_C],0)+1)</f>
        <v/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1" t="str">
        <f>IF(NOTA[[#This Row],[CONCAT1]]="","",MATCH(NOTA[[#This Row],[CONCAT1]],[2]!db[NB NOTA_C],0)+1)</f>
        <v/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1" t="str">
        <f>IF(NOTA[[#This Row],[CONCAT1]]="","",MATCH(NOTA[[#This Row],[CONCAT1]],[2]!db[NB NOTA_C],0)+1)</f>
        <v/>
      </c>
    </row>
    <row r="840" spans="1:40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1" t="str">
        <f>IF(NOTA[[#This Row],[CONCAT1]]="","",MATCH(NOTA[[#This Row],[CONCAT1]],[2]!db[NB NOTA_C],0)+1)</f>
        <v/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1" t="str">
        <f>IF(NOTA[[#This Row],[CONCAT1]]="","",MATCH(NOTA[[#This Row],[CONCAT1]],[2]!db[NB NOTA_C],0)+1)</f>
        <v/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1" t="str">
        <f>IF(NOTA[[#This Row],[CONCAT1]]="","",MATCH(NOTA[[#This Row],[CONCAT1]],[2]!db[NB NOTA_C],0)+1)</f>
        <v/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1" t="str">
        <f>IF(NOTA[[#This Row],[CONCAT1]]="","",MATCH(NOTA[[#This Row],[CONCAT1]],[2]!db[NB NOTA_C],0)+1)</f>
        <v/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1" t="str">
        <f>IF(NOTA[[#This Row],[CONCAT1]]="","",MATCH(NOTA[[#This Row],[CONCAT1]],[2]!db[NB NOTA_C],0)+1)</f>
        <v/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1" t="str">
        <f>IF(NOTA[[#This Row],[CONCAT1]]="","",MATCH(NOTA[[#This Row],[CONCAT1]],[2]!db[NB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1" t="str">
        <f>IF(NOTA[[#This Row],[CONCAT1]]="","",MATCH(NOTA[[#This Row],[CONCAT1]],[2]!db[NB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1" t="str">
        <f>IF(NOTA[[#This Row],[CONCAT1]]="","",MATCH(NOTA[[#This Row],[CONCAT1]],[2]!db[NB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1" t="str">
        <f>IF(NOTA[[#This Row],[CONCAT1]]="","",MATCH(NOTA[[#This Row],[CONCAT1]],[2]!db[NB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1" t="str">
        <f>IF(NOTA[[#This Row],[CONCAT1]]="","",MATCH(NOTA[[#This Row],[CONCAT1]],[2]!db[NB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1" t="str">
        <f>IF(NOTA[[#This Row],[CONCAT1]]="","",MATCH(NOTA[[#This Row],[CONCAT1]],[2]!db[NB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1" t="str">
        <f>IF(NOTA[[#This Row],[CONCAT1]]="","",MATCH(NOTA[[#This Row],[CONCAT1]],[2]!db[NB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1" t="str">
        <f>IF(NOTA[[#This Row],[CONCAT1]]="","",MATCH(NOTA[[#This Row],[CONCAT1]],[2]!db[NB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50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1" t="str">
        <f>IF(NOTA[[#This Row],[CONCAT1]]="","",MATCH(NOTA[[#This Row],[CONCAT1]],[2]!db[NB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50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1" t="str">
        <f>IF(NOTA[[#This Row],[CONCAT1]]="","",MATCH(NOTA[[#This Row],[CONCAT1]],[2]!db[NB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1" t="str">
        <f>IF(NOTA[[#This Row],[CONCAT1]]="","",MATCH(NOTA[[#This Row],[CONCAT1]],[2]!db[NB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1" t="str">
        <f>IF(NOTA[[#This Row],[CONCAT1]]="","",MATCH(NOTA[[#This Row],[CONCAT1]],[2]!db[NB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1" t="str">
        <f>IF(NOTA[[#This Row],[CONCAT1]]="","",MATCH(NOTA[[#This Row],[CONCAT1]],[2]!db[NB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1" t="str">
        <f>IF(NOTA[[#This Row],[CONCAT1]]="","",MATCH(NOTA[[#This Row],[CONCAT1]],[2]!db[NB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>
        <v>1</v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1" t="str">
        <f>IF(NOTA[[#This Row],[CONCAT1]]="","",MATCH(NOTA[[#This Row],[CONCAT1]],[2]!db[NB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1" t="str">
        <f>IF(NOTA[[#This Row],[CONCAT1]]="","",MATCH(NOTA[[#This Row],[CONCAT1]],[2]!db[NB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1" t="str">
        <f>IF(NOTA[[#This Row],[CONCAT1]]="","",MATCH(NOTA[[#This Row],[CONCAT1]],[2]!db[NB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1" t="str">
        <f>IF(NOTA[[#This Row],[CONCAT1]]="","",MATCH(NOTA[[#This Row],[CONCAT1]],[2]!db[NB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1" t="str">
        <f>IF(NOTA[[#This Row],[CONCAT1]]="","",MATCH(NOTA[[#This Row],[CONCAT1]],[2]!db[NB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1" t="str">
        <f>IF(NOTA[[#This Row],[CONCAT1]]="","",MATCH(NOTA[[#This Row],[CONCAT1]],[2]!db[NB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1" t="str">
        <f>IF(NOTA[[#This Row],[CONCAT1]]="","",MATCH(NOTA[[#This Row],[CONCAT1]],[2]!db[NB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1" t="str">
        <f>IF(NOTA[[#This Row],[CONCAT1]]="","",MATCH(NOTA[[#This Row],[CONCAT1]],[2]!db[NB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1" t="str">
        <f>IF(NOTA[[#This Row],[CONCAT1]]="","",MATCH(NOTA[[#This Row],[CONCAT1]],[2]!db[NB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1" t="str">
        <f>IF(NOTA[[#This Row],[CONCAT1]]="","",MATCH(NOTA[[#This Row],[CONCAT1]],[2]!db[NB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1" t="str">
        <f>IF(NOTA[[#This Row],[CONCAT1]]="","",MATCH(NOTA[[#This Row],[CONCAT1]],[2]!db[NB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1" t="str">
        <f>IF(NOTA[[#This Row],[CONCAT1]]="","",MATCH(NOTA[[#This Row],[CONCAT1]],[2]!db[NB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1" t="str">
        <f>IF(NOTA[[#This Row],[CONCAT1]]="","",MATCH(NOTA[[#This Row],[CONCAT1]],[2]!db[NB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1" t="str">
        <f>IF(NOTA[[#This Row],[CONCAT1]]="","",MATCH(NOTA[[#This Row],[CONCAT1]],[2]!db[NB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1" t="str">
        <f>IF(NOTA[[#This Row],[CONCAT1]]="","",MATCH(NOTA[[#This Row],[CONCAT1]],[2]!db[NB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1" t="str">
        <f>IF(NOTA[[#This Row],[CONCAT1]]="","",MATCH(NOTA[[#This Row],[CONCAT1]],[2]!db[NB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1" t="str">
        <f>IF(NOTA[[#This Row],[CONCAT1]]="","",MATCH(NOTA[[#This Row],[CONCAT1]],[2]!db[NB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1" t="str">
        <f>IF(NOTA[[#This Row],[CONCAT1]]="","",MATCH(NOTA[[#This Row],[CONCAT1]],[2]!db[NB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1" t="str">
        <f>IF(NOTA[[#This Row],[CONCAT1]]="","",MATCH(NOTA[[#This Row],[CONCAT1]],[2]!db[NB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1" t="str">
        <f>IF(NOTA[[#This Row],[CONCAT1]]="","",MATCH(NOTA[[#This Row],[CONCAT1]],[2]!db[NB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2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1" t="str">
        <f>IF(NOTA[[#This Row],[CONCAT1]]="","",MATCH(NOTA[[#This Row],[CONCAT1]],[2]!db[NB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1" t="str">
        <f>IF(NOTA[[#This Row],[CONCAT1]]="","",MATCH(NOTA[[#This Row],[CONCAT1]],[2]!db[NB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1" t="str">
        <f>IF(NOTA[[#This Row],[CONCAT1]]="","",MATCH(NOTA[[#This Row],[CONCAT1]],[2]!db[NB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1" t="str">
        <f>IF(NOTA[[#This Row],[CONCAT1]]="","",MATCH(NOTA[[#This Row],[CONCAT1]],[2]!db[NB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1" t="str">
        <f>IF(NOTA[[#This Row],[CONCAT1]]="","",MATCH(NOTA[[#This Row],[CONCAT1]],[2]!db[NB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1" t="str">
        <f>IF(NOTA[[#This Row],[CONCAT1]]="","",MATCH(NOTA[[#This Row],[CONCAT1]],[2]!db[NB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1" t="str">
        <f>IF(NOTA[[#This Row],[CONCAT1]]="","",MATCH(NOTA[[#This Row],[CONCAT1]],[2]!db[NB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1" t="str">
        <f>IF(NOTA[[#This Row],[CONCAT1]]="","",MATCH(NOTA[[#This Row],[CONCAT1]],[2]!db[NB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1" t="str">
        <f>IF(NOTA[[#This Row],[CONCAT1]]="","",MATCH(NOTA[[#This Row],[CONCAT1]],[2]!db[NB NOTA_C],0)+1)</f>
        <v/>
      </c>
    </row>
    <row r="888" spans="1:40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1" t="str">
        <f>IF(NOTA[[#This Row],[CONCAT1]]="","",MATCH(NOTA[[#This Row],[CONCAT1]],[2]!db[NB NOTA_C],0)+1)</f>
        <v/>
      </c>
    </row>
    <row r="889" spans="1:40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181" t="str">
        <f>IF(NOTA[[#This Row],[CONCAT1]]="","",MATCH(NOTA[[#This Row],[CONCAT1]],[2]!db[NB NOTA_C],0)+1)</f>
        <v/>
      </c>
    </row>
    <row r="890" spans="1:40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181" t="str">
        <f>IF(NOTA[[#This Row],[CONCAT1]]="","",MATCH(NOTA[[#This Row],[CONCAT1]],[2]!db[NB NOTA_C],0)+1)</f>
        <v/>
      </c>
    </row>
    <row r="891" spans="1:40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181" t="str">
        <f>IF(NOTA[[#This Row],[CONCAT1]]="","",MATCH(NOTA[[#This Row],[CONCAT1]],[2]!db[NB NOTA_C],0)+1)</f>
        <v/>
      </c>
    </row>
    <row r="892" spans="1:40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181" t="str">
        <f>IF(NOTA[[#This Row],[CONCAT1]]="","",MATCH(NOTA[[#This Row],[CONCAT1]],[2]!db[NB NOTA_C],0)+1)</f>
        <v/>
      </c>
    </row>
    <row r="893" spans="1:40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181" t="str">
        <f>IF(NOTA[[#This Row],[CONCAT1]]="","",MATCH(NOTA[[#This Row],[CONCAT1]],[2]!db[NB NOTA_C],0)+1)</f>
        <v/>
      </c>
    </row>
    <row r="894" spans="1:40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181" t="str">
        <f>IF(NOTA[[#This Row],[CONCAT1]]="","",MATCH(NOTA[[#This Row],[CONCAT1]],[2]!db[NB NOTA_C],0)+1)</f>
        <v/>
      </c>
    </row>
    <row r="895" spans="1:40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181" t="str">
        <f>IF(NOTA[[#This Row],[CONCAT1]]="","",MATCH(NOTA[[#This Row],[CONCAT1]],[2]!db[NB NOTA_C],0)+1)</f>
        <v/>
      </c>
    </row>
    <row r="896" spans="1:40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181" t="str">
        <f>IF(NOTA[[#This Row],[CONCAT1]]="","",MATCH(NOTA[[#This Row],[CONCAT1]],[2]!db[NB NOTA_C],0)+1)</f>
        <v/>
      </c>
    </row>
    <row r="897" spans="1:40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181" t="str">
        <f>IF(NOTA[[#This Row],[CONCAT1]]="","",MATCH(NOTA[[#This Row],[CONCAT1]],[2]!db[NB NOTA_C],0)+1)</f>
        <v/>
      </c>
    </row>
    <row r="898" spans="1:40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181" t="str">
        <f>IF(NOTA[[#This Row],[CONCAT1]]="","",MATCH(NOTA[[#This Row],[CONCAT1]],[2]!db[NB NOTA_C],0)+1)</f>
        <v/>
      </c>
    </row>
    <row r="899" spans="1:40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181" t="str">
        <f>IF(NOTA[[#This Row],[CONCAT1]]="","",MATCH(NOTA[[#This Row],[CONCAT1]],[2]!db[NB NOTA_C],0)+1)</f>
        <v/>
      </c>
    </row>
    <row r="900" spans="1:40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181" t="str">
        <f>IF(NOTA[[#This Row],[CONCAT1]]="","",MATCH(NOTA[[#This Row],[CONCAT1]],[2]!db[NB NOTA_C],0)+1)</f>
        <v/>
      </c>
    </row>
    <row r="901" spans="1:40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181" t="str">
        <f>IF(NOTA[[#This Row],[CONCAT1]]="","",MATCH(NOTA[[#This Row],[CONCAT1]],[2]!db[NB NOTA_C],0)+1)</f>
        <v/>
      </c>
    </row>
    <row r="902" spans="1:40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181" t="str">
        <f>IF(NOTA[[#This Row],[CONCAT1]]="","",MATCH(NOTA[[#This Row],[CONCAT1]],[2]!db[NB NOTA_C],0)+1)</f>
        <v/>
      </c>
    </row>
    <row r="903" spans="1:40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181" t="str">
        <f>IF(NOTA[[#This Row],[CONCAT1]]="","",MATCH(NOTA[[#This Row],[CONCAT1]],[2]!db[NB NOTA_C],0)+1)</f>
        <v/>
      </c>
    </row>
    <row r="904" spans="1:40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181" t="str">
        <f>IF(NOTA[[#This Row],[CONCAT1]]="","",MATCH(NOTA[[#This Row],[CONCAT1]],[2]!db[NB NOTA_C],0)+1)</f>
        <v/>
      </c>
    </row>
    <row r="905" spans="1:40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181" t="str">
        <f>IF(NOTA[[#This Row],[CONCAT1]]="","",MATCH(NOTA[[#This Row],[CONCAT1]],[2]!db[NB NOTA_C],0)+1)</f>
        <v/>
      </c>
    </row>
    <row r="906" spans="1:40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181" t="str">
        <f>IF(NOTA[[#This Row],[CONCAT1]]="","",MATCH(NOTA[[#This Row],[CONCAT1]],[2]!db[NB NOTA_C],0)+1)</f>
        <v/>
      </c>
    </row>
    <row r="907" spans="1:40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19"/>
      <c r="F907" s="120"/>
      <c r="G907" s="120"/>
      <c r="H907" s="121"/>
      <c r="I907" s="120"/>
      <c r="J907" s="122"/>
      <c r="K907" s="120"/>
      <c r="L907" s="120"/>
      <c r="M907" s="123"/>
      <c r="N907" s="120"/>
      <c r="O907" s="120"/>
      <c r="P907" s="124"/>
      <c r="Q907" s="125"/>
      <c r="R907" s="123"/>
      <c r="S907" s="126"/>
      <c r="T907" s="126"/>
      <c r="U907" s="127"/>
      <c r="V907" s="12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181" t="str">
        <f>IF(NOTA[[#This Row],[CONCAT1]]="","",MATCH(NOTA[[#This Row],[CONCAT1]],[2]!db[NB NOTA_C],0)+1)</f>
        <v/>
      </c>
    </row>
    <row r="908" spans="1:40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19"/>
      <c r="F908" s="120"/>
      <c r="G908" s="120"/>
      <c r="H908" s="121"/>
      <c r="I908" s="120"/>
      <c r="J908" s="122"/>
      <c r="K908" s="120"/>
      <c r="L908" s="120"/>
      <c r="M908" s="123"/>
      <c r="N908" s="120"/>
      <c r="O908" s="120"/>
      <c r="P908" s="124"/>
      <c r="Q908" s="125"/>
      <c r="R908" s="123"/>
      <c r="S908" s="126"/>
      <c r="T908" s="126"/>
      <c r="U908" s="127"/>
      <c r="V908" s="12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181" t="str">
        <f>IF(NOTA[[#This Row],[CONCAT1]]="","",MATCH(NOTA[[#This Row],[CONCAT1]],[2]!db[NB NOTA_C],0)+1)</f>
        <v/>
      </c>
    </row>
    <row r="909" spans="1:40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181" t="str">
        <f>IF(NOTA[[#This Row],[CONCAT1]]="","",MATCH(NOTA[[#This Row],[CONCAT1]],[2]!db[NB NOTA_C],0)+1)</f>
        <v/>
      </c>
    </row>
    <row r="910" spans="1:40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181" t="str">
        <f>IF(NOTA[[#This Row],[CONCAT1]]="","",MATCH(NOTA[[#This Row],[CONCAT1]],[2]!db[NB NOTA_C],0)+1)</f>
        <v/>
      </c>
    </row>
    <row r="911" spans="1:40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181" t="str">
        <f>IF(NOTA[[#This Row],[CONCAT1]]="","",MATCH(NOTA[[#This Row],[CONCAT1]],[2]!db[NB NOTA_C],0)+1)</f>
        <v/>
      </c>
    </row>
    <row r="912" spans="1:40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181" t="str">
        <f>IF(NOTA[[#This Row],[CONCAT1]]="","",MATCH(NOTA[[#This Row],[CONCAT1]],[2]!db[NB NOTA_C],0)+1)</f>
        <v/>
      </c>
    </row>
    <row r="913" spans="1:40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181" t="str">
        <f>IF(NOTA[[#This Row],[CONCAT1]]="","",MATCH(NOTA[[#This Row],[CONCAT1]],[2]!db[NB NOTA_C],0)+1)</f>
        <v/>
      </c>
    </row>
    <row r="914" spans="1:40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181" t="str">
        <f>IF(NOTA[[#This Row],[CONCAT1]]="","",MATCH(NOTA[[#This Row],[CONCAT1]],[2]!db[NB NOTA_C],0)+1)</f>
        <v/>
      </c>
    </row>
    <row r="915" spans="1:40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181" t="str">
        <f>IF(NOTA[[#This Row],[CONCAT1]]="","",MATCH(NOTA[[#This Row],[CONCAT1]],[2]!db[NB NOTA_C],0)+1)</f>
        <v/>
      </c>
    </row>
    <row r="916" spans="1:40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181" t="str">
        <f>IF(NOTA[[#This Row],[CONCAT1]]="","",MATCH(NOTA[[#This Row],[CONCAT1]],[2]!db[NB NOTA_C],0)+1)</f>
        <v/>
      </c>
    </row>
    <row r="917" spans="1:40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181" t="str">
        <f>IF(NOTA[[#This Row],[CONCAT1]]="","",MATCH(NOTA[[#This Row],[CONCAT1]],[2]!db[NB NOTA_C],0)+1)</f>
        <v/>
      </c>
    </row>
    <row r="918" spans="1:40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181" t="str">
        <f>IF(NOTA[[#This Row],[CONCAT1]]="","",MATCH(NOTA[[#This Row],[CONCAT1]],[2]!db[NB NOTA_C],0)+1)</f>
        <v/>
      </c>
    </row>
    <row r="919" spans="1:40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23"/>
      <c r="F919" s="26"/>
      <c r="G919" s="26"/>
      <c r="H919" s="31"/>
      <c r="I919" s="26"/>
      <c r="J919" s="51"/>
      <c r="K919" s="26"/>
      <c r="L919" s="26"/>
      <c r="M919" s="39"/>
      <c r="N919" s="26"/>
      <c r="O919" s="26"/>
      <c r="P919" s="49"/>
      <c r="Q919" s="52"/>
      <c r="R919" s="39"/>
      <c r="S919" s="53"/>
      <c r="T919" s="53"/>
      <c r="U919" s="54"/>
      <c r="V919" s="37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181" t="str">
        <f>IF(NOTA[[#This Row],[CONCAT1]]="","",MATCH(NOTA[[#This Row],[CONCAT1]],[2]!db[NB NOTA_C],0)+1)</f>
        <v/>
      </c>
    </row>
    <row r="920" spans="1:40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181" t="str">
        <f>IF(NOTA[[#This Row],[CONCAT1]]="","",MATCH(NOTA[[#This Row],[CONCAT1]],[2]!db[NB NOTA_C],0)+1)</f>
        <v/>
      </c>
    </row>
    <row r="921" spans="1:40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181" t="str">
        <f>IF(NOTA[[#This Row],[CONCAT1]]="","",MATCH(NOTA[[#This Row],[CONCAT1]],[2]!db[NB NOTA_C],0)+1)</f>
        <v/>
      </c>
    </row>
    <row r="922" spans="1:40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181" t="str">
        <f>IF(NOTA[[#This Row],[CONCAT1]]="","",MATCH(NOTA[[#This Row],[CONCAT1]],[2]!db[NB NOTA_C],0)+1)</f>
        <v/>
      </c>
    </row>
    <row r="923" spans="1:40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181" t="str">
        <f>IF(NOTA[[#This Row],[CONCAT1]]="","",MATCH(NOTA[[#This Row],[CONCAT1]],[2]!db[NB NOTA_C],0)+1)</f>
        <v/>
      </c>
    </row>
    <row r="924" spans="1:40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181" t="str">
        <f>IF(NOTA[[#This Row],[CONCAT1]]="","",MATCH(NOTA[[#This Row],[CONCAT1]],[2]!db[NB NOTA_C],0)+1)</f>
        <v/>
      </c>
    </row>
    <row r="925" spans="1:40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19"/>
      <c r="F925" s="120"/>
      <c r="G925" s="120"/>
      <c r="H925" s="121"/>
      <c r="I925" s="120"/>
      <c r="J925" s="122"/>
      <c r="K925" s="120"/>
      <c r="L925" s="120"/>
      <c r="M925" s="123"/>
      <c r="N925" s="120"/>
      <c r="O925" s="120"/>
      <c r="P925" s="124"/>
      <c r="Q925" s="125"/>
      <c r="R925" s="123"/>
      <c r="S925" s="126"/>
      <c r="T925" s="126"/>
      <c r="U925" s="127"/>
      <c r="V925" s="12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181" t="str">
        <f>IF(NOTA[[#This Row],[CONCAT1]]="","",MATCH(NOTA[[#This Row],[CONCAT1]],[2]!db[NB NOTA_C],0)+1)</f>
        <v/>
      </c>
    </row>
    <row r="926" spans="1:40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19"/>
      <c r="F926" s="120"/>
      <c r="G926" s="120"/>
      <c r="H926" s="121"/>
      <c r="I926" s="120"/>
      <c r="J926" s="122"/>
      <c r="K926" s="120"/>
      <c r="L926" s="120"/>
      <c r="M926" s="123"/>
      <c r="N926" s="120"/>
      <c r="O926" s="120"/>
      <c r="P926" s="124"/>
      <c r="Q926" s="125"/>
      <c r="R926" s="123"/>
      <c r="S926" s="126"/>
      <c r="T926" s="126"/>
      <c r="U926" s="127"/>
      <c r="V926" s="12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181" t="str">
        <f>IF(NOTA[[#This Row],[CONCAT1]]="","",MATCH(NOTA[[#This Row],[CONCAT1]],[2]!db[NB NOTA_C],0)+1)</f>
        <v/>
      </c>
    </row>
    <row r="927" spans="1:40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181" t="str">
        <f>IF(NOTA[[#This Row],[CONCAT1]]="","",MATCH(NOTA[[#This Row],[CONCAT1]],[2]!db[NB NOTA_C],0)+1)</f>
        <v/>
      </c>
    </row>
    <row r="928" spans="1:40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181" t="str">
        <f>IF(NOTA[[#This Row],[CONCAT1]]="","",MATCH(NOTA[[#This Row],[CONCAT1]],[2]!db[NB NOTA_C],0)+1)</f>
        <v/>
      </c>
    </row>
    <row r="929" spans="1:40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181" t="str">
        <f>IF(NOTA[[#This Row],[CONCAT1]]="","",MATCH(NOTA[[#This Row],[CONCAT1]],[2]!db[NB NOTA_C],0)+1)</f>
        <v/>
      </c>
    </row>
    <row r="930" spans="1:40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181" t="str">
        <f>IF(NOTA[[#This Row],[CONCAT1]]="","",MATCH(NOTA[[#This Row],[CONCAT1]],[2]!db[NB NOTA_C],0)+1)</f>
        <v/>
      </c>
    </row>
    <row r="931" spans="1:40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181" t="str">
        <f>IF(NOTA[[#This Row],[CONCAT1]]="","",MATCH(NOTA[[#This Row],[CONCAT1]],[2]!db[NB NOTA_C],0)+1)</f>
        <v/>
      </c>
    </row>
    <row r="932" spans="1:40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181" t="str">
        <f>IF(NOTA[[#This Row],[CONCAT1]]="","",MATCH(NOTA[[#This Row],[CONCAT1]],[2]!db[NB NOTA_C],0)+1)</f>
        <v/>
      </c>
    </row>
    <row r="933" spans="1:40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181" t="str">
        <f>IF(NOTA[[#This Row],[CONCAT1]]="","",MATCH(NOTA[[#This Row],[CONCAT1]],[2]!db[NB NOTA_C],0)+1)</f>
        <v/>
      </c>
    </row>
    <row r="934" spans="1:40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181" t="str">
        <f>IF(NOTA[[#This Row],[CONCAT1]]="","",MATCH(NOTA[[#This Row],[CONCAT1]],[2]!db[NB NOTA_C],0)+1)</f>
        <v/>
      </c>
    </row>
    <row r="935" spans="1:40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181" t="str">
        <f>IF(NOTA[[#This Row],[CONCAT1]]="","",MATCH(NOTA[[#This Row],[CONCAT1]],[2]!db[NB NOTA_C],0)+1)</f>
        <v/>
      </c>
    </row>
    <row r="936" spans="1:40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181" t="str">
        <f>IF(NOTA[[#This Row],[CONCAT1]]="","",MATCH(NOTA[[#This Row],[CONCAT1]],[2]!db[NB NOTA_C],0)+1)</f>
        <v/>
      </c>
    </row>
    <row r="937" spans="1:40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181" t="str">
        <f>IF(NOTA[[#This Row],[CONCAT1]]="","",MATCH(NOTA[[#This Row],[CONCAT1]],[2]!db[NB NOTA_C],0)+1)</f>
        <v/>
      </c>
    </row>
    <row r="938" spans="1:40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181" t="str">
        <f>IF(NOTA[[#This Row],[CONCAT1]]="","",MATCH(NOTA[[#This Row],[CONCAT1]],[2]!db[NB NOTA_C],0)+1)</f>
        <v/>
      </c>
    </row>
    <row r="939" spans="1:40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181" t="str">
        <f>IF(NOTA[[#This Row],[CONCAT1]]="","",MATCH(NOTA[[#This Row],[CONCAT1]],[2]!db[NB NOTA_C],0)+1)</f>
        <v/>
      </c>
    </row>
    <row r="940" spans="1:40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181" t="str">
        <f>IF(NOTA[[#This Row],[CONCAT1]]="","",MATCH(NOTA[[#This Row],[CONCAT1]],[2]!db[NB NOTA_C],0)+1)</f>
        <v/>
      </c>
    </row>
    <row r="941" spans="1:40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181" t="str">
        <f>IF(NOTA[[#This Row],[CONCAT1]]="","",MATCH(NOTA[[#This Row],[CONCAT1]],[2]!db[NB NOTA_C],0)+1)</f>
        <v/>
      </c>
    </row>
    <row r="942" spans="1:40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181" t="str">
        <f>IF(NOTA[[#This Row],[CONCAT1]]="","",MATCH(NOTA[[#This Row],[CONCAT1]],[2]!db[NB NOTA_C],0)+1)</f>
        <v/>
      </c>
    </row>
    <row r="943" spans="1:40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181" t="str">
        <f>IF(NOTA[[#This Row],[CONCAT1]]="","",MATCH(NOTA[[#This Row],[CONCAT1]],[2]!db[NB NOTA_C],0)+1)</f>
        <v/>
      </c>
    </row>
    <row r="944" spans="1:40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181" t="str">
        <f>IF(NOTA[[#This Row],[CONCAT1]]="","",MATCH(NOTA[[#This Row],[CONCAT1]],[2]!db[NB NOTA_C],0)+1)</f>
        <v/>
      </c>
    </row>
    <row r="945" spans="1:40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181" t="str">
        <f>IF(NOTA[[#This Row],[CONCAT1]]="","",MATCH(NOTA[[#This Row],[CONCAT1]],[2]!db[NB NOTA_C],0)+1)</f>
        <v/>
      </c>
    </row>
    <row r="946" spans="1:40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181" t="str">
        <f>IF(NOTA[[#This Row],[CONCAT1]]="","",MATCH(NOTA[[#This Row],[CONCAT1]],[2]!db[NB NOTA_C],0)+1)</f>
        <v/>
      </c>
    </row>
    <row r="947" spans="1:40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181" t="str">
        <f>IF(NOTA[[#This Row],[CONCAT1]]="","",MATCH(NOTA[[#This Row],[CONCAT1]],[2]!db[NB NOTA_C],0)+1)</f>
        <v/>
      </c>
    </row>
    <row r="948" spans="1:40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181" t="str">
        <f>IF(NOTA[[#This Row],[CONCAT1]]="","",MATCH(NOTA[[#This Row],[CONCAT1]],[2]!db[NB NOTA_C],0)+1)</f>
        <v/>
      </c>
    </row>
    <row r="949" spans="1:40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181" t="str">
        <f>IF(NOTA[[#This Row],[CONCAT1]]="","",MATCH(NOTA[[#This Row],[CONCAT1]],[2]!db[NB NOTA_C],0)+1)</f>
        <v/>
      </c>
    </row>
    <row r="950" spans="1:40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181" t="str">
        <f>IF(NOTA[[#This Row],[CONCAT1]]="","",MATCH(NOTA[[#This Row],[CONCAT1]],[2]!db[NB NOTA_C],0)+1)</f>
        <v/>
      </c>
    </row>
    <row r="951" spans="1:40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181" t="str">
        <f>IF(NOTA[[#This Row],[CONCAT1]]="","",MATCH(NOTA[[#This Row],[CONCAT1]],[2]!db[NB NOTA_C],0)+1)</f>
        <v/>
      </c>
    </row>
    <row r="952" spans="1:40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181" t="str">
        <f>IF(NOTA[[#This Row],[CONCAT1]]="","",MATCH(NOTA[[#This Row],[CONCAT1]],[2]!db[NB NOTA_C],0)+1)</f>
        <v/>
      </c>
    </row>
    <row r="953" spans="1:40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181" t="str">
        <f>IF(NOTA[[#This Row],[CONCAT1]]="","",MATCH(NOTA[[#This Row],[CONCAT1]],[2]!db[NB NOTA_C],0)+1)</f>
        <v/>
      </c>
    </row>
    <row r="954" spans="1:40" ht="20.100000000000001" customHeight="1" x14ac:dyDescent="0.25">
      <c r="A95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0" t="str">
        <f>IF(NOTA[[#This Row],[ID_P]]="","",MATCH(NOTA[[#This Row],[ID_P]],[1]!B_MSK[N_ID],0))</f>
        <v/>
      </c>
      <c r="D954" s="130" t="str">
        <f ca="1">IF(NOTA[[#This Row],[NAMA BARANG]]="","",INDEX(NOTA[ID],MATCH(,INDIRECT(ADDRESS(ROW(NOTA[ID]),COLUMN(NOTA[ID]))&amp;":"&amp;ADDRESS(ROW(),COLUMN(NOTA[ID]))),-1)))</f>
        <v/>
      </c>
      <c r="E954" s="131"/>
      <c r="F954" s="26"/>
      <c r="G954" s="132"/>
      <c r="H954" s="133"/>
      <c r="I954" s="132"/>
      <c r="J954" s="134"/>
      <c r="K954" s="132"/>
      <c r="L954" s="132"/>
      <c r="M954" s="135"/>
      <c r="N954" s="132"/>
      <c r="O954" s="132"/>
      <c r="P954" s="129"/>
      <c r="Q954" s="136"/>
      <c r="R954" s="135"/>
      <c r="S954" s="137"/>
      <c r="T954" s="137"/>
      <c r="U954" s="138"/>
      <c r="V954" s="37"/>
      <c r="W954" s="138" t="str">
        <f>IF(NOTA[[#This Row],[HARGA/ CTN]]="",NOTA[[#This Row],[JUMLAH_H]],NOTA[[#This Row],[HARGA/ CTN]]*IF(NOTA[[#This Row],[C]]="",0,NOTA[[#This Row],[C]]))</f>
        <v/>
      </c>
      <c r="X954" s="138" t="str">
        <f>IF(NOTA[[#This Row],[JUMLAH]]="","",NOTA[[#This Row],[JUMLAH]]*NOTA[[#This Row],[DISC 1]])</f>
        <v/>
      </c>
      <c r="Y954" s="138" t="str">
        <f>IF(NOTA[[#This Row],[JUMLAH]]="","",(NOTA[[#This Row],[JUMLAH]]-NOTA[[#This Row],[DISC 1-]])*NOTA[[#This Row],[DISC 2]])</f>
        <v/>
      </c>
      <c r="Z954" s="138" t="str">
        <f>IF(NOTA[[#This Row],[JUMLAH]]="","",NOTA[[#This Row],[DISC 1-]]+NOTA[[#This Row],[DISC 2-]])</f>
        <v/>
      </c>
      <c r="AA954" s="138" t="str">
        <f>IF(NOTA[[#This Row],[JUMLAH]]="","",NOTA[[#This Row],[JUMLAH]]-NOTA[[#This Row],[DISC]])</f>
        <v/>
      </c>
      <c r="AB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38" t="str">
        <f>IF(OR(NOTA[[#This Row],[QTY]]="",NOTA[[#This Row],[HARGA SATUAN]]="",),"",NOTA[[#This Row],[QTY]]*NOTA[[#This Row],[HARGA SATUAN]])</f>
        <v/>
      </c>
      <c r="AF954" s="134" t="str">
        <f ca="1">IF(NOTA[ID_H]="","",INDEX(NOTA[TANGGAL],MATCH(,INDIRECT(ADDRESS(ROW(NOTA[TANGGAL]),COLUMN(NOTA[TANGGAL]))&amp;":"&amp;ADDRESS(ROW(),COLUMN(NOTA[TANGGAL]))),-1)))</f>
        <v/>
      </c>
      <c r="AG954" s="129" t="str">
        <f ca="1">IF(NOTA[[#This Row],[NAMA BARANG]]="","",INDEX(NOTA[SUPPLIER],MATCH(,INDIRECT(ADDRESS(ROW(NOTA[ID]),COLUMN(NOTA[ID]))&amp;":"&amp;ADDRESS(ROW(),COLUMN(NOTA[ID]))),-1)))</f>
        <v/>
      </c>
      <c r="AH954" s="12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181" t="str">
        <f>IF(NOTA[[#This Row],[CONCAT1]]="","",MATCH(NOTA[[#This Row],[CONCAT1]],[2]!db[NB NOTA_C],0)+1)</f>
        <v/>
      </c>
    </row>
    <row r="955" spans="1:40" ht="20.100000000000001" customHeight="1" x14ac:dyDescent="0.25">
      <c r="A95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30" t="str">
        <f>IF(NOTA[[#This Row],[ID_P]]="","",MATCH(NOTA[[#This Row],[ID_P]],[1]!B_MSK[N_ID],0))</f>
        <v/>
      </c>
      <c r="D955" s="130" t="str">
        <f ca="1">IF(NOTA[[#This Row],[NAMA BARANG]]="","",INDEX(NOTA[ID],MATCH(,INDIRECT(ADDRESS(ROW(NOTA[ID]),COLUMN(NOTA[ID]))&amp;":"&amp;ADDRESS(ROW(),COLUMN(NOTA[ID]))),-1)))</f>
        <v/>
      </c>
      <c r="E955" s="131"/>
      <c r="F955" s="132"/>
      <c r="G955" s="132"/>
      <c r="H955" s="133"/>
      <c r="I955" s="132"/>
      <c r="J955" s="134"/>
      <c r="K955" s="132"/>
      <c r="L955" s="132"/>
      <c r="M955" s="135"/>
      <c r="N955" s="132"/>
      <c r="O955" s="132"/>
      <c r="P955" s="129"/>
      <c r="Q955" s="136"/>
      <c r="R955" s="135"/>
      <c r="S955" s="137"/>
      <c r="T955" s="137"/>
      <c r="U955" s="138"/>
      <c r="V955" s="37"/>
      <c r="W955" s="138" t="str">
        <f>IF(NOTA[[#This Row],[HARGA/ CTN]]="",NOTA[[#This Row],[JUMLAH_H]],NOTA[[#This Row],[HARGA/ CTN]]*IF(NOTA[[#This Row],[C]]="",0,NOTA[[#This Row],[C]]))</f>
        <v/>
      </c>
      <c r="X955" s="138" t="str">
        <f>IF(NOTA[[#This Row],[JUMLAH]]="","",NOTA[[#This Row],[JUMLAH]]*NOTA[[#This Row],[DISC 1]])</f>
        <v/>
      </c>
      <c r="Y955" s="138" t="str">
        <f>IF(NOTA[[#This Row],[JUMLAH]]="","",(NOTA[[#This Row],[JUMLAH]]-NOTA[[#This Row],[DISC 1-]])*NOTA[[#This Row],[DISC 2]])</f>
        <v/>
      </c>
      <c r="Z955" s="138" t="str">
        <f>IF(NOTA[[#This Row],[JUMLAH]]="","",NOTA[[#This Row],[DISC 1-]]+NOTA[[#This Row],[DISC 2-]])</f>
        <v/>
      </c>
      <c r="AA955" s="138" t="str">
        <f>IF(NOTA[[#This Row],[JUMLAH]]="","",NOTA[[#This Row],[JUMLAH]]-NOTA[[#This Row],[DISC]])</f>
        <v/>
      </c>
      <c r="AB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38" t="str">
        <f>IF(OR(NOTA[[#This Row],[QTY]]="",NOTA[[#This Row],[HARGA SATUAN]]="",),"",NOTA[[#This Row],[QTY]]*NOTA[[#This Row],[HARGA SATUAN]])</f>
        <v/>
      </c>
      <c r="AF955" s="134" t="str">
        <f ca="1">IF(NOTA[ID_H]="","",INDEX(NOTA[TANGGAL],MATCH(,INDIRECT(ADDRESS(ROW(NOTA[TANGGAL]),COLUMN(NOTA[TANGGAL]))&amp;":"&amp;ADDRESS(ROW(),COLUMN(NOTA[TANGGAL]))),-1)))</f>
        <v/>
      </c>
      <c r="AG955" s="129" t="str">
        <f ca="1">IF(NOTA[[#This Row],[NAMA BARANG]]="","",INDEX(NOTA[SUPPLIER],MATCH(,INDIRECT(ADDRESS(ROW(NOTA[ID]),COLUMN(NOTA[ID]))&amp;":"&amp;ADDRESS(ROW(),COLUMN(NOTA[ID]))),-1)))</f>
        <v/>
      </c>
      <c r="AH955" s="12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181" t="str">
        <f>IF(NOTA[[#This Row],[CONCAT1]]="","",MATCH(NOTA[[#This Row],[CONCAT1]],[2]!db[NB NOTA_C],0)+1)</f>
        <v/>
      </c>
    </row>
    <row r="956" spans="1:40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181" t="str">
        <f>IF(NOTA[[#This Row],[CONCAT1]]="","",MATCH(NOTA[[#This Row],[CONCAT1]],[2]!db[NB NOTA_C],0)+1)</f>
        <v/>
      </c>
    </row>
    <row r="957" spans="1:40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181" t="str">
        <f>IF(NOTA[[#This Row],[CONCAT1]]="","",MATCH(NOTA[[#This Row],[CONCAT1]],[2]!db[NB NOTA_C],0)+1)</f>
        <v/>
      </c>
    </row>
    <row r="958" spans="1:40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181" t="str">
        <f>IF(NOTA[[#This Row],[CONCAT1]]="","",MATCH(NOTA[[#This Row],[CONCAT1]],[2]!db[NB NOTA_C],0)+1)</f>
        <v/>
      </c>
    </row>
    <row r="959" spans="1:40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181" t="str">
        <f>IF(NOTA[[#This Row],[CONCAT1]]="","",MATCH(NOTA[[#This Row],[CONCAT1]],[2]!db[NB NOTA_C],0)+1)</f>
        <v/>
      </c>
    </row>
    <row r="960" spans="1:40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181" t="str">
        <f>IF(NOTA[[#This Row],[CONCAT1]]="","",MATCH(NOTA[[#This Row],[CONCAT1]],[2]!db[NB NOTA_C],0)+1)</f>
        <v/>
      </c>
    </row>
    <row r="961" spans="1:40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181" t="str">
        <f>IF(NOTA[[#This Row],[CONCAT1]]="","",MATCH(NOTA[[#This Row],[CONCAT1]],[2]!db[NB NOTA_C],0)+1)</f>
        <v/>
      </c>
    </row>
    <row r="962" spans="1:40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181" t="str">
        <f>IF(NOTA[[#This Row],[CONCAT1]]="","",MATCH(NOTA[[#This Row],[CONCAT1]],[2]!db[NB NOTA_C],0)+1)</f>
        <v/>
      </c>
    </row>
    <row r="963" spans="1:40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181" t="str">
        <f>IF(NOTA[[#This Row],[CONCAT1]]="","",MATCH(NOTA[[#This Row],[CONCAT1]],[2]!db[NB NOTA_C],0)+1)</f>
        <v/>
      </c>
    </row>
    <row r="964" spans="1:40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181" t="str">
        <f>IF(NOTA[[#This Row],[CONCAT1]]="","",MATCH(NOTA[[#This Row],[CONCAT1]],[2]!db[NB NOTA_C],0)+1)</f>
        <v/>
      </c>
    </row>
    <row r="965" spans="1:40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181" t="str">
        <f>IF(NOTA[[#This Row],[CONCAT1]]="","",MATCH(NOTA[[#This Row],[CONCAT1]],[2]!db[NB NOTA_C],0)+1)</f>
        <v/>
      </c>
    </row>
    <row r="966" spans="1:40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181" t="str">
        <f>IF(NOTA[[#This Row],[CONCAT1]]="","",MATCH(NOTA[[#This Row],[CONCAT1]],[2]!db[NB NOTA_C],0)+1)</f>
        <v/>
      </c>
    </row>
    <row r="967" spans="1:40" ht="20.100000000000001" customHeight="1" x14ac:dyDescent="0.25">
      <c r="A96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181" t="str">
        <f>IF(NOTA[[#This Row],[CONCAT1]]="","",MATCH(NOTA[[#This Row],[CONCAT1]],[2]!db[NB NOTA_C],0)+1)</f>
        <v/>
      </c>
    </row>
    <row r="968" spans="1:40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181" t="str">
        <f>IF(NOTA[[#This Row],[CONCAT1]]="","",MATCH(NOTA[[#This Row],[CONCAT1]],[2]!db[NB NOTA_C],0)+1)</f>
        <v/>
      </c>
    </row>
    <row r="969" spans="1:40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181" t="str">
        <f>IF(NOTA[[#This Row],[CONCAT1]]="","",MATCH(NOTA[[#This Row],[CONCAT1]],[2]!db[NB NOTA_C],0)+1)</f>
        <v/>
      </c>
    </row>
    <row r="970" spans="1:40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181" t="str">
        <f>IF(NOTA[[#This Row],[CONCAT1]]="","",MATCH(NOTA[[#This Row],[CONCAT1]],[2]!db[NB NOTA_C],0)+1)</f>
        <v/>
      </c>
    </row>
    <row r="971" spans="1:40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181" t="str">
        <f>IF(NOTA[[#This Row],[CONCAT1]]="","",MATCH(NOTA[[#This Row],[CONCAT1]],[2]!db[NB NOTA_C],0)+1)</f>
        <v/>
      </c>
    </row>
    <row r="972" spans="1:40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181" t="str">
        <f>IF(NOTA[[#This Row],[CONCAT1]]="","",MATCH(NOTA[[#This Row],[CONCAT1]],[2]!db[NB NOTA_C],0)+1)</f>
        <v/>
      </c>
    </row>
    <row r="973" spans="1:40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181" t="str">
        <f>IF(NOTA[[#This Row],[CONCAT1]]="","",MATCH(NOTA[[#This Row],[CONCAT1]],[2]!db[NB NOTA_C],0)+1)</f>
        <v/>
      </c>
    </row>
    <row r="974" spans="1:40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181" t="str">
        <f>IF(NOTA[[#This Row],[CONCAT1]]="","",MATCH(NOTA[[#This Row],[CONCAT1]],[2]!db[NB NOTA_C],0)+1)</f>
        <v/>
      </c>
    </row>
    <row r="975" spans="1:40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181" t="str">
        <f>IF(NOTA[[#This Row],[CONCAT1]]="","",MATCH(NOTA[[#This Row],[CONCAT1]],[2]!db[NB NOTA_C],0)+1)</f>
        <v/>
      </c>
    </row>
    <row r="976" spans="1:40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181" t="str">
        <f>IF(NOTA[[#This Row],[CONCAT1]]="","",MATCH(NOTA[[#This Row],[CONCAT1]],[2]!db[NB NOTA_C],0)+1)</f>
        <v/>
      </c>
    </row>
    <row r="977" spans="1:40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181" t="str">
        <f>IF(NOTA[[#This Row],[CONCAT1]]="","",MATCH(NOTA[[#This Row],[CONCAT1]],[2]!db[NB NOTA_C],0)+1)</f>
        <v/>
      </c>
    </row>
    <row r="978" spans="1:40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181" t="str">
        <f>IF(NOTA[[#This Row],[CONCAT1]]="","",MATCH(NOTA[[#This Row],[CONCAT1]],[2]!db[NB NOTA_C],0)+1)</f>
        <v/>
      </c>
    </row>
    <row r="979" spans="1:40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181" t="str">
        <f>IF(NOTA[[#This Row],[CONCAT1]]="","",MATCH(NOTA[[#This Row],[CONCAT1]],[2]!db[NB NOTA_C],0)+1)</f>
        <v/>
      </c>
    </row>
    <row r="980" spans="1:40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0" s="181" t="str">
        <f>IF(NOTA[[#This Row],[CONCAT1]]="","",MATCH(NOTA[[#This Row],[CONCAT1]],[2]!db[NB NOTA_C],0)+1)</f>
        <v/>
      </c>
    </row>
    <row r="981" spans="1:40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1" s="181" t="str">
        <f>IF(NOTA[[#This Row],[CONCAT1]]="","",MATCH(NOTA[[#This Row],[CONCAT1]],[2]!db[NB NOTA_C],0)+1)</f>
        <v/>
      </c>
    </row>
    <row r="982" spans="1:40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2" s="181" t="str">
        <f>IF(NOTA[[#This Row],[CONCAT1]]="","",MATCH(NOTA[[#This Row],[CONCAT1]],[2]!db[NB NOTA_C],0)+1)</f>
        <v/>
      </c>
    </row>
    <row r="983" spans="1:40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3" s="181" t="str">
        <f>IF(NOTA[[#This Row],[CONCAT1]]="","",MATCH(NOTA[[#This Row],[CONCAT1]],[2]!db[NB NOTA_C],0)+1)</f>
        <v/>
      </c>
    </row>
    <row r="984" spans="1:40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4" s="181" t="str">
        <f>IF(NOTA[[#This Row],[CONCAT1]]="","",MATCH(NOTA[[#This Row],[CONCAT1]],[2]!db[NB NOTA_C],0)+1)</f>
        <v/>
      </c>
    </row>
    <row r="985" spans="1:40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5" s="181" t="str">
        <f>IF(NOTA[[#This Row],[CONCAT1]]="","",MATCH(NOTA[[#This Row],[CONCAT1]],[2]!db[NB NOTA_C],0)+1)</f>
        <v/>
      </c>
    </row>
    <row r="986" spans="1:40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39"/>
      <c r="F986" s="38"/>
      <c r="G986" s="38"/>
      <c r="H986" s="79"/>
      <c r="I986" s="38"/>
      <c r="J986" s="78"/>
      <c r="K986" s="38"/>
      <c r="L986" s="38"/>
      <c r="M986" s="140"/>
      <c r="N986" s="38"/>
      <c r="O986" s="38"/>
      <c r="P986" s="90"/>
      <c r="Q986" s="105"/>
      <c r="R986" s="140"/>
      <c r="S986" s="141"/>
      <c r="T986" s="14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6" s="181" t="str">
        <f>IF(NOTA[[#This Row],[CONCAT1]]="","",MATCH(NOTA[[#This Row],[CONCAT1]],[2]!db[NB NOTA_C],0)+1)</f>
        <v/>
      </c>
    </row>
    <row r="987" spans="1:40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39"/>
      <c r="F987" s="38"/>
      <c r="G987" s="38"/>
      <c r="H987" s="79"/>
      <c r="I987" s="38"/>
      <c r="J987" s="78"/>
      <c r="K987" s="38"/>
      <c r="L987" s="38"/>
      <c r="M987" s="140"/>
      <c r="N987" s="38"/>
      <c r="O987" s="38"/>
      <c r="P987" s="90"/>
      <c r="Q987" s="105"/>
      <c r="R987" s="140"/>
      <c r="S987" s="141"/>
      <c r="T987" s="14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7" s="181" t="str">
        <f>IF(NOTA[[#This Row],[CONCAT1]]="","",MATCH(NOTA[[#This Row],[CONCAT1]],[2]!db[NB NOTA_C],0)+1)</f>
        <v/>
      </c>
    </row>
    <row r="988" spans="1:40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8" s="181" t="str">
        <f>IF(NOTA[[#This Row],[CONCAT1]]="","",MATCH(NOTA[[#This Row],[CONCAT1]],[2]!db[NB NOTA_C],0)+1)</f>
        <v/>
      </c>
    </row>
    <row r="989" spans="1:40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9" s="181" t="str">
        <f>IF(NOTA[[#This Row],[CONCAT1]]="","",MATCH(NOTA[[#This Row],[CONCAT1]],[2]!db[NB NOTA_C],0)+1)</f>
        <v/>
      </c>
    </row>
    <row r="990" spans="1:40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0" s="181" t="str">
        <f>IF(NOTA[[#This Row],[CONCAT1]]="","",MATCH(NOTA[[#This Row],[CONCAT1]],[2]!db[NB NOTA_C],0)+1)</f>
        <v/>
      </c>
    </row>
    <row r="991" spans="1:40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1" s="181" t="str">
        <f>IF(NOTA[[#This Row],[CONCAT1]]="","",MATCH(NOTA[[#This Row],[CONCAT1]],[2]!db[NB NOTA_C],0)+1)</f>
        <v/>
      </c>
    </row>
    <row r="992" spans="1:40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2" s="181" t="str">
        <f>IF(NOTA[[#This Row],[CONCAT1]]="","",MATCH(NOTA[[#This Row],[CONCAT1]],[2]!db[NB NOTA_C],0)+1)</f>
        <v/>
      </c>
    </row>
    <row r="993" spans="1:40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3" s="181" t="str">
        <f>IF(NOTA[[#This Row],[CONCAT1]]="","",MATCH(NOTA[[#This Row],[CONCAT1]],[2]!db[NB NOTA_C],0)+1)</f>
        <v/>
      </c>
    </row>
    <row r="994" spans="1:40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4" s="181" t="str">
        <f>IF(NOTA[[#This Row],[CONCAT1]]="","",MATCH(NOTA[[#This Row],[CONCAT1]],[2]!db[NB NOTA_C],0)+1)</f>
        <v/>
      </c>
    </row>
    <row r="995" spans="1:40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5" s="181" t="str">
        <f>IF(NOTA[[#This Row],[CONCAT1]]="","",MATCH(NOTA[[#This Row],[CONCAT1]],[2]!db[NB NOTA_C],0)+1)</f>
        <v/>
      </c>
    </row>
    <row r="996" spans="1:40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6" s="181" t="str">
        <f>IF(NOTA[[#This Row],[CONCAT1]]="","",MATCH(NOTA[[#This Row],[CONCAT1]],[2]!db[NB NOTA_C],0)+1)</f>
        <v/>
      </c>
    </row>
    <row r="997" spans="1:40" ht="20.100000000000001" customHeight="1" x14ac:dyDescent="0.25">
      <c r="A99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7" s="181" t="str">
        <f>IF(NOTA[[#This Row],[CONCAT1]]="","",MATCH(NOTA[[#This Row],[CONCAT1]],[2]!db[NB NOTA_C],0)+1)</f>
        <v/>
      </c>
    </row>
    <row r="998" spans="1:40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8" s="181" t="str">
        <f>IF(NOTA[[#This Row],[CONCAT1]]="","",MATCH(NOTA[[#This Row],[CONCAT1]],[2]!db[NB NOTA_C],0)+1)</f>
        <v/>
      </c>
    </row>
    <row r="999" spans="1:40" ht="20.100000000000001" customHeight="1" x14ac:dyDescent="0.25">
      <c r="A99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9" s="181" t="str">
        <f>IF(NOTA[[#This Row],[CONCAT1]]="","",MATCH(NOTA[[#This Row],[CONCAT1]],[2]!db[NB NOTA_C],0)+1)</f>
        <v/>
      </c>
    </row>
    <row r="1000" spans="1:40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0" s="181" t="str">
        <f>IF(NOTA[[#This Row],[CONCAT1]]="","",MATCH(NOTA[[#This Row],[CONCAT1]],[2]!db[NB NOTA_C],0)+1)</f>
        <v/>
      </c>
    </row>
    <row r="1001" spans="1:40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145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1" s="181" t="str">
        <f>IF(NOTA[[#This Row],[CONCAT1]]="","",MATCH(NOTA[[#This Row],[CONCAT1]],[2]!db[NB NOTA_C],0)+1)</f>
        <v/>
      </c>
    </row>
    <row r="1002" spans="1:40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2" s="181" t="str">
        <f>IF(NOTA[[#This Row],[CONCAT1]]="","",MATCH(NOTA[[#This Row],[CONCAT1]],[2]!db[NB NOTA_C],0)+1)</f>
        <v/>
      </c>
    </row>
    <row r="1003" spans="1:40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3" s="181" t="str">
        <f>IF(NOTA[[#This Row],[CONCAT1]]="","",MATCH(NOTA[[#This Row],[CONCAT1]],[2]!db[NB NOTA_C],0)+1)</f>
        <v/>
      </c>
    </row>
    <row r="1004" spans="1:40" ht="20.100000000000001" customHeight="1" x14ac:dyDescent="0.25">
      <c r="A100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43" t="str">
        <f>IF(NOTA[[#This Row],[ID_P]]="","",MATCH(NOTA[[#This Row],[ID_P]],[1]!B_MSK[N_ID],0))</f>
        <v/>
      </c>
      <c r="D1004" s="143" t="str">
        <f ca="1">IF(NOTA[[#This Row],[NAMA BARANG]]="","",INDEX(NOTA[ID],MATCH(,INDIRECT(ADDRESS(ROW(NOTA[ID]),COLUMN(NOTA[ID]))&amp;":"&amp;ADDRESS(ROW(),COLUMN(NOTA[ID]))),-1)))</f>
        <v/>
      </c>
      <c r="E1004" s="144"/>
      <c r="F1004" s="145"/>
      <c r="G1004" s="145"/>
      <c r="H1004" s="146"/>
      <c r="I1004" s="145"/>
      <c r="J1004" s="147"/>
      <c r="K1004" s="145"/>
      <c r="L1004" s="145"/>
      <c r="M1004" s="148"/>
      <c r="N1004" s="145"/>
      <c r="O1004" s="145"/>
      <c r="P1004" s="142"/>
      <c r="Q1004" s="149"/>
      <c r="R1004" s="148"/>
      <c r="S1004" s="150"/>
      <c r="T1004" s="150"/>
      <c r="U1004" s="151"/>
      <c r="V1004" s="103"/>
      <c r="W1004" s="151" t="str">
        <f>IF(NOTA[[#This Row],[HARGA/ CTN]]="",NOTA[[#This Row],[JUMLAH_H]],NOTA[[#This Row],[HARGA/ CTN]]*IF(NOTA[[#This Row],[C]]="",0,NOTA[[#This Row],[C]]))</f>
        <v/>
      </c>
      <c r="X1004" s="151" t="str">
        <f>IF(NOTA[[#This Row],[JUMLAH]]="","",NOTA[[#This Row],[JUMLAH]]*NOTA[[#This Row],[DISC 1]])</f>
        <v/>
      </c>
      <c r="Y1004" s="151" t="str">
        <f>IF(NOTA[[#This Row],[JUMLAH]]="","",(NOTA[[#This Row],[JUMLAH]]-NOTA[[#This Row],[DISC 1-]])*NOTA[[#This Row],[DISC 2]])</f>
        <v/>
      </c>
      <c r="Z1004" s="151" t="str">
        <f>IF(NOTA[[#This Row],[JUMLAH]]="","",NOTA[[#This Row],[DISC 1-]]+NOTA[[#This Row],[DISC 2-]])</f>
        <v/>
      </c>
      <c r="AA1004" s="151" t="str">
        <f>IF(NOTA[[#This Row],[JUMLAH]]="","",NOTA[[#This Row],[JUMLAH]]-NOTA[[#This Row],[DISC]])</f>
        <v/>
      </c>
      <c r="AB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51" t="str">
        <f>IF(OR(NOTA[[#This Row],[QTY]]="",NOTA[[#This Row],[HARGA SATUAN]]="",),"",NOTA[[#This Row],[QTY]]*NOTA[[#This Row],[HARGA SATUAN]])</f>
        <v/>
      </c>
      <c r="AF1004" s="147" t="str">
        <f ca="1">IF(NOTA[ID_H]="","",INDEX(NOTA[TANGGAL],MATCH(,INDIRECT(ADDRESS(ROW(NOTA[TANGGAL]),COLUMN(NOTA[TANGGAL]))&amp;":"&amp;ADDRESS(ROW(),COLUMN(NOTA[TANGGAL]))),-1)))</f>
        <v/>
      </c>
      <c r="AG1004" s="142" t="str">
        <f ca="1">IF(NOTA[[#This Row],[NAMA BARANG]]="","",INDEX(NOTA[SUPPLIER],MATCH(,INDIRECT(ADDRESS(ROW(NOTA[ID]),COLUMN(NOTA[ID]))&amp;":"&amp;ADDRESS(ROW(),COLUMN(NOTA[ID]))),-1)))</f>
        <v/>
      </c>
      <c r="AH1004" s="14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4" s="181" t="str">
        <f>IF(NOTA[[#This Row],[CONCAT1]]="","",MATCH(NOTA[[#This Row],[CONCAT1]],[2]!db[NB NOTA_C],0)+1)</f>
        <v/>
      </c>
    </row>
    <row r="1005" spans="1:40" ht="20.100000000000001" customHeight="1" x14ac:dyDescent="0.25">
      <c r="A100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43" t="str">
        <f>IF(NOTA[[#This Row],[ID_P]]="","",MATCH(NOTA[[#This Row],[ID_P]],[1]!B_MSK[N_ID],0))</f>
        <v/>
      </c>
      <c r="D1005" s="143" t="str">
        <f ca="1">IF(NOTA[[#This Row],[NAMA BARANG]]="","",INDEX(NOTA[ID],MATCH(,INDIRECT(ADDRESS(ROW(NOTA[ID]),COLUMN(NOTA[ID]))&amp;":"&amp;ADDRESS(ROW(),COLUMN(NOTA[ID]))),-1)))</f>
        <v/>
      </c>
      <c r="E1005" s="144"/>
      <c r="F1005" s="145"/>
      <c r="G1005" s="145"/>
      <c r="H1005" s="146"/>
      <c r="I1005" s="145"/>
      <c r="J1005" s="147"/>
      <c r="K1005" s="145"/>
      <c r="L1005" s="38"/>
      <c r="M1005" s="148"/>
      <c r="N1005" s="145"/>
      <c r="O1005" s="145"/>
      <c r="P1005" s="142"/>
      <c r="Q1005" s="149"/>
      <c r="R1005" s="148"/>
      <c r="S1005" s="150"/>
      <c r="T1005" s="150"/>
      <c r="U1005" s="151"/>
      <c r="V1005" s="103"/>
      <c r="W1005" s="151" t="str">
        <f>IF(NOTA[[#This Row],[HARGA/ CTN]]="",NOTA[[#This Row],[JUMLAH_H]],NOTA[[#This Row],[HARGA/ CTN]]*IF(NOTA[[#This Row],[C]]="",0,NOTA[[#This Row],[C]]))</f>
        <v/>
      </c>
      <c r="X1005" s="151" t="str">
        <f>IF(NOTA[[#This Row],[JUMLAH]]="","",NOTA[[#This Row],[JUMLAH]]*NOTA[[#This Row],[DISC 1]])</f>
        <v/>
      </c>
      <c r="Y1005" s="151" t="str">
        <f>IF(NOTA[[#This Row],[JUMLAH]]="","",(NOTA[[#This Row],[JUMLAH]]-NOTA[[#This Row],[DISC 1-]])*NOTA[[#This Row],[DISC 2]])</f>
        <v/>
      </c>
      <c r="Z1005" s="151" t="str">
        <f>IF(NOTA[[#This Row],[JUMLAH]]="","",NOTA[[#This Row],[DISC 1-]]+NOTA[[#This Row],[DISC 2-]])</f>
        <v/>
      </c>
      <c r="AA1005" s="151" t="str">
        <f>IF(NOTA[[#This Row],[JUMLAH]]="","",NOTA[[#This Row],[JUMLAH]]-NOTA[[#This Row],[DISC]])</f>
        <v/>
      </c>
      <c r="AB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51" t="str">
        <f>IF(OR(NOTA[[#This Row],[QTY]]="",NOTA[[#This Row],[HARGA SATUAN]]="",),"",NOTA[[#This Row],[QTY]]*NOTA[[#This Row],[HARGA SATUAN]])</f>
        <v/>
      </c>
      <c r="AF1005" s="147" t="str">
        <f ca="1">IF(NOTA[ID_H]="","",INDEX(NOTA[TANGGAL],MATCH(,INDIRECT(ADDRESS(ROW(NOTA[TANGGAL]),COLUMN(NOTA[TANGGAL]))&amp;":"&amp;ADDRESS(ROW(),COLUMN(NOTA[TANGGAL]))),-1)))</f>
        <v/>
      </c>
      <c r="AG1005" s="142" t="str">
        <f ca="1">IF(NOTA[[#This Row],[NAMA BARANG]]="","",INDEX(NOTA[SUPPLIER],MATCH(,INDIRECT(ADDRESS(ROW(NOTA[ID]),COLUMN(NOTA[ID]))&amp;":"&amp;ADDRESS(ROW(),COLUMN(NOTA[ID]))),-1)))</f>
        <v/>
      </c>
      <c r="AH1005" s="14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5" s="181" t="str">
        <f>IF(NOTA[[#This Row],[CONCAT1]]="","",MATCH(NOTA[[#This Row],[CONCAT1]],[2]!db[NB NOTA_C],0)+1)</f>
        <v/>
      </c>
    </row>
    <row r="1006" spans="1:40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6" s="181" t="str">
        <f>IF(NOTA[[#This Row],[CONCAT1]]="","",MATCH(NOTA[[#This Row],[CONCAT1]],[2]!db[NB NOTA_C],0)+1)</f>
        <v/>
      </c>
    </row>
    <row r="1007" spans="1:40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39"/>
      <c r="F1007" s="38"/>
      <c r="G1007" s="38"/>
      <c r="H1007" s="79"/>
      <c r="I1007" s="38"/>
      <c r="J1007" s="78"/>
      <c r="K1007" s="38"/>
      <c r="L1007" s="38"/>
      <c r="M1007" s="140"/>
      <c r="N1007" s="38"/>
      <c r="O1007" s="38"/>
      <c r="P1007" s="90"/>
      <c r="Q1007" s="105"/>
      <c r="R1007" s="140"/>
      <c r="S1007" s="141"/>
      <c r="T1007" s="14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7" s="181" t="str">
        <f>IF(NOTA[[#This Row],[CONCAT1]]="","",MATCH(NOTA[[#This Row],[CONCAT1]],[2]!db[NB NOTA_C],0)+1)</f>
        <v/>
      </c>
    </row>
    <row r="1008" spans="1:40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39"/>
      <c r="F1008" s="38"/>
      <c r="G1008" s="38"/>
      <c r="H1008" s="79"/>
      <c r="I1008" s="38"/>
      <c r="J1008" s="78"/>
      <c r="K1008" s="38"/>
      <c r="L1008" s="38"/>
      <c r="M1008" s="140"/>
      <c r="N1008" s="38"/>
      <c r="O1008" s="38"/>
      <c r="P1008" s="90"/>
      <c r="Q1008" s="105"/>
      <c r="R1008" s="140"/>
      <c r="S1008" s="141"/>
      <c r="T1008" s="14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8" s="181" t="str">
        <f>IF(NOTA[[#This Row],[CONCAT1]]="","",MATCH(NOTA[[#This Row],[CONCAT1]],[2]!db[NB NOTA_C],0)+1)</f>
        <v/>
      </c>
    </row>
  </sheetData>
  <conditionalFormatting sqref="B1:C1048576">
    <cfRule type="duplicateValues" dxfId="240" priority="26"/>
    <cfRule type="duplicateValues" dxfId="239" priority="27"/>
  </conditionalFormatting>
  <conditionalFormatting sqref="B1:B1048576">
    <cfRule type="duplicateValues" dxfId="238" priority="24"/>
  </conditionalFormatting>
  <conditionalFormatting sqref="H37:H38 H88">
    <cfRule type="duplicateValues" dxfId="237" priority="17"/>
  </conditionalFormatting>
  <conditionalFormatting sqref="H29:H31">
    <cfRule type="duplicateValues" dxfId="236" priority="13"/>
  </conditionalFormatting>
  <conditionalFormatting sqref="H33">
    <cfRule type="duplicateValues" dxfId="235" priority="567"/>
  </conditionalFormatting>
  <conditionalFormatting sqref="H21:H27">
    <cfRule type="duplicateValues" dxfId="234" priority="11"/>
  </conditionalFormatting>
  <conditionalFormatting sqref="H326:H337">
    <cfRule type="duplicateValues" dxfId="233" priority="7"/>
  </conditionalFormatting>
  <conditionalFormatting sqref="H691:H695 I105 H1:H2 I191 H466:H474 H404:H430 H39:H43 H697:H1048576 H28 H32 H34:H36 H476:H530 H106:H190 H532:H689 H257:H320 H322:H325 H338:H355 H357:H402 I356 H89:H104 H45:H87 H192:H255">
    <cfRule type="duplicateValues" dxfId="232" priority="960"/>
  </conditionalFormatting>
  <conditionalFormatting sqref="L663">
    <cfRule type="duplicateValues" dxfId="231" priority="3"/>
  </conditionalFormatting>
  <conditionalFormatting sqref="H3:H20">
    <cfRule type="duplicateValues" dxfId="230" priority="1"/>
  </conditionalFormatting>
  <conditionalFormatting sqref="H3:H20">
    <cfRule type="duplicateValues" dxfId="229" priority="2"/>
  </conditionalFormatting>
  <conditionalFormatting sqref="B3:B1008">
    <cfRule type="duplicateValues" dxfId="228" priority="1195"/>
  </conditionalFormatting>
  <conditionalFormatting sqref="H21:H355 H357:H1008 I356">
    <cfRule type="duplicateValues" dxfId="227" priority="1197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41" sqref="C41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3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2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23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22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41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24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25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165</v>
      </c>
      <c r="B16" s="153">
        <f ca="1">HYPERLINK("[NOTA_.XLSX]NOTA!c"&amp;PAJAK[[#This Row],[//]],IF(PAJAK[[#This Row],[//]]="","",INDEX(INDIRECT("NOTA["&amp;PAJAK[#Headers]&amp;"]"),PAJAK[[#This Row],[//]]-2)))</f>
        <v>33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26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214</v>
      </c>
      <c r="B17" s="153">
        <f ca="1">HYPERLINK("[NOTA_.XLSX]NOTA!c"&amp;PAJAK[[#This Row],[//]],IF(PAJAK[[#This Row],[//]]="","",INDEX(INDIRECT("NOTA["&amp;PAJAK[#Headers]&amp;"]"),PAJAK[[#This Row],[//]]-2)))</f>
        <v>44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220</v>
      </c>
      <c r="B18" s="153">
        <f ca="1">HYPERLINK("[NOTA_.XLSX]NOTA!c"&amp;PAJAK[[#This Row],[//]],IF(PAJAK[[#This Row],[//]]="","",INDEX(INDIRECT("NOTA["&amp;PAJAK[#Headers]&amp;"]"),PAJAK[[#This Row],[//]]-2)))</f>
        <v>45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222</v>
      </c>
      <c r="B19" s="153">
        <f ca="1">HYPERLINK("[NOTA_.XLSX]NOTA!c"&amp;PAJAK[[#This Row],[//]],IF(PAJAK[[#This Row],[//]]="","",INDEX(INDIRECT("NOTA["&amp;PAJAK[#Headers]&amp;"]"),PAJAK[[#This Row],[//]]-2)))</f>
        <v>46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233</v>
      </c>
      <c r="B20" s="153">
        <f ca="1">HYPERLINK("[NOTA_.XLSX]NOTA!c"&amp;PAJAK[[#This Row],[//]],IF(PAJAK[[#This Row],[//]]="","",INDEX(INDIRECT("NOTA["&amp;PAJAK[#Headers]&amp;"]"),PAJAK[[#This Row],[//]]-2)))</f>
        <v>47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238</v>
      </c>
      <c r="B21" s="153">
        <f ca="1">HYPERLINK("[NOTA_.XLSX]NOTA!c"&amp;PAJAK[[#This Row],[//]],IF(PAJAK[[#This Row],[//]]="","",INDEX(INDIRECT("NOTA["&amp;PAJAK[#Headers]&amp;"]"),PAJAK[[#This Row],[//]]-2)))</f>
        <v>48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>
        <f ca="1">MATCH(PAJAK[[#This Row],[ID]],[3]!Table1[ID],0)</f>
        <v>29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>
        <f ca="1">MATCH(PAJAK[[#This Row],[ID]],[3]!Table1[ID],0)</f>
        <v>27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>
        <f ca="1">MATCH(PAJAK[[#This Row],[ID]],[3]!Table1[ID],0)</f>
        <v>28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>
        <f ca="1">MATCH(PAJAK[[#This Row],[ID]],[3]!Table1[ID],0)</f>
        <v>30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>
        <f ca="1">MATCH(PAJAK[[#This Row],[ID]],[3]!Table1[ID],0)</f>
        <v>31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>
        <f ca="1">MATCH(PAJAK[[#This Row],[ID]],[3]!Table1[ID],0)</f>
        <v>18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>
        <f ca="1">MATCH(PAJAK[[#This Row],[ID]],[3]!Table1[ID],0)</f>
        <v>17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>
        <f ca="1">MATCH(PAJAK[[#This Row],[ID]],[3]!Table1[ID],0)</f>
        <v>16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352</v>
      </c>
      <c r="B30" s="154">
        <f ca="1">HYPERLINK("[NOTA_.XLSX]NOTA!c"&amp;PAJAK[[#This Row],[//]],IF(PAJAK[[#This Row],[//]]="","",INDEX(INDIRECT("NOTA["&amp;PAJAK[#Headers]&amp;"]"),PAJAK[[#This Row],[//]]-2)))</f>
        <v>63</v>
      </c>
      <c r="C30" s="40" t="str">
        <f ca="1">IF(PAJAK[[#This Row],[//]]="","",INDEX(INDIRECT("NOTA["&amp;PAJAK[#Headers]&amp;"]"),PAJAK[[#This Row],[//]]-2))</f>
        <v>KEN_1502_015-3</v>
      </c>
      <c r="D30" s="40">
        <f ca="1">MATCH(PAJAK[[#This Row],[ID]],[3]!Table1[ID],0)</f>
        <v>19</v>
      </c>
      <c r="E30" s="41">
        <f ca="1">IF(PAJAK[[#This Row],[ID]]="","",COUNTIF(NOTA[ID_H],PAJAK[[#This Row],[ID]]))</f>
        <v>3</v>
      </c>
      <c r="F30" s="40" t="str">
        <f ca="1">IF(PAJAK[[#This Row],[//]]="","",INDEX(CONV[2],MATCH(INDEX(INDIRECT("NOTA["&amp;PAJAK[#Headers]&amp;"]"),PAJAK[[#This Row],[//]]-2),CONV[1],0),0))</f>
        <v>PT KENKO SINAR INDONESIA</v>
      </c>
      <c r="G30" s="42">
        <f ca="1">IF(PAJAK[[#This Row],[//]]="","",INDEX(NOTA[TGL_H],PAJAK[[#This Row],[//]]-2))</f>
        <v>44972</v>
      </c>
      <c r="H30" s="42">
        <f ca="1">IF(PAJAK[[#This Row],[//]]="","",INDEX(INDIRECT("NOTA["&amp;PAJAK[#Headers]&amp;"]"),PAJAK[[#This Row],[//]]-2))</f>
        <v>44970</v>
      </c>
      <c r="I30" s="41" t="str">
        <f ca="1">IF(PAJAK[[#This Row],[//]]="","",INDEX(INDIRECT("NOTA["&amp;PAJAK[#Headers]&amp;"]"),PAJAK[[#This Row],[//]]-2))</f>
        <v>23021015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>SA 40037</v>
      </c>
      <c r="K30" s="183">
        <f ca="1">IF(PAJAK[[#This Row],[//]]="","",SUMIF(NOTA[ID_H],PAJAK[[#This Row],[ID]],NOTA[JUMLAH]))</f>
        <v>27356400</v>
      </c>
      <c r="L30" s="183">
        <f ca="1">IF(PAJAK[[#This Row],[//]]="","",SUMIF(NOTA[ID_H],PAJAK[[#This Row],[ID]],NOTA[DISC]))</f>
        <v>5098788</v>
      </c>
      <c r="M30" s="183">
        <f ca="1">PAJAK[[#This Row],[SUB TOTAL]]-PAJAK[[#This Row],[DISKON]]</f>
        <v>22257612</v>
      </c>
      <c r="N30" s="183">
        <f ca="1">IF(PAJAK[[#This Row],[//]]="","",INDEX(INDIRECT("NOTA["&amp;PAJAK[#Headers]&amp;"]"),PAJAK[[#This Row],[//]]-2+PAJAK[[#This Row],[QB]]-1))</f>
        <v>0</v>
      </c>
      <c r="O30" s="183">
        <f ca="1">(PAJAK[[#This Row],[SUB T-DISC]]-PAJAK[[#This Row],[DISC DLL]])/111%</f>
        <v>20051902.702702701</v>
      </c>
      <c r="P30" s="183">
        <f ca="1">PAJAK[[#This Row],[DPP]]*PAJAK[[#This Row],[PPN]]</f>
        <v>2205709.297297297</v>
      </c>
      <c r="Q30" s="183">
        <f ca="1">PAJAK[[#This Row],[DPP]]+PAJAK[[#This Row],[PPN 11%]]</f>
        <v>22257612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361</v>
      </c>
      <c r="B31" s="153">
        <f ca="1">HYPERLINK("[NOTA_.XLSX]NOTA!c"&amp;PAJAK[[#This Row],[//]],IF(PAJAK[[#This Row],[//]]="","",INDEX(INDIRECT("NOTA["&amp;PAJAK[#Headers]&amp;"]"),PAJAK[[#This Row],[//]]-2)))</f>
        <v>66</v>
      </c>
      <c r="C31" s="44" t="str">
        <f ca="1">IF(PAJAK[[#This Row],[//]]="","",INDEX(INDIRECT("NOTA["&amp;PAJAK[#Headers]&amp;"]"),PAJAK[[#This Row],[//]]-2))</f>
        <v>ATA_1502_604-5</v>
      </c>
      <c r="D31" s="44">
        <f ca="1">MATCH(PAJAK[[#This Row],[ID]],[3]!Table1[ID],0)</f>
        <v>37</v>
      </c>
      <c r="E31" s="152">
        <f ca="1">IF(PAJAK[[#This Row],[ID]]="","",COUNTIF(NOTA[ID_H],PAJAK[[#This Row],[ID]]))</f>
        <v>5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44972</v>
      </c>
      <c r="H31" s="42">
        <f ca="1">IF(PAJAK[[#This Row],[//]]="","",INDEX(INDIRECT("NOTA["&amp;PAJAK[#Headers]&amp;"]"),PAJAK[[#This Row],[//]]-2))</f>
        <v>44968</v>
      </c>
      <c r="I31" s="41" t="str">
        <f ca="1">IF(PAJAK[[#This Row],[//]]="","",INDEX(INDIRECT("NOTA["&amp;PAJAK[#Headers]&amp;"]"),PAJAK[[#This Row],[//]]-2))</f>
        <v>SA230202604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83">
        <f ca="1">IF(PAJAK[[#This Row],[//]]="","",SUMIF(NOTA[ID_H],PAJAK[[#This Row],[ID]],NOTA[JUMLAH]))</f>
        <v>12207000</v>
      </c>
      <c r="L31" s="183">
        <f ca="1">IF(PAJAK[[#This Row],[//]]="","",SUMIF(NOTA[ID_H],PAJAK[[#This Row],[ID]],NOTA[DISC]))</f>
        <v>2055243</v>
      </c>
      <c r="M31" s="183">
        <f ca="1">PAJAK[[#This Row],[SUB TOTAL]]-PAJAK[[#This Row],[DISKON]]</f>
        <v>10151757</v>
      </c>
      <c r="N31" s="183">
        <f ca="1">IF(PAJAK[[#This Row],[//]]="","",INDEX(INDIRECT("NOTA["&amp;PAJAK[#Headers]&amp;"]"),PAJAK[[#This Row],[//]]-2+PAJAK[[#This Row],[QB]]-1))</f>
        <v>168777</v>
      </c>
      <c r="O31" s="183">
        <f ca="1">(PAJAK[[#This Row],[SUB T-DISC]]-PAJAK[[#This Row],[DISC DLL]])/111%</f>
        <v>8993675.6756756753</v>
      </c>
      <c r="P31" s="183">
        <f ca="1">PAJAK[[#This Row],[DPP]]*PAJAK[[#This Row],[PPN]]</f>
        <v>989304.32432432426</v>
      </c>
      <c r="Q31" s="183">
        <f ca="1">PAJAK[[#This Row],[DPP]]+PAJAK[[#This Row],[PPN 11%]]</f>
        <v>9982980</v>
      </c>
      <c r="R31" s="43" t="str">
        <f ca="1">IF(ISNUMBER(PAJAK[[#This Row],[//]]),PPN,"")</f>
        <v>11%</v>
      </c>
    </row>
    <row r="32" spans="1:18" x14ac:dyDescent="0.25">
      <c r="A32" s="40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54">
        <f ca="1">HYPERLINK("[NOTA_.XLSX]NOTA!c"&amp;PAJAK[[#This Row],[//]],IF(PAJAK[[#This Row],[//]]="","",INDEX(INDIRECT("NOTA["&amp;PAJAK[#Headers]&amp;"]"),PAJAK[[#This Row],[//]]-2)))</f>
        <v>67</v>
      </c>
      <c r="C32" s="40" t="str">
        <f ca="1">IF(PAJAK[[#This Row],[//]]="","",INDEX(INDIRECT("NOTA["&amp;PAJAK[#Headers]&amp;"]"),PAJAK[[#This Row],[//]]-2))</f>
        <v>ATA_1502_603-6</v>
      </c>
      <c r="D32" s="40">
        <f ca="1">MATCH(PAJAK[[#This Row],[ID]],[3]!Table1[ID],0)</f>
        <v>36</v>
      </c>
      <c r="E32" s="41">
        <f ca="1">IF(PAJAK[[#This Row],[ID]]="","",COUNTIF(NOTA[ID_H],PAJAK[[#This Row],[ID]]))</f>
        <v>6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44972</v>
      </c>
      <c r="H32" s="42">
        <f ca="1">IF(PAJAK[[#This Row],[//]]="","",INDEX(INDIRECT("NOTA["&amp;PAJAK[#Headers]&amp;"]"),PAJAK[[#This Row],[//]]-2))</f>
        <v>44968</v>
      </c>
      <c r="I32" s="41" t="str">
        <f ca="1">IF(PAJAK[[#This Row],[//]]="","",INDEX(INDIRECT("NOTA["&amp;PAJAK[#Headers]&amp;"]"),PAJAK[[#This Row],[//]]-2))</f>
        <v>SA230202603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83">
        <f ca="1">IF(PAJAK[[#This Row],[//]]="","",SUMIF(NOTA[ID_H],PAJAK[[#This Row],[ID]],NOTA[JUMLAH]))</f>
        <v>18633600</v>
      </c>
      <c r="L32" s="183">
        <f ca="1">IF(PAJAK[[#This Row],[//]]="","",SUMIF(NOTA[ID_H],PAJAK[[#This Row],[ID]],NOTA[DISC]))</f>
        <v>3144420</v>
      </c>
      <c r="M32" s="183">
        <f ca="1">PAJAK[[#This Row],[SUB TOTAL]]-PAJAK[[#This Row],[DISKON]]</f>
        <v>15489180</v>
      </c>
      <c r="N32" s="183">
        <f ca="1">IF(PAJAK[[#This Row],[//]]="","",INDEX(INDIRECT("NOTA["&amp;PAJAK[#Headers]&amp;"]"),PAJAK[[#This Row],[//]]-2+PAJAK[[#This Row],[QB]]-1))</f>
        <v>0</v>
      </c>
      <c r="O32" s="183">
        <f ca="1">(PAJAK[[#This Row],[SUB T-DISC]]-PAJAK[[#This Row],[DISC DLL]])/111%</f>
        <v>13954216.216216216</v>
      </c>
      <c r="P32" s="183">
        <f ca="1">PAJAK[[#This Row],[DPP]]*PAJAK[[#This Row],[PPN]]</f>
        <v>1534963.7837837837</v>
      </c>
      <c r="Q32" s="183">
        <f ca="1">PAJAK[[#This Row],[DPP]]+PAJAK[[#This Row],[PPN 11%]]</f>
        <v>15489180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374</v>
      </c>
      <c r="B33" s="153">
        <f ca="1">HYPERLINK("[NOTA_.XLSX]NOTA!c"&amp;PAJAK[[#This Row],[//]],IF(PAJAK[[#This Row],[//]]="","",INDEX(INDIRECT("NOTA["&amp;PAJAK[#Headers]&amp;"]"),PAJAK[[#This Row],[//]]-2)))</f>
        <v>68</v>
      </c>
      <c r="C33" s="44" t="str">
        <f ca="1">IF(PAJAK[[#This Row],[//]]="","",INDEX(INDIRECT("NOTA["&amp;PAJAK[#Headers]&amp;"]"),PAJAK[[#This Row],[//]]-2))</f>
        <v>ATA_1502_602-11</v>
      </c>
      <c r="D33" s="44">
        <f ca="1">MATCH(PAJAK[[#This Row],[ID]],[3]!Table1[ID],0)</f>
        <v>35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44972</v>
      </c>
      <c r="H33" s="42">
        <f ca="1">IF(PAJAK[[#This Row],[//]]="","",INDEX(INDIRECT("NOTA["&amp;PAJAK[#Headers]&amp;"]"),PAJAK[[#This Row],[//]]-2))</f>
        <v>44968</v>
      </c>
      <c r="I33" s="41" t="str">
        <f ca="1">IF(PAJAK[[#This Row],[//]]="","",INDEX(INDIRECT("NOTA["&amp;PAJAK[#Headers]&amp;"]"),PAJAK[[#This Row],[//]]-2))</f>
        <v>SA230202602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83">
        <f ca="1">IF(PAJAK[[#This Row],[//]]="","",SUMIF(NOTA[ID_H],PAJAK[[#This Row],[ID]],NOTA[JUMLAH]))</f>
        <v>69690500</v>
      </c>
      <c r="L33" s="183">
        <f ca="1">IF(PAJAK[[#This Row],[//]]="","",SUMIF(NOTA[ID_H],PAJAK[[#This Row],[ID]],NOTA[DISC]))</f>
        <v>11760271.875</v>
      </c>
      <c r="M33" s="183">
        <f ca="1">PAJAK[[#This Row],[SUB TOTAL]]-PAJAK[[#This Row],[DISKON]]</f>
        <v>57930228.125</v>
      </c>
      <c r="N33" s="183">
        <f ca="1">IF(PAJAK[[#This Row],[//]]="","",INDEX(INDIRECT("NOTA["&amp;PAJAK[#Headers]&amp;"]"),PAJAK[[#This Row],[//]]-2+PAJAK[[#This Row],[QB]]-1))</f>
        <v>0</v>
      </c>
      <c r="O33" s="183">
        <f ca="1">(PAJAK[[#This Row],[SUB T-DISC]]-PAJAK[[#This Row],[DISC DLL]])/111%</f>
        <v>52189394.707207203</v>
      </c>
      <c r="P33" s="183">
        <f ca="1">PAJAK[[#This Row],[DPP]]*PAJAK[[#This Row],[PPN]]</f>
        <v>5740833.4177927924</v>
      </c>
      <c r="Q33" s="183">
        <f ca="1">PAJAK[[#This Row],[DPP]]+PAJAK[[#This Row],[PPN 11%]]</f>
        <v>57930228.124999993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386</v>
      </c>
      <c r="B34" s="153">
        <f ca="1">HYPERLINK("[NOTA_.XLSX]NOTA!c"&amp;PAJAK[[#This Row],[//]],IF(PAJAK[[#This Row],[//]]="","",INDEX(INDIRECT("NOTA["&amp;PAJAK[#Headers]&amp;"]"),PAJAK[[#This Row],[//]]-2)))</f>
        <v>69</v>
      </c>
      <c r="C34" s="44" t="str">
        <f ca="1">IF(PAJAK[[#This Row],[//]]="","",INDEX(INDIRECT("NOTA["&amp;PAJAK[#Headers]&amp;"]"),PAJAK[[#This Row],[//]]-2))</f>
        <v>ATA_1502_549-7</v>
      </c>
      <c r="D34" s="44">
        <f ca="1">MATCH(PAJAK[[#This Row],[ID]],[3]!Table1[ID],0)</f>
        <v>34</v>
      </c>
      <c r="E34" s="152">
        <f ca="1">IF(PAJAK[[#This Row],[ID]]="","",COUNTIF(NOTA[ID_H],PAJAK[[#This Row],[ID]]))</f>
        <v>7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44972</v>
      </c>
      <c r="H34" s="42">
        <f ca="1">IF(PAJAK[[#This Row],[//]]="","",INDEX(INDIRECT("NOTA["&amp;PAJAK[#Headers]&amp;"]"),PAJAK[[#This Row],[//]]-2))</f>
        <v>44967</v>
      </c>
      <c r="I34" s="41" t="str">
        <f ca="1">IF(PAJAK[[#This Row],[//]]="","",INDEX(INDIRECT("NOTA["&amp;PAJAK[#Headers]&amp;"]"),PAJAK[[#This Row],[//]]-2))</f>
        <v>SA230202549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83">
        <f ca="1">IF(PAJAK[[#This Row],[//]]="","",SUMIF(NOTA[ID_H],PAJAK[[#This Row],[ID]],NOTA[JUMLAH]))</f>
        <v>11641200</v>
      </c>
      <c r="L34" s="183">
        <f ca="1">IF(PAJAK[[#This Row],[//]]="","",SUMIF(NOTA[ID_H],PAJAK[[#This Row],[ID]],NOTA[DISC]))</f>
        <v>1960434</v>
      </c>
      <c r="M34" s="183">
        <f ca="1">PAJAK[[#This Row],[SUB TOTAL]]-PAJAK[[#This Row],[DISKON]]</f>
        <v>9680766</v>
      </c>
      <c r="N34" s="183">
        <f ca="1">IF(PAJAK[[#This Row],[//]]="","",INDEX(INDIRECT("NOTA["&amp;PAJAK[#Headers]&amp;"]"),PAJAK[[#This Row],[//]]-2+PAJAK[[#This Row],[QB]]-1))</f>
        <v>144666</v>
      </c>
      <c r="O34" s="183">
        <f ca="1">(PAJAK[[#This Row],[SUB T-DISC]]-PAJAK[[#This Row],[DISC DLL]])/111%</f>
        <v>8591081.0810810812</v>
      </c>
      <c r="P34" s="183">
        <f ca="1">PAJAK[[#This Row],[DPP]]*PAJAK[[#This Row],[PPN]]</f>
        <v>945018.91891891893</v>
      </c>
      <c r="Q34" s="183">
        <f ca="1">PAJAK[[#This Row],[DPP]]+PAJAK[[#This Row],[PPN 11%]]</f>
        <v>9536100</v>
      </c>
      <c r="R34" s="43" t="str">
        <f ca="1">IF(ISNUMBER(PAJAK[[#This Row],[//]]),PPN,"")</f>
        <v>11%</v>
      </c>
    </row>
    <row r="35" spans="1:18" x14ac:dyDescent="0.25">
      <c r="A35" s="44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394</v>
      </c>
      <c r="B35" s="153">
        <f ca="1">HYPERLINK("[NOTA_.XLSX]NOTA!c"&amp;PAJAK[[#This Row],[//]],IF(PAJAK[[#This Row],[//]]="","",INDEX(INDIRECT("NOTA["&amp;PAJAK[#Headers]&amp;"]"),PAJAK[[#This Row],[//]]-2)))</f>
        <v>70</v>
      </c>
      <c r="C35" s="44" t="str">
        <f ca="1">IF(PAJAK[[#This Row],[//]]="","",INDEX(INDIRECT("NOTA["&amp;PAJAK[#Headers]&amp;"]"),PAJAK[[#This Row],[//]]-2))</f>
        <v>ATA_1502_548-11</v>
      </c>
      <c r="D35" s="44">
        <f ca="1">MATCH(PAJAK[[#This Row],[ID]],[3]!Table1[ID],0)</f>
        <v>33</v>
      </c>
      <c r="E35" s="152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44972</v>
      </c>
      <c r="H35" s="42">
        <f ca="1">IF(PAJAK[[#This Row],[//]]="","",INDEX(INDIRECT("NOTA["&amp;PAJAK[#Headers]&amp;"]"),PAJAK[[#This Row],[//]]-2))</f>
        <v>44967</v>
      </c>
      <c r="I35" s="41" t="str">
        <f ca="1">IF(PAJAK[[#This Row],[//]]="","",INDEX(INDIRECT("NOTA["&amp;PAJAK[#Headers]&amp;"]"),PAJAK[[#This Row],[//]]-2))</f>
        <v>SA230202548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3">
        <f ca="1">IF(PAJAK[[#This Row],[//]]="","",SUMIF(NOTA[ID_H],PAJAK[[#This Row],[ID]],NOTA[JUMLAH]))</f>
        <v>15063000</v>
      </c>
      <c r="L35" s="183">
        <f ca="1">IF(PAJAK[[#This Row],[//]]="","",SUMIF(NOTA[ID_H],PAJAK[[#This Row],[ID]],NOTA[DISC]))</f>
        <v>2541881.25</v>
      </c>
      <c r="M35" s="183">
        <f ca="1">PAJAK[[#This Row],[SUB TOTAL]]-PAJAK[[#This Row],[DISKON]]</f>
        <v>12521118.75</v>
      </c>
      <c r="N35" s="183">
        <f ca="1">IF(PAJAK[[#This Row],[//]]="","",INDEX(INDIRECT("NOTA["&amp;PAJAK[#Headers]&amp;"]"),PAJAK[[#This Row],[//]]-2+PAJAK[[#This Row],[QB]]-1))</f>
        <v>0</v>
      </c>
      <c r="O35" s="183">
        <f ca="1">(PAJAK[[#This Row],[SUB T-DISC]]-PAJAK[[#This Row],[DISC DLL]])/111%</f>
        <v>11280287.162162161</v>
      </c>
      <c r="P35" s="183">
        <f ca="1">PAJAK[[#This Row],[DPP]]*PAJAK[[#This Row],[PPN]]</f>
        <v>1240831.5878378376</v>
      </c>
      <c r="Q35" s="183">
        <f ca="1">PAJAK[[#This Row],[DPP]]+PAJAK[[#This Row],[PPN 11%]]</f>
        <v>12521118.749999998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406</v>
      </c>
      <c r="B36" s="40">
        <f ca="1">HYPERLINK("[NOTA_.XLSX]NOTA!c"&amp;PAJAK[[#This Row],[//]],IF(PAJAK[[#This Row],[//]]="","",INDEX(INDIRECT("NOTA["&amp;PAJAK[#Headers]&amp;"]"),PAJAK[[#This Row],[//]]-2)))</f>
        <v>71</v>
      </c>
      <c r="C36" s="40" t="str">
        <f ca="1">IF(PAJAK[[#This Row],[//]]="","",INDEX(INDIRECT("NOTA["&amp;PAJAK[#Headers]&amp;"]"),PAJAK[[#This Row],[//]]-2))</f>
        <v>ATA_1502_547-11</v>
      </c>
      <c r="D36" s="40">
        <f ca="1">MATCH(PAJAK[[#This Row],[ID]],[3]!Table1[ID],0)</f>
        <v>32</v>
      </c>
      <c r="E36" s="41">
        <f ca="1">IF(PAJAK[[#This Row],[ID]]="","",COUNTIF(NOTA[ID_H],PAJAK[[#This Row],[ID]]))</f>
        <v>11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44972</v>
      </c>
      <c r="H36" s="42">
        <f ca="1">IF(PAJAK[[#This Row],[//]]="","",INDEX(INDIRECT("NOTA["&amp;PAJAK[#Headers]&amp;"]"),PAJAK[[#This Row],[//]]-2))</f>
        <v>44967</v>
      </c>
      <c r="I36" s="41" t="str">
        <f ca="1">IF(PAJAK[[#This Row],[//]]="","",INDEX(INDIRECT("NOTA["&amp;PAJAK[#Headers]&amp;"]"),PAJAK[[#This Row],[//]]-2))</f>
        <v>SA230202547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3">
        <f ca="1">IF(PAJAK[[#This Row],[//]]="","",SUMIF(NOTA[ID_H],PAJAK[[#This Row],[ID]],NOTA[JUMLAH]))</f>
        <v>42129600</v>
      </c>
      <c r="L36" s="183">
        <f ca="1">IF(PAJAK[[#This Row],[//]]="","",SUMIF(NOTA[ID_H],PAJAK[[#This Row],[ID]],NOTA[DISC]))</f>
        <v>7109370</v>
      </c>
      <c r="M36" s="183">
        <f ca="1">PAJAK[[#This Row],[SUB TOTAL]]-PAJAK[[#This Row],[DISKON]]</f>
        <v>35020230</v>
      </c>
      <c r="N36" s="183">
        <f ca="1">IF(PAJAK[[#This Row],[//]]="","",INDEX(INDIRECT("NOTA["&amp;PAJAK[#Headers]&amp;"]"),PAJAK[[#This Row],[//]]-2+PAJAK[[#This Row],[QB]]-1))</f>
        <v>0</v>
      </c>
      <c r="O36" s="183">
        <f ca="1">(PAJAK[[#This Row],[SUB T-DISC]]-PAJAK[[#This Row],[DISC DLL]])/111%</f>
        <v>31549756.756756753</v>
      </c>
      <c r="P36" s="183">
        <f ca="1">PAJAK[[#This Row],[DPP]]*PAJAK[[#This Row],[PPN]]</f>
        <v>3470473.2432432426</v>
      </c>
      <c r="Q36" s="183">
        <f ca="1">PAJAK[[#This Row],[DPP]]+PAJAK[[#This Row],[PPN 11%]]</f>
        <v>35020229.999999993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76</v>
      </c>
      <c r="C37" s="40" t="str">
        <f ca="1">IF(PAJAK[[#This Row],[//]]="","",INDEX(INDIRECT("NOTA["&amp;PAJAK[#Headers]&amp;"]"),PAJAK[[#This Row],[//]]-2))</f>
        <v>99J_1702_823-1</v>
      </c>
      <c r="D37" s="40">
        <f ca="1">MATCH(PAJAK[[#This Row],[ID]],[3]!Table1[ID],0)</f>
        <v>43</v>
      </c>
      <c r="E37" s="41">
        <f ca="1">IF(PAJAK[[#This Row],[ID]]="","",COUNTIF(NOTA[ID_H],PAJAK[[#This Row],[ID]]))</f>
        <v>1</v>
      </c>
      <c r="F37" s="40" t="str">
        <f ca="1">IF(PAJAK[[#This Row],[//]]="","",INDEX(CONV[2],MATCH(INDEX(INDIRECT("NOTA["&amp;PAJAK[#Headers]&amp;"]"),PAJAK[[#This Row],[//]]-2),CONV[1],0),0))</f>
        <v>PT SEMBILAN-SEMBILAN JAYA UTAMA</v>
      </c>
      <c r="G37" s="42">
        <f ca="1">IF(PAJAK[[#This Row],[//]]="","",INDEX(NOTA[TGL_H],PAJAK[[#This Row],[//]]-2))</f>
        <v>44974</v>
      </c>
      <c r="H37" s="42">
        <f ca="1">IF(PAJAK[[#This Row],[//]]="","",INDEX(INDIRECT("NOTA["&amp;PAJAK[#Headers]&amp;"]"),PAJAK[[#This Row],[//]]-2))</f>
        <v>44972</v>
      </c>
      <c r="I37" s="41" t="str">
        <f ca="1">IF(PAJAK[[#This Row],[//]]="","",INDEX(INDIRECT("NOTA["&amp;PAJAK[#Headers]&amp;"]"),PAJAK[[#This Row],[//]]-2))</f>
        <v>JUB328/23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/>
      </c>
      <c r="K37" s="183">
        <f ca="1">IF(PAJAK[[#This Row],[//]]="","",SUMIF(NOTA[ID_H],PAJAK[[#This Row],[ID]],NOTA[JUMLAH]))</f>
        <v>9072000</v>
      </c>
      <c r="L37" s="183">
        <f ca="1">IF(PAJAK[[#This Row],[//]]="","",SUMIF(NOTA[ID_H],PAJAK[[#This Row],[ID]],NOTA[DISC]))</f>
        <v>0</v>
      </c>
      <c r="M37" s="183">
        <f ca="1">PAJAK[[#This Row],[SUB TOTAL]]-PAJAK[[#This Row],[DISKON]]</f>
        <v>9072000</v>
      </c>
      <c r="N37" s="183">
        <f ca="1">IF(PAJAK[[#This Row],[//]]="","",INDEX(INDIRECT("NOTA["&amp;PAJAK[#Headers]&amp;"]"),PAJAK[[#This Row],[//]]-2+PAJAK[[#This Row],[QB]]-1))</f>
        <v>0</v>
      </c>
      <c r="O37" s="183">
        <f ca="1">(PAJAK[[#This Row],[SUB T-DISC]]-PAJAK[[#This Row],[DISC DLL]])/111%</f>
        <v>8172972.9729729723</v>
      </c>
      <c r="P37" s="183">
        <f ca="1">PAJAK[[#This Row],[DPP]]*PAJAK[[#This Row],[PPN]]</f>
        <v>899027.02702702698</v>
      </c>
      <c r="Q37" s="183">
        <f ca="1">PAJAK[[#This Row],[DPP]]+PAJAK[[#This Row],[PPN 11%]]</f>
        <v>9072000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454</v>
      </c>
      <c r="B38" s="154">
        <f ca="1">HYPERLINK("[NOTA_.XLSX]NOTA!c"&amp;PAJAK[[#This Row],[//]],IF(PAJAK[[#This Row],[//]]="","",INDEX(INDIRECT("NOTA["&amp;PAJAK[#Headers]&amp;"]"),PAJAK[[#This Row],[//]]-2)))</f>
        <v>81</v>
      </c>
      <c r="C38" s="40" t="str">
        <f ca="1">IF(PAJAK[[#This Row],[//]]="","",INDEX(INDIRECT("NOTA["&amp;PAJAK[#Headers]&amp;"]"),PAJAK[[#This Row],[//]]-2))</f>
        <v>KUN_2102_420-1</v>
      </c>
      <c r="D38" s="40">
        <f ca="1">MATCH(PAJAK[[#This Row],[ID]],[3]!Table1[ID],0)</f>
        <v>45</v>
      </c>
      <c r="E38" s="41">
        <f ca="1">IF(PAJAK[[#This Row],[ID]]="","",COUNTIF(NOTA[ID_H],PAJAK[[#This Row],[ID]]))</f>
        <v>1</v>
      </c>
      <c r="F38" s="40" t="str">
        <f ca="1">IF(PAJAK[[#This Row],[//]]="","",INDEX(CONV[2],MATCH(INDEX(INDIRECT("NOTA["&amp;PAJAK[#Headers]&amp;"]"),PAJAK[[#This Row],[//]]-2),CONV[1],0),0))</f>
        <v>LIE ARMAND</v>
      </c>
      <c r="G38" s="42">
        <f ca="1">IF(PAJAK[[#This Row],[//]]="","",INDEX(NOTA[TGL_H],PAJAK[[#This Row],[//]]-2))</f>
        <v>44978</v>
      </c>
      <c r="H38" s="42">
        <f ca="1">IF(PAJAK[[#This Row],[//]]="","",INDEX(INDIRECT("NOTA["&amp;PAJAK[#Headers]&amp;"]"),PAJAK[[#This Row],[//]]-2))</f>
        <v>44974</v>
      </c>
      <c r="I38" s="41" t="str">
        <f ca="1">IF(PAJAK[[#This Row],[//]]="","",INDEX(INDIRECT("NOTA["&amp;PAJAK[#Headers]&amp;"]"),PAJAK[[#This Row],[//]]-2))</f>
        <v>005420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/>
      </c>
      <c r="K38" s="183">
        <f ca="1">IF(PAJAK[[#This Row],[//]]="","",SUMIF(NOTA[ID_H],PAJAK[[#This Row],[ID]],NOTA[JUMLAH]))</f>
        <v>1788000</v>
      </c>
      <c r="L38" s="183">
        <f ca="1">IF(PAJAK[[#This Row],[//]]="","",SUMIF(NOTA[ID_H],PAJAK[[#This Row],[ID]],NOTA[DISC]))</f>
        <v>0</v>
      </c>
      <c r="M38" s="183">
        <f ca="1">PAJAK[[#This Row],[SUB TOTAL]]-PAJAK[[#This Row],[DISKON]]</f>
        <v>1788000</v>
      </c>
      <c r="N38" s="183">
        <f ca="1">IF(PAJAK[[#This Row],[//]]="","",INDEX(INDIRECT("NOTA["&amp;PAJAK[#Headers]&amp;"]"),PAJAK[[#This Row],[//]]-2+PAJAK[[#This Row],[QB]]-1))</f>
        <v>0</v>
      </c>
      <c r="O38" s="183">
        <f ca="1">(PAJAK[[#This Row],[SUB T-DISC]]-PAJAK[[#This Row],[DISC DLL]])/111%</f>
        <v>1610810.8108108107</v>
      </c>
      <c r="P38" s="183">
        <f ca="1">PAJAK[[#This Row],[DPP]]*PAJAK[[#This Row],[PPN]]</f>
        <v>177189.18918918917</v>
      </c>
      <c r="Q38" s="183">
        <f ca="1">PAJAK[[#This Row],[DPP]]+PAJAK[[#This Row],[PPN 11%]]</f>
        <v>1787999.9999999998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456</v>
      </c>
      <c r="B39" s="153">
        <f ca="1">HYPERLINK("[NOTA_.XLSX]NOTA!c"&amp;PAJAK[[#This Row],[//]],IF(PAJAK[[#This Row],[//]]="","",INDEX(INDIRECT("NOTA["&amp;PAJAK[#Headers]&amp;"]"),PAJAK[[#This Row],[//]]-2)))</f>
        <v>82</v>
      </c>
      <c r="C39" s="44" t="str">
        <f ca="1">IF(PAJAK[[#This Row],[//]]="","",INDEX(INDIRECT("NOTA["&amp;PAJAK[#Headers]&amp;"]"),PAJAK[[#This Row],[//]]-2))</f>
        <v>ATA_2102_761-8</v>
      </c>
      <c r="D39" s="44">
        <f ca="1">MATCH(PAJAK[[#This Row],[ID]],[3]!Table1[ID],0)</f>
        <v>38</v>
      </c>
      <c r="E39" s="152">
        <f ca="1">IF(PAJAK[[#This Row],[ID]]="","",COUNTIF(NOTA[ID_H],PAJAK[[#This Row],[ID]]))</f>
        <v>8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44978</v>
      </c>
      <c r="H39" s="42">
        <f ca="1">IF(PAJAK[[#This Row],[//]]="","",INDEX(INDIRECT("NOTA["&amp;PAJAK[#Headers]&amp;"]"),PAJAK[[#This Row],[//]]-2))</f>
        <v>44972</v>
      </c>
      <c r="I39" s="41" t="str">
        <f ca="1">IF(PAJAK[[#This Row],[//]]="","",INDEX(INDIRECT("NOTA["&amp;PAJAK[#Headers]&amp;"]"),PAJAK[[#This Row],[//]]-2))</f>
        <v>SA230202761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3">
        <f ca="1">IF(PAJAK[[#This Row],[//]]="","",SUMIF(NOTA[ID_H],PAJAK[[#This Row],[ID]],NOTA[JUMLAH]))</f>
        <v>21503000</v>
      </c>
      <c r="L39" s="183">
        <f ca="1">IF(PAJAK[[#This Row],[//]]="","",SUMIF(NOTA[ID_H],PAJAK[[#This Row],[ID]],NOTA[DISC]))</f>
        <v>3622603.5</v>
      </c>
      <c r="M39" s="183">
        <f ca="1">PAJAK[[#This Row],[SUB TOTAL]]-PAJAK[[#This Row],[DISKON]]</f>
        <v>17880396.5</v>
      </c>
      <c r="N39" s="183">
        <f ca="1">IF(PAJAK[[#This Row],[//]]="","",INDEX(INDIRECT("NOTA["&amp;PAJAK[#Headers]&amp;"]"),PAJAK[[#This Row],[//]]-2+PAJAK[[#This Row],[QB]]-1))</f>
        <v>216999</v>
      </c>
      <c r="O39" s="183">
        <f ca="1">(PAJAK[[#This Row],[SUB T-DISC]]-PAJAK[[#This Row],[DISC DLL]])/111%</f>
        <v>15912970.72072072</v>
      </c>
      <c r="P39" s="183">
        <f ca="1">PAJAK[[#This Row],[DPP]]*PAJAK[[#This Row],[PPN]]</f>
        <v>1750426.7792792791</v>
      </c>
      <c r="Q39" s="183">
        <f ca="1">PAJAK[[#This Row],[DPP]]+PAJAK[[#This Row],[PPN 11%]]</f>
        <v>17663397.5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465</v>
      </c>
      <c r="B40" s="153">
        <f ca="1">HYPERLINK("[NOTA_.XLSX]NOTA!c"&amp;PAJAK[[#This Row],[//]],IF(PAJAK[[#This Row],[//]]="","",INDEX(INDIRECT("NOTA["&amp;PAJAK[#Headers]&amp;"]"),PAJAK[[#This Row],[//]]-2)))</f>
        <v>83</v>
      </c>
      <c r="C40" s="44" t="str">
        <f ca="1">IF(PAJAK[[#This Row],[//]]="","",INDEX(INDIRECT("NOTA["&amp;PAJAK[#Headers]&amp;"]"),PAJAK[[#This Row],[//]]-2))</f>
        <v>KEN_2102_219-7</v>
      </c>
      <c r="D40" s="44">
        <f ca="1">MATCH(PAJAK[[#This Row],[ID]],[3]!Table1[ID],0)</f>
        <v>20</v>
      </c>
      <c r="E40" s="152">
        <f ca="1">IF(PAJAK[[#This Row],[ID]]="","",COUNTIF(NOTA[ID_H],PAJAK[[#This Row],[ID]]))</f>
        <v>7</v>
      </c>
      <c r="F40" s="40" t="str">
        <f ca="1">IF(PAJAK[[#This Row],[//]]="","",INDEX(CONV[2],MATCH(INDEX(INDIRECT("NOTA["&amp;PAJAK[#Headers]&amp;"]"),PAJAK[[#This Row],[//]]-2),CONV[1],0),0))</f>
        <v>PT KENKO SINAR INDONESIA</v>
      </c>
      <c r="G40" s="42">
        <f ca="1">IF(PAJAK[[#This Row],[//]]="","",INDEX(NOTA[TGL_H],PAJAK[[#This Row],[//]]-2))</f>
        <v>44978</v>
      </c>
      <c r="H40" s="42">
        <f ca="1">IF(PAJAK[[#This Row],[//]]="","",INDEX(INDIRECT("NOTA["&amp;PAJAK[#Headers]&amp;"]"),PAJAK[[#This Row],[//]]-2))</f>
        <v>44973</v>
      </c>
      <c r="I40" s="41" t="str">
        <f ca="1">IF(PAJAK[[#This Row],[//]]="","",INDEX(INDIRECT("NOTA["&amp;PAJAK[#Headers]&amp;"]"),PAJAK[[#This Row],[//]]-2))</f>
        <v>23021219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>SA 40058</v>
      </c>
      <c r="K40" s="183">
        <f ca="1">IF(PAJAK[[#This Row],[//]]="","",SUMIF(NOTA[ID_H],PAJAK[[#This Row],[ID]],NOTA[JUMLAH]))</f>
        <v>26063600</v>
      </c>
      <c r="L40" s="183">
        <f ca="1">IF(PAJAK[[#This Row],[//]]="","",SUMIF(NOTA[ID_H],PAJAK[[#This Row],[ID]],NOTA[DISC]))</f>
        <v>4729612</v>
      </c>
      <c r="M40" s="183">
        <f ca="1">PAJAK[[#This Row],[SUB TOTAL]]-PAJAK[[#This Row],[DISKON]]</f>
        <v>21333988</v>
      </c>
      <c r="N40" s="183">
        <f ca="1">IF(PAJAK[[#This Row],[//]]="","",INDEX(INDIRECT("NOTA["&amp;PAJAK[#Headers]&amp;"]"),PAJAK[[#This Row],[//]]-2+PAJAK[[#This Row],[QB]]-1))</f>
        <v>0</v>
      </c>
      <c r="O40" s="183">
        <f ca="1">(PAJAK[[#This Row],[SUB T-DISC]]-PAJAK[[#This Row],[DISC DLL]])/111%</f>
        <v>19219809.009009007</v>
      </c>
      <c r="P40" s="183">
        <f ca="1">PAJAK[[#This Row],[DPP]]*PAJAK[[#This Row],[PPN]]</f>
        <v>2114178.9909909908</v>
      </c>
      <c r="Q40" s="183">
        <f ca="1">PAJAK[[#This Row],[DPP]]+PAJAK[[#This Row],[PPN 11%]]</f>
        <v>21333988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490</v>
      </c>
      <c r="B41" s="40">
        <f ca="1">HYPERLINK("[NOTA_.XLSX]NOTA!c"&amp;PAJAK[[#This Row],[//]],IF(PAJAK[[#This Row],[//]]="","",INDEX(INDIRECT("NOTA["&amp;PAJAK[#Headers]&amp;"]"),PAJAK[[#This Row],[//]]-2)))</f>
        <v>90</v>
      </c>
      <c r="C41" s="40" t="str">
        <f ca="1">IF(PAJAK[[#This Row],[//]]="","",INDEX(INDIRECT("NOTA["&amp;PAJAK[#Headers]&amp;"]"),PAJAK[[#This Row],[//]]-2))</f>
        <v>ATA_2402_004-6</v>
      </c>
      <c r="D41" s="40">
        <f ca="1">MATCH(PAJAK[[#This Row],[ID]],[3]!Table1[ID],0)</f>
        <v>39</v>
      </c>
      <c r="E41" s="41">
        <f ca="1">IF(PAJAK[[#This Row],[ID]]="","",COUNTIF(NOTA[ID_H],PAJAK[[#This Row],[ID]]))</f>
        <v>6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44981</v>
      </c>
      <c r="H41" s="42">
        <f ca="1">IF(PAJAK[[#This Row],[//]]="","",INDEX(INDIRECT("NOTA["&amp;PAJAK[#Headers]&amp;"]"),PAJAK[[#This Row],[//]]-2))</f>
        <v>44977</v>
      </c>
      <c r="I41" s="41" t="str">
        <f ca="1">IF(PAJAK[[#This Row],[//]]="","",INDEX(INDIRECT("NOTA["&amp;PAJAK[#Headers]&amp;"]"),PAJAK[[#This Row],[//]]-2))</f>
        <v>SA230203004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3">
        <f ca="1">IF(PAJAK[[#This Row],[//]]="","",SUMIF(NOTA[ID_H],PAJAK[[#This Row],[ID]],NOTA[JUMLAH]))</f>
        <v>21446600</v>
      </c>
      <c r="L41" s="183">
        <f ca="1">IF(PAJAK[[#This Row],[//]]="","",SUMIF(NOTA[ID_H],PAJAK[[#This Row],[ID]],NOTA[DISC]))</f>
        <v>3612416.25</v>
      </c>
      <c r="M41" s="183">
        <f ca="1">PAJAK[[#This Row],[SUB TOTAL]]-PAJAK[[#This Row],[DISKON]]</f>
        <v>17834183.75</v>
      </c>
      <c r="N41" s="183">
        <f ca="1">IF(PAJAK[[#This Row],[//]]="","",INDEX(INDIRECT("NOTA["&amp;PAJAK[#Headers]&amp;"]"),PAJAK[[#This Row],[//]]-2+PAJAK[[#This Row],[QB]]-1))</f>
        <v>241110</v>
      </c>
      <c r="O41" s="183">
        <f ca="1">(PAJAK[[#This Row],[SUB T-DISC]]-PAJAK[[#This Row],[DISC DLL]])/111%</f>
        <v>15849615.990990989</v>
      </c>
      <c r="P41" s="183">
        <f ca="1">PAJAK[[#This Row],[DPP]]*PAJAK[[#This Row],[PPN]]</f>
        <v>1743457.7590090088</v>
      </c>
      <c r="Q41" s="183">
        <f ca="1">PAJAK[[#This Row],[DPP]]+PAJAK[[#This Row],[PPN 11%]]</f>
        <v>17593073.749999996</v>
      </c>
      <c r="R41" s="43" t="str">
        <f ca="1">IF(ISNUMBER(PAJAK[[#This Row],[//]]),PPN,"")</f>
        <v>11%</v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19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222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352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30</v>
      </c>
      <c r="C20" s="7">
        <f ca="1">HYPERLINK("[NOTA_.xlsx]PAJAK!b"&amp;KENKO[[#This Row],[//PAJAK]],IF(KENKO[[#This Row],[//PAJAK]]="","",INDEX(INDIRECT("PAJAK["&amp;KENKO[#Headers]&amp;"]"),KENKO[[#This Row],[//PAJAK]]-1)))</f>
        <v>63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44972</v>
      </c>
      <c r="F20" s="2">
        <f ca="1">IF(KENKO[[#This Row],[//PAJAK]]="","",INDEX(INDIRECT("PAJAK["&amp;KENKO[#Headers]&amp;"]"),KENKO[[#This Row],[//PAJAK]]-1))</f>
        <v>44970</v>
      </c>
      <c r="G20" s="9" t="str">
        <f ca="1">IF(KENKO[[#This Row],[//PAJAK]]="","",INDEX(INDIRECT("PAJAK["&amp;KENKO[#Headers]&amp;"]"),KENKO[[#This Row],[//PAJAK]]-1))</f>
        <v>23021015</v>
      </c>
      <c r="H20" s="3" t="str">
        <f ca="1">IF(KENKO[[#This Row],[//PAJAK]]="","",INDEX(INDIRECT("PAJAK["&amp;KENKO[#Headers]&amp;"]"),KENKO[[#This Row],[//PAJAK]]-1))</f>
        <v>SA 40037</v>
      </c>
      <c r="I20" s="1">
        <f ca="1">IF(KENKO[[#This Row],[//PAJAK]]="","",INDEX(INDIRECT("PAJAK["&amp;KENKO[#Headers]&amp;"]"),KENKO[[#This Row],[//PAJAK]]-1))</f>
        <v>27356400</v>
      </c>
      <c r="J20" s="1">
        <f ca="1">IF(KENKO[[#This Row],[//PAJAK]]="","",INDEX(INDIRECT("PAJAK["&amp;KENKO[#Headers]&amp;"]"),KENKO[[#This Row],[//PAJAK]]-1))</f>
        <v>5098788</v>
      </c>
      <c r="K20" s="1">
        <f ca="1">(KENKO[[#This Row],[SUB TOTAL]]-KENKO[[#This Row],[DISKON]])/1.11</f>
        <v>20051902.702702701</v>
      </c>
      <c r="L20" s="1">
        <f ca="1">KENKO[[#This Row],[DPP]]*11%</f>
        <v>2205709.297297297</v>
      </c>
      <c r="M20" s="1">
        <f ca="1">KENKO[[#This Row],[DPP]]+KENKO[[#This Row],[PPN (11%)]]</f>
        <v>22257612</v>
      </c>
      <c r="N20" s="1" t="str">
        <f ca="1">INDEX(PAJAK[ID_P],MATCH(KENKO[[#This Row],[ID]],PAJAK[ID],0))</f>
        <v>KEN_1502_015-3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465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40</v>
      </c>
      <c r="C21" s="7">
        <f ca="1">HYPERLINK("[NOTA_.xlsx]PAJAK!b"&amp;KENKO[[#This Row],[//PAJAK]],IF(KENKO[[#This Row],[//PAJAK]]="","",INDEX(INDIRECT("PAJAK["&amp;KENKO[#Headers]&amp;"]"),KENKO[[#This Row],[//PAJAK]]-1)))</f>
        <v>83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44978</v>
      </c>
      <c r="F21" s="2">
        <f ca="1">IF(KENKO[[#This Row],[//PAJAK]]="","",INDEX(INDIRECT("PAJAK["&amp;KENKO[#Headers]&amp;"]"),KENKO[[#This Row],[//PAJAK]]-1))</f>
        <v>44973</v>
      </c>
      <c r="G21" s="9" t="str">
        <f ca="1">IF(KENKO[[#This Row],[//PAJAK]]="","",INDEX(INDIRECT("PAJAK["&amp;KENKO[#Headers]&amp;"]"),KENKO[[#This Row],[//PAJAK]]-1))</f>
        <v>23021219</v>
      </c>
      <c r="H21" s="3" t="str">
        <f ca="1">IF(KENKO[[#This Row],[//PAJAK]]="","",INDEX(INDIRECT("PAJAK["&amp;KENKO[#Headers]&amp;"]"),KENKO[[#This Row],[//PAJAK]]-1))</f>
        <v>SA 40058</v>
      </c>
      <c r="I21" s="1">
        <f ca="1">IF(KENKO[[#This Row],[//PAJAK]]="","",INDEX(INDIRECT("PAJAK["&amp;KENKO[#Headers]&amp;"]"),KENKO[[#This Row],[//PAJAK]]-1))</f>
        <v>26063600</v>
      </c>
      <c r="J21" s="1">
        <f ca="1">IF(KENKO[[#This Row],[//PAJAK]]="","",INDEX(INDIRECT("PAJAK["&amp;KENKO[#Headers]&amp;"]"),KENKO[[#This Row],[//PAJAK]]-1))</f>
        <v>4729612</v>
      </c>
      <c r="K21" s="1">
        <f ca="1">(KENKO[[#This Row],[SUB TOTAL]]-KENKO[[#This Row],[DISKON]])/1.11</f>
        <v>19219809.009009007</v>
      </c>
      <c r="L21" s="1">
        <f ca="1">KENKO[[#This Row],[DPP]]*11%</f>
        <v>2114178.9909909908</v>
      </c>
      <c r="M21" s="1">
        <f ca="1">KENKO[[#This Row],[DPP]]+KENKO[[#This Row],[PPN (11%)]]</f>
        <v>21333988</v>
      </c>
      <c r="N21" s="1" t="str">
        <f ca="1">INDEX(PAJAK[ID_P],MATCH(KENKO[[#This Row],[ID]],PAJAK[ID],0))</f>
        <v>KEN_2102_219-7</v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E30" sqref="E30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18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165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361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31</v>
      </c>
      <c r="C13" s="12">
        <f ca="1">HYPERLINK("[NOTA_.xlsx]PAJAK!b"&amp;ATALI[[#This Row],[//PAJAK]],IF(ATALI[[#This Row],[//PAJAK]]="","",INDEX(INDIRECT("PAJAK["&amp;ATALI[#Headers]&amp;"]"),ATALI[[#This Row],[//PAJAK]]-1)))</f>
        <v>66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44972</v>
      </c>
      <c r="F13" s="2">
        <f ca="1">IF(ATALI[[#This Row],[//PAJAK]]="","",INDEX(INDIRECT("PAJAK["&amp;ATALI[#Headers]&amp;"]"),ATALI[[#This Row],[//PAJAK]]-1))</f>
        <v>44968</v>
      </c>
      <c r="G13" s="5" t="str">
        <f ca="1">IF(ATALI[[#This Row],[//PAJAK]]="","",INDEX(INDIRECT("PAJAK["&amp;ATALI[#Headers]&amp;"]"),ATALI[[#This Row],[//PAJAK]]-1))</f>
        <v>SA230202604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10151757</v>
      </c>
      <c r="J13" s="1">
        <f ca="1">IF(ATALI[[#This Row],[//PAJAK]]="","",INDEX(PAJAK[DISC DLL],ATALI[[#This Row],[//PAJAK]]-1))</f>
        <v>168777</v>
      </c>
      <c r="K13" s="1">
        <f ca="1">(ATALI[[#This Row],[SUB TOTAL]]-ATALI[[#This Row],[DISKON]])/1.11</f>
        <v>8993675.6756756753</v>
      </c>
      <c r="L13" s="1">
        <f ca="1">ATALI[[#This Row],[DPP]]*11%</f>
        <v>989304.32432432426</v>
      </c>
      <c r="M13" s="1">
        <f ca="1">ATALI[[#This Row],[DPP]]+ATALI[[#This Row],[PPN (11%)]]</f>
        <v>9982980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367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32</v>
      </c>
      <c r="C14" s="12">
        <f ca="1">HYPERLINK("[NOTA_.xlsx]PAJAK!b"&amp;ATALI[[#This Row],[//PAJAK]],IF(ATALI[[#This Row],[//PAJAK]]="","",INDEX(INDIRECT("PAJAK["&amp;ATALI[#Headers]&amp;"]"),ATALI[[#This Row],[//PAJAK]]-1)))</f>
        <v>67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44972</v>
      </c>
      <c r="F14" s="2">
        <f ca="1">IF(ATALI[[#This Row],[//PAJAK]]="","",INDEX(INDIRECT("PAJAK["&amp;ATALI[#Headers]&amp;"]"),ATALI[[#This Row],[//PAJAK]]-1))</f>
        <v>44968</v>
      </c>
      <c r="G14" s="5" t="str">
        <f ca="1">IF(ATALI[[#This Row],[//PAJAK]]="","",INDEX(INDIRECT("PAJAK["&amp;ATALI[#Headers]&amp;"]"),ATALI[[#This Row],[//PAJAK]]-1))</f>
        <v>SA230202603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15489180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13954216.216216216</v>
      </c>
      <c r="L14" s="1">
        <f ca="1">ATALI[[#This Row],[DPP]]*11%</f>
        <v>1534963.7837837837</v>
      </c>
      <c r="M14" s="1">
        <f ca="1">ATALI[[#This Row],[DPP]]+ATALI[[#This Row],[PPN (11%)]]</f>
        <v>15489180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374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HYPERLINK("[NOTA_.xlsx]PAJAK!b"&amp;ATALI[[#This Row],[//PAJAK]],IF(ATALI[[#This Row],[//PAJAK]]="","",INDEX(INDIRECT("PAJAK["&amp;ATALI[#Headers]&amp;"]"),ATALI[[#This Row],[//PAJAK]]-1)))</f>
        <v>68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44972</v>
      </c>
      <c r="F15" s="2">
        <f ca="1">IF(ATALI[[#This Row],[//PAJAK]]="","",INDEX(INDIRECT("PAJAK["&amp;ATALI[#Headers]&amp;"]"),ATALI[[#This Row],[//PAJAK]]-1))</f>
        <v>44968</v>
      </c>
      <c r="G15" s="5" t="str">
        <f ca="1">IF(ATALI[[#This Row],[//PAJAK]]="","",INDEX(INDIRECT("PAJAK["&amp;ATALI[#Headers]&amp;"]"),ATALI[[#This Row],[//PAJAK]]-1))</f>
        <v>SA230202602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57930228.125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52189394.707207203</v>
      </c>
      <c r="L15" s="1">
        <f ca="1">ATALI[[#This Row],[DPP]]*11%</f>
        <v>5740833.4177927924</v>
      </c>
      <c r="M15" s="1">
        <f ca="1">ATALI[[#This Row],[DPP]]+ATALI[[#This Row],[PPN (11%)]]</f>
        <v>57930228.124999993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386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34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44972</v>
      </c>
      <c r="F16" s="2">
        <f ca="1">IF(ATALI[[#This Row],[//PAJAK]]="","",INDEX(INDIRECT("PAJAK["&amp;ATALI[#Headers]&amp;"]"),ATALI[[#This Row],[//PAJAK]]-1))</f>
        <v>44967</v>
      </c>
      <c r="G16" s="5" t="str">
        <f ca="1">IF(ATALI[[#This Row],[//PAJAK]]="","",INDEX(INDIRECT("PAJAK["&amp;ATALI[#Headers]&amp;"]"),ATALI[[#This Row],[//PAJAK]]-1))</f>
        <v>SA230202549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9680766</v>
      </c>
      <c r="J16" s="1">
        <f ca="1">IF(ATALI[[#This Row],[//PAJAK]]="","",INDEX(PAJAK[DISC DLL],ATALI[[#This Row],[//PAJAK]]-1))</f>
        <v>144666</v>
      </c>
      <c r="K16" s="1">
        <f ca="1">(ATALI[[#This Row],[SUB TOTAL]]-ATALI[[#This Row],[DISKON]])/1.11</f>
        <v>8591081.0810810812</v>
      </c>
      <c r="L16" s="1">
        <f ca="1">ATALI[[#This Row],[DPP]]*11%</f>
        <v>945018.91891891893</v>
      </c>
      <c r="M16" s="1">
        <f ca="1">ATALI[[#This Row],[DPP]]+ATALI[[#This Row],[PPN (11%)]]</f>
        <v>9536100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394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HYPERLINK("[NOTA_.xlsx]PAJAK!b"&amp;ATALI[[#This Row],[//PAJAK]],IF(ATALI[[#This Row],[//PAJAK]]="","",INDEX(INDIRECT("PAJAK["&amp;ATALI[#Headers]&amp;"]"),ATALI[[#This Row],[//PAJAK]]-1)))</f>
        <v>70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44972</v>
      </c>
      <c r="F17" s="2">
        <f ca="1">IF(ATALI[[#This Row],[//PAJAK]]="","",INDEX(INDIRECT("PAJAK["&amp;ATALI[#Headers]&amp;"]"),ATALI[[#This Row],[//PAJAK]]-1))</f>
        <v>44967</v>
      </c>
      <c r="G17" s="5" t="str">
        <f ca="1">IF(ATALI[[#This Row],[//PAJAK]]="","",INDEX(INDIRECT("PAJAK["&amp;ATALI[#Headers]&amp;"]"),ATALI[[#This Row],[//PAJAK]]-1))</f>
        <v>SA230202548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12521118.75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11280287.162162161</v>
      </c>
      <c r="L17" s="1">
        <f ca="1">ATALI[[#This Row],[DPP]]*11%</f>
        <v>1240831.5878378376</v>
      </c>
      <c r="M17" s="1">
        <f ca="1">ATALI[[#This Row],[DPP]]+ATALI[[#This Row],[PPN (11%)]]</f>
        <v>12521118.749999998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406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36</v>
      </c>
      <c r="C18" s="12">
        <f ca="1">HYPERLINK("[NOTA_.xlsx]PAJAK!b"&amp;ATALI[[#This Row],[//PAJAK]],IF(ATALI[[#This Row],[//PAJAK]]="","",INDEX(INDIRECT("PAJAK["&amp;ATALI[#Headers]&amp;"]"),ATALI[[#This Row],[//PAJAK]]-1)))</f>
        <v>71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44972</v>
      </c>
      <c r="F18" s="2">
        <f ca="1">IF(ATALI[[#This Row],[//PAJAK]]="","",INDEX(INDIRECT("PAJAK["&amp;ATALI[#Headers]&amp;"]"),ATALI[[#This Row],[//PAJAK]]-1))</f>
        <v>44967</v>
      </c>
      <c r="G18" s="7" t="str">
        <f ca="1">IF(ATALI[[#This Row],[//PAJAK]]="","",INDEX(INDIRECT("PAJAK["&amp;ATALI[#Headers]&amp;"]"),ATALI[[#This Row],[//PAJAK]]-1))</f>
        <v>SA230202547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35020230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31549756.756756753</v>
      </c>
      <c r="L18" s="1">
        <f ca="1">ATALI[[#This Row],[DPP]]*11%</f>
        <v>3470473.2432432426</v>
      </c>
      <c r="M18" s="1">
        <f ca="1">ATALI[[#This Row],[DPP]]+ATALI[[#This Row],[PPN (11%)]]</f>
        <v>35020229.999999993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456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HYPERLINK("[NOTA_.xlsx]PAJAK!b"&amp;ATALI[[#This Row],[//PAJAK]],IF(ATALI[[#This Row],[//PAJAK]]="","",INDEX(INDIRECT("PAJAK["&amp;ATALI[#Headers]&amp;"]"),ATALI[[#This Row],[//PAJAK]]-1)))</f>
        <v>82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44978</v>
      </c>
      <c r="F19" s="2">
        <f ca="1">IF(ATALI[[#This Row],[//PAJAK]]="","",INDEX(INDIRECT("PAJAK["&amp;ATALI[#Headers]&amp;"]"),ATALI[[#This Row],[//PAJAK]]-1))</f>
        <v>44972</v>
      </c>
      <c r="G19" s="7" t="str">
        <f ca="1">IF(ATALI[[#This Row],[//PAJAK]]="","",INDEX(INDIRECT("PAJAK["&amp;ATALI[#Headers]&amp;"]"),ATALI[[#This Row],[//PAJAK]]-1))</f>
        <v>SA230202761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17880396.5</v>
      </c>
      <c r="J19" s="1">
        <f ca="1">IF(ATALI[[#This Row],[//PAJAK]]="","",INDEX(PAJAK[DISC DLL],ATALI[[#This Row],[//PAJAK]]-1))</f>
        <v>216999</v>
      </c>
      <c r="K19" s="1">
        <f ca="1">(ATALI[[#This Row],[SUB TOTAL]]-ATALI[[#This Row],[DISKON]])/1.11</f>
        <v>15912970.72072072</v>
      </c>
      <c r="L19" s="1">
        <f ca="1">ATALI[[#This Row],[DPP]]*11%</f>
        <v>1750426.7792792791</v>
      </c>
      <c r="M19" s="1">
        <f ca="1">ATALI[[#This Row],[DPP]]+ATALI[[#This Row],[PPN (11%)]]</f>
        <v>17663397.5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490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41</v>
      </c>
      <c r="C20" s="12">
        <f ca="1">HYPERLINK("[NOTA_.xlsx]PAJAK!b"&amp;ATALI[[#This Row],[//PAJAK]],IF(ATALI[[#This Row],[//PAJAK]]="","",INDEX(INDIRECT("PAJAK["&amp;ATALI[#Headers]&amp;"]"),ATALI[[#This Row],[//PAJAK]]-1)))</f>
        <v>90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44981</v>
      </c>
      <c r="F20" s="2">
        <f ca="1">IF(ATALI[[#This Row],[//PAJAK]]="","",INDEX(INDIRECT("PAJAK["&amp;ATALI[#Headers]&amp;"]"),ATALI[[#This Row],[//PAJAK]]-1))</f>
        <v>44977</v>
      </c>
      <c r="G20" s="7" t="str">
        <f ca="1">IF(ATALI[[#This Row],[//PAJAK]]="","",INDEX(INDIRECT("PAJAK["&amp;ATALI[#Headers]&amp;"]"),ATALI[[#This Row],[//PAJAK]]-1))</f>
        <v>SA230203004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17834183.75</v>
      </c>
      <c r="J20" s="1">
        <f ca="1">IF(ATALI[[#This Row],[//PAJAK]]="","",INDEX(PAJAK[DISC DLL],ATALI[[#This Row],[//PAJAK]]-1))</f>
        <v>241110</v>
      </c>
      <c r="K20" s="1">
        <f ca="1">(ATALI[[#This Row],[SUB TOTAL]]-ATALI[[#This Row],[DISKON]])/1.11</f>
        <v>15849615.990990989</v>
      </c>
      <c r="L20" s="1">
        <f ca="1">ATALI[[#This Row],[DPP]]*11%</f>
        <v>1743457.7590090088</v>
      </c>
      <c r="M20" s="1">
        <f ca="1">ATALI[[#This Row],[DPP]]+ATALI[[#This Row],[PPN (11%)]]</f>
        <v>17593073.749999996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436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HYPERLINK("[NOTA_.xlsx]PAJAK!b"&amp;J_UTAMA[[#This Row],[//PAJAK]],IF(J_UTAMA[[#This Row],[//PAJAK]]="","",INDEX(INDIRECT("PAJAK["&amp;J_UTAMA[#Headers]&amp;"]"),J_UTAMA[[#This Row],[//PAJAK]]-1)))</f>
        <v>76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44974</v>
      </c>
      <c r="F3" s="2">
        <f ca="1">IF(J_UTAMA[[#This Row],[//PAJAK]]="","",INDEX(INDIRECT("PAJAK["&amp;J_UTAMA[#Headers]&amp;"]"),J_UTAMA[[#This Row],[//PAJAK]]-1))</f>
        <v>44972</v>
      </c>
      <c r="G3" s="25" t="str">
        <f ca="1">IF(J_UTAMA[[#This Row],[//PAJAK]]="","",INDEX(INDIRECT("PAJAK["&amp;J_UTAMA[#Headers]&amp;"]"),J_UTAMA[[#This Row],[//PAJAK]]-1))</f>
        <v>JUB328/23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9072000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8172972.9729729723</v>
      </c>
      <c r="L3" s="1">
        <f ca="1">J_UTAMA[[#This Row],[DPP]]*11%</f>
        <v>899027.02702702698</v>
      </c>
      <c r="M3" s="1">
        <f ca="1">J_UTAMA[[#This Row],[DPP]]+J_UTAMA[[#This Row],[PPN (11%)]]</f>
        <v>9072000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454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HYPERLINK("[NOTA_.xlsx]PAJAK!b"&amp;LIE[[#This Row],[//PAJAK]],IF(LIE[[#This Row],[//PAJAK]]="","",INDEX(INDIRECT("PAJAK["&amp;LIE[#Headers]&amp;"]"),LIE[[#This Row],[//PAJAK]]-1)))</f>
        <v>81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44978</v>
      </c>
      <c r="F3" s="2">
        <f ca="1">IF(LIE[[#This Row],[//PAJAK]]="","",INDEX(INDIRECT("PAJAK["&amp;LIE[#Headers]&amp;"]"),LIE[[#This Row],[//PAJAK]]-1))</f>
        <v>44974</v>
      </c>
      <c r="G3" s="25" t="str">
        <f ca="1">IF(LIE[[#This Row],[//PAJAK]]="","",INDEX(INDIRECT("PAJAK["&amp;LIE[#Headers]&amp;"]"),LIE[[#This Row],[//PAJAK]]-1))</f>
        <v>005420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1984680.0000000002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1788000</v>
      </c>
      <c r="L3" s="1">
        <f ca="1">LIE[[#This Row],[DPP]]*11%</f>
        <v>196680</v>
      </c>
      <c r="M3" s="1">
        <f ca="1">LIE[[#This Row],[DPP]]+LIE[[#This Row],[PPN (11%)]]</f>
        <v>1984680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1" workbookViewId="0">
      <selection activeCell="A21" sqref="A21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93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502</v>
      </c>
      <c r="D2" t="s">
        <v>23</v>
      </c>
      <c r="E2" t="s">
        <v>60</v>
      </c>
      <c r="F2" t="s">
        <v>70</v>
      </c>
      <c r="G2">
        <f>COUNTIF(NOTA[SUPPLIER],CONV[[#This Row],[1]])</f>
        <v>19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18</v>
      </c>
    </row>
    <row r="4" spans="1:7" x14ac:dyDescent="0.25">
      <c r="A4" t="s">
        <v>35</v>
      </c>
      <c r="B4">
        <f>COUNTIF(NOTA[FAKTUR],NM_FAKTUR)</f>
        <v>40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2023-02-25T08:49:05Z</dcterms:modified>
</cp:coreProperties>
</file>