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6" r:id="rId17"/>
  </pivotCaches>
</workbook>
</file>

<file path=xl/calcChain.xml><?xml version="1.0" encoding="utf-8"?>
<calcChain xmlns="http://schemas.openxmlformats.org/spreadsheetml/2006/main">
  <c r="N299" i="1" l="1"/>
  <c r="N293" i="1"/>
  <c r="N199" i="1" l="1"/>
  <c r="B142" i="1"/>
  <c r="C142" i="1" s="1"/>
  <c r="AE142" i="1"/>
  <c r="W142" i="1" s="1"/>
  <c r="AK142" i="1"/>
  <c r="AN142" i="1"/>
  <c r="AO142" i="1" s="1"/>
  <c r="AD142" i="1" l="1"/>
  <c r="AL142" i="1" s="1"/>
  <c r="X142" i="1"/>
  <c r="Y142" i="1" s="1"/>
  <c r="Z142" i="1" s="1"/>
  <c r="AA142" i="1" s="1"/>
  <c r="P126" i="1"/>
  <c r="N126" i="1"/>
  <c r="AM142" i="1" l="1"/>
  <c r="P87" i="1"/>
  <c r="P38" i="1" l="1"/>
  <c r="P37" i="1"/>
  <c r="AN4" i="1" l="1"/>
  <c r="AO4" i="1" s="1"/>
  <c r="AN8" i="1"/>
  <c r="AO8" i="1" s="1"/>
  <c r="AN10" i="1"/>
  <c r="AO10" i="1" s="1"/>
  <c r="AN12" i="1"/>
  <c r="AO12" i="1" s="1"/>
  <c r="AN13" i="1"/>
  <c r="AO13" i="1" s="1"/>
  <c r="AN15" i="1"/>
  <c r="AO15" i="1" s="1"/>
  <c r="AN16" i="1"/>
  <c r="AO16" i="1" s="1"/>
  <c r="AN18" i="1"/>
  <c r="AO18" i="1" s="1"/>
  <c r="AN20" i="1"/>
  <c r="AO20" i="1" s="1"/>
  <c r="AN21" i="1"/>
  <c r="AO21" i="1" s="1"/>
  <c r="AN23" i="1"/>
  <c r="AO23" i="1" s="1"/>
  <c r="AN25" i="1"/>
  <c r="AO25" i="1" s="1"/>
  <c r="AN26" i="1"/>
  <c r="AO26" i="1" s="1"/>
  <c r="AN28" i="1"/>
  <c r="AO28" i="1" s="1"/>
  <c r="AN30" i="1"/>
  <c r="AO30" i="1" s="1"/>
  <c r="AN32" i="1"/>
  <c r="AO32" i="1" s="1"/>
  <c r="AN34" i="1"/>
  <c r="AO34" i="1" s="1"/>
  <c r="AN36" i="1"/>
  <c r="AO36" i="1" s="1"/>
  <c r="AN39" i="1"/>
  <c r="AO39" i="1" s="1"/>
  <c r="AN41" i="1"/>
  <c r="AO41" i="1" s="1"/>
  <c r="AN43" i="1"/>
  <c r="AO43" i="1" s="1"/>
  <c r="AN47" i="1"/>
  <c r="AO47" i="1" s="1"/>
  <c r="AN48" i="1"/>
  <c r="AO48" i="1" s="1"/>
  <c r="AN49" i="1"/>
  <c r="AO49" i="1" s="1"/>
  <c r="AN52" i="1"/>
  <c r="AO52" i="1" s="1"/>
  <c r="AN53" i="1"/>
  <c r="AO53" i="1" s="1"/>
  <c r="AN57" i="1"/>
  <c r="AO57" i="1" s="1"/>
  <c r="AN58" i="1"/>
  <c r="AO58" i="1" s="1"/>
  <c r="AN59" i="1"/>
  <c r="AO59" i="1" s="1"/>
  <c r="AN62" i="1"/>
  <c r="AO62" i="1" s="1"/>
  <c r="AN63" i="1"/>
  <c r="AO63" i="1" s="1"/>
  <c r="AN65" i="1"/>
  <c r="AO65" i="1" s="1"/>
  <c r="AN66" i="1"/>
  <c r="AO66" i="1" s="1"/>
  <c r="AN67" i="1"/>
  <c r="AO67" i="1" s="1"/>
  <c r="AN68" i="1"/>
  <c r="AO68" i="1" s="1"/>
  <c r="AN69" i="1"/>
  <c r="AO69" i="1" s="1"/>
  <c r="AN71" i="1"/>
  <c r="AO71" i="1" s="1"/>
  <c r="AN74" i="1"/>
  <c r="AO74" i="1" s="1"/>
  <c r="AN75" i="1"/>
  <c r="AO75" i="1" s="1"/>
  <c r="AN77" i="1"/>
  <c r="AO77" i="1" s="1"/>
  <c r="AN79" i="1"/>
  <c r="AO79" i="1" s="1"/>
  <c r="AN80" i="1"/>
  <c r="AO80" i="1" s="1"/>
  <c r="AN81" i="1"/>
  <c r="AO81" i="1" s="1"/>
  <c r="AN82" i="1"/>
  <c r="AO82" i="1" s="1"/>
  <c r="AN84" i="1"/>
  <c r="AO84" i="1" s="1"/>
  <c r="AN85" i="1"/>
  <c r="AO85" i="1" s="1"/>
  <c r="AN86" i="1"/>
  <c r="AO86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101" i="1"/>
  <c r="AO101" i="1" s="1"/>
  <c r="AN102" i="1"/>
  <c r="AO102" i="1" s="1"/>
  <c r="AN104" i="1"/>
  <c r="AO104" i="1" s="1"/>
  <c r="AN105" i="1"/>
  <c r="AO105" i="1" s="1"/>
  <c r="AN106" i="1"/>
  <c r="AO106" i="1" s="1"/>
  <c r="AN108" i="1"/>
  <c r="AO108" i="1" s="1"/>
  <c r="AN109" i="1"/>
  <c r="AO109" i="1" s="1"/>
  <c r="AN111" i="1"/>
  <c r="AO111" i="1" s="1"/>
  <c r="AN114" i="1"/>
  <c r="AO114" i="1" s="1"/>
  <c r="AN123" i="1"/>
  <c r="AO123" i="1" s="1"/>
  <c r="AN125" i="1"/>
  <c r="AO125" i="1" s="1"/>
  <c r="AN129" i="1"/>
  <c r="AO129" i="1" s="1"/>
  <c r="AN132" i="1"/>
  <c r="AO132" i="1" s="1"/>
  <c r="AN134" i="1"/>
  <c r="AO134" i="1" s="1"/>
  <c r="AN136" i="1"/>
  <c r="AO136" i="1" s="1"/>
  <c r="AN138" i="1"/>
  <c r="AO138" i="1" s="1"/>
  <c r="AN145" i="1"/>
  <c r="AO145" i="1" s="1"/>
  <c r="AN146" i="1"/>
  <c r="AO146" i="1" s="1"/>
  <c r="AN153" i="1"/>
  <c r="AO153" i="1" s="1"/>
  <c r="AN155" i="1"/>
  <c r="AO155" i="1" s="1"/>
  <c r="AN162" i="1"/>
  <c r="AO162" i="1" s="1"/>
  <c r="AN163" i="1"/>
  <c r="AO163" i="1" s="1"/>
  <c r="AN165" i="1"/>
  <c r="AO165" i="1" s="1"/>
  <c r="AN166" i="1"/>
  <c r="AO166" i="1" s="1"/>
  <c r="AN167" i="1"/>
  <c r="AO167" i="1" s="1"/>
  <c r="AN169" i="1"/>
  <c r="AO169" i="1" s="1"/>
  <c r="AN170" i="1"/>
  <c r="AO170" i="1" s="1"/>
  <c r="AN171" i="1"/>
  <c r="AO171" i="1" s="1"/>
  <c r="AN173" i="1"/>
  <c r="AO173" i="1" s="1"/>
  <c r="AN174" i="1"/>
  <c r="AO174" i="1" s="1"/>
  <c r="AN176" i="1"/>
  <c r="AO176" i="1" s="1"/>
  <c r="AN178" i="1"/>
  <c r="AO178" i="1" s="1"/>
  <c r="AN180" i="1"/>
  <c r="AO180" i="1" s="1"/>
  <c r="AN181" i="1"/>
  <c r="AO181" i="1" s="1"/>
  <c r="AN182" i="1"/>
  <c r="AO182" i="1" s="1"/>
  <c r="AN184" i="1"/>
  <c r="AO184" i="1" s="1"/>
  <c r="AN187" i="1"/>
  <c r="AO187" i="1" s="1"/>
  <c r="AN188" i="1"/>
  <c r="AO188" i="1" s="1"/>
  <c r="AN190" i="1"/>
  <c r="AO190" i="1" s="1"/>
  <c r="AN192" i="1"/>
  <c r="AO192" i="1" s="1"/>
  <c r="AN194" i="1"/>
  <c r="AO194" i="1" s="1"/>
  <c r="AN196" i="1"/>
  <c r="AO196" i="1" s="1"/>
  <c r="AN197" i="1"/>
  <c r="AO197" i="1" s="1"/>
  <c r="AN198" i="1"/>
  <c r="AO198" i="1" s="1"/>
  <c r="AN202" i="1"/>
  <c r="AO202" i="1" s="1"/>
  <c r="AN209" i="1"/>
  <c r="AO209" i="1" s="1"/>
  <c r="AN212" i="1"/>
  <c r="AO212" i="1" s="1"/>
  <c r="AN213" i="1"/>
  <c r="AO213" i="1" s="1"/>
  <c r="AN218" i="1"/>
  <c r="AO218" i="1" s="1"/>
  <c r="AN219" i="1"/>
  <c r="AO219" i="1" s="1"/>
  <c r="AN221" i="1"/>
  <c r="AO221" i="1" s="1"/>
  <c r="AN222" i="1"/>
  <c r="AO222" i="1" s="1"/>
  <c r="AN223" i="1"/>
  <c r="AO223" i="1" s="1"/>
  <c r="AN225" i="1"/>
  <c r="AO225" i="1" s="1"/>
  <c r="AN226" i="1"/>
  <c r="AO226" i="1" s="1"/>
  <c r="AN227" i="1"/>
  <c r="AO227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5" i="1"/>
  <c r="AO235" i="1" s="1"/>
  <c r="AN237" i="1"/>
  <c r="AO237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7" i="1"/>
  <c r="AO247" i="1" s="1"/>
  <c r="AN248" i="1"/>
  <c r="AO248" i="1" s="1"/>
  <c r="AN250" i="1"/>
  <c r="AO250" i="1" s="1"/>
  <c r="AN251" i="1"/>
  <c r="AO251" i="1" s="1"/>
  <c r="AN253" i="1"/>
  <c r="AO253" i="1" s="1"/>
  <c r="AN255" i="1"/>
  <c r="AO255" i="1" s="1"/>
  <c r="AN256" i="1"/>
  <c r="AO256" i="1" s="1"/>
  <c r="AN257" i="1"/>
  <c r="AO257" i="1" s="1"/>
  <c r="AN258" i="1"/>
  <c r="AO258" i="1" s="1"/>
  <c r="AN260" i="1"/>
  <c r="AO260" i="1" s="1"/>
  <c r="AN261" i="1"/>
  <c r="AO261" i="1" s="1"/>
  <c r="AN263" i="1"/>
  <c r="AO263" i="1" s="1"/>
  <c r="AN264" i="1"/>
  <c r="AO264" i="1" s="1"/>
  <c r="AN265" i="1"/>
  <c r="AO265" i="1" s="1"/>
  <c r="AN266" i="1"/>
  <c r="AO266" i="1" s="1"/>
  <c r="AN268" i="1"/>
  <c r="AO268" i="1" s="1"/>
  <c r="AN270" i="1"/>
  <c r="AO270" i="1" s="1"/>
  <c r="AN271" i="1"/>
  <c r="AO271" i="1" s="1"/>
  <c r="AN272" i="1"/>
  <c r="AO272" i="1" s="1"/>
  <c r="AN273" i="1"/>
  <c r="AO273" i="1" s="1"/>
  <c r="AN274" i="1"/>
  <c r="AO274" i="1" s="1"/>
  <c r="AN276" i="1"/>
  <c r="AO276" i="1" s="1"/>
  <c r="AN277" i="1"/>
  <c r="AO277" i="1" s="1"/>
  <c r="AN279" i="1"/>
  <c r="AO279" i="1" s="1"/>
  <c r="AN280" i="1"/>
  <c r="AO280" i="1" s="1"/>
  <c r="AN281" i="1"/>
  <c r="AO281" i="1" s="1"/>
  <c r="AN282" i="1"/>
  <c r="AO282" i="1" s="1"/>
  <c r="AN283" i="1"/>
  <c r="AO283" i="1" s="1"/>
  <c r="AN284" i="1"/>
  <c r="AO284" i="1" s="1"/>
  <c r="AN285" i="1"/>
  <c r="AO285" i="1" s="1"/>
  <c r="AN286" i="1"/>
  <c r="AO286" i="1" s="1"/>
  <c r="AN288" i="1"/>
  <c r="AO288" i="1" s="1"/>
  <c r="AN289" i="1"/>
  <c r="AO289" i="1" s="1"/>
  <c r="AN290" i="1"/>
  <c r="AO290" i="1" s="1"/>
  <c r="AN291" i="1"/>
  <c r="AO291" i="1" s="1"/>
  <c r="AN292" i="1"/>
  <c r="AO292" i="1" s="1"/>
  <c r="AN294" i="1"/>
  <c r="AO294" i="1" s="1"/>
  <c r="AN295" i="1"/>
  <c r="AO295" i="1" s="1"/>
  <c r="AN296" i="1"/>
  <c r="AO296" i="1" s="1"/>
  <c r="AN297" i="1"/>
  <c r="AO297" i="1" s="1"/>
  <c r="AN298" i="1"/>
  <c r="AO298" i="1" s="1"/>
  <c r="AN300" i="1"/>
  <c r="AO300" i="1" s="1"/>
  <c r="AN302" i="1"/>
  <c r="AO302" i="1" s="1"/>
  <c r="AN303" i="1"/>
  <c r="AO303" i="1" s="1"/>
  <c r="AN305" i="1"/>
  <c r="AO305" i="1" s="1"/>
  <c r="AN306" i="1"/>
  <c r="AO306" i="1" s="1"/>
  <c r="AN307" i="1"/>
  <c r="AO307" i="1" s="1"/>
  <c r="AN308" i="1"/>
  <c r="AO308" i="1" s="1"/>
  <c r="AN309" i="1"/>
  <c r="AO309" i="1" s="1"/>
  <c r="AN310" i="1"/>
  <c r="AO310" i="1" s="1"/>
  <c r="AN311" i="1"/>
  <c r="AO311" i="1" s="1"/>
  <c r="AN312" i="1"/>
  <c r="AO312" i="1" s="1"/>
  <c r="AN313" i="1"/>
  <c r="AO313" i="1" s="1"/>
  <c r="AN314" i="1"/>
  <c r="AO314" i="1" s="1"/>
  <c r="AN315" i="1"/>
  <c r="AO315" i="1" s="1"/>
  <c r="AN316" i="1"/>
  <c r="AO316" i="1" s="1"/>
  <c r="AN317" i="1"/>
  <c r="AO317" i="1" s="1"/>
  <c r="AN318" i="1"/>
  <c r="AO318" i="1" s="1"/>
  <c r="AN319" i="1"/>
  <c r="AO319" i="1" s="1"/>
  <c r="AN320" i="1"/>
  <c r="AO320" i="1" s="1"/>
  <c r="AN321" i="1"/>
  <c r="AO321" i="1" s="1"/>
  <c r="AN322" i="1"/>
  <c r="AO322" i="1" s="1"/>
  <c r="AN323" i="1"/>
  <c r="AO323" i="1" s="1"/>
  <c r="AN324" i="1"/>
  <c r="AO324" i="1" s="1"/>
  <c r="AN325" i="1"/>
  <c r="AO325" i="1" s="1"/>
  <c r="AN326" i="1"/>
  <c r="AO326" i="1" s="1"/>
  <c r="AN327" i="1"/>
  <c r="AO327" i="1" s="1"/>
  <c r="AN328" i="1"/>
  <c r="AO328" i="1" s="1"/>
  <c r="AN329" i="1"/>
  <c r="AO329" i="1" s="1"/>
  <c r="AN330" i="1"/>
  <c r="AO330" i="1" s="1"/>
  <c r="AN331" i="1"/>
  <c r="AO331" i="1" s="1"/>
  <c r="AN332" i="1"/>
  <c r="AO332" i="1" s="1"/>
  <c r="AN333" i="1"/>
  <c r="AO333" i="1" s="1"/>
  <c r="AN334" i="1"/>
  <c r="AO334" i="1" s="1"/>
  <c r="AN335" i="1"/>
  <c r="AO335" i="1" s="1"/>
  <c r="AN336" i="1"/>
  <c r="AO336" i="1" s="1"/>
  <c r="AN337" i="1"/>
  <c r="AO337" i="1" s="1"/>
  <c r="AN338" i="1"/>
  <c r="AO338" i="1" s="1"/>
  <c r="AN339" i="1"/>
  <c r="AO339" i="1" s="1"/>
  <c r="AN340" i="1"/>
  <c r="AO340" i="1" s="1"/>
  <c r="AN341" i="1"/>
  <c r="AO341" i="1" s="1"/>
  <c r="AN342" i="1"/>
  <c r="AO342" i="1" s="1"/>
  <c r="AN343" i="1"/>
  <c r="AO343" i="1" s="1"/>
  <c r="AN344" i="1"/>
  <c r="AO344" i="1" s="1"/>
  <c r="AN345" i="1"/>
  <c r="AO345" i="1" s="1"/>
  <c r="AN346" i="1"/>
  <c r="AO346" i="1" s="1"/>
  <c r="AN347" i="1"/>
  <c r="AO347" i="1" s="1"/>
  <c r="AN348" i="1"/>
  <c r="AO348" i="1" s="1"/>
  <c r="AN349" i="1"/>
  <c r="AO349" i="1" s="1"/>
  <c r="AN350" i="1"/>
  <c r="AO350" i="1" s="1"/>
  <c r="AN351" i="1"/>
  <c r="AO351" i="1" s="1"/>
  <c r="AN352" i="1"/>
  <c r="AO352" i="1" s="1"/>
  <c r="AN353" i="1"/>
  <c r="AO353" i="1" s="1"/>
  <c r="AN354" i="1"/>
  <c r="AO354" i="1" s="1"/>
  <c r="AN355" i="1"/>
  <c r="AO355" i="1" s="1"/>
  <c r="AN356" i="1"/>
  <c r="AO356" i="1" s="1"/>
  <c r="AN357" i="1"/>
  <c r="AO357" i="1" s="1"/>
  <c r="AN358" i="1"/>
  <c r="AO358" i="1" s="1"/>
  <c r="AN359" i="1"/>
  <c r="AO359" i="1" s="1"/>
  <c r="AN360" i="1"/>
  <c r="AO360" i="1" s="1"/>
  <c r="AN361" i="1"/>
  <c r="AO361" i="1" s="1"/>
  <c r="AN362" i="1"/>
  <c r="AO362" i="1" s="1"/>
  <c r="AN363" i="1"/>
  <c r="AO363" i="1" s="1"/>
  <c r="AN364" i="1"/>
  <c r="AO364" i="1" s="1"/>
  <c r="AN365" i="1"/>
  <c r="AO365" i="1" s="1"/>
  <c r="AN366" i="1"/>
  <c r="AO366" i="1" s="1"/>
  <c r="AN367" i="1"/>
  <c r="AO367" i="1" s="1"/>
  <c r="AN368" i="1"/>
  <c r="AO368" i="1" s="1"/>
  <c r="AN369" i="1"/>
  <c r="AO369" i="1" s="1"/>
  <c r="AN370" i="1"/>
  <c r="AO370" i="1" s="1"/>
  <c r="AN371" i="1"/>
  <c r="AO371" i="1" s="1"/>
  <c r="AN372" i="1"/>
  <c r="AO372" i="1" s="1"/>
  <c r="AN373" i="1"/>
  <c r="AO373" i="1" s="1"/>
  <c r="AN374" i="1"/>
  <c r="AO374" i="1" s="1"/>
  <c r="AN375" i="1"/>
  <c r="AO375" i="1" s="1"/>
  <c r="AN376" i="1"/>
  <c r="AO376" i="1" s="1"/>
  <c r="AN377" i="1"/>
  <c r="AO377" i="1" s="1"/>
  <c r="AN378" i="1"/>
  <c r="AO378" i="1" s="1"/>
  <c r="AN379" i="1"/>
  <c r="AO379" i="1" s="1"/>
  <c r="AN380" i="1"/>
  <c r="AO380" i="1" s="1"/>
  <c r="AN381" i="1"/>
  <c r="AO381" i="1" s="1"/>
  <c r="AN382" i="1"/>
  <c r="AO382" i="1" s="1"/>
  <c r="AN383" i="1"/>
  <c r="AO383" i="1" s="1"/>
  <c r="AN384" i="1"/>
  <c r="AO384" i="1" s="1"/>
  <c r="AN385" i="1"/>
  <c r="AO385" i="1" s="1"/>
  <c r="AN386" i="1"/>
  <c r="AO386" i="1" s="1"/>
  <c r="AN387" i="1"/>
  <c r="AO387" i="1" s="1"/>
  <c r="AN388" i="1"/>
  <c r="AO388" i="1" s="1"/>
  <c r="AN389" i="1"/>
  <c r="AO389" i="1" s="1"/>
  <c r="AN390" i="1"/>
  <c r="AO390" i="1" s="1"/>
  <c r="AN391" i="1"/>
  <c r="AO391" i="1" s="1"/>
  <c r="AN392" i="1"/>
  <c r="AO392" i="1" s="1"/>
  <c r="AN393" i="1"/>
  <c r="AO393" i="1" s="1"/>
  <c r="AN394" i="1"/>
  <c r="AO394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6" i="1"/>
  <c r="AO406" i="1" s="1"/>
  <c r="AN407" i="1"/>
  <c r="AO407" i="1" s="1"/>
  <c r="AN408" i="1"/>
  <c r="AO408" i="1" s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5" i="1"/>
  <c r="AO415" i="1" s="1"/>
  <c r="AN416" i="1"/>
  <c r="AO416" i="1" s="1"/>
  <c r="AN417" i="1"/>
  <c r="AO417" i="1" s="1"/>
  <c r="AN418" i="1"/>
  <c r="AO418" i="1" s="1"/>
  <c r="AN419" i="1"/>
  <c r="AO419" i="1" s="1"/>
  <c r="AN420" i="1"/>
  <c r="AO420" i="1" s="1"/>
  <c r="AN421" i="1"/>
  <c r="AO421" i="1" s="1"/>
  <c r="AN422" i="1"/>
  <c r="AO422" i="1" s="1"/>
  <c r="AN423" i="1"/>
  <c r="AO423" i="1" s="1"/>
  <c r="AN424" i="1"/>
  <c r="AO424" i="1" s="1"/>
  <c r="AN425" i="1"/>
  <c r="AO425" i="1" s="1"/>
  <c r="AN426" i="1"/>
  <c r="AO426" i="1" s="1"/>
  <c r="AN427" i="1"/>
  <c r="AO427" i="1" s="1"/>
  <c r="AN428" i="1"/>
  <c r="AO428" i="1" s="1"/>
  <c r="AN429" i="1"/>
  <c r="AO429" i="1" s="1"/>
  <c r="AN430" i="1"/>
  <c r="AO430" i="1" s="1"/>
  <c r="AN431" i="1"/>
  <c r="AO431" i="1" s="1"/>
  <c r="AN432" i="1"/>
  <c r="AO432" i="1" s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39" i="1"/>
  <c r="AO439" i="1" s="1"/>
  <c r="AN440" i="1"/>
  <c r="AO440" i="1" s="1"/>
  <c r="AN441" i="1"/>
  <c r="AO441" i="1" s="1"/>
  <c r="AN442" i="1"/>
  <c r="AO442" i="1" s="1"/>
  <c r="AN443" i="1"/>
  <c r="AO443" i="1" s="1"/>
  <c r="AN444" i="1"/>
  <c r="AO444" i="1" s="1"/>
  <c r="AN445" i="1"/>
  <c r="AO445" i="1" s="1"/>
  <c r="AN446" i="1"/>
  <c r="AO446" i="1" s="1"/>
  <c r="AN447" i="1"/>
  <c r="AO447" i="1" s="1"/>
  <c r="AN448" i="1"/>
  <c r="AO448" i="1" s="1"/>
  <c r="AN449" i="1"/>
  <c r="AO449" i="1" s="1"/>
  <c r="AN450" i="1"/>
  <c r="AO450" i="1" s="1"/>
  <c r="AN451" i="1"/>
  <c r="AO451" i="1" s="1"/>
  <c r="AN452" i="1"/>
  <c r="AO452" i="1" s="1"/>
  <c r="AN453" i="1"/>
  <c r="AO453" i="1" s="1"/>
  <c r="AN454" i="1"/>
  <c r="AO454" i="1" s="1"/>
  <c r="AN455" i="1"/>
  <c r="AO455" i="1" s="1"/>
  <c r="AN456" i="1"/>
  <c r="AO456" i="1" s="1"/>
  <c r="AN457" i="1"/>
  <c r="AO457" i="1" s="1"/>
  <c r="AN458" i="1"/>
  <c r="AO458" i="1" s="1"/>
  <c r="AN459" i="1"/>
  <c r="AO459" i="1" s="1"/>
  <c r="AN460" i="1"/>
  <c r="AO460" i="1" s="1"/>
  <c r="AN461" i="1"/>
  <c r="AO461" i="1" s="1"/>
  <c r="AN462" i="1"/>
  <c r="AO462" i="1" s="1"/>
  <c r="AN463" i="1"/>
  <c r="AO463" i="1" s="1"/>
  <c r="AN464" i="1"/>
  <c r="AO464" i="1" s="1"/>
  <c r="AN465" i="1"/>
  <c r="AO465" i="1" s="1"/>
  <c r="AN466" i="1"/>
  <c r="AO466" i="1" s="1"/>
  <c r="AN467" i="1"/>
  <c r="AO467" i="1" s="1"/>
  <c r="AN468" i="1"/>
  <c r="AO468" i="1" s="1"/>
  <c r="AN469" i="1"/>
  <c r="AO469" i="1" s="1"/>
  <c r="AN470" i="1"/>
  <c r="AO470" i="1" s="1"/>
  <c r="AN471" i="1"/>
  <c r="AO471" i="1" s="1"/>
  <c r="AN472" i="1"/>
  <c r="AO472" i="1" s="1"/>
  <c r="AN473" i="1"/>
  <c r="AO473" i="1" s="1"/>
  <c r="AN474" i="1"/>
  <c r="AO474" i="1" s="1"/>
  <c r="AN475" i="1"/>
  <c r="AO475" i="1" s="1"/>
  <c r="AN476" i="1"/>
  <c r="AO476" i="1" s="1"/>
  <c r="AN477" i="1"/>
  <c r="AO477" i="1" s="1"/>
  <c r="AN478" i="1"/>
  <c r="AO478" i="1" s="1"/>
  <c r="AN479" i="1"/>
  <c r="AO479" i="1" s="1"/>
  <c r="AN480" i="1"/>
  <c r="AO480" i="1" s="1"/>
  <c r="AN481" i="1"/>
  <c r="AO481" i="1" s="1"/>
  <c r="AN482" i="1"/>
  <c r="AO482" i="1" s="1"/>
  <c r="AN483" i="1"/>
  <c r="AO483" i="1" s="1"/>
  <c r="AN484" i="1"/>
  <c r="AO484" i="1" s="1"/>
  <c r="AN485" i="1"/>
  <c r="AO485" i="1" s="1"/>
  <c r="AN486" i="1"/>
  <c r="AO486" i="1" s="1"/>
  <c r="AN487" i="1"/>
  <c r="AO487" i="1" s="1"/>
  <c r="AN488" i="1"/>
  <c r="AO488" i="1" s="1"/>
  <c r="AN489" i="1"/>
  <c r="AO489" i="1" s="1"/>
  <c r="AN490" i="1"/>
  <c r="AO490" i="1" s="1"/>
  <c r="AN491" i="1"/>
  <c r="AO491" i="1" s="1"/>
  <c r="AN492" i="1"/>
  <c r="AO492" i="1" s="1"/>
  <c r="AN493" i="1"/>
  <c r="AO493" i="1" s="1"/>
  <c r="AN494" i="1"/>
  <c r="AO494" i="1" s="1"/>
  <c r="AN495" i="1"/>
  <c r="AO495" i="1" s="1"/>
  <c r="AN496" i="1"/>
  <c r="AO496" i="1" s="1"/>
  <c r="AN497" i="1"/>
  <c r="AO497" i="1" s="1"/>
  <c r="AN498" i="1"/>
  <c r="AO498" i="1" s="1"/>
  <c r="AN499" i="1"/>
  <c r="AO499" i="1" s="1"/>
  <c r="AN500" i="1"/>
  <c r="AO500" i="1" s="1"/>
  <c r="AN501" i="1"/>
  <c r="AO501" i="1" s="1"/>
  <c r="AN502" i="1"/>
  <c r="AO502" i="1" s="1"/>
  <c r="AN503" i="1"/>
  <c r="AO503" i="1" s="1"/>
  <c r="AN504" i="1"/>
  <c r="AO504" i="1" s="1"/>
  <c r="AN505" i="1"/>
  <c r="AO505" i="1" s="1"/>
  <c r="AN506" i="1"/>
  <c r="AO506" i="1" s="1"/>
  <c r="AN507" i="1"/>
  <c r="AO507" i="1" s="1"/>
  <c r="AN508" i="1"/>
  <c r="AO508" i="1" s="1"/>
  <c r="AN509" i="1"/>
  <c r="AO509" i="1" s="1"/>
  <c r="AN510" i="1"/>
  <c r="AO510" i="1" s="1"/>
  <c r="AN511" i="1"/>
  <c r="AO511" i="1" s="1"/>
  <c r="AN512" i="1"/>
  <c r="AO512" i="1" s="1"/>
  <c r="AN513" i="1"/>
  <c r="AO513" i="1" s="1"/>
  <c r="AN514" i="1"/>
  <c r="AO514" i="1" s="1"/>
  <c r="AN515" i="1"/>
  <c r="AO515" i="1" s="1"/>
  <c r="AN516" i="1"/>
  <c r="AO516" i="1" s="1"/>
  <c r="AN517" i="1"/>
  <c r="AO517" i="1" s="1"/>
  <c r="AN518" i="1"/>
  <c r="AO518" i="1" s="1"/>
  <c r="AN519" i="1"/>
  <c r="AO519" i="1" s="1"/>
  <c r="AN520" i="1"/>
  <c r="AO520" i="1" s="1"/>
  <c r="AN521" i="1"/>
  <c r="AO521" i="1" s="1"/>
  <c r="AN522" i="1"/>
  <c r="AO522" i="1" s="1"/>
  <c r="AN523" i="1"/>
  <c r="AO523" i="1" s="1"/>
  <c r="AN524" i="1"/>
  <c r="AO524" i="1" s="1"/>
  <c r="AN525" i="1"/>
  <c r="AO525" i="1" s="1"/>
  <c r="AN526" i="1"/>
  <c r="AO526" i="1" s="1"/>
  <c r="AN527" i="1"/>
  <c r="AO527" i="1" s="1"/>
  <c r="AN528" i="1"/>
  <c r="AO528" i="1" s="1"/>
  <c r="AN529" i="1"/>
  <c r="AO529" i="1" s="1"/>
  <c r="AN530" i="1"/>
  <c r="AO530" i="1" s="1"/>
  <c r="AN531" i="1"/>
  <c r="AO531" i="1" s="1"/>
  <c r="AN532" i="1"/>
  <c r="AO532" i="1" s="1"/>
  <c r="AN533" i="1"/>
  <c r="AO533" i="1" s="1"/>
  <c r="AN534" i="1"/>
  <c r="AO534" i="1" s="1"/>
  <c r="AN535" i="1"/>
  <c r="AO535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O550" i="1" s="1"/>
  <c r="AN551" i="1"/>
  <c r="AO551" i="1" s="1"/>
  <c r="AN552" i="1"/>
  <c r="AO552" i="1" s="1"/>
  <c r="AN553" i="1"/>
  <c r="AO553" i="1" s="1"/>
  <c r="AN554" i="1"/>
  <c r="AO554" i="1" s="1"/>
  <c r="AN555" i="1"/>
  <c r="AO555" i="1" s="1"/>
  <c r="AN556" i="1"/>
  <c r="AO556" i="1" s="1"/>
  <c r="AN557" i="1"/>
  <c r="AO557" i="1" s="1"/>
  <c r="AN558" i="1"/>
  <c r="AO558" i="1" s="1"/>
  <c r="AN559" i="1"/>
  <c r="AO559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5" i="1"/>
  <c r="AO565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1" i="1"/>
  <c r="AO581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B163" i="1" l="1"/>
  <c r="C163" i="1" s="1"/>
  <c r="AE163" i="1"/>
  <c r="W163" i="1" s="1"/>
  <c r="AK163" i="1"/>
  <c r="AD163" i="1" l="1"/>
  <c r="AL163" i="1" s="1"/>
  <c r="X163" i="1"/>
  <c r="Y163" i="1" s="1"/>
  <c r="Z163" i="1" s="1"/>
  <c r="AA163" i="1" s="1"/>
  <c r="AM163" i="1" l="1"/>
  <c r="AE120" i="1"/>
  <c r="W120" i="1" s="1"/>
  <c r="AK120" i="1"/>
  <c r="AD120" i="1" l="1"/>
  <c r="AL120" i="1"/>
  <c r="AN120" i="1"/>
  <c r="AO120" i="1" s="1"/>
  <c r="AM120" i="1"/>
  <c r="X120" i="1"/>
  <c r="Y120" i="1" l="1"/>
  <c r="Z120" i="1" s="1"/>
  <c r="AA120" i="1" s="1"/>
  <c r="AE70" i="1"/>
  <c r="W70" i="1" s="1"/>
  <c r="AK70" i="1"/>
  <c r="AN70" i="1" s="1"/>
  <c r="AO70" i="1" s="1"/>
  <c r="AD70" i="1" l="1"/>
  <c r="AM70" i="1" s="1"/>
  <c r="X70" i="1"/>
  <c r="Y70" i="1" s="1"/>
  <c r="Z70" i="1" s="1"/>
  <c r="AA70" i="1" s="1"/>
  <c r="AL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7" i="1"/>
  <c r="B48" i="1"/>
  <c r="B49" i="1"/>
  <c r="B52" i="1"/>
  <c r="B58" i="1"/>
  <c r="B63" i="1"/>
  <c r="B65" i="1"/>
  <c r="B66" i="1"/>
  <c r="B67" i="1"/>
  <c r="B68" i="1"/>
  <c r="B69" i="1"/>
  <c r="B71" i="1"/>
  <c r="B74" i="1"/>
  <c r="B77" i="1"/>
  <c r="B79" i="1"/>
  <c r="B80" i="1"/>
  <c r="B81" i="1"/>
  <c r="B82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38" i="1"/>
  <c r="B145" i="1"/>
  <c r="B155" i="1"/>
  <c r="B162" i="1"/>
  <c r="B165" i="1"/>
  <c r="B166" i="1"/>
  <c r="B167" i="1"/>
  <c r="B169" i="1"/>
  <c r="B171" i="1"/>
  <c r="B173" i="1"/>
  <c r="B174" i="1"/>
  <c r="B178" i="1"/>
  <c r="B180" i="1"/>
  <c r="B181" i="1"/>
  <c r="B182" i="1"/>
  <c r="B184" i="1"/>
  <c r="B187" i="1"/>
  <c r="B188" i="1"/>
  <c r="B190" i="1"/>
  <c r="B192" i="1"/>
  <c r="B194" i="1"/>
  <c r="B196" i="1"/>
  <c r="B197" i="1"/>
  <c r="B198" i="1"/>
  <c r="B202" i="1"/>
  <c r="B205" i="1"/>
  <c r="B209" i="1"/>
  <c r="B212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1" i="1"/>
  <c r="B263" i="1"/>
  <c r="B264" i="1"/>
  <c r="B265" i="1"/>
  <c r="B266" i="1"/>
  <c r="B268" i="1"/>
  <c r="B270" i="1"/>
  <c r="B271" i="1"/>
  <c r="B272" i="1"/>
  <c r="B273" i="1"/>
  <c r="B274" i="1"/>
  <c r="B276" i="1"/>
  <c r="B277" i="1"/>
  <c r="B279" i="1"/>
  <c r="B280" i="1"/>
  <c r="B281" i="1"/>
  <c r="B282" i="1"/>
  <c r="B283" i="1"/>
  <c r="B284" i="1"/>
  <c r="B285" i="1"/>
  <c r="B286" i="1"/>
  <c r="B288" i="1"/>
  <c r="B289" i="1"/>
  <c r="B290" i="1"/>
  <c r="B291" i="1"/>
  <c r="B292" i="1"/>
  <c r="B294" i="1"/>
  <c r="B295" i="1"/>
  <c r="B296" i="1"/>
  <c r="B297" i="1"/>
  <c r="B298" i="1"/>
  <c r="B300" i="1"/>
  <c r="B302" i="1"/>
  <c r="B303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AE250" i="1" l="1"/>
  <c r="W250" i="1" s="1"/>
  <c r="B581" i="1" l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C371" i="1" l="1"/>
  <c r="D371" i="1"/>
  <c r="AB371" i="1" s="1"/>
  <c r="AD371" i="1"/>
  <c r="AE371" i="1"/>
  <c r="W371" i="1" s="1"/>
  <c r="AG371" i="1"/>
  <c r="AJ371" i="1" s="1"/>
  <c r="AK371" i="1"/>
  <c r="AL371" i="1" l="1"/>
  <c r="AM371" i="1"/>
  <c r="AP371" i="1"/>
  <c r="AH371" i="1"/>
  <c r="AF371" i="1"/>
  <c r="AC371" i="1"/>
  <c r="X371" i="1"/>
  <c r="Z371" i="1"/>
  <c r="Y371" i="1"/>
  <c r="AA371" i="1"/>
  <c r="AE372" i="1"/>
  <c r="W372" i="1" s="1"/>
  <c r="AK372" i="1"/>
  <c r="AL372" i="1" l="1"/>
  <c r="AM372" i="1"/>
  <c r="AD372" i="1"/>
  <c r="X372" i="1"/>
  <c r="Z372" i="1"/>
  <c r="Y372" i="1"/>
  <c r="AA372" i="1"/>
  <c r="C373" i="1"/>
  <c r="AE373" i="1"/>
  <c r="W373" i="1" s="1"/>
  <c r="AK373" i="1"/>
  <c r="AL373" i="1" l="1"/>
  <c r="AM373" i="1"/>
  <c r="AD373" i="1"/>
  <c r="X373" i="1"/>
  <c r="Y373" i="1"/>
  <c r="C374" i="1"/>
  <c r="AE374" i="1"/>
  <c r="W374" i="1" s="1"/>
  <c r="Z373" i="1" l="1"/>
  <c r="AA373" i="1" s="1"/>
  <c r="X374" i="1"/>
  <c r="Y374" i="1" s="1"/>
  <c r="Z374" i="1" s="1"/>
  <c r="AA374" i="1" s="1"/>
  <c r="AD374" i="1"/>
  <c r="AK374" i="1"/>
  <c r="C375" i="1"/>
  <c r="AD375" i="1"/>
  <c r="AE375" i="1"/>
  <c r="W375" i="1" s="1"/>
  <c r="AK375" i="1"/>
  <c r="AL374" i="1" l="1"/>
  <c r="AM374" i="1"/>
  <c r="AL375" i="1"/>
  <c r="AM375" i="1"/>
  <c r="X375" i="1"/>
  <c r="Z375" i="1"/>
  <c r="Y375" i="1"/>
  <c r="AA375" i="1"/>
  <c r="AP375" i="1"/>
  <c r="AE376" i="1"/>
  <c r="W376" i="1" s="1"/>
  <c r="AK376" i="1"/>
  <c r="AL376" i="1" l="1"/>
  <c r="AM376" i="1"/>
  <c r="AD376" i="1"/>
  <c r="X376" i="1"/>
  <c r="Y376" i="1" s="1"/>
  <c r="Z376" i="1" s="1"/>
  <c r="AA376" i="1" s="1"/>
  <c r="C377" i="1"/>
  <c r="AE377" i="1"/>
  <c r="W377" i="1" s="1"/>
  <c r="AK377" i="1"/>
  <c r="AL377" i="1" l="1"/>
  <c r="AM377" i="1"/>
  <c r="AD377" i="1"/>
  <c r="X377" i="1"/>
  <c r="C378" i="1"/>
  <c r="AE378" i="1"/>
  <c r="W378" i="1" s="1"/>
  <c r="AK378" i="1"/>
  <c r="AL378" i="1" l="1"/>
  <c r="AM378" i="1"/>
  <c r="Y377" i="1"/>
  <c r="Z377" i="1" s="1"/>
  <c r="AA377" i="1" s="1"/>
  <c r="AD378" i="1"/>
  <c r="X378" i="1"/>
  <c r="Y378" i="1" s="1"/>
  <c r="Z378" i="1" s="1"/>
  <c r="AA378" i="1" s="1"/>
  <c r="C379" i="1"/>
  <c r="AE379" i="1"/>
  <c r="W379" i="1" s="1"/>
  <c r="AK379" i="1"/>
  <c r="AL379" i="1" l="1"/>
  <c r="AM379" i="1"/>
  <c r="AD379" i="1"/>
  <c r="X379" i="1"/>
  <c r="Y379" i="1" s="1"/>
  <c r="Z379" i="1" s="1"/>
  <c r="AA379" i="1" s="1"/>
  <c r="C380" i="1"/>
  <c r="AE380" i="1"/>
  <c r="W380" i="1" s="1"/>
  <c r="AK380" i="1"/>
  <c r="AL380" i="1" l="1"/>
  <c r="AM380" i="1"/>
  <c r="AD380" i="1"/>
  <c r="X380" i="1"/>
  <c r="Y380" i="1" s="1"/>
  <c r="Z380" i="1" s="1"/>
  <c r="AA380" i="1" s="1"/>
  <c r="C381" i="1"/>
  <c r="AE381" i="1"/>
  <c r="W381" i="1" s="1"/>
  <c r="AK381" i="1"/>
  <c r="AL381" i="1" l="1"/>
  <c r="AM381" i="1"/>
  <c r="AD381" i="1"/>
  <c r="X381" i="1"/>
  <c r="Y381" i="1" s="1"/>
  <c r="Z381" i="1" s="1"/>
  <c r="AA381" i="1" s="1"/>
  <c r="C382" i="1"/>
  <c r="AE382" i="1"/>
  <c r="W382" i="1" s="1"/>
  <c r="AK382" i="1"/>
  <c r="AL382" i="1" l="1"/>
  <c r="AM382" i="1"/>
  <c r="AD382" i="1"/>
  <c r="X382" i="1"/>
  <c r="Y382" i="1" s="1"/>
  <c r="Z382" i="1" s="1"/>
  <c r="AA382" i="1" s="1"/>
  <c r="C383" i="1"/>
  <c r="AE383" i="1"/>
  <c r="W383" i="1" s="1"/>
  <c r="AK383" i="1"/>
  <c r="AL383" i="1" l="1"/>
  <c r="AM383" i="1"/>
  <c r="AD383" i="1"/>
  <c r="X383" i="1"/>
  <c r="Y383" i="1" s="1"/>
  <c r="Z383" i="1" s="1"/>
  <c r="AA383" i="1" s="1"/>
  <c r="C384" i="1"/>
  <c r="AE384" i="1"/>
  <c r="W384" i="1" s="1"/>
  <c r="AK384" i="1"/>
  <c r="AL384" i="1" l="1"/>
  <c r="AM384" i="1"/>
  <c r="AD384" i="1"/>
  <c r="X384" i="1"/>
  <c r="Y384" i="1" s="1"/>
  <c r="C385" i="1"/>
  <c r="AE385" i="1"/>
  <c r="W385" i="1" s="1"/>
  <c r="AK385" i="1"/>
  <c r="AL385" i="1" l="1"/>
  <c r="AM385" i="1"/>
  <c r="AD385" i="1"/>
  <c r="Z384" i="1"/>
  <c r="AA384" i="1" s="1"/>
  <c r="X385" i="1"/>
  <c r="C386" i="1"/>
  <c r="AE386" i="1"/>
  <c r="W386" i="1" s="1"/>
  <c r="AK386" i="1"/>
  <c r="AL386" i="1" l="1"/>
  <c r="AM386" i="1"/>
  <c r="Z385" i="1"/>
  <c r="AA385" i="1" s="1"/>
  <c r="Y385" i="1"/>
  <c r="AD386" i="1"/>
  <c r="X386" i="1"/>
  <c r="Y386" i="1"/>
  <c r="C387" i="1"/>
  <c r="AE387" i="1"/>
  <c r="W387" i="1" s="1"/>
  <c r="AK387" i="1"/>
  <c r="AL387" i="1" l="1"/>
  <c r="AM387" i="1"/>
  <c r="Z386" i="1"/>
  <c r="AA386" i="1" s="1"/>
  <c r="AD387" i="1"/>
  <c r="X387" i="1"/>
  <c r="C388" i="1"/>
  <c r="AE388" i="1"/>
  <c r="W388" i="1" s="1"/>
  <c r="AK388" i="1"/>
  <c r="AL388" i="1" l="1"/>
  <c r="AM388" i="1"/>
  <c r="AD388" i="1"/>
  <c r="Y387" i="1"/>
  <c r="Z387" i="1" s="1"/>
  <c r="AA387" i="1" s="1"/>
  <c r="X388" i="1"/>
  <c r="Y388" i="1"/>
  <c r="C389" i="1"/>
  <c r="AE389" i="1"/>
  <c r="W389" i="1" s="1"/>
  <c r="AK389" i="1"/>
  <c r="AL389" i="1" l="1"/>
  <c r="AM389" i="1"/>
  <c r="Z388" i="1"/>
  <c r="AA388" i="1" s="1"/>
  <c r="AD389" i="1"/>
  <c r="X389" i="1"/>
  <c r="Y389" i="1" s="1"/>
  <c r="C390" i="1"/>
  <c r="D390" i="1"/>
  <c r="AB390" i="1" s="1"/>
  <c r="AD390" i="1"/>
  <c r="AE390" i="1"/>
  <c r="W390" i="1" s="1"/>
  <c r="AG390" i="1"/>
  <c r="AJ390" i="1" s="1"/>
  <c r="AK390" i="1"/>
  <c r="AL390" i="1" l="1"/>
  <c r="AM390" i="1"/>
  <c r="Z389" i="1"/>
  <c r="AA389" i="1" s="1"/>
  <c r="AP390" i="1"/>
  <c r="AC390" i="1"/>
  <c r="AH390" i="1"/>
  <c r="AF390" i="1"/>
  <c r="X390" i="1"/>
  <c r="Z390" i="1"/>
  <c r="Y390" i="1"/>
  <c r="AA390" i="1"/>
  <c r="AE391" i="1"/>
  <c r="W391" i="1" s="1"/>
  <c r="AK391" i="1"/>
  <c r="AL391" i="1" l="1"/>
  <c r="AM391" i="1"/>
  <c r="AD391" i="1"/>
  <c r="X391" i="1"/>
  <c r="Z391" i="1"/>
  <c r="Y391" i="1"/>
  <c r="AA391" i="1"/>
  <c r="C392" i="1"/>
  <c r="D392" i="1"/>
  <c r="AB392" i="1" s="1"/>
  <c r="AD392" i="1"/>
  <c r="AE392" i="1"/>
  <c r="W392" i="1" s="1"/>
  <c r="AG392" i="1"/>
  <c r="AJ392" i="1" s="1"/>
  <c r="AK392" i="1"/>
  <c r="AL392" i="1" l="1"/>
  <c r="AM392" i="1"/>
  <c r="AP392" i="1"/>
  <c r="AC392" i="1"/>
  <c r="AH392" i="1"/>
  <c r="AF392" i="1"/>
  <c r="X392" i="1"/>
  <c r="Z392" i="1"/>
  <c r="Y392" i="1"/>
  <c r="AA392" i="1"/>
  <c r="AE393" i="1"/>
  <c r="W393" i="1" s="1"/>
  <c r="AK393" i="1"/>
  <c r="AL393" i="1" l="1"/>
  <c r="AM393" i="1"/>
  <c r="AD393" i="1"/>
  <c r="X393" i="1"/>
  <c r="Y393" i="1"/>
  <c r="C394" i="1"/>
  <c r="D394" i="1"/>
  <c r="AB394" i="1" s="1"/>
  <c r="AD394" i="1"/>
  <c r="AE394" i="1"/>
  <c r="W394" i="1" s="1"/>
  <c r="AG394" i="1"/>
  <c r="AJ394" i="1" s="1"/>
  <c r="AK394" i="1"/>
  <c r="AL394" i="1" l="1"/>
  <c r="AM394" i="1"/>
  <c r="Z393" i="1"/>
  <c r="AA393" i="1" s="1"/>
  <c r="AP394" i="1"/>
  <c r="AC394" i="1"/>
  <c r="AH394" i="1"/>
  <c r="AF394" i="1"/>
  <c r="X394" i="1"/>
  <c r="Z394" i="1"/>
  <c r="Y394" i="1"/>
  <c r="AA394" i="1"/>
  <c r="AE395" i="1"/>
  <c r="W395" i="1" s="1"/>
  <c r="AK395" i="1"/>
  <c r="AL395" i="1" l="1"/>
  <c r="AM395" i="1"/>
  <c r="AD395" i="1"/>
  <c r="X395" i="1"/>
  <c r="Y395" i="1" s="1"/>
  <c r="C396" i="1"/>
  <c r="AE396" i="1"/>
  <c r="W396" i="1" s="1"/>
  <c r="AK396" i="1"/>
  <c r="AL396" i="1" l="1"/>
  <c r="AM396" i="1"/>
  <c r="AD396" i="1"/>
  <c r="Z395" i="1"/>
  <c r="AA395" i="1" s="1"/>
  <c r="X396" i="1"/>
  <c r="C397" i="1"/>
  <c r="AE397" i="1"/>
  <c r="W397" i="1" s="1"/>
  <c r="AK397" i="1"/>
  <c r="AL397" i="1" l="1"/>
  <c r="AM397" i="1"/>
  <c r="AD397" i="1"/>
  <c r="Y396" i="1"/>
  <c r="Z396" i="1" s="1"/>
  <c r="AA396" i="1" s="1"/>
  <c r="X397" i="1"/>
  <c r="Y397" i="1" s="1"/>
  <c r="C398" i="1"/>
  <c r="AE398" i="1"/>
  <c r="W398" i="1" s="1"/>
  <c r="AK398" i="1"/>
  <c r="AL398" i="1" l="1"/>
  <c r="AM398" i="1"/>
  <c r="AD398" i="1"/>
  <c r="Z397" i="1"/>
  <c r="AA397" i="1" s="1"/>
  <c r="X398" i="1"/>
  <c r="C399" i="1"/>
  <c r="AE399" i="1"/>
  <c r="W399" i="1" s="1"/>
  <c r="AK399" i="1"/>
  <c r="AL399" i="1" l="1"/>
  <c r="AM399" i="1"/>
  <c r="Z398" i="1"/>
  <c r="AA398" i="1" s="1"/>
  <c r="Y398" i="1"/>
  <c r="AD399" i="1"/>
  <c r="X399" i="1"/>
  <c r="Y399" i="1" s="1"/>
  <c r="C400" i="1"/>
  <c r="AE400" i="1"/>
  <c r="W400" i="1" s="1"/>
  <c r="AK400" i="1"/>
  <c r="AL400" i="1" l="1"/>
  <c r="AM400" i="1"/>
  <c r="AD400" i="1"/>
  <c r="Z399" i="1"/>
  <c r="AA399" i="1" s="1"/>
  <c r="X400" i="1"/>
  <c r="C401" i="1"/>
  <c r="D401" i="1"/>
  <c r="AB401" i="1" s="1"/>
  <c r="AD401" i="1"/>
  <c r="AE401" i="1"/>
  <c r="W401" i="1" s="1"/>
  <c r="AG401" i="1"/>
  <c r="AJ401" i="1" s="1"/>
  <c r="AK401" i="1"/>
  <c r="AL401" i="1" l="1"/>
  <c r="AM401" i="1"/>
  <c r="Z400" i="1"/>
  <c r="AA400" i="1" s="1"/>
  <c r="Y400" i="1"/>
  <c r="AP401" i="1"/>
  <c r="AC401" i="1"/>
  <c r="AH401" i="1"/>
  <c r="AF401" i="1"/>
  <c r="X401" i="1"/>
  <c r="Z401" i="1"/>
  <c r="Y401" i="1"/>
  <c r="AA401" i="1"/>
  <c r="AE402" i="1"/>
  <c r="W402" i="1" s="1"/>
  <c r="AK402" i="1"/>
  <c r="AL402" i="1" l="1"/>
  <c r="AM402" i="1"/>
  <c r="AD402" i="1"/>
  <c r="X402" i="1"/>
  <c r="Y402" i="1" s="1"/>
  <c r="C403" i="1"/>
  <c r="AE403" i="1"/>
  <c r="W403" i="1" s="1"/>
  <c r="AK403" i="1"/>
  <c r="AL403" i="1" l="1"/>
  <c r="AM403" i="1"/>
  <c r="AD403" i="1"/>
  <c r="Z402" i="1"/>
  <c r="AA402" i="1" s="1"/>
  <c r="X403" i="1"/>
  <c r="Y403" i="1" s="1"/>
  <c r="C404" i="1"/>
  <c r="AE404" i="1"/>
  <c r="W404" i="1" s="1"/>
  <c r="AK404" i="1"/>
  <c r="AL404" i="1" l="1"/>
  <c r="AM404" i="1"/>
  <c r="AD404" i="1"/>
  <c r="Z403" i="1"/>
  <c r="AA403" i="1" s="1"/>
  <c r="X404" i="1"/>
  <c r="Y404" i="1" s="1"/>
  <c r="C405" i="1"/>
  <c r="AE405" i="1"/>
  <c r="W405" i="1" s="1"/>
  <c r="AK405" i="1"/>
  <c r="AL405" i="1" l="1"/>
  <c r="AM405" i="1"/>
  <c r="AD405" i="1"/>
  <c r="Z404" i="1"/>
  <c r="AA404" i="1" s="1"/>
  <c r="X405" i="1"/>
  <c r="Y405" i="1" s="1"/>
  <c r="C406" i="1"/>
  <c r="AE406" i="1"/>
  <c r="W406" i="1" s="1"/>
  <c r="AK406" i="1"/>
  <c r="AL406" i="1" l="1"/>
  <c r="AM406" i="1"/>
  <c r="AD406" i="1"/>
  <c r="Z405" i="1"/>
  <c r="AA405" i="1" s="1"/>
  <c r="X406" i="1"/>
  <c r="Y406" i="1" s="1"/>
  <c r="Z406" i="1" s="1"/>
  <c r="AA406" i="1" s="1"/>
  <c r="C407" i="1"/>
  <c r="AE407" i="1"/>
  <c r="W407" i="1" s="1"/>
  <c r="AK407" i="1"/>
  <c r="AL407" i="1" l="1"/>
  <c r="AM407" i="1"/>
  <c r="AD407" i="1"/>
  <c r="X407" i="1"/>
  <c r="Y407" i="1" s="1"/>
  <c r="C408" i="1"/>
  <c r="AE408" i="1"/>
  <c r="W408" i="1" s="1"/>
  <c r="AK408" i="1"/>
  <c r="AL408" i="1" l="1"/>
  <c r="AM408" i="1"/>
  <c r="AD408" i="1"/>
  <c r="Z407" i="1"/>
  <c r="AA407" i="1" s="1"/>
  <c r="X408" i="1"/>
  <c r="C409" i="1"/>
  <c r="AE409" i="1"/>
  <c r="W409" i="1" s="1"/>
  <c r="AK409" i="1"/>
  <c r="AL409" i="1" l="1"/>
  <c r="AM409" i="1"/>
  <c r="AD409" i="1"/>
  <c r="Y408" i="1"/>
  <c r="Z408" i="1" s="1"/>
  <c r="AA408" i="1" s="1"/>
  <c r="X409" i="1"/>
  <c r="C410" i="1"/>
  <c r="AE410" i="1"/>
  <c r="W410" i="1" s="1"/>
  <c r="AK410" i="1"/>
  <c r="AL410" i="1" l="1"/>
  <c r="AM410" i="1"/>
  <c r="Y409" i="1"/>
  <c r="Z409" i="1" s="1"/>
  <c r="AA409" i="1" s="1"/>
  <c r="AD410" i="1"/>
  <c r="X410" i="1"/>
  <c r="Y410" i="1" s="1"/>
  <c r="Z410" i="1" s="1"/>
  <c r="AA410" i="1" s="1"/>
  <c r="C411" i="1"/>
  <c r="AE411" i="1"/>
  <c r="W411" i="1" s="1"/>
  <c r="AK411" i="1"/>
  <c r="AL411" i="1" l="1"/>
  <c r="AM411" i="1"/>
  <c r="AD411" i="1"/>
  <c r="X411" i="1"/>
  <c r="Y411" i="1" s="1"/>
  <c r="Z411" i="1" s="1"/>
  <c r="AA411" i="1" s="1"/>
  <c r="C412" i="1"/>
  <c r="D412" i="1"/>
  <c r="AC412" i="1" s="1"/>
  <c r="AD412" i="1"/>
  <c r="AE412" i="1"/>
  <c r="W412" i="1" s="1"/>
  <c r="AG412" i="1"/>
  <c r="AJ412" i="1" s="1"/>
  <c r="AK412" i="1"/>
  <c r="AL412" i="1" l="1"/>
  <c r="AM412" i="1"/>
  <c r="AP412" i="1"/>
  <c r="AH412" i="1"/>
  <c r="AF412" i="1"/>
  <c r="AB412" i="1"/>
  <c r="Y412" i="1"/>
  <c r="AA412" i="1"/>
  <c r="X412" i="1"/>
  <c r="Z412" i="1"/>
  <c r="AE413" i="1"/>
  <c r="W413" i="1" s="1"/>
  <c r="AK413" i="1"/>
  <c r="AL413" i="1" l="1"/>
  <c r="AM413" i="1"/>
  <c r="AD413" i="1"/>
  <c r="X413" i="1"/>
  <c r="C414" i="1"/>
  <c r="D414" i="1"/>
  <c r="AC414" i="1" s="1"/>
  <c r="AD414" i="1"/>
  <c r="AE414" i="1"/>
  <c r="W414" i="1" s="1"/>
  <c r="AG414" i="1"/>
  <c r="AJ414" i="1" s="1"/>
  <c r="AK414" i="1"/>
  <c r="AL414" i="1" l="1"/>
  <c r="AM414" i="1"/>
  <c r="Y413" i="1"/>
  <c r="Z413" i="1" s="1"/>
  <c r="AA413" i="1" s="1"/>
  <c r="AH414" i="1"/>
  <c r="AF414" i="1"/>
  <c r="AB414" i="1"/>
  <c r="Y414" i="1"/>
  <c r="AA414" i="1"/>
  <c r="X414" i="1"/>
  <c r="Z414" i="1"/>
  <c r="AP414" i="1"/>
  <c r="AE415" i="1"/>
  <c r="W415" i="1" s="1"/>
  <c r="AK415" i="1"/>
  <c r="AL415" i="1" l="1"/>
  <c r="AM415" i="1"/>
  <c r="AD415" i="1"/>
  <c r="X415" i="1"/>
  <c r="C416" i="1"/>
  <c r="AE416" i="1"/>
  <c r="W416" i="1" s="1"/>
  <c r="AK416" i="1"/>
  <c r="AL416" i="1" l="1"/>
  <c r="AM416" i="1"/>
  <c r="AD416" i="1"/>
  <c r="Y415" i="1"/>
  <c r="Z415" i="1" s="1"/>
  <c r="AA415" i="1" s="1"/>
  <c r="X416" i="1"/>
  <c r="C417" i="1"/>
  <c r="AE417" i="1"/>
  <c r="W417" i="1" s="1"/>
  <c r="AK417" i="1"/>
  <c r="AL417" i="1" l="1"/>
  <c r="AM417" i="1"/>
  <c r="AD417" i="1"/>
  <c r="Y416" i="1"/>
  <c r="Z416" i="1" s="1"/>
  <c r="AA416" i="1" s="1"/>
  <c r="X417" i="1"/>
  <c r="C418" i="1"/>
  <c r="AE418" i="1"/>
  <c r="W418" i="1" s="1"/>
  <c r="AK418" i="1"/>
  <c r="AL418" i="1" l="1"/>
  <c r="AM418" i="1"/>
  <c r="AD418" i="1"/>
  <c r="Y417" i="1"/>
  <c r="Z417" i="1" s="1"/>
  <c r="AA417" i="1" s="1"/>
  <c r="X418" i="1"/>
  <c r="C419" i="1"/>
  <c r="AE419" i="1"/>
  <c r="W419" i="1" s="1"/>
  <c r="AK419" i="1"/>
  <c r="AL419" i="1" l="1"/>
  <c r="AM419" i="1"/>
  <c r="AD419" i="1"/>
  <c r="Y418" i="1"/>
  <c r="Z418" i="1" s="1"/>
  <c r="AA418" i="1" s="1"/>
  <c r="X419" i="1"/>
  <c r="Y419" i="1" s="1"/>
  <c r="Z419" i="1" s="1"/>
  <c r="AA419" i="1" s="1"/>
  <c r="C420" i="1"/>
  <c r="AD420" i="1"/>
  <c r="AE420" i="1"/>
  <c r="W420" i="1" s="1"/>
  <c r="AK420" i="1"/>
  <c r="AL420" i="1" l="1"/>
  <c r="AM420" i="1"/>
  <c r="X420" i="1"/>
  <c r="Y420" i="1" s="1"/>
  <c r="Z420" i="1" s="1"/>
  <c r="AA420" i="1" s="1"/>
  <c r="C421" i="1"/>
  <c r="D421" i="1"/>
  <c r="AC421" i="1" s="1"/>
  <c r="AD421" i="1"/>
  <c r="AE421" i="1"/>
  <c r="W421" i="1" s="1"/>
  <c r="AG421" i="1"/>
  <c r="AJ421" i="1" s="1"/>
  <c r="AK421" i="1"/>
  <c r="AL421" i="1" l="1"/>
  <c r="AM421" i="1"/>
  <c r="AP421" i="1"/>
  <c r="AH421" i="1"/>
  <c r="AF421" i="1"/>
  <c r="AB421" i="1"/>
  <c r="Y421" i="1"/>
  <c r="AA421" i="1"/>
  <c r="X421" i="1"/>
  <c r="Z421" i="1"/>
  <c r="AE422" i="1"/>
  <c r="W422" i="1" s="1"/>
  <c r="AK422" i="1"/>
  <c r="AL422" i="1" l="1"/>
  <c r="AM422" i="1"/>
  <c r="AD422" i="1"/>
  <c r="X422" i="1"/>
  <c r="C423" i="1"/>
  <c r="AE423" i="1"/>
  <c r="W423" i="1" s="1"/>
  <c r="AK423" i="1"/>
  <c r="AL423" i="1" l="1"/>
  <c r="AM423" i="1"/>
  <c r="AD423" i="1"/>
  <c r="Y422" i="1"/>
  <c r="Z422" i="1" s="1"/>
  <c r="AA422" i="1" s="1"/>
  <c r="X423" i="1"/>
  <c r="Y423" i="1" s="1"/>
  <c r="Z423" i="1" s="1"/>
  <c r="AA423" i="1" s="1"/>
  <c r="C424" i="1"/>
  <c r="AE424" i="1"/>
  <c r="W424" i="1" s="1"/>
  <c r="AK424" i="1"/>
  <c r="AL424" i="1" l="1"/>
  <c r="AM424" i="1"/>
  <c r="AD424" i="1"/>
  <c r="X424" i="1"/>
  <c r="C425" i="1"/>
  <c r="AE425" i="1"/>
  <c r="W425" i="1" s="1"/>
  <c r="AK425" i="1"/>
  <c r="AL425" i="1" l="1"/>
  <c r="AM425" i="1"/>
  <c r="AD425" i="1"/>
  <c r="Y424" i="1"/>
  <c r="Z424" i="1" s="1"/>
  <c r="AA424" i="1" s="1"/>
  <c r="X425" i="1"/>
  <c r="Y425" i="1"/>
  <c r="C426" i="1"/>
  <c r="AE426" i="1"/>
  <c r="W426" i="1" s="1"/>
  <c r="AK426" i="1"/>
  <c r="AL426" i="1" l="1"/>
  <c r="AM426" i="1"/>
  <c r="Z425" i="1"/>
  <c r="AA425" i="1" s="1"/>
  <c r="AD426" i="1"/>
  <c r="X426" i="1"/>
  <c r="C427" i="1"/>
  <c r="AE427" i="1"/>
  <c r="W427" i="1" s="1"/>
  <c r="AK427" i="1"/>
  <c r="AL427" i="1" l="1"/>
  <c r="AM427" i="1"/>
  <c r="AD427" i="1"/>
  <c r="Y426" i="1"/>
  <c r="Z426" i="1" s="1"/>
  <c r="AA426" i="1" s="1"/>
  <c r="X427" i="1"/>
  <c r="C428" i="1"/>
  <c r="AE428" i="1"/>
  <c r="W428" i="1" s="1"/>
  <c r="AK428" i="1"/>
  <c r="AL428" i="1" l="1"/>
  <c r="AM428" i="1"/>
  <c r="Z427" i="1"/>
  <c r="AA427" i="1" s="1"/>
  <c r="Y427" i="1"/>
  <c r="AD428" i="1"/>
  <c r="X428" i="1"/>
  <c r="Y428" i="1"/>
  <c r="C429" i="1"/>
  <c r="AD429" i="1"/>
  <c r="AE429" i="1"/>
  <c r="W429" i="1" s="1"/>
  <c r="AK429" i="1"/>
  <c r="AL429" i="1" l="1"/>
  <c r="AM429" i="1"/>
  <c r="Z428" i="1"/>
  <c r="AA428" i="1" s="1"/>
  <c r="X429" i="1"/>
  <c r="Y429" i="1" s="1"/>
  <c r="C430" i="1"/>
  <c r="AE430" i="1"/>
  <c r="W430" i="1" s="1"/>
  <c r="AK430" i="1"/>
  <c r="AL430" i="1" l="1"/>
  <c r="AM430" i="1"/>
  <c r="AD430" i="1"/>
  <c r="Z429" i="1"/>
  <c r="AA429" i="1" s="1"/>
  <c r="X430" i="1"/>
  <c r="C431" i="1"/>
  <c r="AE431" i="1"/>
  <c r="W431" i="1" s="1"/>
  <c r="AK431" i="1"/>
  <c r="AL431" i="1" l="1"/>
  <c r="AM431" i="1"/>
  <c r="AD431" i="1"/>
  <c r="Y430" i="1"/>
  <c r="Z430" i="1" s="1"/>
  <c r="AA430" i="1" s="1"/>
  <c r="X431" i="1"/>
  <c r="C432" i="1"/>
  <c r="D432" i="1"/>
  <c r="AB432" i="1" s="1"/>
  <c r="AD432" i="1"/>
  <c r="AE432" i="1"/>
  <c r="W432" i="1" s="1"/>
  <c r="AG432" i="1"/>
  <c r="AJ432" i="1" s="1"/>
  <c r="AK432" i="1"/>
  <c r="AL432" i="1" l="1"/>
  <c r="AM432" i="1"/>
  <c r="Z431" i="1"/>
  <c r="AA431" i="1" s="1"/>
  <c r="Y431" i="1"/>
  <c r="AP432" i="1"/>
  <c r="AC432" i="1"/>
  <c r="AH432" i="1"/>
  <c r="AF432" i="1"/>
  <c r="X432" i="1"/>
  <c r="Z432" i="1"/>
  <c r="Y432" i="1"/>
  <c r="AA432" i="1"/>
  <c r="AE433" i="1"/>
  <c r="W433" i="1" s="1"/>
  <c r="AK433" i="1"/>
  <c r="AL433" i="1" l="1"/>
  <c r="AM433" i="1"/>
  <c r="AD433" i="1"/>
  <c r="X433" i="1"/>
  <c r="Y433" i="1" s="1"/>
  <c r="C434" i="1"/>
  <c r="D434" i="1"/>
  <c r="AB434" i="1" s="1"/>
  <c r="AD434" i="1"/>
  <c r="AE434" i="1"/>
  <c r="W434" i="1" s="1"/>
  <c r="AG434" i="1"/>
  <c r="AJ434" i="1" s="1"/>
  <c r="AK434" i="1"/>
  <c r="AL434" i="1" l="1"/>
  <c r="AM434" i="1"/>
  <c r="Z433" i="1"/>
  <c r="AA433" i="1" s="1"/>
  <c r="AP434" i="1"/>
  <c r="AC434" i="1"/>
  <c r="AH434" i="1"/>
  <c r="AF434" i="1"/>
  <c r="X434" i="1"/>
  <c r="Z434" i="1"/>
  <c r="Y434" i="1"/>
  <c r="AA434" i="1"/>
  <c r="AE435" i="1" l="1"/>
  <c r="W435" i="1" s="1"/>
  <c r="AK435" i="1"/>
  <c r="AL435" i="1" l="1"/>
  <c r="AM435" i="1"/>
  <c r="AD435" i="1"/>
  <c r="X435" i="1"/>
  <c r="Z435" i="1"/>
  <c r="Y435" i="1"/>
  <c r="AA435" i="1"/>
  <c r="C436" i="1"/>
  <c r="D436" i="1"/>
  <c r="AB436" i="1" s="1"/>
  <c r="AD436" i="1"/>
  <c r="AE436" i="1"/>
  <c r="W436" i="1" s="1"/>
  <c r="AG436" i="1"/>
  <c r="AJ436" i="1" s="1"/>
  <c r="AK436" i="1"/>
  <c r="AL436" i="1" l="1"/>
  <c r="AM436" i="1"/>
  <c r="AP436" i="1"/>
  <c r="AC436" i="1"/>
  <c r="AH436" i="1"/>
  <c r="AF436" i="1"/>
  <c r="X436" i="1"/>
  <c r="Z436" i="1"/>
  <c r="Y436" i="1"/>
  <c r="AA436" i="1"/>
  <c r="AE437" i="1"/>
  <c r="W437" i="1" s="1"/>
  <c r="AK437" i="1"/>
  <c r="AL437" i="1" l="1"/>
  <c r="AM437" i="1"/>
  <c r="AD437" i="1"/>
  <c r="X437" i="1"/>
  <c r="Z437" i="1"/>
  <c r="Y437" i="1"/>
  <c r="AA437" i="1"/>
  <c r="C438" i="1"/>
  <c r="AE438" i="1"/>
  <c r="W438" i="1" s="1"/>
  <c r="AK438" i="1"/>
  <c r="AL438" i="1" l="1"/>
  <c r="AM438" i="1"/>
  <c r="AD438" i="1"/>
  <c r="X438" i="1"/>
  <c r="C439" i="1"/>
  <c r="D439" i="1"/>
  <c r="AB439" i="1" s="1"/>
  <c r="AD439" i="1"/>
  <c r="AE439" i="1"/>
  <c r="W439" i="1" s="1"/>
  <c r="AG439" i="1"/>
  <c r="AJ439" i="1" s="1"/>
  <c r="AK439" i="1"/>
  <c r="AL439" i="1" l="1"/>
  <c r="AM439" i="1"/>
  <c r="Y438" i="1"/>
  <c r="Z438" i="1" s="1"/>
  <c r="AA438" i="1" s="1"/>
  <c r="AP439" i="1"/>
  <c r="AC439" i="1"/>
  <c r="AH439" i="1"/>
  <c r="AF439" i="1"/>
  <c r="X439" i="1"/>
  <c r="Z439" i="1"/>
  <c r="Y439" i="1"/>
  <c r="AA439" i="1"/>
  <c r="AE440" i="1"/>
  <c r="W440" i="1" s="1"/>
  <c r="AK440" i="1"/>
  <c r="AL440" i="1" l="1"/>
  <c r="AM440" i="1"/>
  <c r="AD440" i="1"/>
  <c r="X440" i="1"/>
  <c r="Y440" i="1"/>
  <c r="AP440" i="1"/>
  <c r="C441" i="1"/>
  <c r="AE441" i="1"/>
  <c r="W441" i="1" s="1"/>
  <c r="AK441" i="1"/>
  <c r="AL441" i="1" l="1"/>
  <c r="AM441" i="1"/>
  <c r="AD441" i="1"/>
  <c r="Z440" i="1"/>
  <c r="AA440" i="1" s="1"/>
  <c r="AP441" i="1"/>
  <c r="X441" i="1"/>
  <c r="C442" i="1"/>
  <c r="AE442" i="1"/>
  <c r="W442" i="1" s="1"/>
  <c r="AK442" i="1"/>
  <c r="AL442" i="1" l="1"/>
  <c r="AM442" i="1"/>
  <c r="AD442" i="1"/>
  <c r="Y441" i="1"/>
  <c r="Z441" i="1" s="1"/>
  <c r="AA441" i="1" s="1"/>
  <c r="X442" i="1"/>
  <c r="Y442" i="1"/>
  <c r="AP442" i="1"/>
  <c r="C443" i="1"/>
  <c r="AE443" i="1"/>
  <c r="W443" i="1" s="1"/>
  <c r="AK443" i="1"/>
  <c r="AM443" i="1" s="1"/>
  <c r="AP443" i="1" l="1"/>
  <c r="AL443" i="1"/>
  <c r="AD443" i="1"/>
  <c r="Z442" i="1"/>
  <c r="AA442" i="1" s="1"/>
  <c r="X443" i="1"/>
  <c r="Y443" i="1" s="1"/>
  <c r="Z443" i="1" s="1"/>
  <c r="AA443" i="1" s="1"/>
  <c r="C444" i="1"/>
  <c r="AE444" i="1"/>
  <c r="W444" i="1" s="1"/>
  <c r="AK444" i="1"/>
  <c r="AM444" i="1" s="1"/>
  <c r="AP444" i="1" l="1"/>
  <c r="AL444" i="1"/>
  <c r="AD444" i="1"/>
  <c r="X444" i="1"/>
  <c r="C445" i="1"/>
  <c r="AE445" i="1"/>
  <c r="W445" i="1" s="1"/>
  <c r="AK445" i="1"/>
  <c r="AL445" i="1" l="1"/>
  <c r="AM445" i="1"/>
  <c r="AD445" i="1"/>
  <c r="Y444" i="1"/>
  <c r="Z444" i="1" s="1"/>
  <c r="AA444" i="1" s="1"/>
  <c r="AP445" i="1"/>
  <c r="X445" i="1"/>
  <c r="C446" i="1"/>
  <c r="D446" i="1"/>
  <c r="AB446" i="1" s="1"/>
  <c r="AD446" i="1"/>
  <c r="AE446" i="1"/>
  <c r="W446" i="1" s="1"/>
  <c r="AG446" i="1"/>
  <c r="AJ446" i="1" s="1"/>
  <c r="AK446" i="1"/>
  <c r="AL446" i="1" l="1"/>
  <c r="AM446" i="1"/>
  <c r="Y445" i="1"/>
  <c r="Z445" i="1" s="1"/>
  <c r="AA445" i="1" s="1"/>
  <c r="AC446" i="1"/>
  <c r="AH446" i="1"/>
  <c r="AF446" i="1"/>
  <c r="X446" i="1"/>
  <c r="Z446" i="1"/>
  <c r="Y446" i="1"/>
  <c r="AA446" i="1"/>
  <c r="AP446" i="1"/>
  <c r="AD447" i="1"/>
  <c r="AE447" i="1"/>
  <c r="W447" i="1" s="1"/>
  <c r="AK447" i="1"/>
  <c r="AL447" i="1" l="1"/>
  <c r="AM447" i="1"/>
  <c r="AP447" i="1"/>
  <c r="X447" i="1"/>
  <c r="C448" i="1"/>
  <c r="AD448" i="1"/>
  <c r="AE448" i="1"/>
  <c r="W448" i="1" s="1"/>
  <c r="AK448" i="1"/>
  <c r="AL448" i="1" l="1"/>
  <c r="AM448" i="1"/>
  <c r="Y447" i="1"/>
  <c r="Z447" i="1" s="1"/>
  <c r="AA447" i="1" s="1"/>
  <c r="X448" i="1"/>
  <c r="AP448" i="1"/>
  <c r="C449" i="1"/>
  <c r="AD449" i="1"/>
  <c r="AE449" i="1"/>
  <c r="W449" i="1" s="1"/>
  <c r="AK449" i="1"/>
  <c r="AL449" i="1" l="1"/>
  <c r="AM449" i="1"/>
  <c r="Y448" i="1"/>
  <c r="Z448" i="1" s="1"/>
  <c r="AA448" i="1" s="1"/>
  <c r="AP449" i="1"/>
  <c r="X449" i="1"/>
  <c r="Y449" i="1" s="1"/>
  <c r="Z449" i="1" s="1"/>
  <c r="AA449" i="1" s="1"/>
  <c r="C450" i="1"/>
  <c r="AD450" i="1"/>
  <c r="AE450" i="1"/>
  <c r="W450" i="1" s="1"/>
  <c r="AK450" i="1"/>
  <c r="AL450" i="1" l="1"/>
  <c r="AM450" i="1"/>
  <c r="X450" i="1"/>
  <c r="Z450" i="1" s="1"/>
  <c r="AA450" i="1" s="1"/>
  <c r="Y450" i="1"/>
  <c r="AP450" i="1"/>
  <c r="C451" i="1"/>
  <c r="AD451" i="1"/>
  <c r="AE451" i="1"/>
  <c r="W451" i="1" s="1"/>
  <c r="AK451" i="1"/>
  <c r="AL451" i="1" l="1"/>
  <c r="AM451" i="1"/>
  <c r="AP451" i="1"/>
  <c r="X451" i="1"/>
  <c r="C452" i="1"/>
  <c r="AE452" i="1"/>
  <c r="W452" i="1" s="1"/>
  <c r="AK452" i="1"/>
  <c r="AL452" i="1" l="1"/>
  <c r="AM452" i="1"/>
  <c r="AD452" i="1"/>
  <c r="Y451" i="1"/>
  <c r="Z451" i="1" s="1"/>
  <c r="AA451" i="1" s="1"/>
  <c r="X452" i="1"/>
  <c r="AP452" i="1"/>
  <c r="C453" i="1"/>
  <c r="AD453" i="1"/>
  <c r="AE453" i="1"/>
  <c r="W453" i="1" s="1"/>
  <c r="AK453" i="1"/>
  <c r="AL453" i="1" l="1"/>
  <c r="AM453" i="1"/>
  <c r="Y452" i="1"/>
  <c r="Z452" i="1" s="1"/>
  <c r="AA452" i="1" s="1"/>
  <c r="X453" i="1"/>
  <c r="Y453" i="1" s="1"/>
  <c r="AP453" i="1"/>
  <c r="C454" i="1"/>
  <c r="D454" i="1"/>
  <c r="AC454" i="1" s="1"/>
  <c r="AD454" i="1"/>
  <c r="AE454" i="1"/>
  <c r="W454" i="1" s="1"/>
  <c r="AG454" i="1"/>
  <c r="AJ454" i="1" s="1"/>
  <c r="AK454" i="1"/>
  <c r="AL454" i="1" l="1"/>
  <c r="AM454" i="1"/>
  <c r="Z453" i="1"/>
  <c r="AA453" i="1" s="1"/>
  <c r="AH454" i="1"/>
  <c r="AF454" i="1"/>
  <c r="AB454" i="1"/>
  <c r="Y454" i="1"/>
  <c r="AA454" i="1"/>
  <c r="X454" i="1"/>
  <c r="Z454" i="1"/>
  <c r="AP454" i="1"/>
  <c r="AD455" i="1"/>
  <c r="AE455" i="1"/>
  <c r="W455" i="1" s="1"/>
  <c r="AK455" i="1"/>
  <c r="AL455" i="1" l="1"/>
  <c r="AM455" i="1"/>
  <c r="AP455" i="1"/>
  <c r="X455" i="1"/>
  <c r="Y455" i="1" s="1"/>
  <c r="C456" i="1"/>
  <c r="AD456" i="1"/>
  <c r="AE456" i="1"/>
  <c r="W456" i="1" s="1"/>
  <c r="AK456" i="1"/>
  <c r="AL456" i="1" l="1"/>
  <c r="AM456" i="1"/>
  <c r="Z455" i="1"/>
  <c r="AA455" i="1" s="1"/>
  <c r="X456" i="1"/>
  <c r="AP456" i="1"/>
  <c r="C457" i="1"/>
  <c r="AD457" i="1"/>
  <c r="AE457" i="1"/>
  <c r="W457" i="1" s="1"/>
  <c r="AK457" i="1"/>
  <c r="AL457" i="1" l="1"/>
  <c r="AM457" i="1"/>
  <c r="Y456" i="1"/>
  <c r="Z456" i="1" s="1"/>
  <c r="AA456" i="1" s="1"/>
  <c r="AP457" i="1"/>
  <c r="X457" i="1"/>
  <c r="Y457" i="1" s="1"/>
  <c r="Z457" i="1" s="1"/>
  <c r="AA457" i="1" s="1"/>
  <c r="C458" i="1"/>
  <c r="AD458" i="1"/>
  <c r="AE458" i="1"/>
  <c r="W458" i="1" s="1"/>
  <c r="AK458" i="1"/>
  <c r="AL458" i="1" l="1"/>
  <c r="AM458" i="1"/>
  <c r="X458" i="1"/>
  <c r="Y458" i="1"/>
  <c r="AP458" i="1"/>
  <c r="C459" i="1"/>
  <c r="AD459" i="1"/>
  <c r="AE459" i="1"/>
  <c r="W459" i="1" s="1"/>
  <c r="AK459" i="1"/>
  <c r="AL459" i="1" l="1"/>
  <c r="AM459" i="1"/>
  <c r="Z458" i="1"/>
  <c r="AA458" i="1" s="1"/>
  <c r="AP459" i="1"/>
  <c r="X459" i="1"/>
  <c r="Y459" i="1" s="1"/>
  <c r="Z459" i="1" s="1"/>
  <c r="AA459" i="1" s="1"/>
  <c r="C460" i="1"/>
  <c r="AD460" i="1"/>
  <c r="AE460" i="1"/>
  <c r="W460" i="1" s="1"/>
  <c r="AK460" i="1"/>
  <c r="AL460" i="1" l="1"/>
  <c r="AM460" i="1"/>
  <c r="X460" i="1"/>
  <c r="Z460" i="1"/>
  <c r="Y460" i="1"/>
  <c r="AA460" i="1"/>
  <c r="AP460" i="1"/>
  <c r="C461" i="1"/>
  <c r="AD461" i="1"/>
  <c r="AE461" i="1"/>
  <c r="W461" i="1" s="1"/>
  <c r="AK461" i="1"/>
  <c r="AL461" i="1" l="1"/>
  <c r="AM461" i="1"/>
  <c r="AP461" i="1"/>
  <c r="X461" i="1"/>
  <c r="C462" i="1"/>
  <c r="D462" i="1"/>
  <c r="AB462" i="1" s="1"/>
  <c r="AD462" i="1"/>
  <c r="AE462" i="1"/>
  <c r="W462" i="1" s="1"/>
  <c r="AG462" i="1"/>
  <c r="AJ462" i="1" s="1"/>
  <c r="AK462" i="1"/>
  <c r="AL462" i="1" l="1"/>
  <c r="AM462" i="1"/>
  <c r="Y461" i="1"/>
  <c r="Z461" i="1" s="1"/>
  <c r="AA461" i="1" s="1"/>
  <c r="AC462" i="1"/>
  <c r="AH462" i="1"/>
  <c r="AF462" i="1"/>
  <c r="X462" i="1"/>
  <c r="Z462" i="1"/>
  <c r="Y462" i="1"/>
  <c r="AA462" i="1"/>
  <c r="AP462" i="1"/>
  <c r="AD463" i="1"/>
  <c r="AE463" i="1"/>
  <c r="W463" i="1" s="1"/>
  <c r="AK463" i="1"/>
  <c r="AL463" i="1" l="1"/>
  <c r="AM463" i="1"/>
  <c r="AP463" i="1"/>
  <c r="X463" i="1"/>
  <c r="C464" i="1"/>
  <c r="AD464" i="1"/>
  <c r="AE464" i="1"/>
  <c r="W464" i="1" s="1"/>
  <c r="AK464" i="1"/>
  <c r="AL464" i="1" l="1"/>
  <c r="AM464" i="1"/>
  <c r="Y463" i="1"/>
  <c r="Z463" i="1" s="1"/>
  <c r="AA463" i="1" s="1"/>
  <c r="X464" i="1"/>
  <c r="AP464" i="1"/>
  <c r="C465" i="1"/>
  <c r="AD465" i="1"/>
  <c r="AE465" i="1"/>
  <c r="W465" i="1" s="1"/>
  <c r="AK465" i="1"/>
  <c r="AL465" i="1" l="1"/>
  <c r="AM465" i="1"/>
  <c r="Y464" i="1"/>
  <c r="Z464" i="1" s="1"/>
  <c r="AA464" i="1" s="1"/>
  <c r="X465" i="1"/>
  <c r="AP465" i="1"/>
  <c r="C466" i="1"/>
  <c r="AD466" i="1"/>
  <c r="AE466" i="1"/>
  <c r="W466" i="1" s="1"/>
  <c r="AK466" i="1"/>
  <c r="AL466" i="1" l="1"/>
  <c r="AM466" i="1"/>
  <c r="Y465" i="1"/>
  <c r="Z465" i="1" s="1"/>
  <c r="AA465" i="1" s="1"/>
  <c r="AP466" i="1"/>
  <c r="X466" i="1"/>
  <c r="Y466" i="1" s="1"/>
  <c r="Z466" i="1" s="1"/>
  <c r="AA466" i="1" s="1"/>
  <c r="C467" i="1"/>
  <c r="AD467" i="1"/>
  <c r="AE467" i="1"/>
  <c r="W467" i="1" s="1"/>
  <c r="AK467" i="1"/>
  <c r="AL467" i="1" l="1"/>
  <c r="AM467" i="1"/>
  <c r="X467" i="1"/>
  <c r="Z467" i="1"/>
  <c r="Y467" i="1"/>
  <c r="AA467" i="1"/>
  <c r="AP467" i="1"/>
  <c r="C468" i="1"/>
  <c r="AD468" i="1"/>
  <c r="AE468" i="1"/>
  <c r="W468" i="1" s="1"/>
  <c r="AK468" i="1"/>
  <c r="AL468" i="1" l="1"/>
  <c r="AM468" i="1"/>
  <c r="X468" i="1"/>
  <c r="Y468" i="1" s="1"/>
  <c r="Z468" i="1" s="1"/>
  <c r="AA468" i="1" s="1"/>
  <c r="AP468" i="1"/>
  <c r="C469" i="1"/>
  <c r="AD469" i="1"/>
  <c r="AE469" i="1"/>
  <c r="W469" i="1" s="1"/>
  <c r="AK469" i="1"/>
  <c r="AL469" i="1" l="1"/>
  <c r="AM469" i="1"/>
  <c r="X469" i="1"/>
  <c r="Y469" i="1" s="1"/>
  <c r="Z469" i="1" s="1"/>
  <c r="AA469" i="1" s="1"/>
  <c r="AP469" i="1"/>
  <c r="C470" i="1"/>
  <c r="AD470" i="1"/>
  <c r="AE470" i="1"/>
  <c r="W470" i="1" s="1"/>
  <c r="AK470" i="1"/>
  <c r="AL470" i="1" l="1"/>
  <c r="AM470" i="1"/>
  <c r="AP470" i="1"/>
  <c r="X470" i="1"/>
  <c r="C471" i="1"/>
  <c r="AD471" i="1"/>
  <c r="AE471" i="1"/>
  <c r="W471" i="1" s="1"/>
  <c r="AK471" i="1"/>
  <c r="AL471" i="1" l="1"/>
  <c r="AM471" i="1"/>
  <c r="Y470" i="1"/>
  <c r="Z470" i="1" s="1"/>
  <c r="AA470" i="1" s="1"/>
  <c r="X471" i="1"/>
  <c r="AP471" i="1"/>
  <c r="C472" i="1"/>
  <c r="AD472" i="1"/>
  <c r="AE472" i="1"/>
  <c r="W472" i="1" s="1"/>
  <c r="AK472" i="1"/>
  <c r="AL472" i="1" l="1"/>
  <c r="AM472" i="1"/>
  <c r="Y471" i="1"/>
  <c r="Z471" i="1" s="1"/>
  <c r="AA471" i="1" s="1"/>
  <c r="AP472" i="1"/>
  <c r="X472" i="1"/>
  <c r="Y472" i="1" s="1"/>
  <c r="Z472" i="1" s="1"/>
  <c r="AA472" i="1" s="1"/>
  <c r="C473" i="1"/>
  <c r="D473" i="1"/>
  <c r="AB473" i="1" s="1"/>
  <c r="AD473" i="1"/>
  <c r="AE473" i="1"/>
  <c r="W473" i="1" s="1"/>
  <c r="AG473" i="1"/>
  <c r="AJ473" i="1" s="1"/>
  <c r="AK473" i="1"/>
  <c r="AL473" i="1" l="1"/>
  <c r="AM473" i="1"/>
  <c r="AC473" i="1"/>
  <c r="AH473" i="1"/>
  <c r="AF473" i="1"/>
  <c r="X473" i="1"/>
  <c r="Z473" i="1"/>
  <c r="Y473" i="1"/>
  <c r="AA473" i="1"/>
  <c r="AP473" i="1"/>
  <c r="AE474" i="1"/>
  <c r="W474" i="1" s="1"/>
  <c r="AK474" i="1"/>
  <c r="AL474" i="1" l="1"/>
  <c r="AM474" i="1"/>
  <c r="AD474" i="1"/>
  <c r="AP474" i="1"/>
  <c r="X474" i="1"/>
  <c r="Y474" i="1" s="1"/>
  <c r="C475" i="1"/>
  <c r="AE475" i="1"/>
  <c r="W475" i="1" s="1"/>
  <c r="AK475" i="1"/>
  <c r="AL475" i="1" l="1"/>
  <c r="AM475" i="1"/>
  <c r="AD475" i="1"/>
  <c r="Z474" i="1"/>
  <c r="AA474" i="1" s="1"/>
  <c r="X475" i="1"/>
  <c r="Z475" i="1" s="1"/>
  <c r="AA475" i="1" s="1"/>
  <c r="Y475" i="1"/>
  <c r="AP475" i="1"/>
  <c r="C476" i="1"/>
  <c r="AE476" i="1"/>
  <c r="W476" i="1" s="1"/>
  <c r="AK476" i="1"/>
  <c r="AL476" i="1" l="1"/>
  <c r="AM476" i="1"/>
  <c r="AD476" i="1"/>
  <c r="X476" i="1"/>
  <c r="AP476" i="1"/>
  <c r="C477" i="1"/>
  <c r="AE477" i="1"/>
  <c r="W477" i="1" s="1"/>
  <c r="AK477" i="1"/>
  <c r="AL477" i="1" l="1"/>
  <c r="AM477" i="1"/>
  <c r="Y476" i="1"/>
  <c r="Z476" i="1" s="1"/>
  <c r="AA476" i="1" s="1"/>
  <c r="AP477" i="1"/>
  <c r="X477" i="1"/>
  <c r="C478" i="1"/>
  <c r="D478" i="1"/>
  <c r="AB478" i="1" s="1"/>
  <c r="AD478" i="1"/>
  <c r="AE478" i="1"/>
  <c r="W478" i="1" s="1"/>
  <c r="AG478" i="1"/>
  <c r="AJ478" i="1" s="1"/>
  <c r="AK478" i="1"/>
  <c r="AL478" i="1" l="1"/>
  <c r="AM478" i="1"/>
  <c r="Y477" i="1"/>
  <c r="Z477" i="1" s="1"/>
  <c r="AA477" i="1" s="1"/>
  <c r="AC478" i="1"/>
  <c r="AH478" i="1"/>
  <c r="AF478" i="1"/>
  <c r="X478" i="1"/>
  <c r="Z478" i="1"/>
  <c r="Y478" i="1"/>
  <c r="AA478" i="1"/>
  <c r="AP478" i="1"/>
  <c r="C479" i="1"/>
  <c r="D479" i="1"/>
  <c r="AC479" i="1" s="1"/>
  <c r="AD479" i="1"/>
  <c r="AE479" i="1"/>
  <c r="W479" i="1" s="1"/>
  <c r="AG479" i="1"/>
  <c r="AJ479" i="1" s="1"/>
  <c r="AK479" i="1"/>
  <c r="AL479" i="1" l="1"/>
  <c r="AM479" i="1"/>
  <c r="AH479" i="1"/>
  <c r="AF479" i="1"/>
  <c r="AB479" i="1"/>
  <c r="Y479" i="1"/>
  <c r="AA479" i="1"/>
  <c r="X479" i="1"/>
  <c r="Z479" i="1"/>
  <c r="AP479" i="1"/>
  <c r="C480" i="1"/>
  <c r="D480" i="1"/>
  <c r="AC480" i="1" s="1"/>
  <c r="AD480" i="1"/>
  <c r="AE480" i="1"/>
  <c r="W480" i="1" s="1"/>
  <c r="AG480" i="1"/>
  <c r="AJ480" i="1" s="1"/>
  <c r="AK480" i="1"/>
  <c r="AL480" i="1" l="1"/>
  <c r="AM480" i="1"/>
  <c r="AP480" i="1"/>
  <c r="AH480" i="1"/>
  <c r="AF480" i="1"/>
  <c r="AB480" i="1"/>
  <c r="Y480" i="1"/>
  <c r="AA480" i="1"/>
  <c r="X480" i="1"/>
  <c r="Z480" i="1"/>
  <c r="C481" i="1"/>
  <c r="D481" i="1"/>
  <c r="AB481" i="1" s="1"/>
  <c r="AD481" i="1"/>
  <c r="AE481" i="1"/>
  <c r="W481" i="1" s="1"/>
  <c r="AG481" i="1"/>
  <c r="AJ481" i="1" s="1"/>
  <c r="AK481" i="1"/>
  <c r="AL481" i="1" l="1"/>
  <c r="AM481" i="1"/>
  <c r="AC481" i="1"/>
  <c r="AH481" i="1"/>
  <c r="AF481" i="1"/>
  <c r="X481" i="1"/>
  <c r="Z481" i="1"/>
  <c r="Y481" i="1"/>
  <c r="AA481" i="1"/>
  <c r="AP481" i="1"/>
  <c r="C482" i="1"/>
  <c r="D482" i="1"/>
  <c r="AC482" i="1" s="1"/>
  <c r="AD482" i="1"/>
  <c r="AE482" i="1"/>
  <c r="W482" i="1" s="1"/>
  <c r="AG482" i="1"/>
  <c r="AJ482" i="1" s="1"/>
  <c r="AK482" i="1"/>
  <c r="AL482" i="1" l="1"/>
  <c r="AM482" i="1"/>
  <c r="AH482" i="1"/>
  <c r="AF482" i="1"/>
  <c r="AB482" i="1"/>
  <c r="Y482" i="1"/>
  <c r="AA482" i="1"/>
  <c r="X482" i="1"/>
  <c r="Z482" i="1"/>
  <c r="AP482" i="1"/>
  <c r="C483" i="1"/>
  <c r="D483" i="1"/>
  <c r="AC483" i="1" s="1"/>
  <c r="AD483" i="1"/>
  <c r="AE483" i="1"/>
  <c r="W483" i="1" s="1"/>
  <c r="AG483" i="1"/>
  <c r="AJ483" i="1" s="1"/>
  <c r="AK483" i="1"/>
  <c r="AL483" i="1" l="1"/>
  <c r="AM483" i="1"/>
  <c r="AP483" i="1"/>
  <c r="AH483" i="1"/>
  <c r="AF483" i="1"/>
  <c r="AB483" i="1"/>
  <c r="Y483" i="1"/>
  <c r="AA483" i="1"/>
  <c r="X483" i="1"/>
  <c r="Z483" i="1"/>
  <c r="C484" i="1"/>
  <c r="D484" i="1"/>
  <c r="AB484" i="1" s="1"/>
  <c r="AD484" i="1"/>
  <c r="AE484" i="1"/>
  <c r="W484" i="1" s="1"/>
  <c r="AG484" i="1"/>
  <c r="AJ484" i="1" s="1"/>
  <c r="AK484" i="1"/>
  <c r="AL484" i="1" l="1"/>
  <c r="AM484" i="1"/>
  <c r="AC484" i="1"/>
  <c r="AH484" i="1"/>
  <c r="AF484" i="1"/>
  <c r="X484" i="1"/>
  <c r="Z484" i="1"/>
  <c r="Y484" i="1"/>
  <c r="AA484" i="1"/>
  <c r="AP484" i="1"/>
  <c r="C485" i="1"/>
  <c r="D485" i="1"/>
  <c r="AC485" i="1" s="1"/>
  <c r="AD485" i="1"/>
  <c r="AE485" i="1"/>
  <c r="W485" i="1" s="1"/>
  <c r="AG485" i="1"/>
  <c r="AJ485" i="1" s="1"/>
  <c r="AK485" i="1"/>
  <c r="AL485" i="1" l="1"/>
  <c r="AM485" i="1"/>
  <c r="AP485" i="1"/>
  <c r="AH485" i="1"/>
  <c r="AF485" i="1"/>
  <c r="AB485" i="1"/>
  <c r="Y485" i="1"/>
  <c r="AA485" i="1"/>
  <c r="X485" i="1"/>
  <c r="Z485" i="1"/>
  <c r="C486" i="1"/>
  <c r="D486" i="1"/>
  <c r="AB486" i="1" s="1"/>
  <c r="AD486" i="1"/>
  <c r="AE486" i="1"/>
  <c r="W486" i="1" s="1"/>
  <c r="AG486" i="1"/>
  <c r="AJ486" i="1" s="1"/>
  <c r="AK486" i="1"/>
  <c r="AL486" i="1" l="1"/>
  <c r="AM486" i="1"/>
  <c r="AC486" i="1"/>
  <c r="AH486" i="1"/>
  <c r="AF486" i="1"/>
  <c r="X486" i="1"/>
  <c r="Z486" i="1"/>
  <c r="Y486" i="1"/>
  <c r="AA486" i="1"/>
  <c r="AP486" i="1"/>
  <c r="C487" i="1"/>
  <c r="D487" i="1"/>
  <c r="AC487" i="1" s="1"/>
  <c r="AD487" i="1"/>
  <c r="AE487" i="1"/>
  <c r="W487" i="1" s="1"/>
  <c r="AG487" i="1"/>
  <c r="AJ487" i="1" s="1"/>
  <c r="AK487" i="1"/>
  <c r="AL487" i="1" l="1"/>
  <c r="AM487" i="1"/>
  <c r="AP487" i="1"/>
  <c r="AH487" i="1"/>
  <c r="AF487" i="1"/>
  <c r="AB487" i="1"/>
  <c r="Y487" i="1"/>
  <c r="AA487" i="1"/>
  <c r="X487" i="1"/>
  <c r="Z487" i="1"/>
  <c r="C488" i="1"/>
  <c r="D488" i="1"/>
  <c r="AB488" i="1" s="1"/>
  <c r="AD488" i="1"/>
  <c r="AE488" i="1"/>
  <c r="W488" i="1" s="1"/>
  <c r="AG488" i="1"/>
  <c r="AJ488" i="1" s="1"/>
  <c r="AK488" i="1"/>
  <c r="AL488" i="1" l="1"/>
  <c r="AM488" i="1"/>
  <c r="AC488" i="1"/>
  <c r="AH488" i="1"/>
  <c r="AF488" i="1"/>
  <c r="X488" i="1"/>
  <c r="Z488" i="1"/>
  <c r="Y488" i="1"/>
  <c r="AA488" i="1"/>
  <c r="AP488" i="1"/>
  <c r="C489" i="1"/>
  <c r="D489" i="1"/>
  <c r="AB489" i="1" s="1"/>
  <c r="AD489" i="1"/>
  <c r="AE489" i="1"/>
  <c r="W489" i="1" s="1"/>
  <c r="AG489" i="1"/>
  <c r="AJ489" i="1" s="1"/>
  <c r="AK489" i="1"/>
  <c r="AL489" i="1" l="1"/>
  <c r="AM489" i="1"/>
  <c r="AP489" i="1"/>
  <c r="AC489" i="1"/>
  <c r="AH489" i="1"/>
  <c r="AF489" i="1"/>
  <c r="X489" i="1"/>
  <c r="Z489" i="1"/>
  <c r="Y489" i="1"/>
  <c r="AA489" i="1"/>
  <c r="C490" i="1"/>
  <c r="D490" i="1"/>
  <c r="AB490" i="1" s="1"/>
  <c r="AD490" i="1"/>
  <c r="AE490" i="1"/>
  <c r="W490" i="1" s="1"/>
  <c r="AG490" i="1"/>
  <c r="AJ490" i="1" s="1"/>
  <c r="AK490" i="1"/>
  <c r="AL490" i="1" l="1"/>
  <c r="AM490" i="1"/>
  <c r="AP490" i="1"/>
  <c r="AH490" i="1"/>
  <c r="AF490" i="1"/>
  <c r="AC490" i="1"/>
  <c r="X490" i="1"/>
  <c r="Z490" i="1"/>
  <c r="Y490" i="1"/>
  <c r="AA490" i="1"/>
  <c r="C491" i="1"/>
  <c r="D491" i="1"/>
  <c r="AB491" i="1" s="1"/>
  <c r="AD491" i="1"/>
  <c r="AE491" i="1"/>
  <c r="W491" i="1" s="1"/>
  <c r="AG491" i="1"/>
  <c r="AJ491" i="1" s="1"/>
  <c r="AK491" i="1"/>
  <c r="AL491" i="1" l="1"/>
  <c r="AM491" i="1"/>
  <c r="AP491" i="1"/>
  <c r="AC491" i="1"/>
  <c r="AH491" i="1"/>
  <c r="AF491" i="1"/>
  <c r="X491" i="1"/>
  <c r="Z491" i="1"/>
  <c r="Y491" i="1"/>
  <c r="AA491" i="1"/>
  <c r="C492" i="1"/>
  <c r="D492" i="1"/>
  <c r="AB492" i="1" s="1"/>
  <c r="AD492" i="1"/>
  <c r="AE492" i="1"/>
  <c r="W492" i="1" s="1"/>
  <c r="AG492" i="1"/>
  <c r="AJ492" i="1" s="1"/>
  <c r="AK492" i="1"/>
  <c r="AL492" i="1" l="1"/>
  <c r="AM492" i="1"/>
  <c r="AP492" i="1"/>
  <c r="AC492" i="1"/>
  <c r="AH492" i="1"/>
  <c r="AF492" i="1"/>
  <c r="X492" i="1"/>
  <c r="Z492" i="1"/>
  <c r="Y492" i="1"/>
  <c r="AA492" i="1"/>
  <c r="C493" i="1"/>
  <c r="D493" i="1"/>
  <c r="AC493" i="1" s="1"/>
  <c r="AD493" i="1"/>
  <c r="AE493" i="1"/>
  <c r="W493" i="1" s="1"/>
  <c r="AG493" i="1"/>
  <c r="AJ493" i="1" s="1"/>
  <c r="AK493" i="1"/>
  <c r="AL493" i="1" l="1"/>
  <c r="AM493" i="1"/>
  <c r="AP493" i="1"/>
  <c r="AH493" i="1"/>
  <c r="AF493" i="1"/>
  <c r="AB493" i="1"/>
  <c r="X493" i="1"/>
  <c r="Y493" i="1"/>
  <c r="AA493" i="1"/>
  <c r="Z493" i="1"/>
  <c r="C494" i="1"/>
  <c r="D494" i="1"/>
  <c r="AB494" i="1" s="1"/>
  <c r="AD494" i="1"/>
  <c r="AE494" i="1"/>
  <c r="W494" i="1" s="1"/>
  <c r="AG494" i="1"/>
  <c r="AJ494" i="1" s="1"/>
  <c r="AK494" i="1"/>
  <c r="AL494" i="1" l="1"/>
  <c r="AM494" i="1"/>
  <c r="AC494" i="1"/>
  <c r="AH494" i="1"/>
  <c r="AF494" i="1"/>
  <c r="X494" i="1"/>
  <c r="Z494" i="1"/>
  <c r="Y494" i="1"/>
  <c r="AA494" i="1"/>
  <c r="AP494" i="1"/>
  <c r="C495" i="1"/>
  <c r="D495" i="1"/>
  <c r="AC495" i="1" s="1"/>
  <c r="AD495" i="1"/>
  <c r="AE495" i="1"/>
  <c r="W495" i="1" s="1"/>
  <c r="AG495" i="1"/>
  <c r="AJ495" i="1" s="1"/>
  <c r="AK495" i="1"/>
  <c r="AL495" i="1" l="1"/>
  <c r="AM495" i="1"/>
  <c r="AH495" i="1"/>
  <c r="AF495" i="1"/>
  <c r="AB495" i="1"/>
  <c r="Y495" i="1"/>
  <c r="AA495" i="1"/>
  <c r="X495" i="1"/>
  <c r="Z495" i="1"/>
  <c r="AP495" i="1"/>
  <c r="C496" i="1"/>
  <c r="D496" i="1"/>
  <c r="AC496" i="1" s="1"/>
  <c r="AD496" i="1"/>
  <c r="AE496" i="1"/>
  <c r="W496" i="1" s="1"/>
  <c r="AG496" i="1"/>
  <c r="AJ496" i="1" s="1"/>
  <c r="AK496" i="1"/>
  <c r="AL496" i="1" l="1"/>
  <c r="AM496" i="1"/>
  <c r="AH496" i="1"/>
  <c r="AF496" i="1"/>
  <c r="AB496" i="1"/>
  <c r="Y496" i="1"/>
  <c r="AA496" i="1"/>
  <c r="X496" i="1"/>
  <c r="Z496" i="1"/>
  <c r="AP496" i="1"/>
  <c r="C497" i="1"/>
  <c r="D497" i="1"/>
  <c r="AC497" i="1" s="1"/>
  <c r="AD497" i="1"/>
  <c r="AE497" i="1"/>
  <c r="W497" i="1" s="1"/>
  <c r="AG497" i="1"/>
  <c r="AJ497" i="1" s="1"/>
  <c r="AK497" i="1"/>
  <c r="AL497" i="1" l="1"/>
  <c r="AM497" i="1"/>
  <c r="AP497" i="1"/>
  <c r="AH497" i="1"/>
  <c r="AF497" i="1"/>
  <c r="AB497" i="1"/>
  <c r="Y497" i="1"/>
  <c r="AA497" i="1"/>
  <c r="X497" i="1"/>
  <c r="Z497" i="1"/>
  <c r="C498" i="1"/>
  <c r="D498" i="1"/>
  <c r="AB498" i="1" s="1"/>
  <c r="AD498" i="1"/>
  <c r="AE498" i="1"/>
  <c r="W498" i="1" s="1"/>
  <c r="AG498" i="1"/>
  <c r="AJ498" i="1" s="1"/>
  <c r="AK498" i="1"/>
  <c r="AL498" i="1" l="1"/>
  <c r="AM498" i="1"/>
  <c r="AP498" i="1"/>
  <c r="AH498" i="1"/>
  <c r="AF498" i="1"/>
  <c r="AC498" i="1"/>
  <c r="X498" i="1"/>
  <c r="Z498" i="1"/>
  <c r="Y498" i="1"/>
  <c r="AA498" i="1"/>
  <c r="C499" i="1"/>
  <c r="D499" i="1"/>
  <c r="AB499" i="1" s="1"/>
  <c r="AD499" i="1"/>
  <c r="AE499" i="1"/>
  <c r="W499" i="1" s="1"/>
  <c r="AG499" i="1"/>
  <c r="AJ499" i="1" s="1"/>
  <c r="AK499" i="1"/>
  <c r="AL499" i="1" l="1"/>
  <c r="AM499" i="1"/>
  <c r="AC499" i="1"/>
  <c r="AH499" i="1"/>
  <c r="AF499" i="1"/>
  <c r="X499" i="1"/>
  <c r="Z499" i="1"/>
  <c r="Y499" i="1"/>
  <c r="AA499" i="1"/>
  <c r="AP499" i="1"/>
  <c r="C500" i="1"/>
  <c r="D500" i="1"/>
  <c r="AC500" i="1" s="1"/>
  <c r="AD500" i="1"/>
  <c r="AE500" i="1"/>
  <c r="W500" i="1" s="1"/>
  <c r="AG500" i="1"/>
  <c r="AJ500" i="1" s="1"/>
  <c r="AK500" i="1"/>
  <c r="AL500" i="1" l="1"/>
  <c r="AM500" i="1"/>
  <c r="AP500" i="1"/>
  <c r="AH500" i="1"/>
  <c r="AF500" i="1"/>
  <c r="AB500" i="1"/>
  <c r="Y500" i="1"/>
  <c r="AA500" i="1"/>
  <c r="X500" i="1"/>
  <c r="Z500" i="1"/>
  <c r="C501" i="1"/>
  <c r="D501" i="1"/>
  <c r="AB501" i="1" s="1"/>
  <c r="AD501" i="1"/>
  <c r="AE501" i="1"/>
  <c r="W501" i="1" s="1"/>
  <c r="AG501" i="1"/>
  <c r="AJ501" i="1" s="1"/>
  <c r="AK501" i="1"/>
  <c r="AL501" i="1" l="1"/>
  <c r="AM501" i="1"/>
  <c r="AC501" i="1"/>
  <c r="AH501" i="1"/>
  <c r="AF501" i="1"/>
  <c r="X501" i="1"/>
  <c r="Z501" i="1"/>
  <c r="Y501" i="1"/>
  <c r="AA501" i="1"/>
  <c r="AP501" i="1"/>
  <c r="C502" i="1"/>
  <c r="D502" i="1"/>
  <c r="AC502" i="1" s="1"/>
  <c r="AD502" i="1"/>
  <c r="AE502" i="1"/>
  <c r="W502" i="1" s="1"/>
  <c r="AG502" i="1"/>
  <c r="AJ502" i="1" s="1"/>
  <c r="AK502" i="1"/>
  <c r="AL502" i="1" l="1"/>
  <c r="AM502" i="1"/>
  <c r="AP502" i="1"/>
  <c r="AH502" i="1"/>
  <c r="AF502" i="1"/>
  <c r="AB502" i="1"/>
  <c r="Y502" i="1"/>
  <c r="AA502" i="1"/>
  <c r="X502" i="1"/>
  <c r="Z502" i="1"/>
  <c r="C503" i="1"/>
  <c r="D503" i="1"/>
  <c r="AB503" i="1" s="1"/>
  <c r="AD503" i="1"/>
  <c r="AE503" i="1"/>
  <c r="W503" i="1" s="1"/>
  <c r="AG503" i="1"/>
  <c r="AJ503" i="1" s="1"/>
  <c r="AK503" i="1"/>
  <c r="AL503" i="1" l="1"/>
  <c r="AM503" i="1"/>
  <c r="AC503" i="1"/>
  <c r="AH503" i="1"/>
  <c r="AF503" i="1"/>
  <c r="X503" i="1"/>
  <c r="Z503" i="1"/>
  <c r="Y503" i="1"/>
  <c r="AA503" i="1"/>
  <c r="AP503" i="1"/>
  <c r="C504" i="1"/>
  <c r="D504" i="1"/>
  <c r="AC504" i="1" s="1"/>
  <c r="AD504" i="1"/>
  <c r="AE504" i="1"/>
  <c r="W504" i="1" s="1"/>
  <c r="AG504" i="1"/>
  <c r="AJ504" i="1" s="1"/>
  <c r="AK504" i="1"/>
  <c r="AL504" i="1" l="1"/>
  <c r="AM504" i="1"/>
  <c r="AP504" i="1"/>
  <c r="AH504" i="1"/>
  <c r="AF504" i="1"/>
  <c r="AB504" i="1"/>
  <c r="Y504" i="1"/>
  <c r="AA504" i="1"/>
  <c r="X504" i="1"/>
  <c r="Z504" i="1"/>
  <c r="C505" i="1"/>
  <c r="D505" i="1"/>
  <c r="AB505" i="1" s="1"/>
  <c r="AD505" i="1"/>
  <c r="AE505" i="1"/>
  <c r="W505" i="1" s="1"/>
  <c r="AG505" i="1"/>
  <c r="AJ505" i="1" s="1"/>
  <c r="AK505" i="1"/>
  <c r="AL505" i="1" l="1"/>
  <c r="AM505" i="1"/>
  <c r="AP505" i="1"/>
  <c r="AC505" i="1"/>
  <c r="AH505" i="1"/>
  <c r="AF505" i="1"/>
  <c r="X505" i="1"/>
  <c r="Z505" i="1"/>
  <c r="Y505" i="1"/>
  <c r="AA505" i="1"/>
  <c r="C506" i="1"/>
  <c r="D506" i="1"/>
  <c r="AB506" i="1" s="1"/>
  <c r="AD506" i="1"/>
  <c r="AE506" i="1"/>
  <c r="W506" i="1" s="1"/>
  <c r="AG506" i="1"/>
  <c r="AJ506" i="1" s="1"/>
  <c r="AK506" i="1"/>
  <c r="AL506" i="1" l="1"/>
  <c r="AM506" i="1"/>
  <c r="AP506" i="1"/>
  <c r="AC506" i="1"/>
  <c r="AH506" i="1"/>
  <c r="AF506" i="1"/>
  <c r="X506" i="1"/>
  <c r="Z506" i="1"/>
  <c r="Y506" i="1"/>
  <c r="AA506" i="1"/>
  <c r="C507" i="1"/>
  <c r="D507" i="1"/>
  <c r="AB507" i="1" s="1"/>
  <c r="AD507" i="1"/>
  <c r="AE507" i="1"/>
  <c r="W507" i="1" s="1"/>
  <c r="AG507" i="1"/>
  <c r="AJ507" i="1" s="1"/>
  <c r="AK507" i="1"/>
  <c r="AL507" i="1" l="1"/>
  <c r="AM507" i="1"/>
  <c r="AP507" i="1"/>
  <c r="AC507" i="1"/>
  <c r="AH507" i="1"/>
  <c r="AF507" i="1"/>
  <c r="X507" i="1"/>
  <c r="Z507" i="1"/>
  <c r="Y507" i="1"/>
  <c r="AA507" i="1"/>
  <c r="C508" i="1"/>
  <c r="D508" i="1"/>
  <c r="AB508" i="1" s="1"/>
  <c r="AD508" i="1"/>
  <c r="AE508" i="1"/>
  <c r="W508" i="1" s="1"/>
  <c r="AG508" i="1"/>
  <c r="AJ508" i="1" s="1"/>
  <c r="AK508" i="1"/>
  <c r="AL508" i="1" l="1"/>
  <c r="AM508" i="1"/>
  <c r="AP508" i="1"/>
  <c r="AH508" i="1"/>
  <c r="AF508" i="1"/>
  <c r="AC508" i="1"/>
  <c r="X508" i="1"/>
  <c r="Z508" i="1"/>
  <c r="Y508" i="1"/>
  <c r="AA508" i="1"/>
  <c r="C509" i="1"/>
  <c r="D509" i="1"/>
  <c r="AB509" i="1" s="1"/>
  <c r="AD509" i="1"/>
  <c r="AE509" i="1"/>
  <c r="W509" i="1" s="1"/>
  <c r="AG509" i="1"/>
  <c r="AJ509" i="1" s="1"/>
  <c r="AK509" i="1"/>
  <c r="AL509" i="1" l="1"/>
  <c r="AM509" i="1"/>
  <c r="AP509" i="1"/>
  <c r="AC509" i="1"/>
  <c r="AH509" i="1"/>
  <c r="AF509" i="1"/>
  <c r="X509" i="1"/>
  <c r="Z509" i="1"/>
  <c r="Y509" i="1"/>
  <c r="AA509" i="1"/>
  <c r="C510" i="1"/>
  <c r="D510" i="1"/>
  <c r="AB510" i="1" s="1"/>
  <c r="AD510" i="1"/>
  <c r="AE510" i="1"/>
  <c r="W510" i="1" s="1"/>
  <c r="AG510" i="1"/>
  <c r="AJ510" i="1" s="1"/>
  <c r="AK510" i="1"/>
  <c r="AL510" i="1" l="1"/>
  <c r="AM510" i="1"/>
  <c r="AP510" i="1"/>
  <c r="AC510" i="1"/>
  <c r="AH510" i="1"/>
  <c r="AF510" i="1"/>
  <c r="X510" i="1"/>
  <c r="Z510" i="1"/>
  <c r="Y510" i="1"/>
  <c r="AA510" i="1"/>
  <c r="C511" i="1"/>
  <c r="D511" i="1"/>
  <c r="AB511" i="1" s="1"/>
  <c r="AD511" i="1"/>
  <c r="AE511" i="1"/>
  <c r="W511" i="1" s="1"/>
  <c r="AG511" i="1"/>
  <c r="AJ511" i="1" s="1"/>
  <c r="AK511" i="1"/>
  <c r="AL511" i="1" l="1"/>
  <c r="AM511" i="1"/>
  <c r="AP511" i="1"/>
  <c r="AH511" i="1"/>
  <c r="AF511" i="1"/>
  <c r="AC511" i="1"/>
  <c r="X511" i="1"/>
  <c r="Z511" i="1"/>
  <c r="Y511" i="1"/>
  <c r="AA511" i="1"/>
  <c r="C512" i="1"/>
  <c r="D512" i="1"/>
  <c r="AB512" i="1" s="1"/>
  <c r="AD512" i="1"/>
  <c r="AE512" i="1"/>
  <c r="W512" i="1" s="1"/>
  <c r="AG512" i="1"/>
  <c r="AJ512" i="1" s="1"/>
  <c r="AK512" i="1"/>
  <c r="AL512" i="1" l="1"/>
  <c r="AM512" i="1"/>
  <c r="AP512" i="1"/>
  <c r="AC512" i="1"/>
  <c r="AH512" i="1"/>
  <c r="AF512" i="1"/>
  <c r="X512" i="1"/>
  <c r="Z512" i="1"/>
  <c r="Y512" i="1"/>
  <c r="AA512" i="1"/>
  <c r="C513" i="1"/>
  <c r="D513" i="1"/>
  <c r="AB513" i="1" s="1"/>
  <c r="AD513" i="1"/>
  <c r="AE513" i="1"/>
  <c r="W513" i="1" s="1"/>
  <c r="AG513" i="1"/>
  <c r="AJ513" i="1" s="1"/>
  <c r="AK513" i="1"/>
  <c r="AL513" i="1" l="1"/>
  <c r="AM513" i="1"/>
  <c r="AP513" i="1"/>
  <c r="AC513" i="1"/>
  <c r="AH513" i="1"/>
  <c r="AF513" i="1"/>
  <c r="X513" i="1"/>
  <c r="Z513" i="1"/>
  <c r="Y513" i="1"/>
  <c r="AA513" i="1"/>
  <c r="C514" i="1"/>
  <c r="D514" i="1"/>
  <c r="AB514" i="1" s="1"/>
  <c r="AD514" i="1"/>
  <c r="AE514" i="1"/>
  <c r="W514" i="1" s="1"/>
  <c r="AG514" i="1"/>
  <c r="AJ514" i="1" s="1"/>
  <c r="AK514" i="1"/>
  <c r="AL514" i="1" l="1"/>
  <c r="AM514" i="1"/>
  <c r="AP514" i="1"/>
  <c r="AC514" i="1"/>
  <c r="AH514" i="1"/>
  <c r="AF514" i="1"/>
  <c r="X514" i="1"/>
  <c r="Z514" i="1"/>
  <c r="Y514" i="1"/>
  <c r="AA514" i="1"/>
  <c r="C515" i="1"/>
  <c r="D515" i="1"/>
  <c r="AB515" i="1" s="1"/>
  <c r="AD515" i="1"/>
  <c r="AE515" i="1"/>
  <c r="W515" i="1" s="1"/>
  <c r="AG515" i="1"/>
  <c r="AJ515" i="1" s="1"/>
  <c r="AK515" i="1"/>
  <c r="AL515" i="1" l="1"/>
  <c r="AM515" i="1"/>
  <c r="AP515" i="1"/>
  <c r="AC515" i="1"/>
  <c r="AH515" i="1"/>
  <c r="AF515" i="1"/>
  <c r="X515" i="1"/>
  <c r="Z515" i="1"/>
  <c r="Y515" i="1"/>
  <c r="AA515" i="1"/>
  <c r="C516" i="1"/>
  <c r="D516" i="1"/>
  <c r="AB516" i="1" s="1"/>
  <c r="AD516" i="1"/>
  <c r="AE516" i="1"/>
  <c r="W516" i="1" s="1"/>
  <c r="AG516" i="1"/>
  <c r="AJ516" i="1" s="1"/>
  <c r="AK516" i="1"/>
  <c r="AL516" i="1" l="1"/>
  <c r="AM516" i="1"/>
  <c r="AP516" i="1"/>
  <c r="AC516" i="1"/>
  <c r="AH516" i="1"/>
  <c r="AF516" i="1"/>
  <c r="X516" i="1"/>
  <c r="Z516" i="1"/>
  <c r="Y516" i="1"/>
  <c r="AA516" i="1"/>
  <c r="C517" i="1"/>
  <c r="D517" i="1"/>
  <c r="AB517" i="1" s="1"/>
  <c r="AD517" i="1"/>
  <c r="AE517" i="1"/>
  <c r="W517" i="1" s="1"/>
  <c r="AG517" i="1"/>
  <c r="AJ517" i="1" s="1"/>
  <c r="AK517" i="1"/>
  <c r="AL517" i="1" l="1"/>
  <c r="AM517" i="1"/>
  <c r="AP517" i="1"/>
  <c r="AC517" i="1"/>
  <c r="AH517" i="1"/>
  <c r="AF517" i="1"/>
  <c r="X517" i="1"/>
  <c r="Z517" i="1"/>
  <c r="Y517" i="1"/>
  <c r="AA517" i="1"/>
  <c r="C518" i="1"/>
  <c r="D518" i="1"/>
  <c r="AB518" i="1" s="1"/>
  <c r="AD518" i="1"/>
  <c r="AE518" i="1"/>
  <c r="W518" i="1" s="1"/>
  <c r="AG518" i="1"/>
  <c r="AJ518" i="1" s="1"/>
  <c r="AK518" i="1"/>
  <c r="AL518" i="1" l="1"/>
  <c r="AM518" i="1"/>
  <c r="AP518" i="1"/>
  <c r="AC518" i="1"/>
  <c r="AH518" i="1"/>
  <c r="AF518" i="1"/>
  <c r="X518" i="1"/>
  <c r="Z518" i="1"/>
  <c r="Y518" i="1"/>
  <c r="AA518" i="1"/>
  <c r="C519" i="1"/>
  <c r="D519" i="1"/>
  <c r="AB519" i="1" s="1"/>
  <c r="AD519" i="1"/>
  <c r="AE519" i="1"/>
  <c r="W519" i="1" s="1"/>
  <c r="AG519" i="1"/>
  <c r="AJ519" i="1" s="1"/>
  <c r="AK519" i="1"/>
  <c r="AL519" i="1" l="1"/>
  <c r="AM519" i="1"/>
  <c r="AP519" i="1"/>
  <c r="AC519" i="1"/>
  <c r="AH519" i="1"/>
  <c r="AF519" i="1"/>
  <c r="X519" i="1"/>
  <c r="Z519" i="1"/>
  <c r="Y519" i="1"/>
  <c r="AA519" i="1"/>
  <c r="C520" i="1"/>
  <c r="D520" i="1"/>
  <c r="AB520" i="1" s="1"/>
  <c r="AD520" i="1"/>
  <c r="AE520" i="1"/>
  <c r="W520" i="1" s="1"/>
  <c r="AG520" i="1"/>
  <c r="AJ520" i="1" s="1"/>
  <c r="AK520" i="1"/>
  <c r="AL520" i="1" l="1"/>
  <c r="AM520" i="1"/>
  <c r="AP520" i="1"/>
  <c r="AC520" i="1"/>
  <c r="AH520" i="1"/>
  <c r="AF520" i="1"/>
  <c r="X520" i="1"/>
  <c r="Z520" i="1"/>
  <c r="Y520" i="1"/>
  <c r="AA520" i="1"/>
  <c r="C521" i="1"/>
  <c r="D521" i="1"/>
  <c r="AB521" i="1" s="1"/>
  <c r="AD521" i="1"/>
  <c r="AE521" i="1"/>
  <c r="W521" i="1" s="1"/>
  <c r="AG521" i="1"/>
  <c r="AJ521" i="1" s="1"/>
  <c r="AK521" i="1"/>
  <c r="AL521" i="1" l="1"/>
  <c r="AM521" i="1"/>
  <c r="AP521" i="1"/>
  <c r="AC521" i="1"/>
  <c r="AH521" i="1"/>
  <c r="AF521" i="1"/>
  <c r="X521" i="1"/>
  <c r="Z521" i="1"/>
  <c r="Y521" i="1"/>
  <c r="AA521" i="1"/>
  <c r="C522" i="1"/>
  <c r="D522" i="1"/>
  <c r="AB522" i="1" s="1"/>
  <c r="AD522" i="1"/>
  <c r="AE522" i="1"/>
  <c r="W522" i="1" s="1"/>
  <c r="AG522" i="1"/>
  <c r="AJ522" i="1" s="1"/>
  <c r="AK522" i="1"/>
  <c r="AL522" i="1" l="1"/>
  <c r="AM522" i="1"/>
  <c r="AP522" i="1"/>
  <c r="AC522" i="1"/>
  <c r="AH522" i="1"/>
  <c r="AF522" i="1"/>
  <c r="X522" i="1"/>
  <c r="Z522" i="1"/>
  <c r="Y522" i="1"/>
  <c r="AA522" i="1"/>
  <c r="C523" i="1"/>
  <c r="D523" i="1"/>
  <c r="AB523" i="1" s="1"/>
  <c r="AD523" i="1"/>
  <c r="AE523" i="1"/>
  <c r="W523" i="1" s="1"/>
  <c r="AG523" i="1"/>
  <c r="AJ523" i="1" s="1"/>
  <c r="AK523" i="1"/>
  <c r="AL523" i="1" l="1"/>
  <c r="AM523" i="1"/>
  <c r="AP523" i="1"/>
  <c r="AC523" i="1"/>
  <c r="AH523" i="1"/>
  <c r="AF523" i="1"/>
  <c r="X523" i="1"/>
  <c r="Z523" i="1"/>
  <c r="Y523" i="1"/>
  <c r="AA523" i="1"/>
  <c r="C524" i="1"/>
  <c r="D524" i="1"/>
  <c r="AB524" i="1" s="1"/>
  <c r="AD524" i="1"/>
  <c r="AE524" i="1"/>
  <c r="W524" i="1" s="1"/>
  <c r="AG524" i="1"/>
  <c r="AJ524" i="1" s="1"/>
  <c r="AK524" i="1"/>
  <c r="AL524" i="1" l="1"/>
  <c r="AM524" i="1"/>
  <c r="AP524" i="1"/>
  <c r="AC524" i="1"/>
  <c r="AH524" i="1"/>
  <c r="AF524" i="1"/>
  <c r="X524" i="1"/>
  <c r="Z524" i="1"/>
  <c r="Y524" i="1"/>
  <c r="AA524" i="1"/>
  <c r="C525" i="1"/>
  <c r="D525" i="1"/>
  <c r="AB525" i="1" s="1"/>
  <c r="AD525" i="1"/>
  <c r="AE525" i="1"/>
  <c r="W525" i="1" s="1"/>
  <c r="AG525" i="1"/>
  <c r="AJ525" i="1" s="1"/>
  <c r="AK525" i="1"/>
  <c r="AL525" i="1" l="1"/>
  <c r="AM525" i="1"/>
  <c r="AP525" i="1"/>
  <c r="AC525" i="1"/>
  <c r="AH525" i="1"/>
  <c r="AF525" i="1"/>
  <c r="X525" i="1"/>
  <c r="Z525" i="1"/>
  <c r="Y525" i="1"/>
  <c r="AA525" i="1"/>
  <c r="C526" i="1"/>
  <c r="D526" i="1"/>
  <c r="AB526" i="1" s="1"/>
  <c r="AD526" i="1"/>
  <c r="AE526" i="1"/>
  <c r="W526" i="1" s="1"/>
  <c r="AG526" i="1"/>
  <c r="AJ526" i="1" s="1"/>
  <c r="AK526" i="1"/>
  <c r="AL526" i="1" l="1"/>
  <c r="AM526" i="1"/>
  <c r="AP526" i="1"/>
  <c r="AC526" i="1"/>
  <c r="AH526" i="1"/>
  <c r="AF526" i="1"/>
  <c r="X526" i="1"/>
  <c r="Z526" i="1"/>
  <c r="Y526" i="1"/>
  <c r="AA526" i="1"/>
  <c r="C527" i="1"/>
  <c r="D527" i="1"/>
  <c r="AB527" i="1" s="1"/>
  <c r="AD527" i="1"/>
  <c r="AE527" i="1"/>
  <c r="W527" i="1" s="1"/>
  <c r="AG527" i="1"/>
  <c r="AJ527" i="1" s="1"/>
  <c r="AK527" i="1"/>
  <c r="AL527" i="1" l="1"/>
  <c r="AM527" i="1"/>
  <c r="AP527" i="1"/>
  <c r="AC527" i="1"/>
  <c r="AH527" i="1"/>
  <c r="AF527" i="1"/>
  <c r="X527" i="1"/>
  <c r="Z527" i="1"/>
  <c r="Y527" i="1"/>
  <c r="AA527" i="1"/>
  <c r="C528" i="1"/>
  <c r="D528" i="1"/>
  <c r="AB528" i="1" s="1"/>
  <c r="AD528" i="1"/>
  <c r="AE528" i="1"/>
  <c r="W528" i="1" s="1"/>
  <c r="AG528" i="1"/>
  <c r="AJ528" i="1" s="1"/>
  <c r="AK528" i="1"/>
  <c r="AL528" i="1" l="1"/>
  <c r="AM528" i="1"/>
  <c r="AC528" i="1"/>
  <c r="AH528" i="1"/>
  <c r="AF528" i="1"/>
  <c r="X528" i="1"/>
  <c r="Z528" i="1"/>
  <c r="Y528" i="1"/>
  <c r="AA528" i="1"/>
  <c r="AP528" i="1"/>
  <c r="C529" i="1"/>
  <c r="D529" i="1"/>
  <c r="AC529" i="1" s="1"/>
  <c r="AD529" i="1"/>
  <c r="AE529" i="1"/>
  <c r="W529" i="1" s="1"/>
  <c r="AG529" i="1"/>
  <c r="AJ529" i="1" s="1"/>
  <c r="AK529" i="1"/>
  <c r="AL529" i="1" l="1"/>
  <c r="AM529" i="1"/>
  <c r="AP529" i="1"/>
  <c r="AH529" i="1"/>
  <c r="AF529" i="1"/>
  <c r="AB529" i="1"/>
  <c r="Y529" i="1"/>
  <c r="AA529" i="1"/>
  <c r="X529" i="1"/>
  <c r="Z529" i="1"/>
  <c r="C530" i="1"/>
  <c r="D530" i="1"/>
  <c r="AB530" i="1" s="1"/>
  <c r="AD530" i="1"/>
  <c r="AE530" i="1"/>
  <c r="W530" i="1" s="1"/>
  <c r="AG530" i="1"/>
  <c r="AJ530" i="1" s="1"/>
  <c r="AK530" i="1"/>
  <c r="AL530" i="1" l="1"/>
  <c r="AM530" i="1"/>
  <c r="AH530" i="1"/>
  <c r="AC530" i="1"/>
  <c r="AF530" i="1"/>
  <c r="X530" i="1"/>
  <c r="Z530" i="1"/>
  <c r="Y530" i="1"/>
  <c r="AA530" i="1"/>
  <c r="AP530" i="1"/>
  <c r="C531" i="1"/>
  <c r="D531" i="1"/>
  <c r="AC531" i="1" s="1"/>
  <c r="AD531" i="1"/>
  <c r="AE531" i="1"/>
  <c r="W531" i="1" s="1"/>
  <c r="AG531" i="1"/>
  <c r="AJ531" i="1" s="1"/>
  <c r="AK531" i="1"/>
  <c r="AL531" i="1" l="1"/>
  <c r="AM531" i="1"/>
  <c r="AP531" i="1"/>
  <c r="AH531" i="1"/>
  <c r="AF531" i="1"/>
  <c r="AB531" i="1"/>
  <c r="Y531" i="1"/>
  <c r="AA531" i="1"/>
  <c r="X531" i="1"/>
  <c r="Z531" i="1"/>
  <c r="C532" i="1"/>
  <c r="D532" i="1"/>
  <c r="AB532" i="1" s="1"/>
  <c r="AD532" i="1"/>
  <c r="AE532" i="1"/>
  <c r="W532" i="1" s="1"/>
  <c r="AG532" i="1"/>
  <c r="AJ532" i="1" s="1"/>
  <c r="AK532" i="1"/>
  <c r="AL532" i="1" l="1"/>
  <c r="AM532" i="1"/>
  <c r="AC532" i="1"/>
  <c r="AH532" i="1"/>
  <c r="AF532" i="1"/>
  <c r="X532" i="1"/>
  <c r="Z532" i="1"/>
  <c r="Y532" i="1"/>
  <c r="AA532" i="1"/>
  <c r="AP532" i="1"/>
  <c r="C533" i="1"/>
  <c r="D533" i="1"/>
  <c r="AC533" i="1" s="1"/>
  <c r="AD533" i="1"/>
  <c r="AE533" i="1"/>
  <c r="W533" i="1" s="1"/>
  <c r="AG533" i="1"/>
  <c r="AJ533" i="1" s="1"/>
  <c r="AK533" i="1"/>
  <c r="AL533" i="1" l="1"/>
  <c r="AM533" i="1"/>
  <c r="AP533" i="1"/>
  <c r="AH533" i="1"/>
  <c r="AF533" i="1"/>
  <c r="AB533" i="1"/>
  <c r="Y533" i="1"/>
  <c r="AA533" i="1"/>
  <c r="X533" i="1"/>
  <c r="Z533" i="1"/>
  <c r="C534" i="1"/>
  <c r="D534" i="1"/>
  <c r="AB534" i="1" s="1"/>
  <c r="AD534" i="1"/>
  <c r="AE534" i="1"/>
  <c r="W534" i="1" s="1"/>
  <c r="AG534" i="1"/>
  <c r="AJ534" i="1" s="1"/>
  <c r="AK534" i="1"/>
  <c r="AL534" i="1" l="1"/>
  <c r="AM534" i="1"/>
  <c r="AC534" i="1"/>
  <c r="AH534" i="1"/>
  <c r="AF534" i="1"/>
  <c r="X534" i="1"/>
  <c r="Z534" i="1"/>
  <c r="Y534" i="1"/>
  <c r="AA534" i="1"/>
  <c r="AP534" i="1"/>
  <c r="C535" i="1"/>
  <c r="D535" i="1"/>
  <c r="AC535" i="1" s="1"/>
  <c r="AD535" i="1"/>
  <c r="AE535" i="1"/>
  <c r="W535" i="1" s="1"/>
  <c r="AG535" i="1"/>
  <c r="AJ535" i="1" s="1"/>
  <c r="AK535" i="1"/>
  <c r="AL535" i="1" l="1"/>
  <c r="AM535" i="1"/>
  <c r="AH535" i="1"/>
  <c r="AF535" i="1"/>
  <c r="AB535" i="1"/>
  <c r="Y535" i="1"/>
  <c r="AA535" i="1"/>
  <c r="X535" i="1"/>
  <c r="Z535" i="1"/>
  <c r="AP535" i="1"/>
  <c r="C536" i="1"/>
  <c r="D536" i="1"/>
  <c r="AC536" i="1" s="1"/>
  <c r="AD536" i="1"/>
  <c r="AE536" i="1"/>
  <c r="W536" i="1" s="1"/>
  <c r="AG536" i="1"/>
  <c r="AJ536" i="1" s="1"/>
  <c r="AK536" i="1"/>
  <c r="AL536" i="1" l="1"/>
  <c r="AM536" i="1"/>
  <c r="AP536" i="1"/>
  <c r="AH536" i="1"/>
  <c r="AF536" i="1"/>
  <c r="AB536" i="1"/>
  <c r="Y536" i="1"/>
  <c r="AA536" i="1"/>
  <c r="X536" i="1"/>
  <c r="Z536" i="1"/>
  <c r="C537" i="1"/>
  <c r="D537" i="1"/>
  <c r="AB537" i="1" s="1"/>
  <c r="AD537" i="1"/>
  <c r="AE537" i="1"/>
  <c r="W537" i="1" s="1"/>
  <c r="AG537" i="1"/>
  <c r="AJ537" i="1" s="1"/>
  <c r="AK537" i="1"/>
  <c r="AL537" i="1" l="1"/>
  <c r="AM537" i="1"/>
  <c r="AC537" i="1"/>
  <c r="AH537" i="1"/>
  <c r="AF537" i="1"/>
  <c r="X537" i="1"/>
  <c r="Z537" i="1"/>
  <c r="Y537" i="1"/>
  <c r="AA537" i="1"/>
  <c r="AP537" i="1"/>
  <c r="C538" i="1"/>
  <c r="D538" i="1"/>
  <c r="AC538" i="1" s="1"/>
  <c r="AD538" i="1"/>
  <c r="AE538" i="1"/>
  <c r="W538" i="1" s="1"/>
  <c r="AG538" i="1"/>
  <c r="AJ538" i="1" s="1"/>
  <c r="AK538" i="1"/>
  <c r="AL538" i="1" l="1"/>
  <c r="AM538" i="1"/>
  <c r="AH538" i="1"/>
  <c r="AF538" i="1"/>
  <c r="AB538" i="1"/>
  <c r="Y538" i="1"/>
  <c r="AA538" i="1"/>
  <c r="X538" i="1"/>
  <c r="Z538" i="1"/>
  <c r="AP538" i="1"/>
  <c r="C539" i="1"/>
  <c r="D539" i="1"/>
  <c r="AC539" i="1" s="1"/>
  <c r="AD539" i="1"/>
  <c r="AE539" i="1"/>
  <c r="W539" i="1" s="1"/>
  <c r="AG539" i="1"/>
  <c r="AJ539" i="1" s="1"/>
  <c r="AK539" i="1"/>
  <c r="AL539" i="1" l="1"/>
  <c r="AM539" i="1"/>
  <c r="AP539" i="1"/>
  <c r="AH539" i="1"/>
  <c r="AF539" i="1"/>
  <c r="AB539" i="1"/>
  <c r="Y539" i="1"/>
  <c r="AA539" i="1"/>
  <c r="X539" i="1"/>
  <c r="Z539" i="1"/>
  <c r="C540" i="1"/>
  <c r="D540" i="1"/>
  <c r="AB540" i="1" s="1"/>
  <c r="AD540" i="1"/>
  <c r="AE540" i="1"/>
  <c r="W540" i="1" s="1"/>
  <c r="AG540" i="1"/>
  <c r="AJ540" i="1" s="1"/>
  <c r="AK540" i="1"/>
  <c r="AL540" i="1" l="1"/>
  <c r="AM540" i="1"/>
  <c r="AC540" i="1"/>
  <c r="AH540" i="1"/>
  <c r="AF540" i="1"/>
  <c r="X540" i="1"/>
  <c r="Z540" i="1"/>
  <c r="Y540" i="1"/>
  <c r="AA540" i="1"/>
  <c r="AP540" i="1"/>
  <c r="C541" i="1"/>
  <c r="D541" i="1"/>
  <c r="AC541" i="1" s="1"/>
  <c r="AD541" i="1"/>
  <c r="AE541" i="1"/>
  <c r="W541" i="1" s="1"/>
  <c r="AG541" i="1"/>
  <c r="AJ541" i="1" s="1"/>
  <c r="AK541" i="1"/>
  <c r="AL541" i="1" l="1"/>
  <c r="AM541" i="1"/>
  <c r="AH541" i="1"/>
  <c r="AF541" i="1"/>
  <c r="AB541" i="1"/>
  <c r="Y541" i="1"/>
  <c r="AA541" i="1"/>
  <c r="X541" i="1"/>
  <c r="Z541" i="1"/>
  <c r="AP541" i="1"/>
  <c r="C542" i="1"/>
  <c r="D542" i="1"/>
  <c r="AC542" i="1" s="1"/>
  <c r="AD542" i="1"/>
  <c r="AE542" i="1"/>
  <c r="W542" i="1" s="1"/>
  <c r="AG542" i="1"/>
  <c r="AJ542" i="1" s="1"/>
  <c r="AK542" i="1"/>
  <c r="AL542" i="1" l="1"/>
  <c r="AM542" i="1"/>
  <c r="AP542" i="1"/>
  <c r="AH542" i="1"/>
  <c r="AF542" i="1"/>
  <c r="AB542" i="1"/>
  <c r="Y542" i="1"/>
  <c r="AA542" i="1"/>
  <c r="X542" i="1"/>
  <c r="Z542" i="1"/>
  <c r="C543" i="1"/>
  <c r="D543" i="1"/>
  <c r="AB543" i="1" s="1"/>
  <c r="AD543" i="1"/>
  <c r="AE543" i="1"/>
  <c r="W543" i="1" s="1"/>
  <c r="AG543" i="1"/>
  <c r="AJ543" i="1" s="1"/>
  <c r="AK543" i="1"/>
  <c r="AL543" i="1" l="1"/>
  <c r="AM543" i="1"/>
  <c r="AC543" i="1"/>
  <c r="AH543" i="1"/>
  <c r="AF543" i="1"/>
  <c r="X543" i="1"/>
  <c r="Z543" i="1"/>
  <c r="Y543" i="1"/>
  <c r="AA543" i="1"/>
  <c r="AP543" i="1"/>
  <c r="C544" i="1"/>
  <c r="D544" i="1"/>
  <c r="AC544" i="1" s="1"/>
  <c r="AD544" i="1"/>
  <c r="AE544" i="1"/>
  <c r="W544" i="1" s="1"/>
  <c r="AG544" i="1"/>
  <c r="AJ544" i="1" s="1"/>
  <c r="AK544" i="1"/>
  <c r="AL544" i="1" l="1"/>
  <c r="AM544" i="1"/>
  <c r="AH544" i="1"/>
  <c r="AF544" i="1"/>
  <c r="AB544" i="1"/>
  <c r="Y544" i="1"/>
  <c r="AA544" i="1"/>
  <c r="X544" i="1"/>
  <c r="Z544" i="1"/>
  <c r="AP544" i="1"/>
  <c r="C545" i="1"/>
  <c r="D545" i="1"/>
  <c r="AC545" i="1" s="1"/>
  <c r="AD545" i="1"/>
  <c r="AE545" i="1"/>
  <c r="W545" i="1" s="1"/>
  <c r="AG545" i="1"/>
  <c r="AJ545" i="1" s="1"/>
  <c r="AK545" i="1"/>
  <c r="AL545" i="1" l="1"/>
  <c r="AM545" i="1"/>
  <c r="AP545" i="1"/>
  <c r="AH545" i="1"/>
  <c r="AF545" i="1"/>
  <c r="AB545" i="1"/>
  <c r="Y545" i="1"/>
  <c r="AA545" i="1"/>
  <c r="X545" i="1"/>
  <c r="Z545" i="1"/>
  <c r="C546" i="1"/>
  <c r="D546" i="1"/>
  <c r="AB546" i="1" s="1"/>
  <c r="AD546" i="1"/>
  <c r="AE546" i="1"/>
  <c r="W546" i="1" s="1"/>
  <c r="AG546" i="1"/>
  <c r="AJ546" i="1" s="1"/>
  <c r="AK546" i="1"/>
  <c r="AL546" i="1" l="1"/>
  <c r="AM546" i="1"/>
  <c r="AC546" i="1"/>
  <c r="AH546" i="1"/>
  <c r="AF546" i="1"/>
  <c r="X546" i="1"/>
  <c r="Z546" i="1"/>
  <c r="Y546" i="1"/>
  <c r="AA546" i="1"/>
  <c r="AP546" i="1"/>
  <c r="C547" i="1"/>
  <c r="D547" i="1"/>
  <c r="AC547" i="1" s="1"/>
  <c r="AD547" i="1"/>
  <c r="AE547" i="1"/>
  <c r="W547" i="1" s="1"/>
  <c r="AG547" i="1"/>
  <c r="AJ547" i="1" s="1"/>
  <c r="AK547" i="1"/>
  <c r="AL547" i="1" l="1"/>
  <c r="AM547" i="1"/>
  <c r="AP547" i="1"/>
  <c r="AH547" i="1"/>
  <c r="AF547" i="1"/>
  <c r="AB547" i="1"/>
  <c r="Y547" i="1"/>
  <c r="AA547" i="1"/>
  <c r="X547" i="1"/>
  <c r="Z547" i="1"/>
  <c r="C548" i="1"/>
  <c r="D548" i="1"/>
  <c r="AB548" i="1" s="1"/>
  <c r="AD548" i="1"/>
  <c r="AE548" i="1"/>
  <c r="W548" i="1" s="1"/>
  <c r="AG548" i="1"/>
  <c r="AJ548" i="1" s="1"/>
  <c r="AK548" i="1"/>
  <c r="AL548" i="1" l="1"/>
  <c r="AM548" i="1"/>
  <c r="AC548" i="1"/>
  <c r="AH548" i="1"/>
  <c r="AF548" i="1"/>
  <c r="X548" i="1"/>
  <c r="Z548" i="1"/>
  <c r="Y548" i="1"/>
  <c r="AA548" i="1"/>
  <c r="AP548" i="1"/>
  <c r="C549" i="1"/>
  <c r="D549" i="1"/>
  <c r="AC549" i="1" s="1"/>
  <c r="AD549" i="1"/>
  <c r="AE549" i="1"/>
  <c r="W549" i="1" s="1"/>
  <c r="AG549" i="1"/>
  <c r="AJ549" i="1" s="1"/>
  <c r="AK549" i="1"/>
  <c r="AL549" i="1" l="1"/>
  <c r="AM549" i="1"/>
  <c r="AH549" i="1"/>
  <c r="AF549" i="1"/>
  <c r="AB549" i="1"/>
  <c r="Y549" i="1"/>
  <c r="AA549" i="1"/>
  <c r="X549" i="1"/>
  <c r="Z549" i="1"/>
  <c r="AP549" i="1"/>
  <c r="C550" i="1"/>
  <c r="D550" i="1"/>
  <c r="AC550" i="1" s="1"/>
  <c r="AD550" i="1"/>
  <c r="AE550" i="1"/>
  <c r="W550" i="1" s="1"/>
  <c r="AG550" i="1"/>
  <c r="AJ550" i="1" s="1"/>
  <c r="AK550" i="1"/>
  <c r="AL550" i="1" l="1"/>
  <c r="AM550" i="1"/>
  <c r="AP550" i="1"/>
  <c r="AH550" i="1"/>
  <c r="AF550" i="1"/>
  <c r="AB550" i="1"/>
  <c r="Y550" i="1"/>
  <c r="AA550" i="1"/>
  <c r="X550" i="1"/>
  <c r="Z550" i="1"/>
  <c r="C551" i="1"/>
  <c r="D551" i="1"/>
  <c r="AB551" i="1" s="1"/>
  <c r="AD551" i="1"/>
  <c r="AE551" i="1"/>
  <c r="W551" i="1" s="1"/>
  <c r="AG551" i="1"/>
  <c r="AJ551" i="1" s="1"/>
  <c r="AK551" i="1"/>
  <c r="AL551" i="1" l="1"/>
  <c r="AM551" i="1"/>
  <c r="AC551" i="1"/>
  <c r="AH551" i="1"/>
  <c r="AF551" i="1"/>
  <c r="X551" i="1"/>
  <c r="Z551" i="1"/>
  <c r="Y551" i="1"/>
  <c r="AA551" i="1"/>
  <c r="AP551" i="1"/>
  <c r="C552" i="1"/>
  <c r="D552" i="1"/>
  <c r="AC552" i="1" s="1"/>
  <c r="AD552" i="1"/>
  <c r="AE552" i="1"/>
  <c r="W552" i="1" s="1"/>
  <c r="AG552" i="1"/>
  <c r="AJ552" i="1" s="1"/>
  <c r="AK552" i="1"/>
  <c r="AL552" i="1" l="1"/>
  <c r="AM552" i="1"/>
  <c r="AP552" i="1"/>
  <c r="AH552" i="1"/>
  <c r="AF552" i="1"/>
  <c r="AB552" i="1"/>
  <c r="Y552" i="1"/>
  <c r="AA552" i="1"/>
  <c r="X552" i="1"/>
  <c r="Z552" i="1"/>
  <c r="C553" i="1"/>
  <c r="D553" i="1"/>
  <c r="AB553" i="1" s="1"/>
  <c r="AD553" i="1"/>
  <c r="AE553" i="1"/>
  <c r="W553" i="1" s="1"/>
  <c r="AG553" i="1"/>
  <c r="AJ553" i="1" s="1"/>
  <c r="AK553" i="1"/>
  <c r="AL553" i="1" l="1"/>
  <c r="AM553" i="1"/>
  <c r="AC553" i="1"/>
  <c r="AH553" i="1"/>
  <c r="AF553" i="1"/>
  <c r="X553" i="1"/>
  <c r="Z553" i="1"/>
  <c r="Y553" i="1"/>
  <c r="AA553" i="1"/>
  <c r="AP553" i="1"/>
  <c r="C554" i="1"/>
  <c r="D554" i="1"/>
  <c r="AC554" i="1" s="1"/>
  <c r="AD554" i="1"/>
  <c r="AE554" i="1"/>
  <c r="W554" i="1" s="1"/>
  <c r="AG554" i="1"/>
  <c r="AJ554" i="1" s="1"/>
  <c r="AK554" i="1"/>
  <c r="AL554" i="1" l="1"/>
  <c r="AM554" i="1"/>
  <c r="AP554" i="1"/>
  <c r="AH554" i="1"/>
  <c r="AF554" i="1"/>
  <c r="AB554" i="1"/>
  <c r="Y554" i="1"/>
  <c r="AA554" i="1"/>
  <c r="X554" i="1"/>
  <c r="Z554" i="1"/>
  <c r="C555" i="1"/>
  <c r="D555" i="1"/>
  <c r="AB555" i="1" s="1"/>
  <c r="AD555" i="1"/>
  <c r="AE555" i="1"/>
  <c r="W555" i="1" s="1"/>
  <c r="AG555" i="1"/>
  <c r="AJ555" i="1" s="1"/>
  <c r="AK555" i="1"/>
  <c r="AL555" i="1" l="1"/>
  <c r="AM555" i="1"/>
  <c r="AC555" i="1"/>
  <c r="AH555" i="1"/>
  <c r="AF555" i="1"/>
  <c r="X555" i="1"/>
  <c r="Z555" i="1"/>
  <c r="Y555" i="1"/>
  <c r="AA555" i="1"/>
  <c r="AP555" i="1"/>
  <c r="C556" i="1"/>
  <c r="D556" i="1"/>
  <c r="AC556" i="1" s="1"/>
  <c r="AD556" i="1"/>
  <c r="AE556" i="1"/>
  <c r="W556" i="1" s="1"/>
  <c r="AG556" i="1"/>
  <c r="AJ556" i="1" s="1"/>
  <c r="AK556" i="1"/>
  <c r="AL556" i="1" l="1"/>
  <c r="AM556" i="1"/>
  <c r="AH556" i="1"/>
  <c r="AF556" i="1"/>
  <c r="AB556" i="1"/>
  <c r="Y556" i="1"/>
  <c r="AA556" i="1"/>
  <c r="X556" i="1"/>
  <c r="Z556" i="1"/>
  <c r="AP556" i="1"/>
  <c r="C557" i="1"/>
  <c r="D557" i="1"/>
  <c r="AC557" i="1" s="1"/>
  <c r="AD557" i="1"/>
  <c r="AE557" i="1"/>
  <c r="W557" i="1" s="1"/>
  <c r="AG557" i="1"/>
  <c r="AJ557" i="1" s="1"/>
  <c r="AK557" i="1"/>
  <c r="AL557" i="1" l="1"/>
  <c r="AM557" i="1"/>
  <c r="AP557" i="1"/>
  <c r="AH557" i="1"/>
  <c r="AF557" i="1"/>
  <c r="AB557" i="1"/>
  <c r="Y557" i="1"/>
  <c r="AA557" i="1"/>
  <c r="X557" i="1"/>
  <c r="Z557" i="1"/>
  <c r="C558" i="1"/>
  <c r="D558" i="1"/>
  <c r="AB558" i="1" s="1"/>
  <c r="AD558" i="1"/>
  <c r="AE558" i="1"/>
  <c r="W558" i="1" s="1"/>
  <c r="AG558" i="1"/>
  <c r="AJ558" i="1" s="1"/>
  <c r="AK558" i="1"/>
  <c r="AL558" i="1" l="1"/>
  <c r="AM558" i="1"/>
  <c r="AC558" i="1"/>
  <c r="AH558" i="1"/>
  <c r="AF558" i="1"/>
  <c r="X558" i="1"/>
  <c r="Z558" i="1"/>
  <c r="Y558" i="1"/>
  <c r="AA558" i="1"/>
  <c r="AP558" i="1"/>
  <c r="C559" i="1"/>
  <c r="D559" i="1"/>
  <c r="AC559" i="1" s="1"/>
  <c r="AD559" i="1"/>
  <c r="AE559" i="1"/>
  <c r="W559" i="1" s="1"/>
  <c r="AG559" i="1"/>
  <c r="AJ559" i="1" s="1"/>
  <c r="AK559" i="1"/>
  <c r="AL559" i="1" l="1"/>
  <c r="AM559" i="1"/>
  <c r="AP559" i="1"/>
  <c r="AH559" i="1"/>
  <c r="AF559" i="1"/>
  <c r="AB559" i="1"/>
  <c r="Y559" i="1"/>
  <c r="AA559" i="1"/>
  <c r="X559" i="1"/>
  <c r="Z559" i="1"/>
  <c r="C560" i="1"/>
  <c r="D560" i="1"/>
  <c r="AB560" i="1" s="1"/>
  <c r="AD560" i="1"/>
  <c r="AE560" i="1"/>
  <c r="W560" i="1" s="1"/>
  <c r="AG560" i="1"/>
  <c r="AJ560" i="1" s="1"/>
  <c r="AK560" i="1"/>
  <c r="AL560" i="1" l="1"/>
  <c r="AM560" i="1"/>
  <c r="AC560" i="1"/>
  <c r="AH560" i="1"/>
  <c r="AF560" i="1"/>
  <c r="X560" i="1"/>
  <c r="Z560" i="1"/>
  <c r="AA560" i="1"/>
  <c r="Y560" i="1"/>
  <c r="AP560" i="1"/>
  <c r="C561" i="1"/>
  <c r="D561" i="1"/>
  <c r="AC561" i="1" s="1"/>
  <c r="AD561" i="1"/>
  <c r="AE561" i="1"/>
  <c r="W561" i="1" s="1"/>
  <c r="AG561" i="1"/>
  <c r="AJ561" i="1" s="1"/>
  <c r="AK561" i="1"/>
  <c r="AL561" i="1" l="1"/>
  <c r="AM561" i="1"/>
  <c r="AP561" i="1"/>
  <c r="AH561" i="1"/>
  <c r="AF561" i="1"/>
  <c r="AB561" i="1"/>
  <c r="Y561" i="1"/>
  <c r="AA561" i="1"/>
  <c r="X561" i="1"/>
  <c r="Z561" i="1"/>
  <c r="C562" i="1"/>
  <c r="D562" i="1"/>
  <c r="AB562" i="1" s="1"/>
  <c r="AD562" i="1"/>
  <c r="AE562" i="1"/>
  <c r="W562" i="1" s="1"/>
  <c r="AG562" i="1"/>
  <c r="AJ562" i="1" s="1"/>
  <c r="AK562" i="1"/>
  <c r="AL562" i="1" l="1"/>
  <c r="AM562" i="1"/>
  <c r="AC562" i="1"/>
  <c r="AH562" i="1"/>
  <c r="AF562" i="1"/>
  <c r="X562" i="1"/>
  <c r="Z562" i="1"/>
  <c r="Y562" i="1"/>
  <c r="AA562" i="1"/>
  <c r="AP562" i="1"/>
  <c r="C563" i="1"/>
  <c r="D563" i="1"/>
  <c r="AC563" i="1" s="1"/>
  <c r="AD563" i="1"/>
  <c r="AE563" i="1"/>
  <c r="W563" i="1" s="1"/>
  <c r="AG563" i="1"/>
  <c r="AJ563" i="1" s="1"/>
  <c r="AK563" i="1"/>
  <c r="AL563" i="1" l="1"/>
  <c r="AM563" i="1"/>
  <c r="AP563" i="1"/>
  <c r="AH563" i="1"/>
  <c r="AF563" i="1"/>
  <c r="AB563" i="1"/>
  <c r="Y563" i="1"/>
  <c r="AA563" i="1"/>
  <c r="X563" i="1"/>
  <c r="Z563" i="1"/>
  <c r="C564" i="1"/>
  <c r="D564" i="1"/>
  <c r="AB564" i="1" s="1"/>
  <c r="AD564" i="1"/>
  <c r="AE564" i="1"/>
  <c r="W564" i="1" s="1"/>
  <c r="AG564" i="1"/>
  <c r="AJ564" i="1" s="1"/>
  <c r="AK564" i="1"/>
  <c r="AL564" i="1" l="1"/>
  <c r="AM564" i="1"/>
  <c r="AC564" i="1"/>
  <c r="AH564" i="1"/>
  <c r="AF564" i="1"/>
  <c r="X564" i="1"/>
  <c r="Z564" i="1"/>
  <c r="Y564" i="1"/>
  <c r="AA564" i="1"/>
  <c r="AP564" i="1"/>
  <c r="C565" i="1"/>
  <c r="D565" i="1"/>
  <c r="AC565" i="1" s="1"/>
  <c r="AD565" i="1"/>
  <c r="AE565" i="1"/>
  <c r="W565" i="1" s="1"/>
  <c r="AG565" i="1"/>
  <c r="AJ565" i="1" s="1"/>
  <c r="AK565" i="1"/>
  <c r="AL565" i="1" l="1"/>
  <c r="AM565" i="1"/>
  <c r="AH565" i="1"/>
  <c r="AF565" i="1"/>
  <c r="AB565" i="1"/>
  <c r="Y565" i="1"/>
  <c r="AA565" i="1"/>
  <c r="X565" i="1"/>
  <c r="Z565" i="1"/>
  <c r="AP565" i="1"/>
  <c r="C566" i="1"/>
  <c r="D566" i="1"/>
  <c r="AC566" i="1" s="1"/>
  <c r="AD566" i="1"/>
  <c r="AE566" i="1"/>
  <c r="W566" i="1" s="1"/>
  <c r="AG566" i="1"/>
  <c r="AJ566" i="1" s="1"/>
  <c r="AK566" i="1"/>
  <c r="AL566" i="1" l="1"/>
  <c r="AM566" i="1"/>
  <c r="AP566" i="1"/>
  <c r="AH566" i="1"/>
  <c r="AF566" i="1"/>
  <c r="AB566" i="1"/>
  <c r="Y566" i="1"/>
  <c r="AA566" i="1"/>
  <c r="X566" i="1"/>
  <c r="Z566" i="1"/>
  <c r="C567" i="1"/>
  <c r="D567" i="1"/>
  <c r="AB567" i="1" s="1"/>
  <c r="AD567" i="1"/>
  <c r="AE567" i="1"/>
  <c r="W567" i="1" s="1"/>
  <c r="AG567" i="1"/>
  <c r="AJ567" i="1" s="1"/>
  <c r="AK567" i="1"/>
  <c r="AL567" i="1" l="1"/>
  <c r="AM567" i="1"/>
  <c r="AH567" i="1"/>
  <c r="AF567" i="1"/>
  <c r="AC567" i="1"/>
  <c r="X567" i="1"/>
  <c r="Z567" i="1"/>
  <c r="Y567" i="1"/>
  <c r="AA567" i="1"/>
  <c r="AP567" i="1"/>
  <c r="C568" i="1"/>
  <c r="D568" i="1"/>
  <c r="AC568" i="1" s="1"/>
  <c r="AD568" i="1"/>
  <c r="AE568" i="1"/>
  <c r="W568" i="1" s="1"/>
  <c r="AG568" i="1"/>
  <c r="AJ568" i="1" s="1"/>
  <c r="AK568" i="1"/>
  <c r="AL568" i="1" l="1"/>
  <c r="AM568" i="1"/>
  <c r="AH568" i="1"/>
  <c r="AF568" i="1"/>
  <c r="AB568" i="1"/>
  <c r="Y568" i="1"/>
  <c r="AA568" i="1"/>
  <c r="X568" i="1"/>
  <c r="Z568" i="1"/>
  <c r="AP568" i="1"/>
  <c r="C569" i="1"/>
  <c r="D569" i="1"/>
  <c r="AC569" i="1" s="1"/>
  <c r="AD569" i="1"/>
  <c r="AE569" i="1"/>
  <c r="W569" i="1" s="1"/>
  <c r="AG569" i="1"/>
  <c r="AJ569" i="1" s="1"/>
  <c r="AK569" i="1"/>
  <c r="AL569" i="1" l="1"/>
  <c r="AM569" i="1"/>
  <c r="AP569" i="1"/>
  <c r="AH569" i="1"/>
  <c r="AF569" i="1"/>
  <c r="AB569" i="1"/>
  <c r="Y569" i="1"/>
  <c r="AA569" i="1"/>
  <c r="X569" i="1"/>
  <c r="Z569" i="1"/>
  <c r="C570" i="1"/>
  <c r="D570" i="1"/>
  <c r="AB570" i="1" s="1"/>
  <c r="AD570" i="1"/>
  <c r="AE570" i="1"/>
  <c r="W570" i="1" s="1"/>
  <c r="AG570" i="1"/>
  <c r="AJ570" i="1" s="1"/>
  <c r="AK570" i="1"/>
  <c r="AL570" i="1" l="1"/>
  <c r="AM570" i="1"/>
  <c r="AC570" i="1"/>
  <c r="AH570" i="1"/>
  <c r="AF570" i="1"/>
  <c r="X570" i="1"/>
  <c r="Z570" i="1"/>
  <c r="Y570" i="1"/>
  <c r="AA570" i="1"/>
  <c r="AP570" i="1"/>
  <c r="C571" i="1"/>
  <c r="D571" i="1"/>
  <c r="AC571" i="1" s="1"/>
  <c r="AD571" i="1"/>
  <c r="AE571" i="1"/>
  <c r="W571" i="1" s="1"/>
  <c r="AG571" i="1"/>
  <c r="AJ571" i="1" s="1"/>
  <c r="AK571" i="1"/>
  <c r="AL571" i="1" l="1"/>
  <c r="AM571" i="1"/>
  <c r="AP571" i="1"/>
  <c r="AH571" i="1"/>
  <c r="AF571" i="1"/>
  <c r="AB571" i="1"/>
  <c r="Y571" i="1"/>
  <c r="AA571" i="1"/>
  <c r="X571" i="1"/>
  <c r="Z571" i="1"/>
  <c r="C572" i="1"/>
  <c r="D572" i="1"/>
  <c r="AB572" i="1" s="1"/>
  <c r="AD572" i="1"/>
  <c r="AE572" i="1"/>
  <c r="W572" i="1" s="1"/>
  <c r="AG572" i="1"/>
  <c r="AJ572" i="1" s="1"/>
  <c r="AK572" i="1"/>
  <c r="AL572" i="1" l="1"/>
  <c r="AM572" i="1"/>
  <c r="AC572" i="1"/>
  <c r="AH572" i="1"/>
  <c r="AF572" i="1"/>
  <c r="X572" i="1"/>
  <c r="Z572" i="1"/>
  <c r="Y572" i="1"/>
  <c r="AA572" i="1"/>
  <c r="AP572" i="1"/>
  <c r="C573" i="1"/>
  <c r="D573" i="1"/>
  <c r="AC573" i="1" s="1"/>
  <c r="AD573" i="1"/>
  <c r="AE573" i="1"/>
  <c r="W573" i="1" s="1"/>
  <c r="AG573" i="1"/>
  <c r="AJ573" i="1" s="1"/>
  <c r="AK573" i="1"/>
  <c r="AL573" i="1" l="1"/>
  <c r="AM573" i="1"/>
  <c r="AH573" i="1"/>
  <c r="AF573" i="1"/>
  <c r="AB573" i="1"/>
  <c r="Y573" i="1"/>
  <c r="AA573" i="1"/>
  <c r="X573" i="1"/>
  <c r="Z573" i="1"/>
  <c r="AP573" i="1"/>
  <c r="C574" i="1"/>
  <c r="D574" i="1"/>
  <c r="AC574" i="1" s="1"/>
  <c r="AD574" i="1"/>
  <c r="AE574" i="1"/>
  <c r="W574" i="1" s="1"/>
  <c r="AG574" i="1"/>
  <c r="AJ574" i="1" s="1"/>
  <c r="AK574" i="1"/>
  <c r="AL574" i="1" l="1"/>
  <c r="AM574" i="1"/>
  <c r="AH574" i="1"/>
  <c r="AF574" i="1"/>
  <c r="AB574" i="1"/>
  <c r="Y574" i="1"/>
  <c r="AA574" i="1"/>
  <c r="X574" i="1"/>
  <c r="Z574" i="1"/>
  <c r="AP574" i="1"/>
  <c r="C575" i="1"/>
  <c r="D575" i="1"/>
  <c r="AC575" i="1" s="1"/>
  <c r="AD575" i="1"/>
  <c r="AE575" i="1"/>
  <c r="W575" i="1" s="1"/>
  <c r="AG575" i="1"/>
  <c r="AJ575" i="1" s="1"/>
  <c r="AK575" i="1"/>
  <c r="AL575" i="1" l="1"/>
  <c r="AM575" i="1"/>
  <c r="AP575" i="1"/>
  <c r="AH575" i="1"/>
  <c r="AF575" i="1"/>
  <c r="AB575" i="1"/>
  <c r="Y575" i="1"/>
  <c r="AA575" i="1"/>
  <c r="X575" i="1"/>
  <c r="Z575" i="1"/>
  <c r="C576" i="1"/>
  <c r="D576" i="1"/>
  <c r="AB576" i="1" s="1"/>
  <c r="AD576" i="1"/>
  <c r="AE576" i="1"/>
  <c r="W576" i="1" s="1"/>
  <c r="AG576" i="1"/>
  <c r="AJ576" i="1" s="1"/>
  <c r="AK576" i="1"/>
  <c r="AL576" i="1" l="1"/>
  <c r="AM576" i="1"/>
  <c r="AC576" i="1"/>
  <c r="AH576" i="1"/>
  <c r="AF576" i="1"/>
  <c r="X576" i="1"/>
  <c r="Z576" i="1"/>
  <c r="Y576" i="1"/>
  <c r="AA576" i="1"/>
  <c r="AP576" i="1"/>
  <c r="C577" i="1"/>
  <c r="D577" i="1"/>
  <c r="AC577" i="1" s="1"/>
  <c r="AD577" i="1"/>
  <c r="AE577" i="1"/>
  <c r="W577" i="1" s="1"/>
  <c r="AG577" i="1"/>
  <c r="AJ577" i="1" s="1"/>
  <c r="AK577" i="1"/>
  <c r="AL577" i="1" l="1"/>
  <c r="AM577" i="1"/>
  <c r="AP577" i="1"/>
  <c r="AH577" i="1"/>
  <c r="AF577" i="1"/>
  <c r="AB577" i="1"/>
  <c r="Y577" i="1"/>
  <c r="AA577" i="1"/>
  <c r="X577" i="1"/>
  <c r="Z577" i="1"/>
  <c r="C578" i="1"/>
  <c r="D578" i="1"/>
  <c r="AB578" i="1" s="1"/>
  <c r="AD578" i="1"/>
  <c r="AE578" i="1"/>
  <c r="W578" i="1" s="1"/>
  <c r="AG578" i="1"/>
  <c r="AJ578" i="1" s="1"/>
  <c r="AK578" i="1"/>
  <c r="AL578" i="1" l="1"/>
  <c r="AM578" i="1"/>
  <c r="AC578" i="1"/>
  <c r="AH578" i="1"/>
  <c r="AF578" i="1"/>
  <c r="X578" i="1"/>
  <c r="Z578" i="1"/>
  <c r="Y578" i="1"/>
  <c r="AA578" i="1"/>
  <c r="AP578" i="1"/>
  <c r="C579" i="1"/>
  <c r="D579" i="1"/>
  <c r="AC579" i="1" s="1"/>
  <c r="AD579" i="1"/>
  <c r="AE579" i="1"/>
  <c r="W579" i="1" s="1"/>
  <c r="AG579" i="1"/>
  <c r="AJ579" i="1" s="1"/>
  <c r="AK579" i="1"/>
  <c r="AL579" i="1" l="1"/>
  <c r="AM579" i="1"/>
  <c r="AH579" i="1"/>
  <c r="AF579" i="1"/>
  <c r="AB579" i="1"/>
  <c r="Y579" i="1"/>
  <c r="AA579" i="1"/>
  <c r="X579" i="1"/>
  <c r="Z579" i="1"/>
  <c r="AP579" i="1"/>
  <c r="C580" i="1"/>
  <c r="D580" i="1"/>
  <c r="AC580" i="1" s="1"/>
  <c r="AD580" i="1"/>
  <c r="AE580" i="1"/>
  <c r="W580" i="1" s="1"/>
  <c r="AG580" i="1"/>
  <c r="AJ580" i="1" s="1"/>
  <c r="AK580" i="1"/>
  <c r="AL580" i="1" l="1"/>
  <c r="AM580" i="1"/>
  <c r="AH580" i="1"/>
  <c r="AF580" i="1"/>
  <c r="AB580" i="1"/>
  <c r="Y580" i="1"/>
  <c r="AA580" i="1"/>
  <c r="X580" i="1"/>
  <c r="Z580" i="1"/>
  <c r="AP580" i="1"/>
  <c r="C581" i="1"/>
  <c r="D581" i="1"/>
  <c r="AC581" i="1" s="1"/>
  <c r="AD581" i="1"/>
  <c r="AE581" i="1"/>
  <c r="W581" i="1" s="1"/>
  <c r="AG581" i="1"/>
  <c r="AJ581" i="1" s="1"/>
  <c r="AK581" i="1"/>
  <c r="AL581" i="1" l="1"/>
  <c r="AM581" i="1"/>
  <c r="AH581" i="1"/>
  <c r="AF581" i="1"/>
  <c r="AB581" i="1"/>
  <c r="Y581" i="1"/>
  <c r="AA581" i="1"/>
  <c r="X581" i="1"/>
  <c r="Z581" i="1"/>
  <c r="AP581" i="1"/>
  <c r="C582" i="1"/>
  <c r="D582" i="1"/>
  <c r="AC582" i="1" s="1"/>
  <c r="AD582" i="1"/>
  <c r="AE582" i="1"/>
  <c r="W582" i="1" s="1"/>
  <c r="AG582" i="1"/>
  <c r="AJ582" i="1" s="1"/>
  <c r="AK582" i="1"/>
  <c r="AL582" i="1" l="1"/>
  <c r="AM582" i="1"/>
  <c r="AP582" i="1"/>
  <c r="AH582" i="1"/>
  <c r="AF582" i="1"/>
  <c r="AB582" i="1"/>
  <c r="Y582" i="1"/>
  <c r="AA582" i="1"/>
  <c r="X582" i="1"/>
  <c r="Z582" i="1"/>
  <c r="C583" i="1"/>
  <c r="D583" i="1"/>
  <c r="AB583" i="1" s="1"/>
  <c r="AD583" i="1"/>
  <c r="AE583" i="1"/>
  <c r="W583" i="1" s="1"/>
  <c r="AG583" i="1"/>
  <c r="AJ583" i="1" s="1"/>
  <c r="AK583" i="1"/>
  <c r="AL583" i="1" l="1"/>
  <c r="AM583" i="1"/>
  <c r="AC583" i="1"/>
  <c r="AH583" i="1"/>
  <c r="AF583" i="1"/>
  <c r="X583" i="1"/>
  <c r="Z583" i="1"/>
  <c r="Y583" i="1"/>
  <c r="AA583" i="1"/>
  <c r="AP583" i="1"/>
  <c r="C584" i="1"/>
  <c r="D584" i="1"/>
  <c r="AC584" i="1" s="1"/>
  <c r="AD584" i="1"/>
  <c r="AE584" i="1"/>
  <c r="W584" i="1" s="1"/>
  <c r="AG584" i="1"/>
  <c r="AJ584" i="1" s="1"/>
  <c r="AK584" i="1"/>
  <c r="AL584" i="1" l="1"/>
  <c r="AM584" i="1"/>
  <c r="AH584" i="1"/>
  <c r="AF584" i="1"/>
  <c r="AB584" i="1"/>
  <c r="Y584" i="1"/>
  <c r="AA584" i="1"/>
  <c r="X584" i="1"/>
  <c r="Z584" i="1"/>
  <c r="AP584" i="1"/>
  <c r="C585" i="1"/>
  <c r="D585" i="1"/>
  <c r="AC585" i="1" s="1"/>
  <c r="AD585" i="1"/>
  <c r="AE585" i="1"/>
  <c r="W585" i="1" s="1"/>
  <c r="AG585" i="1"/>
  <c r="AJ585" i="1" s="1"/>
  <c r="AK585" i="1"/>
  <c r="AL585" i="1" l="1"/>
  <c r="AM585" i="1"/>
  <c r="AP585" i="1"/>
  <c r="AH585" i="1"/>
  <c r="AF585" i="1"/>
  <c r="AB585" i="1"/>
  <c r="Y585" i="1"/>
  <c r="AA585" i="1"/>
  <c r="X585" i="1"/>
  <c r="Z585" i="1"/>
  <c r="C586" i="1"/>
  <c r="D586" i="1"/>
  <c r="AB586" i="1" s="1"/>
  <c r="AD586" i="1"/>
  <c r="AE586" i="1"/>
  <c r="W586" i="1" s="1"/>
  <c r="AG586" i="1"/>
  <c r="AJ586" i="1" s="1"/>
  <c r="AK586" i="1"/>
  <c r="AL586" i="1" l="1"/>
  <c r="AM586" i="1"/>
  <c r="AC586" i="1"/>
  <c r="AH586" i="1"/>
  <c r="AF586" i="1"/>
  <c r="X586" i="1"/>
  <c r="Z586" i="1"/>
  <c r="Y586" i="1"/>
  <c r="AA586" i="1"/>
  <c r="AP586" i="1"/>
  <c r="C587" i="1"/>
  <c r="D587" i="1"/>
  <c r="AC587" i="1" s="1"/>
  <c r="AD587" i="1"/>
  <c r="AE587" i="1"/>
  <c r="W587" i="1" s="1"/>
  <c r="AG587" i="1"/>
  <c r="AJ587" i="1" s="1"/>
  <c r="AK587" i="1"/>
  <c r="AL587" i="1" l="1"/>
  <c r="AM587" i="1"/>
  <c r="AP587" i="1"/>
  <c r="AH587" i="1"/>
  <c r="AF587" i="1"/>
  <c r="AB587" i="1"/>
  <c r="Y587" i="1"/>
  <c r="AA587" i="1"/>
  <c r="X587" i="1"/>
  <c r="Z587" i="1"/>
  <c r="C588" i="1"/>
  <c r="D588" i="1"/>
  <c r="AB588" i="1" s="1"/>
  <c r="AD588" i="1"/>
  <c r="AE588" i="1"/>
  <c r="W588" i="1" s="1"/>
  <c r="AG588" i="1"/>
  <c r="AJ588" i="1" s="1"/>
  <c r="AK588" i="1"/>
  <c r="AL588" i="1" l="1"/>
  <c r="AM588" i="1"/>
  <c r="AC588" i="1"/>
  <c r="AH588" i="1"/>
  <c r="AF588" i="1"/>
  <c r="X588" i="1"/>
  <c r="Z588" i="1"/>
  <c r="Y588" i="1"/>
  <c r="AA588" i="1"/>
  <c r="AP588" i="1"/>
  <c r="C589" i="1"/>
  <c r="D589" i="1"/>
  <c r="AC589" i="1" s="1"/>
  <c r="AD589" i="1"/>
  <c r="AE589" i="1"/>
  <c r="W589" i="1" s="1"/>
  <c r="AG589" i="1"/>
  <c r="AJ589" i="1" s="1"/>
  <c r="AK589" i="1"/>
  <c r="AL589" i="1" l="1"/>
  <c r="AM589" i="1"/>
  <c r="AH589" i="1"/>
  <c r="AF589" i="1"/>
  <c r="AB589" i="1"/>
  <c r="Y589" i="1"/>
  <c r="AA589" i="1"/>
  <c r="X589" i="1"/>
  <c r="Z589" i="1"/>
  <c r="AP589" i="1"/>
  <c r="C590" i="1"/>
  <c r="D590" i="1"/>
  <c r="AC590" i="1" s="1"/>
  <c r="AD590" i="1"/>
  <c r="AE590" i="1"/>
  <c r="W590" i="1" s="1"/>
  <c r="AG590" i="1"/>
  <c r="AJ590" i="1" s="1"/>
  <c r="AK590" i="1"/>
  <c r="AL590" i="1" l="1"/>
  <c r="AM590" i="1"/>
  <c r="AH590" i="1"/>
  <c r="AF590" i="1"/>
  <c r="AB590" i="1"/>
  <c r="Y590" i="1"/>
  <c r="AA590" i="1"/>
  <c r="X590" i="1"/>
  <c r="Z590" i="1"/>
  <c r="AP590" i="1"/>
  <c r="C591" i="1"/>
  <c r="D591" i="1"/>
  <c r="AC591" i="1" s="1"/>
  <c r="AD591" i="1"/>
  <c r="AE591" i="1"/>
  <c r="W591" i="1" s="1"/>
  <c r="AG591" i="1"/>
  <c r="AJ591" i="1" s="1"/>
  <c r="AK591" i="1"/>
  <c r="AL591" i="1" l="1"/>
  <c r="AM591" i="1"/>
  <c r="AP591" i="1"/>
  <c r="AH591" i="1"/>
  <c r="AF591" i="1"/>
  <c r="AB591" i="1"/>
  <c r="Y591" i="1"/>
  <c r="AA591" i="1"/>
  <c r="X591" i="1"/>
  <c r="Z591" i="1"/>
  <c r="C592" i="1"/>
  <c r="D592" i="1"/>
  <c r="AB592" i="1" s="1"/>
  <c r="AD592" i="1"/>
  <c r="AE592" i="1"/>
  <c r="W592" i="1" s="1"/>
  <c r="AG592" i="1"/>
  <c r="AJ592" i="1" s="1"/>
  <c r="AK592" i="1"/>
  <c r="AL592" i="1" l="1"/>
  <c r="AM592" i="1"/>
  <c r="AC592" i="1"/>
  <c r="AH592" i="1"/>
  <c r="AF592" i="1"/>
  <c r="X592" i="1"/>
  <c r="Z592" i="1"/>
  <c r="Y592" i="1"/>
  <c r="AA592" i="1"/>
  <c r="AP592" i="1"/>
  <c r="C593" i="1"/>
  <c r="D593" i="1"/>
  <c r="AB593" i="1" s="1"/>
  <c r="AD593" i="1"/>
  <c r="AE593" i="1"/>
  <c r="W593" i="1" s="1"/>
  <c r="AG593" i="1"/>
  <c r="AJ593" i="1" s="1"/>
  <c r="AK593" i="1"/>
  <c r="AL593" i="1" l="1"/>
  <c r="AM593" i="1"/>
  <c r="AC593" i="1"/>
  <c r="AH593" i="1"/>
  <c r="AF593" i="1"/>
  <c r="Y593" i="1"/>
  <c r="AA593" i="1"/>
  <c r="X593" i="1"/>
  <c r="Z593" i="1"/>
  <c r="AP593" i="1"/>
  <c r="C594" i="1"/>
  <c r="D594" i="1"/>
  <c r="AC594" i="1" s="1"/>
  <c r="AD594" i="1"/>
  <c r="AE594" i="1"/>
  <c r="W594" i="1" s="1"/>
  <c r="AG594" i="1"/>
  <c r="AJ594" i="1" s="1"/>
  <c r="AK594" i="1"/>
  <c r="AL594" i="1" l="1"/>
  <c r="AM594" i="1"/>
  <c r="AH594" i="1"/>
  <c r="AF594" i="1"/>
  <c r="AB594" i="1"/>
  <c r="Y594" i="1"/>
  <c r="AA594" i="1"/>
  <c r="X594" i="1"/>
  <c r="Z594" i="1"/>
  <c r="AP594" i="1"/>
  <c r="C595" i="1"/>
  <c r="D595" i="1"/>
  <c r="AC595" i="1" s="1"/>
  <c r="AD595" i="1"/>
  <c r="AE595" i="1"/>
  <c r="W595" i="1" s="1"/>
  <c r="AG595" i="1"/>
  <c r="AJ595" i="1" s="1"/>
  <c r="AK595" i="1"/>
  <c r="AL595" i="1" l="1"/>
  <c r="AM595" i="1"/>
  <c r="AP595" i="1"/>
  <c r="AH595" i="1"/>
  <c r="AF595" i="1"/>
  <c r="AB595" i="1"/>
  <c r="Y595" i="1"/>
  <c r="AA595" i="1"/>
  <c r="X595" i="1"/>
  <c r="Z595" i="1"/>
  <c r="C596" i="1"/>
  <c r="D596" i="1"/>
  <c r="AB596" i="1" s="1"/>
  <c r="AD596" i="1"/>
  <c r="AE596" i="1"/>
  <c r="W596" i="1" s="1"/>
  <c r="AG596" i="1"/>
  <c r="AJ596" i="1" s="1"/>
  <c r="AK596" i="1"/>
  <c r="AL596" i="1" l="1"/>
  <c r="AM596" i="1"/>
  <c r="AC596" i="1"/>
  <c r="AH596" i="1"/>
  <c r="AF596" i="1"/>
  <c r="X596" i="1"/>
  <c r="Z596" i="1"/>
  <c r="Y596" i="1"/>
  <c r="AA596" i="1"/>
  <c r="AP596" i="1"/>
  <c r="C597" i="1"/>
  <c r="D597" i="1"/>
  <c r="AC597" i="1" s="1"/>
  <c r="AD597" i="1"/>
  <c r="AE597" i="1"/>
  <c r="W597" i="1" s="1"/>
  <c r="AG597" i="1"/>
  <c r="AJ597" i="1" s="1"/>
  <c r="AK597" i="1"/>
  <c r="AL597" i="1" l="1"/>
  <c r="AM597" i="1"/>
  <c r="AH597" i="1"/>
  <c r="AF597" i="1"/>
  <c r="AB597" i="1"/>
  <c r="Y597" i="1"/>
  <c r="AA597" i="1"/>
  <c r="X597" i="1"/>
  <c r="Z597" i="1"/>
  <c r="AP597" i="1"/>
  <c r="C598" i="1"/>
  <c r="D598" i="1"/>
  <c r="AC598" i="1" s="1"/>
  <c r="AD598" i="1"/>
  <c r="AE598" i="1"/>
  <c r="W598" i="1" s="1"/>
  <c r="AG598" i="1"/>
  <c r="AJ598" i="1" s="1"/>
  <c r="AK598" i="1"/>
  <c r="AL598" i="1" l="1"/>
  <c r="AM598" i="1"/>
  <c r="AH598" i="1"/>
  <c r="AF598" i="1"/>
  <c r="AB598" i="1"/>
  <c r="Y598" i="1"/>
  <c r="AA598" i="1"/>
  <c r="X598" i="1"/>
  <c r="Z598" i="1"/>
  <c r="AP598" i="1"/>
  <c r="C599" i="1"/>
  <c r="D599" i="1"/>
  <c r="AC599" i="1" s="1"/>
  <c r="AD599" i="1"/>
  <c r="AE599" i="1"/>
  <c r="W599" i="1" s="1"/>
  <c r="AG599" i="1"/>
  <c r="AJ599" i="1" s="1"/>
  <c r="AK599" i="1"/>
  <c r="AL599" i="1" l="1"/>
  <c r="AM599" i="1"/>
  <c r="AP599" i="1"/>
  <c r="AH599" i="1"/>
  <c r="AF599" i="1"/>
  <c r="AB599" i="1"/>
  <c r="Y599" i="1"/>
  <c r="AA599" i="1"/>
  <c r="X599" i="1"/>
  <c r="Z599" i="1"/>
  <c r="C600" i="1"/>
  <c r="D600" i="1"/>
  <c r="AB600" i="1" s="1"/>
  <c r="AD600" i="1"/>
  <c r="AE600" i="1"/>
  <c r="W600" i="1" s="1"/>
  <c r="AG600" i="1"/>
  <c r="AJ600" i="1" s="1"/>
  <c r="AK600" i="1"/>
  <c r="AL600" i="1" l="1"/>
  <c r="AM600" i="1"/>
  <c r="AC600" i="1"/>
  <c r="AH600" i="1"/>
  <c r="AF600" i="1"/>
  <c r="X600" i="1"/>
  <c r="Z600" i="1"/>
  <c r="Y600" i="1"/>
  <c r="AA600" i="1"/>
  <c r="AP600" i="1"/>
  <c r="C601" i="1"/>
  <c r="D601" i="1"/>
  <c r="AC601" i="1" s="1"/>
  <c r="AD601" i="1"/>
  <c r="AE601" i="1"/>
  <c r="W601" i="1" s="1"/>
  <c r="AG601" i="1"/>
  <c r="AJ601" i="1" s="1"/>
  <c r="AK601" i="1"/>
  <c r="AL601" i="1" l="1"/>
  <c r="AM601" i="1"/>
  <c r="AP601" i="1"/>
  <c r="AH601" i="1"/>
  <c r="AF601" i="1"/>
  <c r="AB601" i="1"/>
  <c r="Y601" i="1"/>
  <c r="AA601" i="1"/>
  <c r="X601" i="1"/>
  <c r="Z601" i="1"/>
  <c r="C602" i="1"/>
  <c r="D602" i="1"/>
  <c r="AB602" i="1" s="1"/>
  <c r="AD602" i="1"/>
  <c r="AE602" i="1"/>
  <c r="W602" i="1" s="1"/>
  <c r="AG602" i="1"/>
  <c r="AJ602" i="1" s="1"/>
  <c r="AK602" i="1"/>
  <c r="AL602" i="1" l="1"/>
  <c r="AM602" i="1"/>
  <c r="AC602" i="1"/>
  <c r="AH602" i="1"/>
  <c r="AF602" i="1"/>
  <c r="X602" i="1"/>
  <c r="Z602" i="1"/>
  <c r="Y602" i="1"/>
  <c r="AA602" i="1"/>
  <c r="AP602" i="1"/>
  <c r="C603" i="1"/>
  <c r="D603" i="1"/>
  <c r="AC603" i="1" s="1"/>
  <c r="AD603" i="1"/>
  <c r="AE603" i="1"/>
  <c r="W603" i="1" s="1"/>
  <c r="AG603" i="1"/>
  <c r="AJ603" i="1" s="1"/>
  <c r="AK603" i="1"/>
  <c r="AL603" i="1" l="1"/>
  <c r="AM603" i="1"/>
  <c r="AP603" i="1"/>
  <c r="AH603" i="1"/>
  <c r="AF603" i="1"/>
  <c r="AB603" i="1"/>
  <c r="Y603" i="1"/>
  <c r="AA603" i="1"/>
  <c r="X603" i="1"/>
  <c r="Z603" i="1"/>
  <c r="C604" i="1"/>
  <c r="D604" i="1"/>
  <c r="AB604" i="1" s="1"/>
  <c r="AD604" i="1"/>
  <c r="AE604" i="1"/>
  <c r="W604" i="1" s="1"/>
  <c r="AG604" i="1"/>
  <c r="AJ604" i="1" s="1"/>
  <c r="AK604" i="1"/>
  <c r="AL604" i="1" l="1"/>
  <c r="AM604" i="1"/>
  <c r="AC604" i="1"/>
  <c r="AH604" i="1"/>
  <c r="AF604" i="1"/>
  <c r="X604" i="1"/>
  <c r="Z604" i="1"/>
  <c r="Y604" i="1"/>
  <c r="AA604" i="1"/>
  <c r="AP604" i="1"/>
  <c r="C605" i="1"/>
  <c r="D605" i="1"/>
  <c r="AC605" i="1" s="1"/>
  <c r="AD605" i="1"/>
  <c r="AE605" i="1"/>
  <c r="W605" i="1" s="1"/>
  <c r="AG605" i="1"/>
  <c r="AJ605" i="1" s="1"/>
  <c r="AK605" i="1"/>
  <c r="AL605" i="1" l="1"/>
  <c r="AM605" i="1"/>
  <c r="AP605" i="1"/>
  <c r="AH605" i="1"/>
  <c r="AF605" i="1"/>
  <c r="AB605" i="1"/>
  <c r="Y605" i="1"/>
  <c r="AA605" i="1"/>
  <c r="X605" i="1"/>
  <c r="Z605" i="1"/>
  <c r="C606" i="1"/>
  <c r="D606" i="1"/>
  <c r="AB606" i="1" s="1"/>
  <c r="AD606" i="1"/>
  <c r="AE606" i="1"/>
  <c r="W606" i="1" s="1"/>
  <c r="AG606" i="1"/>
  <c r="AJ606" i="1" s="1"/>
  <c r="AK606" i="1"/>
  <c r="AL606" i="1" l="1"/>
  <c r="AM606" i="1"/>
  <c r="AH606" i="1"/>
  <c r="AC606" i="1"/>
  <c r="AF606" i="1"/>
  <c r="X606" i="1"/>
  <c r="Z606" i="1"/>
  <c r="Y606" i="1"/>
  <c r="AA606" i="1"/>
  <c r="AP606" i="1"/>
  <c r="C607" i="1"/>
  <c r="D607" i="1"/>
  <c r="AC607" i="1" s="1"/>
  <c r="AD607" i="1"/>
  <c r="AE607" i="1"/>
  <c r="W607" i="1" s="1"/>
  <c r="AG607" i="1"/>
  <c r="AJ607" i="1" s="1"/>
  <c r="AK607" i="1"/>
  <c r="AL607" i="1" l="1"/>
  <c r="AM607" i="1"/>
  <c r="AP607" i="1"/>
  <c r="AH607" i="1"/>
  <c r="AF607" i="1"/>
  <c r="AB607" i="1"/>
  <c r="Y607" i="1"/>
  <c r="AA607" i="1"/>
  <c r="X607" i="1"/>
  <c r="Z607" i="1"/>
  <c r="C608" i="1"/>
  <c r="D608" i="1"/>
  <c r="AB608" i="1" s="1"/>
  <c r="AD608" i="1"/>
  <c r="AE608" i="1"/>
  <c r="W608" i="1" s="1"/>
  <c r="AG608" i="1"/>
  <c r="AJ608" i="1" s="1"/>
  <c r="AK608" i="1"/>
  <c r="AL608" i="1" l="1"/>
  <c r="AM608" i="1"/>
  <c r="AC608" i="1"/>
  <c r="AH608" i="1"/>
  <c r="AF608" i="1"/>
  <c r="X608" i="1"/>
  <c r="Z608" i="1"/>
  <c r="Y608" i="1"/>
  <c r="AA608" i="1"/>
  <c r="AP608" i="1"/>
  <c r="C609" i="1"/>
  <c r="D609" i="1"/>
  <c r="AC609" i="1" s="1"/>
  <c r="AD609" i="1"/>
  <c r="AE609" i="1"/>
  <c r="W609" i="1" s="1"/>
  <c r="AG609" i="1"/>
  <c r="AJ609" i="1" s="1"/>
  <c r="AK609" i="1"/>
  <c r="AL609" i="1" l="1"/>
  <c r="AM609" i="1"/>
  <c r="AH609" i="1"/>
  <c r="AF609" i="1"/>
  <c r="AB609" i="1"/>
  <c r="Y609" i="1"/>
  <c r="AA609" i="1"/>
  <c r="X609" i="1"/>
  <c r="Z609" i="1"/>
  <c r="AP609" i="1"/>
  <c r="C610" i="1"/>
  <c r="D610" i="1"/>
  <c r="AC610" i="1" s="1"/>
  <c r="AD610" i="1"/>
  <c r="AE610" i="1"/>
  <c r="W610" i="1" s="1"/>
  <c r="AG610" i="1"/>
  <c r="AJ610" i="1" s="1"/>
  <c r="AK610" i="1"/>
  <c r="AL610" i="1" l="1"/>
  <c r="AM610" i="1"/>
  <c r="AH610" i="1"/>
  <c r="AF610" i="1"/>
  <c r="AB610" i="1"/>
  <c r="Y610" i="1"/>
  <c r="AA610" i="1"/>
  <c r="X610" i="1"/>
  <c r="Z610" i="1"/>
  <c r="AP610" i="1"/>
  <c r="C611" i="1"/>
  <c r="D611" i="1"/>
  <c r="AC611" i="1" s="1"/>
  <c r="AD611" i="1"/>
  <c r="AE611" i="1"/>
  <c r="W611" i="1" s="1"/>
  <c r="AG611" i="1"/>
  <c r="AJ611" i="1" s="1"/>
  <c r="AK611" i="1"/>
  <c r="AL611" i="1" l="1"/>
  <c r="AM611" i="1"/>
  <c r="AP611" i="1"/>
  <c r="AH611" i="1"/>
  <c r="AF611" i="1"/>
  <c r="AB611" i="1"/>
  <c r="Y611" i="1"/>
  <c r="AA611" i="1"/>
  <c r="X611" i="1"/>
  <c r="Z611" i="1"/>
  <c r="C612" i="1"/>
  <c r="D612" i="1"/>
  <c r="AB612" i="1" s="1"/>
  <c r="AD612" i="1"/>
  <c r="AE612" i="1"/>
  <c r="W612" i="1" s="1"/>
  <c r="AG612" i="1"/>
  <c r="AJ612" i="1" s="1"/>
  <c r="AK612" i="1"/>
  <c r="AL612" i="1" l="1"/>
  <c r="AM612" i="1"/>
  <c r="AC612" i="1"/>
  <c r="AH612" i="1"/>
  <c r="AF612" i="1"/>
  <c r="X612" i="1"/>
  <c r="Z612" i="1"/>
  <c r="Y612" i="1"/>
  <c r="AA612" i="1"/>
  <c r="AP612" i="1"/>
  <c r="C613" i="1"/>
  <c r="D613" i="1"/>
  <c r="AC613" i="1" s="1"/>
  <c r="AD613" i="1"/>
  <c r="AE613" i="1"/>
  <c r="W613" i="1" s="1"/>
  <c r="AG613" i="1"/>
  <c r="AJ613" i="1" s="1"/>
  <c r="AK613" i="1"/>
  <c r="AL613" i="1" l="1"/>
  <c r="AM613" i="1"/>
  <c r="AP613" i="1"/>
  <c r="AH613" i="1"/>
  <c r="AF613" i="1"/>
  <c r="AB613" i="1"/>
  <c r="Y613" i="1"/>
  <c r="AA613" i="1"/>
  <c r="X613" i="1"/>
  <c r="Z613" i="1"/>
  <c r="C614" i="1"/>
  <c r="D614" i="1"/>
  <c r="AB614" i="1" s="1"/>
  <c r="AD614" i="1"/>
  <c r="AE614" i="1"/>
  <c r="W614" i="1" s="1"/>
  <c r="AG614" i="1"/>
  <c r="AJ614" i="1" s="1"/>
  <c r="AK614" i="1"/>
  <c r="AL614" i="1" l="1"/>
  <c r="AM614" i="1"/>
  <c r="AC614" i="1"/>
  <c r="AH614" i="1"/>
  <c r="AF614" i="1"/>
  <c r="X614" i="1"/>
  <c r="Z614" i="1"/>
  <c r="Y614" i="1"/>
  <c r="AA614" i="1"/>
  <c r="AP614" i="1"/>
  <c r="C615" i="1"/>
  <c r="D615" i="1"/>
  <c r="AC615" i="1" s="1"/>
  <c r="AD615" i="1"/>
  <c r="AE615" i="1"/>
  <c r="W615" i="1" s="1"/>
  <c r="AG615" i="1"/>
  <c r="AJ615" i="1" s="1"/>
  <c r="AK615" i="1"/>
  <c r="AL615" i="1" l="1"/>
  <c r="AM615" i="1"/>
  <c r="AP615" i="1"/>
  <c r="AH615" i="1"/>
  <c r="AF615" i="1"/>
  <c r="AB615" i="1"/>
  <c r="Y615" i="1"/>
  <c r="AA615" i="1"/>
  <c r="X615" i="1"/>
  <c r="Z615" i="1"/>
  <c r="C616" i="1"/>
  <c r="D616" i="1"/>
  <c r="AB616" i="1" s="1"/>
  <c r="AD616" i="1"/>
  <c r="AE616" i="1"/>
  <c r="W616" i="1" s="1"/>
  <c r="AG616" i="1"/>
  <c r="AJ616" i="1" s="1"/>
  <c r="AK616" i="1"/>
  <c r="AL616" i="1" l="1"/>
  <c r="AM616" i="1"/>
  <c r="AC616" i="1"/>
  <c r="AH616" i="1"/>
  <c r="AF616" i="1"/>
  <c r="X616" i="1"/>
  <c r="Z616" i="1"/>
  <c r="Y616" i="1"/>
  <c r="AA616" i="1"/>
  <c r="AP616" i="1"/>
  <c r="C617" i="1"/>
  <c r="D617" i="1"/>
  <c r="AC617" i="1" s="1"/>
  <c r="AD617" i="1"/>
  <c r="AE617" i="1"/>
  <c r="W617" i="1" s="1"/>
  <c r="AG617" i="1"/>
  <c r="AJ617" i="1" s="1"/>
  <c r="AK617" i="1"/>
  <c r="AL617" i="1" l="1"/>
  <c r="AM617" i="1"/>
  <c r="AH617" i="1"/>
  <c r="AF617" i="1"/>
  <c r="AB617" i="1"/>
  <c r="Y617" i="1"/>
  <c r="AA617" i="1"/>
  <c r="X617" i="1"/>
  <c r="Z617" i="1"/>
  <c r="AP617" i="1"/>
  <c r="C618" i="1"/>
  <c r="D618" i="1"/>
  <c r="AC618" i="1" s="1"/>
  <c r="AD618" i="1"/>
  <c r="AE618" i="1"/>
  <c r="W618" i="1" s="1"/>
  <c r="AG618" i="1"/>
  <c r="AJ618" i="1" s="1"/>
  <c r="AK618" i="1"/>
  <c r="AL618" i="1" l="1"/>
  <c r="AM618" i="1"/>
  <c r="AP618" i="1"/>
  <c r="AH618" i="1"/>
  <c r="AF618" i="1"/>
  <c r="AB618" i="1"/>
  <c r="Y618" i="1"/>
  <c r="AA618" i="1"/>
  <c r="X618" i="1"/>
  <c r="Z618" i="1"/>
  <c r="C619" i="1"/>
  <c r="D619" i="1"/>
  <c r="AB619" i="1" s="1"/>
  <c r="AD619" i="1"/>
  <c r="AE619" i="1"/>
  <c r="W619" i="1" s="1"/>
  <c r="AG619" i="1"/>
  <c r="AJ619" i="1" s="1"/>
  <c r="AK619" i="1"/>
  <c r="AL619" i="1" l="1"/>
  <c r="AM619" i="1"/>
  <c r="AP619" i="1"/>
  <c r="AC619" i="1"/>
  <c r="AH619" i="1"/>
  <c r="AF619" i="1"/>
  <c r="X619" i="1"/>
  <c r="Z619" i="1"/>
  <c r="Y619" i="1"/>
  <c r="AA619" i="1"/>
  <c r="C620" i="1"/>
  <c r="D620" i="1"/>
  <c r="AB620" i="1" s="1"/>
  <c r="AD620" i="1"/>
  <c r="AE620" i="1"/>
  <c r="W620" i="1" s="1"/>
  <c r="AG620" i="1"/>
  <c r="AJ620" i="1" s="1"/>
  <c r="AK620" i="1"/>
  <c r="AL620" i="1" l="1"/>
  <c r="AM620" i="1"/>
  <c r="AP620" i="1"/>
  <c r="AC620" i="1"/>
  <c r="AH620" i="1"/>
  <c r="AF620" i="1"/>
  <c r="X620" i="1"/>
  <c r="Z620" i="1"/>
  <c r="Y620" i="1"/>
  <c r="AA620" i="1"/>
  <c r="C621" i="1"/>
  <c r="D621" i="1"/>
  <c r="AB621" i="1" s="1"/>
  <c r="AD621" i="1"/>
  <c r="AE621" i="1"/>
  <c r="W621" i="1" s="1"/>
  <c r="AG621" i="1"/>
  <c r="AJ621" i="1" s="1"/>
  <c r="AK621" i="1"/>
  <c r="AL621" i="1" l="1"/>
  <c r="AM621" i="1"/>
  <c r="AP621" i="1"/>
  <c r="AH621" i="1"/>
  <c r="AC621" i="1"/>
  <c r="AF621" i="1"/>
  <c r="X621" i="1"/>
  <c r="Z621" i="1"/>
  <c r="Y621" i="1"/>
  <c r="AA621" i="1"/>
  <c r="C622" i="1"/>
  <c r="D622" i="1"/>
  <c r="AB622" i="1" s="1"/>
  <c r="AD622" i="1"/>
  <c r="AE622" i="1"/>
  <c r="W622" i="1" s="1"/>
  <c r="AG622" i="1"/>
  <c r="AJ622" i="1" s="1"/>
  <c r="AK622" i="1"/>
  <c r="AL622" i="1" l="1"/>
  <c r="AM622" i="1"/>
  <c r="AP622" i="1"/>
  <c r="AC622" i="1"/>
  <c r="AH622" i="1"/>
  <c r="AF622" i="1"/>
  <c r="X622" i="1"/>
  <c r="Z622" i="1"/>
  <c r="Y622" i="1"/>
  <c r="AA622" i="1"/>
  <c r="C623" i="1"/>
  <c r="D623" i="1"/>
  <c r="AB623" i="1" s="1"/>
  <c r="AD623" i="1"/>
  <c r="AE623" i="1"/>
  <c r="W623" i="1" s="1"/>
  <c r="AG623" i="1"/>
  <c r="AJ623" i="1" s="1"/>
  <c r="AK623" i="1"/>
  <c r="AL623" i="1" l="1"/>
  <c r="AM623" i="1"/>
  <c r="AP623" i="1"/>
  <c r="AC623" i="1"/>
  <c r="AH623" i="1"/>
  <c r="AF623" i="1"/>
  <c r="X623" i="1"/>
  <c r="Z623" i="1"/>
  <c r="Y623" i="1"/>
  <c r="AA623" i="1"/>
  <c r="C624" i="1"/>
  <c r="D624" i="1"/>
  <c r="AB624" i="1" s="1"/>
  <c r="AD624" i="1"/>
  <c r="AE624" i="1"/>
  <c r="W624" i="1" s="1"/>
  <c r="AG624" i="1"/>
  <c r="AJ624" i="1" s="1"/>
  <c r="AK624" i="1"/>
  <c r="AL624" i="1" l="1"/>
  <c r="AM624" i="1"/>
  <c r="AP624" i="1"/>
  <c r="AC624" i="1"/>
  <c r="AH624" i="1"/>
  <c r="AF624" i="1"/>
  <c r="X624" i="1"/>
  <c r="Z624" i="1"/>
  <c r="Y624" i="1"/>
  <c r="AA624" i="1"/>
  <c r="C625" i="1"/>
  <c r="D625" i="1"/>
  <c r="AB625" i="1" s="1"/>
  <c r="AD625" i="1"/>
  <c r="AE625" i="1"/>
  <c r="W625" i="1" s="1"/>
  <c r="AG625" i="1"/>
  <c r="AJ625" i="1" s="1"/>
  <c r="AK625" i="1"/>
  <c r="AL625" i="1" l="1"/>
  <c r="AM625" i="1"/>
  <c r="AP625" i="1"/>
  <c r="AC625" i="1"/>
  <c r="AH625" i="1"/>
  <c r="AF625" i="1"/>
  <c r="X625" i="1"/>
  <c r="Z625" i="1"/>
  <c r="Y625" i="1"/>
  <c r="AA625" i="1"/>
  <c r="C626" i="1"/>
  <c r="D626" i="1"/>
  <c r="AB626" i="1" s="1"/>
  <c r="AD626" i="1"/>
  <c r="AE626" i="1"/>
  <c r="W626" i="1" s="1"/>
  <c r="AG626" i="1"/>
  <c r="AJ626" i="1" s="1"/>
  <c r="AK626" i="1"/>
  <c r="AL626" i="1" l="1"/>
  <c r="AM626" i="1"/>
  <c r="AP626" i="1"/>
  <c r="AC626" i="1"/>
  <c r="AH626" i="1"/>
  <c r="AF626" i="1"/>
  <c r="X626" i="1"/>
  <c r="Z626" i="1"/>
  <c r="Y626" i="1"/>
  <c r="AA626" i="1"/>
  <c r="AK8" i="1" l="1"/>
  <c r="AK3" i="1" l="1"/>
  <c r="AN3" i="1" s="1"/>
  <c r="AO3" i="1" s="1"/>
  <c r="AK4" i="1"/>
  <c r="AK5" i="1"/>
  <c r="AN5" i="1" s="1"/>
  <c r="AO5" i="1" s="1"/>
  <c r="AK6" i="1"/>
  <c r="AN6" i="1" s="1"/>
  <c r="AK7" i="1"/>
  <c r="AN7" i="1" s="1"/>
  <c r="AO7" i="1" s="1"/>
  <c r="AK9" i="1"/>
  <c r="AN9" i="1" s="1"/>
  <c r="AK10" i="1"/>
  <c r="AK11" i="1"/>
  <c r="AN11" i="1" s="1"/>
  <c r="AK12" i="1"/>
  <c r="AK13" i="1"/>
  <c r="AK14" i="1"/>
  <c r="AN14" i="1" s="1"/>
  <c r="AO14" i="1" s="1"/>
  <c r="AK15" i="1"/>
  <c r="AK16" i="1"/>
  <c r="AK17" i="1"/>
  <c r="AN17" i="1" s="1"/>
  <c r="AO17" i="1" s="1"/>
  <c r="AK18" i="1"/>
  <c r="AK19" i="1"/>
  <c r="AN19" i="1" s="1"/>
  <c r="AO19" i="1" s="1"/>
  <c r="AK20" i="1"/>
  <c r="AK21" i="1"/>
  <c r="AK22" i="1"/>
  <c r="AN22" i="1" s="1"/>
  <c r="AK23" i="1"/>
  <c r="AK24" i="1"/>
  <c r="AN24" i="1" s="1"/>
  <c r="AK25" i="1"/>
  <c r="AK26" i="1"/>
  <c r="AK27" i="1"/>
  <c r="AN27" i="1" s="1"/>
  <c r="AK28" i="1"/>
  <c r="AK29" i="1"/>
  <c r="AN29" i="1" s="1"/>
  <c r="AO29" i="1" s="1"/>
  <c r="AK30" i="1"/>
  <c r="AK31" i="1"/>
  <c r="AN31" i="1" s="1"/>
  <c r="AO31" i="1" s="1"/>
  <c r="AK32" i="1"/>
  <c r="AK33" i="1"/>
  <c r="AN33" i="1" s="1"/>
  <c r="AO33" i="1" s="1"/>
  <c r="AK34" i="1"/>
  <c r="AK35" i="1"/>
  <c r="AN35" i="1" s="1"/>
  <c r="AO35" i="1" s="1"/>
  <c r="AK36" i="1"/>
  <c r="AK37" i="1"/>
  <c r="AN37" i="1" s="1"/>
  <c r="AO37" i="1" s="1"/>
  <c r="AK38" i="1"/>
  <c r="AN38" i="1" s="1"/>
  <c r="AK39" i="1"/>
  <c r="AK40" i="1"/>
  <c r="AN40" i="1" s="1"/>
  <c r="AO40" i="1" s="1"/>
  <c r="AK41" i="1"/>
  <c r="AK42" i="1"/>
  <c r="AN42" i="1" s="1"/>
  <c r="AK43" i="1"/>
  <c r="AK44" i="1"/>
  <c r="AN44" i="1" s="1"/>
  <c r="AK45" i="1"/>
  <c r="AN45" i="1" s="1"/>
  <c r="AO45" i="1" s="1"/>
  <c r="AK46" i="1"/>
  <c r="AN46" i="1" s="1"/>
  <c r="AK47" i="1"/>
  <c r="AK48" i="1"/>
  <c r="AK49" i="1"/>
  <c r="AK50" i="1"/>
  <c r="AN50" i="1" s="1"/>
  <c r="AO50" i="1" s="1"/>
  <c r="AK51" i="1"/>
  <c r="AN51" i="1" s="1"/>
  <c r="AK52" i="1"/>
  <c r="AK53" i="1"/>
  <c r="AK54" i="1"/>
  <c r="AN54" i="1" s="1"/>
  <c r="AK55" i="1"/>
  <c r="AN55" i="1" s="1"/>
  <c r="AO55" i="1" s="1"/>
  <c r="AK56" i="1"/>
  <c r="AN56" i="1" s="1"/>
  <c r="AK57" i="1"/>
  <c r="AK58" i="1"/>
  <c r="AK59" i="1"/>
  <c r="AK60" i="1"/>
  <c r="AN60" i="1" s="1"/>
  <c r="AK61" i="1"/>
  <c r="AN61" i="1" s="1"/>
  <c r="AO61" i="1" s="1"/>
  <c r="AK62" i="1"/>
  <c r="AK63" i="1"/>
  <c r="AK64" i="1"/>
  <c r="AN64" i="1" s="1"/>
  <c r="AK65" i="1"/>
  <c r="AK66" i="1"/>
  <c r="AK67" i="1"/>
  <c r="AK68" i="1"/>
  <c r="AK69" i="1"/>
  <c r="AK71" i="1"/>
  <c r="AK72" i="1"/>
  <c r="AN72" i="1" s="1"/>
  <c r="AK73" i="1"/>
  <c r="AN73" i="1" s="1"/>
  <c r="AO73" i="1" s="1"/>
  <c r="AK74" i="1"/>
  <c r="AK75" i="1"/>
  <c r="AK76" i="1"/>
  <c r="AN76" i="1" s="1"/>
  <c r="AO76" i="1" s="1"/>
  <c r="AK77" i="1"/>
  <c r="AK78" i="1"/>
  <c r="AN78" i="1" s="1"/>
  <c r="AK79" i="1"/>
  <c r="AK80" i="1"/>
  <c r="AK81" i="1"/>
  <c r="AK82" i="1"/>
  <c r="AK83" i="1"/>
  <c r="AN83" i="1" s="1"/>
  <c r="AO83" i="1" s="1"/>
  <c r="AK84" i="1"/>
  <c r="AK85" i="1"/>
  <c r="AK86" i="1"/>
  <c r="AK87" i="1"/>
  <c r="AN87" i="1" s="1"/>
  <c r="AO87" i="1" s="1"/>
  <c r="AK88" i="1"/>
  <c r="AN88" i="1" s="1"/>
  <c r="AK89" i="1"/>
  <c r="AN89" i="1" s="1"/>
  <c r="AO89" i="1" s="1"/>
  <c r="AK90" i="1"/>
  <c r="AN90" i="1" s="1"/>
  <c r="AK91" i="1"/>
  <c r="AK92" i="1"/>
  <c r="AK93" i="1"/>
  <c r="AK94" i="1"/>
  <c r="AK95" i="1"/>
  <c r="AK96" i="1"/>
  <c r="AK97" i="1"/>
  <c r="AK98" i="1"/>
  <c r="AN98" i="1" s="1"/>
  <c r="AO98" i="1" s="1"/>
  <c r="AK99" i="1"/>
  <c r="AN99" i="1" s="1"/>
  <c r="AK100" i="1"/>
  <c r="AN100" i="1" s="1"/>
  <c r="AO100" i="1" s="1"/>
  <c r="AK101" i="1"/>
  <c r="AK102" i="1"/>
  <c r="AK103" i="1"/>
  <c r="AN103" i="1" s="1"/>
  <c r="AO103" i="1" s="1"/>
  <c r="AK104" i="1"/>
  <c r="AK105" i="1"/>
  <c r="AK106" i="1"/>
  <c r="AK107" i="1"/>
  <c r="AN107" i="1" s="1"/>
  <c r="AK108" i="1"/>
  <c r="AK109" i="1"/>
  <c r="AK110" i="1"/>
  <c r="AN110" i="1" s="1"/>
  <c r="AO110" i="1" s="1"/>
  <c r="AK111" i="1"/>
  <c r="AK112" i="1"/>
  <c r="AN112" i="1" s="1"/>
  <c r="AO112" i="1" s="1"/>
  <c r="AK113" i="1"/>
  <c r="AN113" i="1" s="1"/>
  <c r="AO113" i="1" s="1"/>
  <c r="AK114" i="1"/>
  <c r="AK115" i="1"/>
  <c r="AN115" i="1" s="1"/>
  <c r="AO115" i="1" s="1"/>
  <c r="AK116" i="1"/>
  <c r="AN116" i="1" s="1"/>
  <c r="AO116" i="1" s="1"/>
  <c r="AK117" i="1"/>
  <c r="AN117" i="1" s="1"/>
  <c r="AK118" i="1"/>
  <c r="AN118" i="1" s="1"/>
  <c r="AO118" i="1" s="1"/>
  <c r="AK119" i="1"/>
  <c r="AN119" i="1" s="1"/>
  <c r="AK121" i="1"/>
  <c r="AN121" i="1" s="1"/>
  <c r="AK122" i="1"/>
  <c r="AN122" i="1" s="1"/>
  <c r="AO122" i="1" s="1"/>
  <c r="AK123" i="1"/>
  <c r="AK124" i="1"/>
  <c r="AN124" i="1" s="1"/>
  <c r="AK125" i="1"/>
  <c r="AK126" i="1"/>
  <c r="AN126" i="1" s="1"/>
  <c r="AO126" i="1" s="1"/>
  <c r="AK127" i="1"/>
  <c r="AN127" i="1" s="1"/>
  <c r="AK128" i="1"/>
  <c r="AN128" i="1" s="1"/>
  <c r="AO128" i="1" s="1"/>
  <c r="AK129" i="1"/>
  <c r="AK130" i="1"/>
  <c r="AN130" i="1" s="1"/>
  <c r="AO130" i="1" s="1"/>
  <c r="AK131" i="1"/>
  <c r="AN131" i="1" s="1"/>
  <c r="AO131" i="1" s="1"/>
  <c r="AK132" i="1"/>
  <c r="AK133" i="1"/>
  <c r="AN133" i="1" s="1"/>
  <c r="AO133" i="1" s="1"/>
  <c r="AK134" i="1"/>
  <c r="AK135" i="1"/>
  <c r="AN135" i="1" s="1"/>
  <c r="AK136" i="1"/>
  <c r="AK137" i="1"/>
  <c r="AN137" i="1" s="1"/>
  <c r="AO137" i="1" s="1"/>
  <c r="AK138" i="1"/>
  <c r="AK139" i="1"/>
  <c r="AN139" i="1" s="1"/>
  <c r="AO139" i="1" s="1"/>
  <c r="AK140" i="1"/>
  <c r="AN140" i="1" s="1"/>
  <c r="AO140" i="1" s="1"/>
  <c r="AK141" i="1"/>
  <c r="AN141" i="1" s="1"/>
  <c r="AO141" i="1" s="1"/>
  <c r="AK143" i="1"/>
  <c r="AN143" i="1" s="1"/>
  <c r="AK144" i="1"/>
  <c r="AN144" i="1" s="1"/>
  <c r="AO144" i="1" s="1"/>
  <c r="AK145" i="1"/>
  <c r="AK146" i="1"/>
  <c r="AK147" i="1"/>
  <c r="AN147" i="1" s="1"/>
  <c r="AO147" i="1" s="1"/>
  <c r="AK148" i="1"/>
  <c r="AN148" i="1" s="1"/>
  <c r="AK149" i="1"/>
  <c r="AN149" i="1" s="1"/>
  <c r="AO149" i="1" s="1"/>
  <c r="AK150" i="1"/>
  <c r="AN150" i="1" s="1"/>
  <c r="AK151" i="1"/>
  <c r="AN151" i="1" s="1"/>
  <c r="AO151" i="1" s="1"/>
  <c r="AK152" i="1"/>
  <c r="AN152" i="1" s="1"/>
  <c r="AK153" i="1"/>
  <c r="AK154" i="1"/>
  <c r="AN154" i="1" s="1"/>
  <c r="AK155" i="1"/>
  <c r="AK156" i="1"/>
  <c r="AN156" i="1" s="1"/>
  <c r="AO156" i="1" s="1"/>
  <c r="AK157" i="1"/>
  <c r="AN157" i="1" s="1"/>
  <c r="AK158" i="1"/>
  <c r="AN158" i="1" s="1"/>
  <c r="AO158" i="1" s="1"/>
  <c r="AK159" i="1"/>
  <c r="AN159" i="1" s="1"/>
  <c r="AK160" i="1"/>
  <c r="AN160" i="1" s="1"/>
  <c r="AO160" i="1" s="1"/>
  <c r="AK161" i="1"/>
  <c r="AN161" i="1" s="1"/>
  <c r="AK162" i="1"/>
  <c r="AK164" i="1"/>
  <c r="AN164" i="1" s="1"/>
  <c r="AO164" i="1" s="1"/>
  <c r="AK165" i="1"/>
  <c r="AK166" i="1"/>
  <c r="AK167" i="1"/>
  <c r="AK168" i="1"/>
  <c r="AN168" i="1" s="1"/>
  <c r="AK169" i="1"/>
  <c r="AK170" i="1"/>
  <c r="AK171" i="1"/>
  <c r="AK172" i="1"/>
  <c r="AN172" i="1" s="1"/>
  <c r="AK173" i="1"/>
  <c r="AK174" i="1"/>
  <c r="AK175" i="1"/>
  <c r="AN175" i="1" s="1"/>
  <c r="AK176" i="1"/>
  <c r="AK177" i="1"/>
  <c r="AN177" i="1" s="1"/>
  <c r="AK178" i="1"/>
  <c r="AK179" i="1"/>
  <c r="AN179" i="1" s="1"/>
  <c r="AK180" i="1"/>
  <c r="AK181" i="1"/>
  <c r="AK182" i="1"/>
  <c r="AK183" i="1"/>
  <c r="AN183" i="1" s="1"/>
  <c r="AO183" i="1" s="1"/>
  <c r="AK184" i="1"/>
  <c r="AK185" i="1"/>
  <c r="AN185" i="1" s="1"/>
  <c r="AO185" i="1" s="1"/>
  <c r="AK186" i="1"/>
  <c r="AN186" i="1" s="1"/>
  <c r="AO186" i="1" s="1"/>
  <c r="AK187" i="1"/>
  <c r="AK188" i="1"/>
  <c r="AK189" i="1"/>
  <c r="AN189" i="1" s="1"/>
  <c r="AO189" i="1" s="1"/>
  <c r="AK190" i="1"/>
  <c r="AK191" i="1"/>
  <c r="AN191" i="1" s="1"/>
  <c r="AO191" i="1" s="1"/>
  <c r="AK192" i="1"/>
  <c r="AK193" i="1"/>
  <c r="AN193" i="1" s="1"/>
  <c r="AO193" i="1" s="1"/>
  <c r="AK194" i="1"/>
  <c r="AK195" i="1"/>
  <c r="AN195" i="1" s="1"/>
  <c r="AO195" i="1" s="1"/>
  <c r="AK196" i="1"/>
  <c r="AK197" i="1"/>
  <c r="AK198" i="1"/>
  <c r="AK199" i="1"/>
  <c r="AN199" i="1" s="1"/>
  <c r="AO199" i="1" s="1"/>
  <c r="AK200" i="1"/>
  <c r="AN200" i="1" s="1"/>
  <c r="AO200" i="1" s="1"/>
  <c r="AK201" i="1"/>
  <c r="AN201" i="1" s="1"/>
  <c r="AO201" i="1" s="1"/>
  <c r="AK202" i="1"/>
  <c r="AK203" i="1"/>
  <c r="AN203" i="1" s="1"/>
  <c r="AO203" i="1" s="1"/>
  <c r="AK204" i="1"/>
  <c r="AN204" i="1" s="1"/>
  <c r="AO204" i="1" s="1"/>
  <c r="AK205" i="1"/>
  <c r="AN205" i="1" s="1"/>
  <c r="AO205" i="1" s="1"/>
  <c r="AK206" i="1"/>
  <c r="AN206" i="1" s="1"/>
  <c r="AO206" i="1" s="1"/>
  <c r="AK207" i="1"/>
  <c r="AN207" i="1" s="1"/>
  <c r="AO207" i="1" s="1"/>
  <c r="AK208" i="1"/>
  <c r="AN208" i="1" s="1"/>
  <c r="AO208" i="1" s="1"/>
  <c r="AK209" i="1"/>
  <c r="AK210" i="1"/>
  <c r="AN210" i="1" s="1"/>
  <c r="AO210" i="1" s="1"/>
  <c r="AK211" i="1"/>
  <c r="AN211" i="1" s="1"/>
  <c r="AO211" i="1" s="1"/>
  <c r="AK212" i="1"/>
  <c r="AK213" i="1"/>
  <c r="AK214" i="1"/>
  <c r="AN214" i="1" s="1"/>
  <c r="AO214" i="1" s="1"/>
  <c r="AK215" i="1"/>
  <c r="AN215" i="1" s="1"/>
  <c r="AO215" i="1" s="1"/>
  <c r="AK216" i="1"/>
  <c r="AN216" i="1" s="1"/>
  <c r="AO216" i="1" s="1"/>
  <c r="AK217" i="1"/>
  <c r="AN217" i="1" s="1"/>
  <c r="AO217" i="1" s="1"/>
  <c r="AK218" i="1"/>
  <c r="AK219" i="1"/>
  <c r="AK220" i="1"/>
  <c r="AN220" i="1" s="1"/>
  <c r="AO220" i="1" s="1"/>
  <c r="AK221" i="1"/>
  <c r="AK222" i="1"/>
  <c r="AK223" i="1"/>
  <c r="AK224" i="1"/>
  <c r="AN224" i="1" s="1"/>
  <c r="AO224" i="1" s="1"/>
  <c r="AK225" i="1"/>
  <c r="AK226" i="1"/>
  <c r="AK227" i="1"/>
  <c r="AK228" i="1"/>
  <c r="AN228" i="1" s="1"/>
  <c r="AO228" i="1" s="1"/>
  <c r="AK229" i="1"/>
  <c r="AK230" i="1"/>
  <c r="AK231" i="1"/>
  <c r="AK232" i="1"/>
  <c r="AK233" i="1"/>
  <c r="AK234" i="1"/>
  <c r="AN234" i="1" s="1"/>
  <c r="AO234" i="1" s="1"/>
  <c r="AK235" i="1"/>
  <c r="AK236" i="1"/>
  <c r="AN236" i="1" s="1"/>
  <c r="AO236" i="1" s="1"/>
  <c r="AK237" i="1"/>
  <c r="AK238" i="1"/>
  <c r="AN238" i="1" s="1"/>
  <c r="AO238" i="1" s="1"/>
  <c r="AK239" i="1"/>
  <c r="AK240" i="1"/>
  <c r="AK241" i="1"/>
  <c r="AK242" i="1"/>
  <c r="AK243" i="1"/>
  <c r="AK244" i="1"/>
  <c r="AK245" i="1"/>
  <c r="AK246" i="1"/>
  <c r="AN246" i="1" s="1"/>
  <c r="AO246" i="1" s="1"/>
  <c r="AK247" i="1"/>
  <c r="AK248" i="1"/>
  <c r="AK249" i="1"/>
  <c r="AN249" i="1" s="1"/>
  <c r="AO249" i="1" s="1"/>
  <c r="AK250" i="1"/>
  <c r="AK251" i="1"/>
  <c r="AK252" i="1"/>
  <c r="AN252" i="1" s="1"/>
  <c r="AO252" i="1" s="1"/>
  <c r="AK253" i="1"/>
  <c r="AK254" i="1"/>
  <c r="AN254" i="1" s="1"/>
  <c r="AO254" i="1" s="1"/>
  <c r="AK255" i="1"/>
  <c r="AK256" i="1"/>
  <c r="AK257" i="1"/>
  <c r="AK258" i="1"/>
  <c r="AK259" i="1"/>
  <c r="AN259" i="1" s="1"/>
  <c r="AO259" i="1" s="1"/>
  <c r="AK260" i="1"/>
  <c r="AK261" i="1"/>
  <c r="AK262" i="1"/>
  <c r="AN262" i="1" s="1"/>
  <c r="AO262" i="1" s="1"/>
  <c r="AK263" i="1"/>
  <c r="AK264" i="1"/>
  <c r="AK265" i="1"/>
  <c r="AK266" i="1"/>
  <c r="AK267" i="1"/>
  <c r="AN267" i="1" s="1"/>
  <c r="AO267" i="1" s="1"/>
  <c r="AK268" i="1"/>
  <c r="AK269" i="1"/>
  <c r="AN269" i="1" s="1"/>
  <c r="AO269" i="1" s="1"/>
  <c r="AK270" i="1"/>
  <c r="AK271" i="1"/>
  <c r="AK272" i="1"/>
  <c r="AK273" i="1"/>
  <c r="AK274" i="1"/>
  <c r="AK275" i="1"/>
  <c r="AN275" i="1" s="1"/>
  <c r="AO275" i="1" s="1"/>
  <c r="AK276" i="1"/>
  <c r="AK277" i="1"/>
  <c r="AK278" i="1"/>
  <c r="AN278" i="1" s="1"/>
  <c r="AO278" i="1" s="1"/>
  <c r="AK279" i="1"/>
  <c r="AK280" i="1"/>
  <c r="AK281" i="1"/>
  <c r="AK282" i="1"/>
  <c r="AK283" i="1"/>
  <c r="AK284" i="1"/>
  <c r="AK285" i="1"/>
  <c r="AK286" i="1"/>
  <c r="AK287" i="1"/>
  <c r="AN287" i="1" s="1"/>
  <c r="AO287" i="1" s="1"/>
  <c r="AK288" i="1"/>
  <c r="AK289" i="1"/>
  <c r="AK290" i="1"/>
  <c r="AK291" i="1"/>
  <c r="AK292" i="1"/>
  <c r="AK293" i="1"/>
  <c r="AN293" i="1" s="1"/>
  <c r="AO293" i="1" s="1"/>
  <c r="AK294" i="1"/>
  <c r="AK295" i="1"/>
  <c r="AK296" i="1"/>
  <c r="AK297" i="1"/>
  <c r="AK298" i="1"/>
  <c r="AK299" i="1"/>
  <c r="AN299" i="1" s="1"/>
  <c r="AO299" i="1" s="1"/>
  <c r="AK300" i="1"/>
  <c r="AK301" i="1"/>
  <c r="AN301" i="1" s="1"/>
  <c r="AO301" i="1" s="1"/>
  <c r="AK302" i="1"/>
  <c r="AK303" i="1"/>
  <c r="AK304" i="1"/>
  <c r="AN304" i="1" s="1"/>
  <c r="AO304" i="1" s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58" i="1"/>
  <c r="AK359" i="1"/>
  <c r="AK360" i="1"/>
  <c r="AK361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62" i="1"/>
  <c r="AK363" i="1"/>
  <c r="AK364" i="1"/>
  <c r="AK365" i="1"/>
  <c r="AK366" i="1"/>
  <c r="AK367" i="1"/>
  <c r="AK368" i="1"/>
  <c r="AK369" i="1"/>
  <c r="AK370" i="1"/>
  <c r="AL369" i="1" l="1"/>
  <c r="AM369" i="1"/>
  <c r="AL365" i="1"/>
  <c r="AM365" i="1"/>
  <c r="AL357" i="1"/>
  <c r="AM357" i="1"/>
  <c r="AL355" i="1"/>
  <c r="AM355" i="1"/>
  <c r="AL351" i="1"/>
  <c r="AM351" i="1"/>
  <c r="AL347" i="1"/>
  <c r="AM347" i="1"/>
  <c r="AL343" i="1"/>
  <c r="AM343" i="1"/>
  <c r="AL339" i="1"/>
  <c r="AM339" i="1"/>
  <c r="AL337" i="1"/>
  <c r="AM337" i="1"/>
  <c r="AL333" i="1"/>
  <c r="AM333" i="1"/>
  <c r="AL360" i="1"/>
  <c r="AM360" i="1"/>
  <c r="AL358" i="1"/>
  <c r="AM358" i="1"/>
  <c r="AL331" i="1"/>
  <c r="AM331" i="1"/>
  <c r="AL327" i="1"/>
  <c r="AM327" i="1"/>
  <c r="AL325" i="1"/>
  <c r="AM325" i="1"/>
  <c r="AL323" i="1"/>
  <c r="AM323" i="1"/>
  <c r="AL321" i="1"/>
  <c r="AM321" i="1"/>
  <c r="AL319" i="1"/>
  <c r="AM319" i="1"/>
  <c r="AL317" i="1"/>
  <c r="AM317" i="1"/>
  <c r="AL315" i="1"/>
  <c r="AM315" i="1"/>
  <c r="AL313" i="1"/>
  <c r="AM313" i="1"/>
  <c r="AL311" i="1"/>
  <c r="AM311" i="1"/>
  <c r="AL309" i="1"/>
  <c r="AM309" i="1"/>
  <c r="AL307" i="1"/>
  <c r="AM307" i="1"/>
  <c r="AL303" i="1"/>
  <c r="AM303" i="1"/>
  <c r="AL261" i="1"/>
  <c r="AM261" i="1"/>
  <c r="AL253" i="1"/>
  <c r="AM253" i="1"/>
  <c r="AL370" i="1"/>
  <c r="AM370" i="1"/>
  <c r="AL368" i="1"/>
  <c r="AM368" i="1"/>
  <c r="AL366" i="1"/>
  <c r="AM366" i="1"/>
  <c r="AL364" i="1"/>
  <c r="AM364" i="1"/>
  <c r="AL362" i="1"/>
  <c r="AM362" i="1"/>
  <c r="AL356" i="1"/>
  <c r="AM356" i="1"/>
  <c r="AL354" i="1"/>
  <c r="AM354" i="1"/>
  <c r="AL352" i="1"/>
  <c r="AM352" i="1"/>
  <c r="AL350" i="1"/>
  <c r="AM350" i="1"/>
  <c r="AL348" i="1"/>
  <c r="AM348" i="1"/>
  <c r="AL346" i="1"/>
  <c r="AM346" i="1"/>
  <c r="AL344" i="1"/>
  <c r="AM344" i="1"/>
  <c r="AL342" i="1"/>
  <c r="AM342" i="1"/>
  <c r="AL340" i="1"/>
  <c r="AM340" i="1"/>
  <c r="AL338" i="1"/>
  <c r="AM338" i="1"/>
  <c r="AL336" i="1"/>
  <c r="AM336" i="1"/>
  <c r="AL334" i="1"/>
  <c r="AM334" i="1"/>
  <c r="AL361" i="1"/>
  <c r="AM361" i="1"/>
  <c r="AL359" i="1"/>
  <c r="AM359" i="1"/>
  <c r="AL332" i="1"/>
  <c r="AM332" i="1"/>
  <c r="AL330" i="1"/>
  <c r="AM330" i="1"/>
  <c r="AL328" i="1"/>
  <c r="AM328" i="1"/>
  <c r="AL326" i="1"/>
  <c r="AM326" i="1"/>
  <c r="AL324" i="1"/>
  <c r="AM324" i="1"/>
  <c r="AL322" i="1"/>
  <c r="AM322" i="1"/>
  <c r="AL320" i="1"/>
  <c r="AM320" i="1"/>
  <c r="AL318" i="1"/>
  <c r="AM318" i="1"/>
  <c r="AL316" i="1"/>
  <c r="AM316" i="1"/>
  <c r="AL314" i="1"/>
  <c r="AM314" i="1"/>
  <c r="AL312" i="1"/>
  <c r="AM312" i="1"/>
  <c r="AL310" i="1"/>
  <c r="AM310" i="1"/>
  <c r="AL308" i="1"/>
  <c r="AM308" i="1"/>
  <c r="AL306" i="1"/>
  <c r="AM306" i="1"/>
  <c r="AL300" i="1"/>
  <c r="AM300" i="1"/>
  <c r="AL298" i="1"/>
  <c r="AM298" i="1"/>
  <c r="AL292" i="1"/>
  <c r="AM292" i="1"/>
  <c r="AL274" i="1"/>
  <c r="AM274" i="1"/>
  <c r="AL268" i="1"/>
  <c r="AM268" i="1"/>
  <c r="AL266" i="1"/>
  <c r="AM266" i="1"/>
  <c r="AL258" i="1"/>
  <c r="AM258" i="1"/>
  <c r="AL367" i="1"/>
  <c r="AM367" i="1"/>
  <c r="AL363" i="1"/>
  <c r="AM363" i="1"/>
  <c r="AL353" i="1"/>
  <c r="AM353" i="1"/>
  <c r="AL349" i="1"/>
  <c r="AM349" i="1"/>
  <c r="AL345" i="1"/>
  <c r="AM345" i="1"/>
  <c r="AL341" i="1"/>
  <c r="AM341" i="1"/>
  <c r="AL335" i="1"/>
  <c r="AM335" i="1"/>
  <c r="AL329" i="1"/>
  <c r="AM329" i="1"/>
  <c r="AL277" i="1"/>
  <c r="AM277" i="1"/>
  <c r="AL251" i="1"/>
  <c r="AM251" i="1"/>
  <c r="AP340" i="1"/>
  <c r="AP361" i="1"/>
  <c r="AP332" i="1"/>
  <c r="AP330" i="1"/>
  <c r="AP316" i="1"/>
  <c r="AP310" i="1"/>
  <c r="AP302" i="1"/>
  <c r="AP296" i="1"/>
  <c r="AP266" i="1"/>
  <c r="AP260" i="1"/>
  <c r="AP226" i="1"/>
  <c r="AP224" i="1"/>
  <c r="AP218" i="1"/>
  <c r="AP210" i="1"/>
  <c r="AP167" i="1"/>
  <c r="AP365" i="1"/>
  <c r="AP357" i="1"/>
  <c r="AP355" i="1"/>
  <c r="AP347" i="1"/>
  <c r="AP343" i="1"/>
  <c r="AP335" i="1"/>
  <c r="AP327" i="1"/>
  <c r="AP325" i="1"/>
  <c r="AP323" i="1"/>
  <c r="AP285" i="1"/>
  <c r="AP273" i="1"/>
  <c r="AP251" i="1"/>
  <c r="AP249" i="1"/>
  <c r="AP245" i="1"/>
  <c r="AP243" i="1"/>
  <c r="AP241" i="1"/>
  <c r="AP237" i="1"/>
  <c r="AP235" i="1"/>
  <c r="AP233" i="1"/>
  <c r="AP229" i="1"/>
  <c r="AP221" i="1"/>
  <c r="AP149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E370" i="1"/>
  <c r="W370" i="1" s="1"/>
  <c r="C370" i="1"/>
  <c r="AE369" i="1"/>
  <c r="W369" i="1" s="1"/>
  <c r="C369" i="1"/>
  <c r="AE368" i="1"/>
  <c r="W368" i="1" s="1"/>
  <c r="C368" i="1"/>
  <c r="AE367" i="1"/>
  <c r="W367" i="1" s="1"/>
  <c r="C367" i="1"/>
  <c r="AE366" i="1"/>
  <c r="W366" i="1" s="1"/>
  <c r="AG365" i="1"/>
  <c r="AJ365" i="1" s="1"/>
  <c r="AE365" i="1"/>
  <c r="W365" i="1" s="1"/>
  <c r="AD365" i="1"/>
  <c r="D365" i="1"/>
  <c r="C365" i="1"/>
  <c r="AE364" i="1"/>
  <c r="W364" i="1" s="1"/>
  <c r="C364" i="1"/>
  <c r="AE363" i="1"/>
  <c r="W363" i="1" s="1"/>
  <c r="C363" i="1"/>
  <c r="AE362" i="1"/>
  <c r="W362" i="1" s="1"/>
  <c r="AG357" i="1"/>
  <c r="AJ357" i="1" s="1"/>
  <c r="AE357" i="1"/>
  <c r="W357" i="1" s="1"/>
  <c r="AD357" i="1"/>
  <c r="D357" i="1"/>
  <c r="C357" i="1"/>
  <c r="AE356" i="1"/>
  <c r="W356" i="1" s="1"/>
  <c r="AG355" i="1"/>
  <c r="AJ355" i="1" s="1"/>
  <c r="AE355" i="1"/>
  <c r="W355" i="1" s="1"/>
  <c r="AD355" i="1"/>
  <c r="D355" i="1"/>
  <c r="C355" i="1"/>
  <c r="AE354" i="1"/>
  <c r="W354" i="1" s="1"/>
  <c r="C354" i="1"/>
  <c r="AE353" i="1"/>
  <c r="W353" i="1" s="1"/>
  <c r="C353" i="1"/>
  <c r="AE352" i="1"/>
  <c r="W352" i="1" s="1"/>
  <c r="C352" i="1"/>
  <c r="AE351" i="1"/>
  <c r="W351" i="1" s="1"/>
  <c r="C351" i="1"/>
  <c r="AE350" i="1"/>
  <c r="W350" i="1" s="1"/>
  <c r="C350" i="1"/>
  <c r="AE349" i="1"/>
  <c r="W349" i="1" s="1"/>
  <c r="C349" i="1"/>
  <c r="AE348" i="1"/>
  <c r="W348" i="1" s="1"/>
  <c r="AG347" i="1"/>
  <c r="AJ347" i="1" s="1"/>
  <c r="AE347" i="1"/>
  <c r="W347" i="1" s="1"/>
  <c r="AD347" i="1"/>
  <c r="D347" i="1"/>
  <c r="C347" i="1"/>
  <c r="AE346" i="1"/>
  <c r="W346" i="1" s="1"/>
  <c r="C346" i="1"/>
  <c r="AE345" i="1"/>
  <c r="W345" i="1" s="1"/>
  <c r="C345" i="1"/>
  <c r="AE344" i="1"/>
  <c r="W344" i="1" s="1"/>
  <c r="AG343" i="1"/>
  <c r="AJ343" i="1" s="1"/>
  <c r="AE343" i="1"/>
  <c r="W343" i="1" s="1"/>
  <c r="AD343" i="1"/>
  <c r="D343" i="1"/>
  <c r="C343" i="1"/>
  <c r="AE342" i="1"/>
  <c r="W342" i="1" s="1"/>
  <c r="C342" i="1"/>
  <c r="AE341" i="1"/>
  <c r="W341" i="1" s="1"/>
  <c r="AG340" i="1"/>
  <c r="AJ340" i="1" s="1"/>
  <c r="AE340" i="1"/>
  <c r="W340" i="1" s="1"/>
  <c r="AD340" i="1"/>
  <c r="D340" i="1"/>
  <c r="C340" i="1"/>
  <c r="AE339" i="1"/>
  <c r="W339" i="1" s="1"/>
  <c r="C339" i="1"/>
  <c r="AE338" i="1"/>
  <c r="W338" i="1" s="1"/>
  <c r="C338" i="1"/>
  <c r="AE337" i="1"/>
  <c r="W337" i="1" s="1"/>
  <c r="C337" i="1"/>
  <c r="AE336" i="1"/>
  <c r="W336" i="1" s="1"/>
  <c r="AG335" i="1"/>
  <c r="AJ335" i="1" s="1"/>
  <c r="AE335" i="1"/>
  <c r="W335" i="1" s="1"/>
  <c r="AD335" i="1"/>
  <c r="D335" i="1"/>
  <c r="C335" i="1"/>
  <c r="AE334" i="1"/>
  <c r="W334" i="1" s="1"/>
  <c r="C334" i="1"/>
  <c r="AE333" i="1"/>
  <c r="W333" i="1" s="1"/>
  <c r="AG361" i="1"/>
  <c r="AJ361" i="1" s="1"/>
  <c r="AE361" i="1"/>
  <c r="W361" i="1" s="1"/>
  <c r="AD361" i="1"/>
  <c r="D361" i="1"/>
  <c r="C361" i="1"/>
  <c r="AE360" i="1"/>
  <c r="W360" i="1" s="1"/>
  <c r="C360" i="1"/>
  <c r="AE359" i="1"/>
  <c r="W359" i="1" s="1"/>
  <c r="C359" i="1"/>
  <c r="AE358" i="1"/>
  <c r="W358" i="1" s="1"/>
  <c r="AG332" i="1"/>
  <c r="AJ332" i="1" s="1"/>
  <c r="AE332" i="1"/>
  <c r="W332" i="1" s="1"/>
  <c r="AD332" i="1"/>
  <c r="D332" i="1"/>
  <c r="C332" i="1"/>
  <c r="AE331" i="1"/>
  <c r="W331" i="1" s="1"/>
  <c r="AG330" i="1"/>
  <c r="AJ330" i="1" s="1"/>
  <c r="AE330" i="1"/>
  <c r="W330" i="1" s="1"/>
  <c r="AD330" i="1"/>
  <c r="D330" i="1"/>
  <c r="C330" i="1"/>
  <c r="AE329" i="1"/>
  <c r="W329" i="1" s="1"/>
  <c r="C329" i="1"/>
  <c r="AE328" i="1"/>
  <c r="W328" i="1" s="1"/>
  <c r="AG327" i="1"/>
  <c r="AJ327" i="1" s="1"/>
  <c r="AE327" i="1"/>
  <c r="W327" i="1" s="1"/>
  <c r="AD327" i="1"/>
  <c r="D327" i="1"/>
  <c r="C327" i="1"/>
  <c r="AE326" i="1"/>
  <c r="W326" i="1" s="1"/>
  <c r="AG325" i="1"/>
  <c r="AJ325" i="1" s="1"/>
  <c r="AE325" i="1"/>
  <c r="W325" i="1" s="1"/>
  <c r="AD325" i="1"/>
  <c r="D325" i="1"/>
  <c r="C325" i="1"/>
  <c r="AE324" i="1"/>
  <c r="W324" i="1" s="1"/>
  <c r="AG323" i="1"/>
  <c r="AJ323" i="1" s="1"/>
  <c r="AE323" i="1"/>
  <c r="W323" i="1" s="1"/>
  <c r="AD323" i="1"/>
  <c r="D323" i="1"/>
  <c r="C323" i="1"/>
  <c r="AE322" i="1"/>
  <c r="W322" i="1" s="1"/>
  <c r="C322" i="1"/>
  <c r="AE321" i="1"/>
  <c r="W321" i="1" s="1"/>
  <c r="C321" i="1"/>
  <c r="AE320" i="1"/>
  <c r="W320" i="1" s="1"/>
  <c r="C320" i="1"/>
  <c r="AE319" i="1"/>
  <c r="W319" i="1" s="1"/>
  <c r="C319" i="1"/>
  <c r="AE318" i="1"/>
  <c r="W318" i="1" s="1"/>
  <c r="C318" i="1"/>
  <c r="AE317" i="1"/>
  <c r="W317" i="1" s="1"/>
  <c r="AG316" i="1"/>
  <c r="AJ316" i="1" s="1"/>
  <c r="AE316" i="1"/>
  <c r="W316" i="1" s="1"/>
  <c r="AD316" i="1"/>
  <c r="D316" i="1"/>
  <c r="C316" i="1"/>
  <c r="AE315" i="1"/>
  <c r="W315" i="1" s="1"/>
  <c r="C315" i="1"/>
  <c r="AE314" i="1"/>
  <c r="W314" i="1" s="1"/>
  <c r="C314" i="1"/>
  <c r="AE313" i="1"/>
  <c r="W313" i="1" s="1"/>
  <c r="C313" i="1"/>
  <c r="AE312" i="1"/>
  <c r="W312" i="1" s="1"/>
  <c r="C312" i="1"/>
  <c r="AE311" i="1"/>
  <c r="W311" i="1" s="1"/>
  <c r="AG310" i="1"/>
  <c r="AJ310" i="1" s="1"/>
  <c r="AE310" i="1"/>
  <c r="W310" i="1" s="1"/>
  <c r="AD310" i="1"/>
  <c r="D310" i="1"/>
  <c r="C310" i="1"/>
  <c r="AE309" i="1"/>
  <c r="W309" i="1" s="1"/>
  <c r="C309" i="1"/>
  <c r="AE308" i="1"/>
  <c r="W308" i="1" s="1"/>
  <c r="C308" i="1"/>
  <c r="AE307" i="1"/>
  <c r="W307" i="1" s="1"/>
  <c r="AD307" i="1"/>
  <c r="C307" i="1"/>
  <c r="AE306" i="1"/>
  <c r="W306" i="1" s="1"/>
  <c r="C306" i="1"/>
  <c r="AE305" i="1"/>
  <c r="W305" i="1" s="1"/>
  <c r="C305" i="1"/>
  <c r="AE304" i="1"/>
  <c r="W304" i="1" s="1"/>
  <c r="AE303" i="1"/>
  <c r="W303" i="1" s="1"/>
  <c r="AE302" i="1"/>
  <c r="W302" i="1" s="1"/>
  <c r="AD302" i="1"/>
  <c r="C302" i="1"/>
  <c r="AE301" i="1"/>
  <c r="W301" i="1" s="1"/>
  <c r="AE300" i="1"/>
  <c r="W300" i="1" s="1"/>
  <c r="C300" i="1"/>
  <c r="AE299" i="1"/>
  <c r="W299" i="1" s="1"/>
  <c r="AE298" i="1"/>
  <c r="W298" i="1" s="1"/>
  <c r="C298" i="1"/>
  <c r="AE297" i="1"/>
  <c r="W297" i="1" s="1"/>
  <c r="AE296" i="1"/>
  <c r="W296" i="1" s="1"/>
  <c r="AD296" i="1"/>
  <c r="C296" i="1"/>
  <c r="AE295" i="1"/>
  <c r="W295" i="1" s="1"/>
  <c r="C295" i="1"/>
  <c r="AE294" i="1"/>
  <c r="W294" i="1" s="1"/>
  <c r="C294" i="1"/>
  <c r="AE293" i="1"/>
  <c r="W293" i="1" s="1"/>
  <c r="AE292" i="1"/>
  <c r="W292" i="1" s="1"/>
  <c r="C292" i="1"/>
  <c r="AE291" i="1"/>
  <c r="W291" i="1" s="1"/>
  <c r="C291" i="1"/>
  <c r="AE290" i="1"/>
  <c r="W290" i="1" s="1"/>
  <c r="C290" i="1"/>
  <c r="AE289" i="1"/>
  <c r="W289" i="1" s="1"/>
  <c r="C289" i="1"/>
  <c r="AE288" i="1"/>
  <c r="W288" i="1" s="1"/>
  <c r="C288" i="1"/>
  <c r="AE287" i="1"/>
  <c r="W287" i="1" s="1"/>
  <c r="AE286" i="1"/>
  <c r="W286" i="1" s="1"/>
  <c r="AD286" i="1"/>
  <c r="AE285" i="1"/>
  <c r="W285" i="1" s="1"/>
  <c r="C285" i="1"/>
  <c r="AE284" i="1"/>
  <c r="W284" i="1" s="1"/>
  <c r="C284" i="1"/>
  <c r="AE283" i="1"/>
  <c r="W283" i="1" s="1"/>
  <c r="C283" i="1"/>
  <c r="AE282" i="1"/>
  <c r="W282" i="1" s="1"/>
  <c r="C282" i="1"/>
  <c r="AE281" i="1"/>
  <c r="W281" i="1" s="1"/>
  <c r="C281" i="1"/>
  <c r="AE280" i="1"/>
  <c r="W280" i="1" s="1"/>
  <c r="C280" i="1"/>
  <c r="AE279" i="1"/>
  <c r="W279" i="1" s="1"/>
  <c r="C279" i="1"/>
  <c r="AE278" i="1"/>
  <c r="W278" i="1" s="1"/>
  <c r="AE277" i="1"/>
  <c r="W277" i="1" s="1"/>
  <c r="C277" i="1"/>
  <c r="AE276" i="1"/>
  <c r="W276" i="1" s="1"/>
  <c r="C276" i="1"/>
  <c r="AE275" i="1"/>
  <c r="W275" i="1" s="1"/>
  <c r="AE274" i="1"/>
  <c r="W274" i="1" s="1"/>
  <c r="AE273" i="1"/>
  <c r="W273" i="1" s="1"/>
  <c r="C273" i="1"/>
  <c r="AE272" i="1"/>
  <c r="W272" i="1" s="1"/>
  <c r="C272" i="1"/>
  <c r="AE271" i="1"/>
  <c r="W271" i="1" s="1"/>
  <c r="C271" i="1"/>
  <c r="AE270" i="1"/>
  <c r="W270" i="1" s="1"/>
  <c r="C270" i="1"/>
  <c r="AE269" i="1"/>
  <c r="AE268" i="1"/>
  <c r="W268" i="1" s="1"/>
  <c r="C268" i="1"/>
  <c r="AE267" i="1"/>
  <c r="W267" i="1" s="1"/>
  <c r="AG266" i="1"/>
  <c r="AJ266" i="1" s="1"/>
  <c r="AE266" i="1"/>
  <c r="W266" i="1" s="1"/>
  <c r="AD266" i="1"/>
  <c r="D266" i="1"/>
  <c r="C266" i="1"/>
  <c r="AE265" i="1"/>
  <c r="W265" i="1" s="1"/>
  <c r="C265" i="1"/>
  <c r="AE264" i="1"/>
  <c r="W264" i="1" s="1"/>
  <c r="C264" i="1"/>
  <c r="AE263" i="1"/>
  <c r="W263" i="1" s="1"/>
  <c r="C263" i="1"/>
  <c r="AE262" i="1"/>
  <c r="W262" i="1" s="1"/>
  <c r="AE261" i="1"/>
  <c r="AE260" i="1"/>
  <c r="W260" i="1" s="1"/>
  <c r="AD260" i="1"/>
  <c r="C260" i="1"/>
  <c r="AE259" i="1"/>
  <c r="W259" i="1" s="1"/>
  <c r="AE258" i="1"/>
  <c r="W258" i="1" s="1"/>
  <c r="C258" i="1"/>
  <c r="AE257" i="1"/>
  <c r="W257" i="1" s="1"/>
  <c r="C257" i="1"/>
  <c r="AE256" i="1"/>
  <c r="W256" i="1" s="1"/>
  <c r="C256" i="1"/>
  <c r="AE255" i="1"/>
  <c r="C255" i="1"/>
  <c r="AE254" i="1"/>
  <c r="W254" i="1" s="1"/>
  <c r="AE253" i="1"/>
  <c r="W253" i="1" s="1"/>
  <c r="C253" i="1"/>
  <c r="AE252" i="1"/>
  <c r="W252" i="1" s="1"/>
  <c r="AG251" i="1"/>
  <c r="AJ251" i="1" s="1"/>
  <c r="AE251" i="1"/>
  <c r="W251" i="1" s="1"/>
  <c r="AD251" i="1"/>
  <c r="D251" i="1"/>
  <c r="C251" i="1"/>
  <c r="AE249" i="1"/>
  <c r="W249" i="1" s="1"/>
  <c r="AE248" i="1"/>
  <c r="W248" i="1" s="1"/>
  <c r="C248" i="1"/>
  <c r="AE247" i="1"/>
  <c r="W247" i="1" s="1"/>
  <c r="C247" i="1"/>
  <c r="AE246" i="1"/>
  <c r="W246" i="1" s="1"/>
  <c r="AE245" i="1"/>
  <c r="W245" i="1" s="1"/>
  <c r="C245" i="1"/>
  <c r="AE244" i="1"/>
  <c r="W244" i="1" s="1"/>
  <c r="AE243" i="1"/>
  <c r="W243" i="1" s="1"/>
  <c r="C243" i="1"/>
  <c r="AE242" i="1"/>
  <c r="W242" i="1" s="1"/>
  <c r="AE241" i="1"/>
  <c r="W241" i="1" s="1"/>
  <c r="C241" i="1"/>
  <c r="AE240" i="1"/>
  <c r="W240" i="1" s="1"/>
  <c r="C240" i="1"/>
  <c r="AE239" i="1"/>
  <c r="C239" i="1"/>
  <c r="AE238" i="1"/>
  <c r="W238" i="1" s="1"/>
  <c r="AE237" i="1"/>
  <c r="W237" i="1" s="1"/>
  <c r="AD237" i="1"/>
  <c r="C237" i="1"/>
  <c r="AE236" i="1"/>
  <c r="W236" i="1" s="1"/>
  <c r="AE235" i="1"/>
  <c r="W235" i="1" s="1"/>
  <c r="C235" i="1"/>
  <c r="AE234" i="1"/>
  <c r="W234" i="1" s="1"/>
  <c r="AE233" i="1"/>
  <c r="W233" i="1" s="1"/>
  <c r="C233" i="1"/>
  <c r="AE232" i="1"/>
  <c r="W232" i="1" s="1"/>
  <c r="C232" i="1"/>
  <c r="AE231" i="1"/>
  <c r="W231" i="1" s="1"/>
  <c r="C231" i="1"/>
  <c r="AE230" i="1"/>
  <c r="W230" i="1" s="1"/>
  <c r="AE229" i="1"/>
  <c r="W229" i="1" s="1"/>
  <c r="C229" i="1"/>
  <c r="AE228" i="1"/>
  <c r="W228" i="1" s="1"/>
  <c r="AE227" i="1"/>
  <c r="W227" i="1" s="1"/>
  <c r="AE226" i="1"/>
  <c r="W226" i="1" s="1"/>
  <c r="C226" i="1"/>
  <c r="AE225" i="1"/>
  <c r="W225" i="1" s="1"/>
  <c r="AE224" i="1"/>
  <c r="W224" i="1" s="1"/>
  <c r="AE223" i="1"/>
  <c r="W223" i="1" s="1"/>
  <c r="C223" i="1"/>
  <c r="AE222" i="1"/>
  <c r="W222" i="1" s="1"/>
  <c r="AE221" i="1"/>
  <c r="W221" i="1" s="1"/>
  <c r="C221" i="1"/>
  <c r="AE220" i="1"/>
  <c r="W220" i="1" s="1"/>
  <c r="AE219" i="1"/>
  <c r="W219" i="1" s="1"/>
  <c r="AE218" i="1"/>
  <c r="W218" i="1" s="1"/>
  <c r="C218" i="1"/>
  <c r="AE217" i="1"/>
  <c r="W217" i="1" s="1"/>
  <c r="AE216" i="1"/>
  <c r="W216" i="1" s="1"/>
  <c r="AE215" i="1"/>
  <c r="W215" i="1" s="1"/>
  <c r="AE214" i="1"/>
  <c r="W214" i="1" s="1"/>
  <c r="AE213" i="1"/>
  <c r="W213" i="1" s="1"/>
  <c r="C213" i="1"/>
  <c r="AE212" i="1"/>
  <c r="W212" i="1" s="1"/>
  <c r="C212" i="1"/>
  <c r="AE211" i="1"/>
  <c r="W211" i="1" s="1"/>
  <c r="AE210" i="1"/>
  <c r="W210" i="1" s="1"/>
  <c r="AD210" i="1"/>
  <c r="AE209" i="1"/>
  <c r="W209" i="1" s="1"/>
  <c r="C209" i="1"/>
  <c r="AE208" i="1"/>
  <c r="W208" i="1" s="1"/>
  <c r="AE207" i="1"/>
  <c r="W207" i="1" s="1"/>
  <c r="AE206" i="1"/>
  <c r="W206" i="1" s="1"/>
  <c r="AE205" i="1"/>
  <c r="W205" i="1" s="1"/>
  <c r="AE204" i="1"/>
  <c r="W204" i="1" s="1"/>
  <c r="AE203" i="1"/>
  <c r="W203" i="1" s="1"/>
  <c r="AE202" i="1"/>
  <c r="W202" i="1" s="1"/>
  <c r="C202" i="1"/>
  <c r="AE201" i="1"/>
  <c r="W201" i="1" s="1"/>
  <c r="AE200" i="1"/>
  <c r="W200" i="1" s="1"/>
  <c r="AE199" i="1"/>
  <c r="W199" i="1" s="1"/>
  <c r="AE198" i="1"/>
  <c r="W198" i="1" s="1"/>
  <c r="C198" i="1"/>
  <c r="AE197" i="1"/>
  <c r="W197" i="1" s="1"/>
  <c r="C197" i="1"/>
  <c r="AE196" i="1"/>
  <c r="W196" i="1" s="1"/>
  <c r="C196" i="1"/>
  <c r="AE195" i="1"/>
  <c r="W195" i="1" s="1"/>
  <c r="AE194" i="1"/>
  <c r="W194" i="1" s="1"/>
  <c r="C194" i="1"/>
  <c r="AE193" i="1"/>
  <c r="W193" i="1" s="1"/>
  <c r="AE192" i="1"/>
  <c r="W192" i="1" s="1"/>
  <c r="C192" i="1"/>
  <c r="AE191" i="1"/>
  <c r="W191" i="1" s="1"/>
  <c r="AE190" i="1"/>
  <c r="W190" i="1" s="1"/>
  <c r="C190" i="1"/>
  <c r="AE189" i="1"/>
  <c r="W189" i="1" s="1"/>
  <c r="AE188" i="1"/>
  <c r="W188" i="1" s="1"/>
  <c r="AE187" i="1"/>
  <c r="W187" i="1" s="1"/>
  <c r="C187" i="1"/>
  <c r="AE186" i="1"/>
  <c r="W186" i="1" s="1"/>
  <c r="AE185" i="1"/>
  <c r="W185" i="1" s="1"/>
  <c r="AE184" i="1"/>
  <c r="W184" i="1" s="1"/>
  <c r="AE183" i="1"/>
  <c r="W183" i="1" s="1"/>
  <c r="AE182" i="1"/>
  <c r="W182" i="1" s="1"/>
  <c r="C182" i="1"/>
  <c r="AE181" i="1"/>
  <c r="W181" i="1" s="1"/>
  <c r="C181" i="1"/>
  <c r="AE180" i="1"/>
  <c r="W180" i="1" s="1"/>
  <c r="C180" i="1"/>
  <c r="AE179" i="1"/>
  <c r="AE178" i="1"/>
  <c r="W178" i="1" s="1"/>
  <c r="C178" i="1"/>
  <c r="AE177" i="1"/>
  <c r="W177" i="1" s="1"/>
  <c r="AE176" i="1"/>
  <c r="W176" i="1" s="1"/>
  <c r="AE175" i="1"/>
  <c r="W175" i="1" s="1"/>
  <c r="AE174" i="1"/>
  <c r="W174" i="1" s="1"/>
  <c r="C174" i="1"/>
  <c r="AE173" i="1"/>
  <c r="AE172" i="1"/>
  <c r="W172" i="1" s="1"/>
  <c r="AE171" i="1"/>
  <c r="AE170" i="1"/>
  <c r="W170" i="1" s="1"/>
  <c r="AE169" i="1"/>
  <c r="C169" i="1"/>
  <c r="AE168" i="1"/>
  <c r="W168" i="1" s="1"/>
  <c r="AE167" i="1"/>
  <c r="AE166" i="1"/>
  <c r="W166" i="1" s="1"/>
  <c r="AE165" i="1"/>
  <c r="W165" i="1" s="1"/>
  <c r="C165" i="1"/>
  <c r="AE164" i="1"/>
  <c r="W164" i="1" s="1"/>
  <c r="AE162" i="1"/>
  <c r="C162" i="1"/>
  <c r="AE161" i="1"/>
  <c r="W161" i="1" s="1"/>
  <c r="AE160" i="1"/>
  <c r="W160" i="1" s="1"/>
  <c r="AE159" i="1"/>
  <c r="W159" i="1" s="1"/>
  <c r="AE158" i="1"/>
  <c r="AE157" i="1"/>
  <c r="W157" i="1" s="1"/>
  <c r="AE156" i="1"/>
  <c r="AE155" i="1"/>
  <c r="W155" i="1" s="1"/>
  <c r="C155" i="1"/>
  <c r="AE154" i="1"/>
  <c r="AE153" i="1"/>
  <c r="W153" i="1" s="1"/>
  <c r="AE152" i="1"/>
  <c r="W152" i="1" s="1"/>
  <c r="AE151" i="1"/>
  <c r="W151" i="1" s="1"/>
  <c r="AE150" i="1"/>
  <c r="W150" i="1" s="1"/>
  <c r="AE149" i="1"/>
  <c r="AD149" i="1" s="1"/>
  <c r="AE148" i="1"/>
  <c r="W148" i="1" s="1"/>
  <c r="AE147" i="1"/>
  <c r="AD147" i="1" s="1"/>
  <c r="AE146" i="1"/>
  <c r="W146" i="1" s="1"/>
  <c r="AE145" i="1"/>
  <c r="AE144" i="1"/>
  <c r="W144" i="1" s="1"/>
  <c r="AE143" i="1"/>
  <c r="AE141" i="1"/>
  <c r="W141" i="1" s="1"/>
  <c r="AE140" i="1"/>
  <c r="W140" i="1" s="1"/>
  <c r="AE139" i="1"/>
  <c r="W139" i="1" s="1"/>
  <c r="AE138" i="1"/>
  <c r="AE137" i="1"/>
  <c r="W137" i="1" s="1"/>
  <c r="AE136" i="1"/>
  <c r="AE135" i="1"/>
  <c r="W135" i="1" s="1"/>
  <c r="AE134" i="1"/>
  <c r="AE133" i="1"/>
  <c r="W133" i="1" s="1"/>
  <c r="AE132" i="1"/>
  <c r="C132" i="1"/>
  <c r="AE131" i="1"/>
  <c r="W131" i="1" s="1"/>
  <c r="AE130" i="1"/>
  <c r="AE129" i="1"/>
  <c r="W129" i="1" s="1"/>
  <c r="C129" i="1"/>
  <c r="AE128" i="1"/>
  <c r="AE127" i="1"/>
  <c r="W127" i="1" s="1"/>
  <c r="AE126" i="1"/>
  <c r="AE125" i="1"/>
  <c r="W125" i="1" s="1"/>
  <c r="C125" i="1"/>
  <c r="AE124" i="1"/>
  <c r="AE123" i="1"/>
  <c r="W123" i="1" s="1"/>
  <c r="C123" i="1"/>
  <c r="AE122" i="1"/>
  <c r="AE121" i="1"/>
  <c r="W121" i="1" s="1"/>
  <c r="AE119" i="1"/>
  <c r="AE118" i="1"/>
  <c r="W118" i="1" s="1"/>
  <c r="AE117" i="1"/>
  <c r="W117" i="1" s="1"/>
  <c r="AE116" i="1"/>
  <c r="W116" i="1" s="1"/>
  <c r="AE115" i="1"/>
  <c r="W115" i="1" s="1"/>
  <c r="AE114" i="1"/>
  <c r="W114" i="1" s="1"/>
  <c r="C114" i="1"/>
  <c r="AE113" i="1"/>
  <c r="W113" i="1" s="1"/>
  <c r="AE112" i="1"/>
  <c r="W112" i="1" s="1"/>
  <c r="AE111" i="1"/>
  <c r="W111" i="1" s="1"/>
  <c r="C111" i="1"/>
  <c r="AE110" i="1"/>
  <c r="W110" i="1" s="1"/>
  <c r="AE109" i="1"/>
  <c r="W109" i="1" s="1"/>
  <c r="AE108" i="1"/>
  <c r="W108" i="1" s="1"/>
  <c r="C108" i="1"/>
  <c r="AE107" i="1"/>
  <c r="AE106" i="1"/>
  <c r="W106" i="1" s="1"/>
  <c r="C106" i="1"/>
  <c r="AE105" i="1"/>
  <c r="AE104" i="1"/>
  <c r="W104" i="1" s="1"/>
  <c r="AE103" i="1"/>
  <c r="AE102" i="1"/>
  <c r="W102" i="1" s="1"/>
  <c r="C102" i="1"/>
  <c r="AE101" i="1"/>
  <c r="AE100" i="1"/>
  <c r="W100" i="1" s="1"/>
  <c r="AE99" i="1"/>
  <c r="AE98" i="1"/>
  <c r="W98" i="1" s="1"/>
  <c r="AE97" i="1"/>
  <c r="AE96" i="1"/>
  <c r="C96" i="1"/>
  <c r="AE95" i="1"/>
  <c r="C95" i="1"/>
  <c r="AE94" i="1"/>
  <c r="AE93" i="1"/>
  <c r="C93" i="1"/>
  <c r="AE92" i="1"/>
  <c r="AE91" i="1"/>
  <c r="W91" i="1" s="1"/>
  <c r="C91" i="1"/>
  <c r="AE90" i="1"/>
  <c r="AE89" i="1"/>
  <c r="AE88" i="1"/>
  <c r="AE87" i="1"/>
  <c r="AE86" i="1"/>
  <c r="C86" i="1"/>
  <c r="AE85" i="1"/>
  <c r="C85" i="1"/>
  <c r="AE84" i="1"/>
  <c r="AE83" i="1"/>
  <c r="AE82" i="1"/>
  <c r="W82" i="1" s="1"/>
  <c r="C82" i="1"/>
  <c r="AE81" i="1"/>
  <c r="W81" i="1" s="1"/>
  <c r="C81" i="1"/>
  <c r="AE80" i="1"/>
  <c r="W80" i="1" s="1"/>
  <c r="AE79" i="1"/>
  <c r="W79" i="1" s="1"/>
  <c r="C79" i="1"/>
  <c r="AE78" i="1"/>
  <c r="W78" i="1" s="1"/>
  <c r="AE77" i="1"/>
  <c r="W77" i="1" s="1"/>
  <c r="C77" i="1"/>
  <c r="AE76" i="1"/>
  <c r="W76" i="1" s="1"/>
  <c r="AE75" i="1"/>
  <c r="W75" i="1" s="1"/>
  <c r="AE74" i="1"/>
  <c r="W74" i="1" s="1"/>
  <c r="C74" i="1"/>
  <c r="AE73" i="1"/>
  <c r="W73" i="1" s="1"/>
  <c r="AE72" i="1"/>
  <c r="W72" i="1" s="1"/>
  <c r="AE71" i="1"/>
  <c r="W71" i="1" s="1"/>
  <c r="AE69" i="1"/>
  <c r="W69" i="1" s="1"/>
  <c r="C69" i="1"/>
  <c r="AE68" i="1"/>
  <c r="AE67" i="1"/>
  <c r="W67" i="1" s="1"/>
  <c r="C67" i="1"/>
  <c r="AE66" i="1"/>
  <c r="C66" i="1"/>
  <c r="AE65" i="1"/>
  <c r="W65" i="1" s="1"/>
  <c r="AE64" i="1"/>
  <c r="AE63" i="1"/>
  <c r="W63" i="1" s="1"/>
  <c r="C63" i="1"/>
  <c r="AE62" i="1"/>
  <c r="AE61" i="1"/>
  <c r="W61" i="1" s="1"/>
  <c r="AE60" i="1"/>
  <c r="AE59" i="1"/>
  <c r="W59" i="1" s="1"/>
  <c r="AE58" i="1"/>
  <c r="AE57" i="1"/>
  <c r="W57" i="1" s="1"/>
  <c r="AE56" i="1"/>
  <c r="W56" i="1" s="1"/>
  <c r="AE55" i="1"/>
  <c r="W55" i="1" s="1"/>
  <c r="AE54" i="1"/>
  <c r="W54" i="1" s="1"/>
  <c r="AE53" i="1"/>
  <c r="W53" i="1" s="1"/>
  <c r="AE52" i="1"/>
  <c r="W52" i="1" s="1"/>
  <c r="AE51" i="1"/>
  <c r="W51" i="1" s="1"/>
  <c r="AE50" i="1"/>
  <c r="W50" i="1" s="1"/>
  <c r="AE49" i="1"/>
  <c r="C49" i="1"/>
  <c r="AE48" i="1"/>
  <c r="W48" i="1" s="1"/>
  <c r="C48" i="1"/>
  <c r="AE47" i="1"/>
  <c r="AE46" i="1"/>
  <c r="W46" i="1" s="1"/>
  <c r="AE45" i="1"/>
  <c r="W45" i="1" s="1"/>
  <c r="AE44" i="1"/>
  <c r="W44" i="1" s="1"/>
  <c r="AE43" i="1"/>
  <c r="C43" i="1"/>
  <c r="AE42" i="1"/>
  <c r="W42" i="1" s="1"/>
  <c r="AE41" i="1"/>
  <c r="C41" i="1"/>
  <c r="AE40" i="1"/>
  <c r="W40" i="1" s="1"/>
  <c r="AE39" i="1"/>
  <c r="W39" i="1" s="1"/>
  <c r="AE38" i="1"/>
  <c r="W38" i="1" s="1"/>
  <c r="AE37" i="1"/>
  <c r="AE36" i="1"/>
  <c r="W36" i="1" s="1"/>
  <c r="AE35" i="1"/>
  <c r="W35" i="1" s="1"/>
  <c r="AE34" i="1"/>
  <c r="W34" i="1" s="1"/>
  <c r="C34" i="1"/>
  <c r="AE33" i="1"/>
  <c r="AE32" i="1"/>
  <c r="W32" i="1" s="1"/>
  <c r="C32" i="1"/>
  <c r="AE31" i="1"/>
  <c r="AE30" i="1"/>
  <c r="W30" i="1" s="1"/>
  <c r="C30" i="1"/>
  <c r="AE29" i="1"/>
  <c r="AE28" i="1"/>
  <c r="W28" i="1" s="1"/>
  <c r="AE27" i="1"/>
  <c r="W27" i="1" s="1"/>
  <c r="AE26" i="1"/>
  <c r="C26" i="1"/>
  <c r="AE25" i="1"/>
  <c r="W25" i="1" s="1"/>
  <c r="C25" i="1"/>
  <c r="AE24" i="1"/>
  <c r="AE23" i="1"/>
  <c r="W23" i="1" s="1"/>
  <c r="C23" i="1"/>
  <c r="AE22" i="1"/>
  <c r="AE21" i="1"/>
  <c r="W21" i="1" s="1"/>
  <c r="C21" i="1"/>
  <c r="AE20" i="1"/>
  <c r="C20" i="1"/>
  <c r="AE19" i="1"/>
  <c r="W19" i="1" s="1"/>
  <c r="AE18" i="1"/>
  <c r="C18" i="1"/>
  <c r="AE17" i="1"/>
  <c r="W17" i="1" s="1"/>
  <c r="AE16" i="1"/>
  <c r="W16" i="1" s="1"/>
  <c r="C16" i="1"/>
  <c r="AE15" i="1"/>
  <c r="W15" i="1" s="1"/>
  <c r="AE14" i="1"/>
  <c r="AE13" i="1"/>
  <c r="W13" i="1" s="1"/>
  <c r="C13" i="1"/>
  <c r="AE12" i="1"/>
  <c r="W12" i="1" s="1"/>
  <c r="C12" i="1"/>
  <c r="AE11" i="1"/>
  <c r="W11" i="1" s="1"/>
  <c r="AE10" i="1"/>
  <c r="W10" i="1" s="1"/>
  <c r="C10" i="1"/>
  <c r="AE9" i="1"/>
  <c r="W9" i="1" s="1"/>
  <c r="AE8" i="1"/>
  <c r="W8" i="1" s="1"/>
  <c r="AE7" i="1"/>
  <c r="W7" i="1" s="1"/>
  <c r="AE6" i="1"/>
  <c r="W6" i="1" s="1"/>
  <c r="AE5" i="1"/>
  <c r="AD5" i="1" s="1"/>
  <c r="AE4" i="1"/>
  <c r="W4" i="1" s="1"/>
  <c r="AE3" i="1"/>
  <c r="H1" i="1"/>
  <c r="AL302" i="1" l="1"/>
  <c r="AM302" i="1"/>
  <c r="AL296" i="1"/>
  <c r="AM296" i="1"/>
  <c r="AD285" i="1"/>
  <c r="AL286" i="1"/>
  <c r="AM286" i="1"/>
  <c r="AL285" i="1"/>
  <c r="AM285" i="1"/>
  <c r="AD273" i="1"/>
  <c r="AL273" i="1"/>
  <c r="AM273" i="1"/>
  <c r="AL260" i="1"/>
  <c r="AM260" i="1"/>
  <c r="AD245" i="1"/>
  <c r="AD249" i="1"/>
  <c r="AL249" i="1" s="1"/>
  <c r="AL245" i="1"/>
  <c r="AM245" i="1"/>
  <c r="AD229" i="1"/>
  <c r="AL229" i="1" s="1"/>
  <c r="AD233" i="1"/>
  <c r="AL233" i="1"/>
  <c r="AM233" i="1"/>
  <c r="AD226" i="1"/>
  <c r="AD218" i="1"/>
  <c r="AD192" i="1"/>
  <c r="AD214" i="1"/>
  <c r="AL214" i="1" s="1"/>
  <c r="AM214" i="1"/>
  <c r="AL192" i="1"/>
  <c r="AM192" i="1"/>
  <c r="AD160" i="1"/>
  <c r="W64" i="1"/>
  <c r="X64" i="1" s="1"/>
  <c r="W3" i="1"/>
  <c r="X3" i="1" s="1"/>
  <c r="W68" i="1"/>
  <c r="X68" i="1" s="1"/>
  <c r="W58" i="1"/>
  <c r="X58" i="1" s="1"/>
  <c r="AD62" i="1"/>
  <c r="W62" i="1"/>
  <c r="X62" i="1" s="1"/>
  <c r="W66" i="1"/>
  <c r="X66" i="1" s="1"/>
  <c r="AM249" i="1"/>
  <c r="AD243" i="1"/>
  <c r="AD241" i="1"/>
  <c r="AL241" i="1" s="1"/>
  <c r="AL237" i="1"/>
  <c r="AM237" i="1"/>
  <c r="AD235" i="1"/>
  <c r="AL235" i="1" s="1"/>
  <c r="AM235" i="1"/>
  <c r="AM229" i="1"/>
  <c r="AL226" i="1"/>
  <c r="AM226" i="1"/>
  <c r="AD224" i="1"/>
  <c r="AL224" i="1"/>
  <c r="AM224" i="1"/>
  <c r="AD221" i="1"/>
  <c r="AL221" i="1" s="1"/>
  <c r="AL218" i="1"/>
  <c r="AM218" i="1"/>
  <c r="AL210" i="1"/>
  <c r="AM210" i="1"/>
  <c r="AD83" i="1"/>
  <c r="AL83" i="1" s="1"/>
  <c r="W83" i="1"/>
  <c r="X83" i="1" s="1"/>
  <c r="AD128" i="1"/>
  <c r="AL128" i="1" s="1"/>
  <c r="W128" i="1"/>
  <c r="W132" i="1"/>
  <c r="X132" i="1" s="1"/>
  <c r="Y132" i="1" s="1"/>
  <c r="Z132" i="1" s="1"/>
  <c r="AA132" i="1" s="1"/>
  <c r="AD181" i="1"/>
  <c r="AD204" i="1"/>
  <c r="AL5" i="1"/>
  <c r="AM5" i="1"/>
  <c r="W60" i="1"/>
  <c r="X60" i="1" s="1"/>
  <c r="Y60" i="1" s="1"/>
  <c r="Z60" i="1" s="1"/>
  <c r="AA60" i="1" s="1"/>
  <c r="AD84" i="1"/>
  <c r="AM84" i="1" s="1"/>
  <c r="W84" i="1"/>
  <c r="X84" i="1" s="1"/>
  <c r="AD85" i="1"/>
  <c r="AM85" i="1" s="1"/>
  <c r="W85" i="1"/>
  <c r="X85" i="1" s="1"/>
  <c r="AD86" i="1"/>
  <c r="AM86" i="1" s="1"/>
  <c r="W86" i="1"/>
  <c r="X86" i="1" s="1"/>
  <c r="AD88" i="1"/>
  <c r="AM88" i="1" s="1"/>
  <c r="W88" i="1"/>
  <c r="W130" i="1"/>
  <c r="X130" i="1" s="1"/>
  <c r="Y130" i="1" s="1"/>
  <c r="Z130" i="1" s="1"/>
  <c r="AA130" i="1" s="1"/>
  <c r="AD136" i="1"/>
  <c r="W136" i="1"/>
  <c r="X136" i="1" s="1"/>
  <c r="Y136" i="1" s="1"/>
  <c r="Z136" i="1" s="1"/>
  <c r="AA136" i="1" s="1"/>
  <c r="W138" i="1"/>
  <c r="X138" i="1" s="1"/>
  <c r="Y138" i="1" s="1"/>
  <c r="Z138" i="1" s="1"/>
  <c r="AA138" i="1" s="1"/>
  <c r="AD165" i="1"/>
  <c r="AM165" i="1" s="1"/>
  <c r="W22" i="1"/>
  <c r="X22" i="1" s="1"/>
  <c r="Y22" i="1" s="1"/>
  <c r="Z22" i="1" s="1"/>
  <c r="AA22" i="1" s="1"/>
  <c r="W37" i="1"/>
  <c r="X37" i="1" s="1"/>
  <c r="W43" i="1"/>
  <c r="X43" i="1" s="1"/>
  <c r="AD87" i="1"/>
  <c r="W87" i="1"/>
  <c r="X87" i="1" s="1"/>
  <c r="W90" i="1"/>
  <c r="X90" i="1" s="1"/>
  <c r="Y90" i="1" s="1"/>
  <c r="Z90" i="1" s="1"/>
  <c r="AA90" i="1" s="1"/>
  <c r="AD91" i="1"/>
  <c r="AL91" i="1" s="1"/>
  <c r="AD92" i="1"/>
  <c r="AM92" i="1" s="1"/>
  <c r="W92" i="1"/>
  <c r="X92" i="1" s="1"/>
  <c r="Y92" i="1" s="1"/>
  <c r="Z92" i="1" s="1"/>
  <c r="AA92" i="1" s="1"/>
  <c r="AD93" i="1"/>
  <c r="AL93" i="1" s="1"/>
  <c r="W93" i="1"/>
  <c r="X93" i="1" s="1"/>
  <c r="AD97" i="1"/>
  <c r="AM97" i="1" s="1"/>
  <c r="W97" i="1"/>
  <c r="X97" i="1" s="1"/>
  <c r="W107" i="1"/>
  <c r="X107" i="1" s="1"/>
  <c r="Y107" i="1" s="1"/>
  <c r="Z107" i="1" s="1"/>
  <c r="AA107" i="1" s="1"/>
  <c r="AD124" i="1"/>
  <c r="AL124" i="1" s="1"/>
  <c r="W124" i="1"/>
  <c r="Y124" i="1" s="1"/>
  <c r="Z124" i="1" s="1"/>
  <c r="AA124" i="1" s="1"/>
  <c r="W134" i="1"/>
  <c r="X134" i="1" s="1"/>
  <c r="W145" i="1"/>
  <c r="X145" i="1" s="1"/>
  <c r="Y145" i="1" s="1"/>
  <c r="Z145" i="1" s="1"/>
  <c r="AA145" i="1" s="1"/>
  <c r="W147" i="1"/>
  <c r="X147" i="1" s="1"/>
  <c r="W149" i="1"/>
  <c r="X149" i="1" s="1"/>
  <c r="AD167" i="1"/>
  <c r="AM167" i="1" s="1"/>
  <c r="W167" i="1"/>
  <c r="X167" i="1" s="1"/>
  <c r="W255" i="1"/>
  <c r="X255" i="1" s="1"/>
  <c r="W261" i="1"/>
  <c r="X261" i="1" s="1"/>
  <c r="W269" i="1"/>
  <c r="X269" i="1" s="1"/>
  <c r="W5" i="1"/>
  <c r="X5" i="1" s="1"/>
  <c r="W14" i="1"/>
  <c r="X14" i="1" s="1"/>
  <c r="Y14" i="1" s="1"/>
  <c r="Z14" i="1" s="1"/>
  <c r="AA14" i="1" s="1"/>
  <c r="W18" i="1"/>
  <c r="X18" i="1" s="1"/>
  <c r="Y18" i="1" s="1"/>
  <c r="Z18" i="1" s="1"/>
  <c r="AA18" i="1" s="1"/>
  <c r="W20" i="1"/>
  <c r="X20" i="1" s="1"/>
  <c r="Y20" i="1" s="1"/>
  <c r="Z20" i="1" s="1"/>
  <c r="AA20" i="1" s="1"/>
  <c r="W24" i="1"/>
  <c r="X24" i="1" s="1"/>
  <c r="Y24" i="1" s="1"/>
  <c r="Z24" i="1" s="1"/>
  <c r="AA24" i="1" s="1"/>
  <c r="W26" i="1"/>
  <c r="X26" i="1" s="1"/>
  <c r="W29" i="1"/>
  <c r="X29" i="1" s="1"/>
  <c r="Y29" i="1" s="1"/>
  <c r="Z29" i="1" s="1"/>
  <c r="AA29" i="1" s="1"/>
  <c r="W31" i="1"/>
  <c r="X31" i="1" s="1"/>
  <c r="Y31" i="1" s="1"/>
  <c r="Z31" i="1" s="1"/>
  <c r="AA31" i="1" s="1"/>
  <c r="W33" i="1"/>
  <c r="X33" i="1" s="1"/>
  <c r="Y33" i="1" s="1"/>
  <c r="Z33" i="1" s="1"/>
  <c r="AA33" i="1" s="1"/>
  <c r="W41" i="1"/>
  <c r="X41" i="1" s="1"/>
  <c r="Y41" i="1" s="1"/>
  <c r="Z41" i="1" s="1"/>
  <c r="AA41" i="1" s="1"/>
  <c r="W47" i="1"/>
  <c r="X47" i="1" s="1"/>
  <c r="Y47" i="1" s="1"/>
  <c r="Z47" i="1" s="1"/>
  <c r="AA47" i="1" s="1"/>
  <c r="W49" i="1"/>
  <c r="X49" i="1" s="1"/>
  <c r="Y49" i="1" s="1"/>
  <c r="Z49" i="1" s="1"/>
  <c r="AA49" i="1" s="1"/>
  <c r="AD89" i="1"/>
  <c r="AM89" i="1" s="1"/>
  <c r="W89" i="1"/>
  <c r="X89" i="1" s="1"/>
  <c r="AD94" i="1"/>
  <c r="AM94" i="1" s="1"/>
  <c r="W94" i="1"/>
  <c r="X94" i="1" s="1"/>
  <c r="AD95" i="1"/>
  <c r="AM95" i="1" s="1"/>
  <c r="W95" i="1"/>
  <c r="AD96" i="1"/>
  <c r="AL96" i="1" s="1"/>
  <c r="W96" i="1"/>
  <c r="AD99" i="1"/>
  <c r="W99" i="1"/>
  <c r="X99" i="1" s="1"/>
  <c r="W101" i="1"/>
  <c r="X101" i="1" s="1"/>
  <c r="Y101" i="1" s="1"/>
  <c r="Z101" i="1" s="1"/>
  <c r="AA101" i="1" s="1"/>
  <c r="AD103" i="1"/>
  <c r="AM103" i="1" s="1"/>
  <c r="W103" i="1"/>
  <c r="X103" i="1" s="1"/>
  <c r="AD105" i="1"/>
  <c r="AL105" i="1" s="1"/>
  <c r="W105" i="1"/>
  <c r="X105" i="1" s="1"/>
  <c r="AD119" i="1"/>
  <c r="AM119" i="1" s="1"/>
  <c r="W119" i="1"/>
  <c r="X119" i="1" s="1"/>
  <c r="Y119" i="1" s="1"/>
  <c r="Z119" i="1" s="1"/>
  <c r="AA119" i="1" s="1"/>
  <c r="AD122" i="1"/>
  <c r="AL122" i="1" s="1"/>
  <c r="W122" i="1"/>
  <c r="X122" i="1" s="1"/>
  <c r="AD126" i="1"/>
  <c r="AL126" i="1" s="1"/>
  <c r="W126" i="1"/>
  <c r="AD143" i="1"/>
  <c r="W143" i="1"/>
  <c r="X143" i="1" s="1"/>
  <c r="Y143" i="1" s="1"/>
  <c r="Z143" i="1" s="1"/>
  <c r="AA143" i="1" s="1"/>
  <c r="W156" i="1"/>
  <c r="X156" i="1" s="1"/>
  <c r="AD158" i="1"/>
  <c r="AM158" i="1" s="1"/>
  <c r="W158" i="1"/>
  <c r="W171" i="1"/>
  <c r="X171" i="1" s="1"/>
  <c r="W239" i="1"/>
  <c r="X239" i="1" s="1"/>
  <c r="W179" i="1"/>
  <c r="X179" i="1" s="1"/>
  <c r="AD173" i="1"/>
  <c r="AM173" i="1" s="1"/>
  <c r="W173" i="1"/>
  <c r="X173" i="1" s="1"/>
  <c r="W169" i="1"/>
  <c r="X169" i="1" s="1"/>
  <c r="AD162" i="1"/>
  <c r="AM162" i="1" s="1"/>
  <c r="W162" i="1"/>
  <c r="X162" i="1" s="1"/>
  <c r="W154" i="1"/>
  <c r="X154" i="1" s="1"/>
  <c r="AL136" i="1"/>
  <c r="AM136" i="1"/>
  <c r="AL103" i="1"/>
  <c r="AL99" i="1"/>
  <c r="AM99" i="1"/>
  <c r="AM91" i="1"/>
  <c r="E1" i="8"/>
  <c r="B13" i="8" s="1"/>
  <c r="I13" i="8" s="1"/>
  <c r="AL165" i="1"/>
  <c r="AL162" i="1"/>
  <c r="AL160" i="1"/>
  <c r="AM160" i="1"/>
  <c r="AL149" i="1"/>
  <c r="AM149" i="1"/>
  <c r="AL147" i="1"/>
  <c r="AM147" i="1"/>
  <c r="AL143" i="1"/>
  <c r="AM143" i="1"/>
  <c r="AD134" i="1"/>
  <c r="AL134" i="1" s="1"/>
  <c r="AM128" i="1"/>
  <c r="AM126" i="1"/>
  <c r="AL119" i="1"/>
  <c r="AL62" i="1"/>
  <c r="AM62" i="1"/>
  <c r="AD79" i="1"/>
  <c r="AL79" i="1" s="1"/>
  <c r="AL97" i="1"/>
  <c r="AL95" i="1"/>
  <c r="AL94" i="1"/>
  <c r="AL89" i="1"/>
  <c r="AL87" i="1"/>
  <c r="AM87" i="1"/>
  <c r="AL86" i="1"/>
  <c r="AD64" i="1"/>
  <c r="AD59" i="1"/>
  <c r="AD27" i="1"/>
  <c r="AD49" i="1"/>
  <c r="AD3" i="1"/>
  <c r="AD51" i="1"/>
  <c r="AD43" i="1"/>
  <c r="AD225" i="1"/>
  <c r="AD294" i="1"/>
  <c r="AD358" i="1"/>
  <c r="AD207" i="1"/>
  <c r="AD252" i="1"/>
  <c r="AD290" i="1"/>
  <c r="AD303" i="1"/>
  <c r="AD315" i="1"/>
  <c r="AD345" i="1"/>
  <c r="AD47" i="1"/>
  <c r="AD60" i="1"/>
  <c r="AD130" i="1"/>
  <c r="AD145" i="1"/>
  <c r="AD185" i="1"/>
  <c r="AD187" i="1"/>
  <c r="AD189" i="1"/>
  <c r="AD216" i="1"/>
  <c r="AD239" i="1"/>
  <c r="AD258" i="1"/>
  <c r="AD288" i="1"/>
  <c r="AD292" i="1"/>
  <c r="AD297" i="1"/>
  <c r="AD305" i="1"/>
  <c r="AD309" i="1"/>
  <c r="AD321" i="1"/>
  <c r="AD337" i="1"/>
  <c r="AD370" i="1"/>
  <c r="AD369" i="1"/>
  <c r="AD368" i="1"/>
  <c r="AD367" i="1"/>
  <c r="AD366" i="1"/>
  <c r="AD364" i="1"/>
  <c r="AD363" i="1"/>
  <c r="AD362" i="1"/>
  <c r="AD69" i="1"/>
  <c r="AD72" i="1"/>
  <c r="AD115" i="1"/>
  <c r="AD203" i="1"/>
  <c r="AD211" i="1"/>
  <c r="AD219" i="1"/>
  <c r="AD231" i="1"/>
  <c r="AD247" i="1"/>
  <c r="AD256" i="1"/>
  <c r="AD287" i="1"/>
  <c r="AD289" i="1"/>
  <c r="AD291" i="1"/>
  <c r="AD293" i="1"/>
  <c r="AD295" i="1"/>
  <c r="AD301" i="1"/>
  <c r="AD304" i="1"/>
  <c r="AD306" i="1"/>
  <c r="AD308" i="1"/>
  <c r="AD311" i="1"/>
  <c r="AD320" i="1"/>
  <c r="AD326" i="1"/>
  <c r="AD333" i="1"/>
  <c r="AD342" i="1"/>
  <c r="AD356" i="1"/>
  <c r="AD354" i="1"/>
  <c r="AD352" i="1"/>
  <c r="AD350" i="1"/>
  <c r="AD349" i="1"/>
  <c r="AD351" i="1"/>
  <c r="AD353" i="1"/>
  <c r="AD348" i="1"/>
  <c r="AD346" i="1"/>
  <c r="AD344" i="1"/>
  <c r="AD341" i="1"/>
  <c r="AD339" i="1"/>
  <c r="AD338" i="1"/>
  <c r="AD336" i="1"/>
  <c r="AD334" i="1"/>
  <c r="AD360" i="1"/>
  <c r="AD359" i="1"/>
  <c r="AD331" i="1"/>
  <c r="AD329" i="1"/>
  <c r="AD328" i="1"/>
  <c r="AD324" i="1"/>
  <c r="AD322" i="1"/>
  <c r="AD319" i="1"/>
  <c r="AD318" i="1"/>
  <c r="AD317" i="1"/>
  <c r="AD314" i="1"/>
  <c r="AD313" i="1"/>
  <c r="AD312" i="1"/>
  <c r="AD300" i="1"/>
  <c r="AD298" i="1"/>
  <c r="AD299" i="1"/>
  <c r="AD284" i="1"/>
  <c r="AD283" i="1"/>
  <c r="AD282" i="1"/>
  <c r="AD281" i="1"/>
  <c r="AD280" i="1"/>
  <c r="AD279" i="1"/>
  <c r="AD278" i="1"/>
  <c r="AD277" i="1"/>
  <c r="AD276" i="1"/>
  <c r="AD275" i="1"/>
  <c r="AD274" i="1"/>
  <c r="AD272" i="1"/>
  <c r="AD271" i="1"/>
  <c r="AD270" i="1"/>
  <c r="AD269" i="1"/>
  <c r="AD268" i="1"/>
  <c r="AD267" i="1"/>
  <c r="AD265" i="1"/>
  <c r="AD264" i="1"/>
  <c r="AD263" i="1"/>
  <c r="AD262" i="1"/>
  <c r="AD261" i="1"/>
  <c r="AD259" i="1"/>
  <c r="AD257" i="1"/>
  <c r="AD255" i="1"/>
  <c r="AD254" i="1"/>
  <c r="AD253" i="1"/>
  <c r="AD250" i="1"/>
  <c r="AD248" i="1"/>
  <c r="AD246" i="1"/>
  <c r="AD24" i="1"/>
  <c r="AD57" i="1"/>
  <c r="AD58" i="1"/>
  <c r="AD61" i="1"/>
  <c r="AD68" i="1"/>
  <c r="AD82" i="1"/>
  <c r="AD166" i="1"/>
  <c r="AD169" i="1"/>
  <c r="AD199" i="1"/>
  <c r="AD205" i="1"/>
  <c r="AD209" i="1"/>
  <c r="AD215" i="1"/>
  <c r="AD217" i="1"/>
  <c r="AD220" i="1"/>
  <c r="AD227" i="1"/>
  <c r="AD238" i="1"/>
  <c r="AD240" i="1"/>
  <c r="AD244" i="1"/>
  <c r="AD242" i="1"/>
  <c r="AD236" i="1"/>
  <c r="AD234" i="1"/>
  <c r="AD232" i="1"/>
  <c r="AD230" i="1"/>
  <c r="AD228" i="1"/>
  <c r="AD223" i="1"/>
  <c r="AD222" i="1"/>
  <c r="AD213" i="1"/>
  <c r="AD212" i="1"/>
  <c r="AD208" i="1"/>
  <c r="AD206" i="1"/>
  <c r="AD202" i="1"/>
  <c r="AD201" i="1"/>
  <c r="AD200" i="1"/>
  <c r="AD198" i="1"/>
  <c r="AD197" i="1"/>
  <c r="AD196" i="1"/>
  <c r="AD195" i="1"/>
  <c r="AD194" i="1"/>
  <c r="AD193" i="1"/>
  <c r="AD191" i="1"/>
  <c r="AD190" i="1"/>
  <c r="AD184" i="1"/>
  <c r="AD182" i="1"/>
  <c r="AD179" i="1"/>
  <c r="AD178" i="1"/>
  <c r="AD174" i="1"/>
  <c r="AD172" i="1"/>
  <c r="AD170" i="1"/>
  <c r="AD171" i="1"/>
  <c r="AD156" i="1"/>
  <c r="AD155" i="1"/>
  <c r="AD154" i="1"/>
  <c r="AD152" i="1"/>
  <c r="AD140" i="1"/>
  <c r="AD138" i="1"/>
  <c r="AD137" i="1"/>
  <c r="AD135" i="1"/>
  <c r="AD133" i="1"/>
  <c r="AD132" i="1"/>
  <c r="AD127" i="1"/>
  <c r="AD117" i="1"/>
  <c r="AD113" i="1"/>
  <c r="AD111" i="1"/>
  <c r="AD109" i="1"/>
  <c r="AD107" i="1"/>
  <c r="AD104" i="1"/>
  <c r="AD101" i="1"/>
  <c r="AD100" i="1"/>
  <c r="AD98" i="1"/>
  <c r="AD90" i="1"/>
  <c r="AD81" i="1"/>
  <c r="AD80" i="1"/>
  <c r="AD78" i="1"/>
  <c r="AD77" i="1"/>
  <c r="AD76" i="1"/>
  <c r="AD75" i="1"/>
  <c r="AD74" i="1"/>
  <c r="AD73" i="1"/>
  <c r="AD71" i="1"/>
  <c r="AD66" i="1"/>
  <c r="AD35" i="1"/>
  <c r="AD52" i="1"/>
  <c r="AD45" i="1"/>
  <c r="AD41" i="1"/>
  <c r="AD39" i="1"/>
  <c r="AD37" i="1"/>
  <c r="AD33" i="1"/>
  <c r="AD31" i="1"/>
  <c r="AD29" i="1"/>
  <c r="AD16" i="1"/>
  <c r="AD18" i="1"/>
  <c r="AD20" i="1"/>
  <c r="AD14" i="1"/>
  <c r="AD22" i="1"/>
  <c r="AD26" i="1"/>
  <c r="X7" i="1"/>
  <c r="Y7" i="1" s="1"/>
  <c r="Z7" i="1" s="1"/>
  <c r="AA7" i="1" s="1"/>
  <c r="X9" i="1"/>
  <c r="Y9" i="1" s="1"/>
  <c r="Z9" i="1" s="1"/>
  <c r="AA9" i="1" s="1"/>
  <c r="X11" i="1"/>
  <c r="Y11" i="1" s="1"/>
  <c r="Z11" i="1" s="1"/>
  <c r="AA11" i="1" s="1"/>
  <c r="X13" i="1"/>
  <c r="AD6" i="1"/>
  <c r="AD7" i="1"/>
  <c r="AD11" i="1"/>
  <c r="AD9" i="1"/>
  <c r="AD13" i="1"/>
  <c r="AH310" i="1"/>
  <c r="AH316" i="1"/>
  <c r="AH330" i="1"/>
  <c r="AH332" i="1"/>
  <c r="AH361" i="1"/>
  <c r="AH340" i="1"/>
  <c r="AH251" i="1"/>
  <c r="AH266" i="1"/>
  <c r="AH323" i="1"/>
  <c r="AH325" i="1"/>
  <c r="AH327" i="1"/>
  <c r="AH335" i="1"/>
  <c r="AH343" i="1"/>
  <c r="AH347" i="1"/>
  <c r="AH355" i="1"/>
  <c r="AH357" i="1"/>
  <c r="AH365" i="1"/>
  <c r="AC251" i="1"/>
  <c r="AF310" i="1"/>
  <c r="AF316" i="1"/>
  <c r="AF332" i="1"/>
  <c r="AF361" i="1"/>
  <c r="AF340" i="1"/>
  <c r="AC323" i="1"/>
  <c r="AC325" i="1"/>
  <c r="AC327" i="1"/>
  <c r="AC335" i="1"/>
  <c r="AC343" i="1"/>
  <c r="AC347" i="1"/>
  <c r="AF355" i="1"/>
  <c r="AF357" i="1"/>
  <c r="AF365" i="1"/>
  <c r="AD63" i="1"/>
  <c r="X63" i="1"/>
  <c r="AD65" i="1"/>
  <c r="X65" i="1"/>
  <c r="AD67" i="1"/>
  <c r="X67" i="1"/>
  <c r="X96" i="1"/>
  <c r="Y96" i="1" s="1"/>
  <c r="Z96" i="1" s="1"/>
  <c r="AA96" i="1" s="1"/>
  <c r="AD102" i="1"/>
  <c r="X102" i="1"/>
  <c r="AD106" i="1"/>
  <c r="AD108" i="1"/>
  <c r="AD110" i="1"/>
  <c r="AD114" i="1"/>
  <c r="AD121" i="1"/>
  <c r="X121" i="1"/>
  <c r="X124" i="1"/>
  <c r="AD125" i="1"/>
  <c r="X128" i="1"/>
  <c r="AD129" i="1"/>
  <c r="AD131" i="1"/>
  <c r="AD144" i="1"/>
  <c r="AD146" i="1"/>
  <c r="X146" i="1"/>
  <c r="Y146" i="1" s="1"/>
  <c r="Z146" i="1" s="1"/>
  <c r="AA146" i="1" s="1"/>
  <c r="AD148" i="1"/>
  <c r="AD150" i="1"/>
  <c r="AD151" i="1"/>
  <c r="AD153" i="1"/>
  <c r="AD157" i="1"/>
  <c r="X160" i="1"/>
  <c r="AD161" i="1"/>
  <c r="X161" i="1"/>
  <c r="X165" i="1"/>
  <c r="Y165" i="1" s="1"/>
  <c r="Z165" i="1" s="1"/>
  <c r="AA165" i="1" s="1"/>
  <c r="AD175" i="1"/>
  <c r="X175" i="1"/>
  <c r="AD176" i="1"/>
  <c r="X176" i="1"/>
  <c r="AD177" i="1"/>
  <c r="X177" i="1"/>
  <c r="AD180" i="1"/>
  <c r="X180" i="1"/>
  <c r="AD183" i="1"/>
  <c r="AD4" i="1"/>
  <c r="X4" i="1"/>
  <c r="Y4" i="1" s="1"/>
  <c r="Z4" i="1" s="1"/>
  <c r="AA4" i="1" s="1"/>
  <c r="AD15" i="1"/>
  <c r="X15" i="1"/>
  <c r="Y15" i="1" s="1"/>
  <c r="Z15" i="1" s="1"/>
  <c r="AA15" i="1" s="1"/>
  <c r="AD17" i="1"/>
  <c r="X17" i="1"/>
  <c r="AD30" i="1"/>
  <c r="X30" i="1"/>
  <c r="AD32" i="1"/>
  <c r="X32" i="1"/>
  <c r="AD34" i="1"/>
  <c r="X34" i="1"/>
  <c r="AD44" i="1"/>
  <c r="X44" i="1"/>
  <c r="Y44" i="1" s="1"/>
  <c r="Z44" i="1" s="1"/>
  <c r="AA44" i="1" s="1"/>
  <c r="AD46" i="1"/>
  <c r="X46" i="1"/>
  <c r="AD53" i="1"/>
  <c r="X53" i="1"/>
  <c r="AD55" i="1"/>
  <c r="AD56" i="1"/>
  <c r="X56" i="1"/>
  <c r="X88" i="1"/>
  <c r="X91" i="1"/>
  <c r="X95" i="1"/>
  <c r="AD112" i="1"/>
  <c r="X112" i="1"/>
  <c r="AD116" i="1"/>
  <c r="AD118" i="1"/>
  <c r="X118" i="1"/>
  <c r="AD123" i="1"/>
  <c r="X123" i="1"/>
  <c r="X126" i="1"/>
  <c r="Y126" i="1" s="1"/>
  <c r="Z126" i="1" s="1"/>
  <c r="AA126" i="1" s="1"/>
  <c r="AD139" i="1"/>
  <c r="AD141" i="1"/>
  <c r="X141" i="1"/>
  <c r="Y141" i="1" s="1"/>
  <c r="Z141" i="1" s="1"/>
  <c r="AA141" i="1" s="1"/>
  <c r="X158" i="1"/>
  <c r="AD159" i="1"/>
  <c r="X159" i="1"/>
  <c r="Y159" i="1" s="1"/>
  <c r="Z159" i="1" s="1"/>
  <c r="AA159" i="1" s="1"/>
  <c r="AD164" i="1"/>
  <c r="AD168" i="1"/>
  <c r="X168" i="1"/>
  <c r="AD188" i="1"/>
  <c r="X188" i="1"/>
  <c r="X55" i="1"/>
  <c r="AD36" i="1"/>
  <c r="AD42" i="1"/>
  <c r="X223" i="1"/>
  <c r="Y223" i="1" s="1"/>
  <c r="Z223" i="1" s="1"/>
  <c r="AA223" i="1" s="1"/>
  <c r="X247" i="1"/>
  <c r="X215" i="1"/>
  <c r="X231" i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X201" i="1"/>
  <c r="Y201" i="1" s="1"/>
  <c r="Z201" i="1" s="1"/>
  <c r="AA201" i="1" s="1"/>
  <c r="X209" i="1"/>
  <c r="X217" i="1"/>
  <c r="Y217" i="1" s="1"/>
  <c r="Z217" i="1" s="1"/>
  <c r="AA217" i="1" s="1"/>
  <c r="X225" i="1"/>
  <c r="X233" i="1"/>
  <c r="X241" i="1"/>
  <c r="X249" i="1"/>
  <c r="X257" i="1"/>
  <c r="X277" i="1"/>
  <c r="X319" i="1"/>
  <c r="X329" i="1"/>
  <c r="X360" i="1"/>
  <c r="X341" i="1"/>
  <c r="X347" i="1"/>
  <c r="X355" i="1"/>
  <c r="X367" i="1"/>
  <c r="X259" i="1"/>
  <c r="Y259" i="1" s="1"/>
  <c r="Z259" i="1" s="1"/>
  <c r="AA259" i="1" s="1"/>
  <c r="X267" i="1"/>
  <c r="X275" i="1"/>
  <c r="Y275" i="1" s="1"/>
  <c r="Z275" i="1" s="1"/>
  <c r="AA275" i="1" s="1"/>
  <c r="X289" i="1"/>
  <c r="X295" i="1"/>
  <c r="Y295" i="1" s="1"/>
  <c r="Z295" i="1" s="1"/>
  <c r="AA295" i="1" s="1"/>
  <c r="X305" i="1"/>
  <c r="X311" i="1"/>
  <c r="X351" i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X327" i="1"/>
  <c r="X333" i="1"/>
  <c r="X339" i="1"/>
  <c r="X349" i="1"/>
  <c r="X353" i="1"/>
  <c r="X357" i="1"/>
  <c r="X365" i="1"/>
  <c r="X369" i="1"/>
  <c r="X35" i="1"/>
  <c r="Y35" i="1" s="1"/>
  <c r="AD19" i="1"/>
  <c r="X19" i="1"/>
  <c r="AD21" i="1"/>
  <c r="X21" i="1"/>
  <c r="Y21" i="1" s="1"/>
  <c r="Z21" i="1" s="1"/>
  <c r="AA21" i="1" s="1"/>
  <c r="AD23" i="1"/>
  <c r="X23" i="1"/>
  <c r="AD25" i="1"/>
  <c r="X25" i="1"/>
  <c r="Y25" i="1" s="1"/>
  <c r="Z25" i="1" s="1"/>
  <c r="AA25" i="1" s="1"/>
  <c r="AD28" i="1"/>
  <c r="AD48" i="1"/>
  <c r="X48" i="1"/>
  <c r="AD50" i="1"/>
  <c r="X50" i="1"/>
  <c r="Y50" i="1" s="1"/>
  <c r="Z50" i="1" s="1"/>
  <c r="AA50" i="1" s="1"/>
  <c r="AD54" i="1"/>
  <c r="X54" i="1"/>
  <c r="Y54" i="1" s="1"/>
  <c r="X291" i="1"/>
  <c r="X307" i="1"/>
  <c r="X317" i="1"/>
  <c r="X358" i="1"/>
  <c r="X345" i="1"/>
  <c r="AD8" i="1"/>
  <c r="X8" i="1"/>
  <c r="AD10" i="1"/>
  <c r="X10" i="1"/>
  <c r="AD12" i="1"/>
  <c r="X12" i="1"/>
  <c r="X16" i="1"/>
  <c r="Y16" i="1" s="1"/>
  <c r="AD38" i="1"/>
  <c r="X38" i="1"/>
  <c r="AD40" i="1"/>
  <c r="X45" i="1"/>
  <c r="Y45" i="1" s="1"/>
  <c r="X283" i="1"/>
  <c r="X299" i="1"/>
  <c r="X315" i="1"/>
  <c r="X325" i="1"/>
  <c r="X337" i="1"/>
  <c r="X263" i="1"/>
  <c r="X265" i="1"/>
  <c r="X271" i="1"/>
  <c r="Y271" i="1" s="1"/>
  <c r="Z271" i="1" s="1"/>
  <c r="AA271" i="1" s="1"/>
  <c r="X273" i="1"/>
  <c r="X279" i="1"/>
  <c r="Y279" i="1" s="1"/>
  <c r="Z279" i="1" s="1"/>
  <c r="AA279" i="1" s="1"/>
  <c r="X281" i="1"/>
  <c r="X323" i="1"/>
  <c r="X331" i="1"/>
  <c r="X335" i="1"/>
  <c r="X343" i="1"/>
  <c r="X82" i="1"/>
  <c r="Y82" i="1" s="1"/>
  <c r="X113" i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X213" i="1"/>
  <c r="Y213" i="1" s="1"/>
  <c r="X219" i="1"/>
  <c r="X221" i="1"/>
  <c r="X227" i="1"/>
  <c r="X229" i="1"/>
  <c r="X235" i="1"/>
  <c r="X237" i="1"/>
  <c r="X243" i="1"/>
  <c r="X245" i="1"/>
  <c r="X251" i="1"/>
  <c r="X253" i="1"/>
  <c r="X285" i="1"/>
  <c r="X293" i="1"/>
  <c r="X301" i="1"/>
  <c r="X309" i="1"/>
  <c r="AD186" i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C310" i="1"/>
  <c r="AF266" i="1"/>
  <c r="AC266" i="1"/>
  <c r="AC316" i="1"/>
  <c r="AF330" i="1"/>
  <c r="AC330" i="1"/>
  <c r="AC332" i="1"/>
  <c r="AF325" i="1"/>
  <c r="AC361" i="1"/>
  <c r="AC340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Y3" i="1"/>
  <c r="Z3" i="1" s="1"/>
  <c r="AA3" i="1" s="1"/>
  <c r="X6" i="1"/>
  <c r="Y6" i="1" s="1"/>
  <c r="Y13" i="1"/>
  <c r="Z13" i="1" s="1"/>
  <c r="AA13" i="1" s="1"/>
  <c r="X28" i="1"/>
  <c r="X36" i="1"/>
  <c r="Y36" i="1" s="1"/>
  <c r="Z36" i="1" s="1"/>
  <c r="AA36" i="1" s="1"/>
  <c r="Y37" i="1"/>
  <c r="Z37" i="1" s="1"/>
  <c r="AA37" i="1" s="1"/>
  <c r="Y39" i="1"/>
  <c r="Z39" i="1" s="1"/>
  <c r="AA39" i="1" s="1"/>
  <c r="X40" i="1"/>
  <c r="X42" i="1"/>
  <c r="Y43" i="1"/>
  <c r="Z43" i="1" s="1"/>
  <c r="AA43" i="1" s="1"/>
  <c r="X57" i="1"/>
  <c r="Y57" i="1" s="1"/>
  <c r="X59" i="1"/>
  <c r="Y59" i="1" s="1"/>
  <c r="X61" i="1"/>
  <c r="Y61" i="1" s="1"/>
  <c r="Y66" i="1"/>
  <c r="Z66" i="1" s="1"/>
  <c r="AA66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Y83" i="1"/>
  <c r="Z83" i="1" s="1"/>
  <c r="AA83" i="1" s="1"/>
  <c r="X98" i="1"/>
  <c r="Y98" i="1" s="1"/>
  <c r="Z98" i="1" s="1"/>
  <c r="AA98" i="1" s="1"/>
  <c r="Y99" i="1"/>
  <c r="Z99" i="1" s="1"/>
  <c r="AA99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Y113" i="1"/>
  <c r="X114" i="1"/>
  <c r="Y114" i="1" s="1"/>
  <c r="Z114" i="1" s="1"/>
  <c r="AA114" i="1" s="1"/>
  <c r="X116" i="1"/>
  <c r="Y117" i="1"/>
  <c r="Z117" i="1" s="1"/>
  <c r="AA117" i="1" s="1"/>
  <c r="X125" i="1"/>
  <c r="X127" i="1"/>
  <c r="Y127" i="1" s="1"/>
  <c r="Z127" i="1" s="1"/>
  <c r="AA127" i="1" s="1"/>
  <c r="X133" i="1"/>
  <c r="Y133" i="1" s="1"/>
  <c r="Z133" i="1" s="1"/>
  <c r="AA133" i="1" s="1"/>
  <c r="Y134" i="1"/>
  <c r="Z134" i="1" s="1"/>
  <c r="AA134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Y147" i="1"/>
  <c r="Z147" i="1" s="1"/>
  <c r="AA147" i="1" s="1"/>
  <c r="X148" i="1"/>
  <c r="X150" i="1"/>
  <c r="Y150" i="1" s="1"/>
  <c r="Z150" i="1" s="1"/>
  <c r="AA150" i="1" s="1"/>
  <c r="X151" i="1"/>
  <c r="Y151" i="1" s="1"/>
  <c r="X153" i="1"/>
  <c r="Y154" i="1"/>
  <c r="Z154" i="1" s="1"/>
  <c r="AA154" i="1" s="1"/>
  <c r="X155" i="1"/>
  <c r="Y155" i="1" s="1"/>
  <c r="X157" i="1"/>
  <c r="X164" i="1"/>
  <c r="X166" i="1"/>
  <c r="X170" i="1"/>
  <c r="Y171" i="1"/>
  <c r="Z171" i="1" s="1"/>
  <c r="AA171" i="1" s="1"/>
  <c r="X172" i="1"/>
  <c r="Y172" i="1" s="1"/>
  <c r="X174" i="1"/>
  <c r="X178" i="1"/>
  <c r="Y178" i="1" s="1"/>
  <c r="Z178" i="1" s="1"/>
  <c r="AA178" i="1" s="1"/>
  <c r="Y179" i="1"/>
  <c r="Z179" i="1" s="1"/>
  <c r="AA179" i="1" s="1"/>
  <c r="X185" i="1"/>
  <c r="AF251" i="1"/>
  <c r="AF323" i="1"/>
  <c r="AB325" i="1"/>
  <c r="AF327" i="1"/>
  <c r="AF335" i="1"/>
  <c r="AF343" i="1"/>
  <c r="AF347" i="1"/>
  <c r="Y10" i="1"/>
  <c r="Z10" i="1" s="1"/>
  <c r="AA10" i="1" s="1"/>
  <c r="Y180" i="1"/>
  <c r="Y185" i="1"/>
  <c r="Z185" i="1" s="1"/>
  <c r="AA185" i="1" s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B251" i="1"/>
  <c r="X252" i="1"/>
  <c r="Y252" i="1" s="1"/>
  <c r="X256" i="1"/>
  <c r="Y256" i="1" s="1"/>
  <c r="Z256" i="1" s="1"/>
  <c r="AA256" i="1" s="1"/>
  <c r="Z260" i="1"/>
  <c r="X260" i="1"/>
  <c r="Y260" i="1" s="1"/>
  <c r="AA260" i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Z308" i="1"/>
  <c r="X308" i="1"/>
  <c r="Y308" i="1" s="1"/>
  <c r="AA308" i="1"/>
  <c r="X312" i="1"/>
  <c r="Y312" i="1" s="1"/>
  <c r="Z316" i="1"/>
  <c r="X316" i="1"/>
  <c r="Y316" i="1" s="1"/>
  <c r="AA316" i="1"/>
  <c r="Z320" i="1"/>
  <c r="X320" i="1"/>
  <c r="Y320" i="1" s="1"/>
  <c r="AA320" i="1"/>
  <c r="AB323" i="1"/>
  <c r="X324" i="1"/>
  <c r="Y324" i="1" s="1"/>
  <c r="AB327" i="1"/>
  <c r="Z328" i="1"/>
  <c r="X328" i="1"/>
  <c r="Y328" i="1" s="1"/>
  <c r="AA328" i="1"/>
  <c r="Z332" i="1"/>
  <c r="X332" i="1"/>
  <c r="Y332" i="1" s="1"/>
  <c r="AA332" i="1"/>
  <c r="Z361" i="1"/>
  <c r="X361" i="1"/>
  <c r="Y361" i="1" s="1"/>
  <c r="AA361" i="1"/>
  <c r="AB335" i="1"/>
  <c r="X336" i="1"/>
  <c r="Y336" i="1" s="1"/>
  <c r="Z340" i="1"/>
  <c r="X340" i="1"/>
  <c r="Y340" i="1" s="1"/>
  <c r="AA340" i="1"/>
  <c r="AB343" i="1"/>
  <c r="X344" i="1"/>
  <c r="Y344" i="1" s="1"/>
  <c r="AB347" i="1"/>
  <c r="X348" i="1"/>
  <c r="Y348" i="1" s="1"/>
  <c r="Y193" i="1"/>
  <c r="Z193" i="1" s="1"/>
  <c r="AA193" i="1" s="1"/>
  <c r="Y203" i="1"/>
  <c r="Y205" i="1"/>
  <c r="Y209" i="1"/>
  <c r="Z209" i="1" s="1"/>
  <c r="AA209" i="1" s="1"/>
  <c r="Y211" i="1"/>
  <c r="Y215" i="1"/>
  <c r="Z215" i="1" s="1"/>
  <c r="AA215" i="1" s="1"/>
  <c r="Y219" i="1"/>
  <c r="Y221" i="1"/>
  <c r="Y225" i="1"/>
  <c r="Z225" i="1" s="1"/>
  <c r="AA225" i="1" s="1"/>
  <c r="Y227" i="1"/>
  <c r="Y229" i="1"/>
  <c r="Y231" i="1"/>
  <c r="Z231" i="1" s="1"/>
  <c r="AA231" i="1" s="1"/>
  <c r="Y233" i="1"/>
  <c r="Z233" i="1" s="1"/>
  <c r="AA233" i="1" s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Y253" i="1"/>
  <c r="Y257" i="1"/>
  <c r="Z257" i="1" s="1"/>
  <c r="AA257" i="1" s="1"/>
  <c r="Y263" i="1"/>
  <c r="Z263" i="1" s="1"/>
  <c r="AA263" i="1" s="1"/>
  <c r="Y265" i="1"/>
  <c r="Z265" i="1" s="1"/>
  <c r="AA265" i="1" s="1"/>
  <c r="AB266" i="1"/>
  <c r="Y267" i="1"/>
  <c r="Z267" i="1" s="1"/>
  <c r="AA267" i="1" s="1"/>
  <c r="Y273" i="1"/>
  <c r="Z273" i="1" s="1"/>
  <c r="AA273" i="1" s="1"/>
  <c r="Y277" i="1"/>
  <c r="Z277" i="1" s="1"/>
  <c r="AA277" i="1" s="1"/>
  <c r="Y281" i="1"/>
  <c r="Z281" i="1" s="1"/>
  <c r="AA281" i="1" s="1"/>
  <c r="Y283" i="1"/>
  <c r="Z283" i="1" s="1"/>
  <c r="AA283" i="1" s="1"/>
  <c r="Y285" i="1"/>
  <c r="Y289" i="1"/>
  <c r="Z289" i="1" s="1"/>
  <c r="AA289" i="1" s="1"/>
  <c r="Y291" i="1"/>
  <c r="Y293" i="1"/>
  <c r="Y299" i="1"/>
  <c r="Y301" i="1"/>
  <c r="Y303" i="1"/>
  <c r="Z303" i="1" s="1"/>
  <c r="AA303" i="1" s="1"/>
  <c r="Y305" i="1"/>
  <c r="Z305" i="1" s="1"/>
  <c r="AA305" i="1" s="1"/>
  <c r="Y307" i="1"/>
  <c r="Z307" i="1" s="1"/>
  <c r="AA307" i="1" s="1"/>
  <c r="Y309" i="1"/>
  <c r="AB310" i="1"/>
  <c r="Y311" i="1"/>
  <c r="Z311" i="1" s="1"/>
  <c r="AA311" i="1" s="1"/>
  <c r="Y315" i="1"/>
  <c r="Z315" i="1" s="1"/>
  <c r="AA315" i="1" s="1"/>
  <c r="AB316" i="1"/>
  <c r="Y317" i="1"/>
  <c r="Y319" i="1"/>
  <c r="Z319" i="1" s="1"/>
  <c r="AA319" i="1" s="1"/>
  <c r="Y321" i="1"/>
  <c r="Z321" i="1" s="1"/>
  <c r="AA321" i="1" s="1"/>
  <c r="Y323" i="1"/>
  <c r="Z323" i="1" s="1"/>
  <c r="AA323" i="1" s="1"/>
  <c r="Y325" i="1"/>
  <c r="Y327" i="1"/>
  <c r="Z327" i="1" s="1"/>
  <c r="AA327" i="1" s="1"/>
  <c r="Y329" i="1"/>
  <c r="Z329" i="1" s="1"/>
  <c r="AA329" i="1" s="1"/>
  <c r="AB330" i="1"/>
  <c r="Y331" i="1"/>
  <c r="Z331" i="1" s="1"/>
  <c r="AA331" i="1" s="1"/>
  <c r="AB332" i="1"/>
  <c r="Y358" i="1"/>
  <c r="Z358" i="1" s="1"/>
  <c r="AA358" i="1" s="1"/>
  <c r="Y360" i="1"/>
  <c r="Z360" i="1" s="1"/>
  <c r="AA360" i="1" s="1"/>
  <c r="AB361" i="1"/>
  <c r="Y333" i="1"/>
  <c r="Z333" i="1" s="1"/>
  <c r="AA333" i="1" s="1"/>
  <c r="Y335" i="1"/>
  <c r="Z335" i="1" s="1"/>
  <c r="AA335" i="1" s="1"/>
  <c r="Y337" i="1"/>
  <c r="Z337" i="1" s="1"/>
  <c r="AA337" i="1" s="1"/>
  <c r="Y339" i="1"/>
  <c r="Z339" i="1" s="1"/>
  <c r="AA339" i="1" s="1"/>
  <c r="AB340" i="1"/>
  <c r="Y341" i="1"/>
  <c r="Z341" i="1" s="1"/>
  <c r="AA341" i="1" s="1"/>
  <c r="Y343" i="1"/>
  <c r="Z343" i="1" s="1"/>
  <c r="AA343" i="1" s="1"/>
  <c r="Y345" i="1"/>
  <c r="Y347" i="1"/>
  <c r="Z347" i="1" s="1"/>
  <c r="AA347" i="1" s="1"/>
  <c r="Y349" i="1"/>
  <c r="Z349" i="1" s="1"/>
  <c r="AA349" i="1" s="1"/>
  <c r="X350" i="1"/>
  <c r="Y351" i="1"/>
  <c r="Z351" i="1" s="1"/>
  <c r="AA351" i="1" s="1"/>
  <c r="X352" i="1"/>
  <c r="Y353" i="1"/>
  <c r="Z353" i="1" s="1"/>
  <c r="AA353" i="1" s="1"/>
  <c r="X354" i="1"/>
  <c r="Y355" i="1"/>
  <c r="Z355" i="1" s="1"/>
  <c r="AA355" i="1" s="1"/>
  <c r="AC355" i="1"/>
  <c r="X356" i="1"/>
  <c r="Y357" i="1"/>
  <c r="Z357" i="1" s="1"/>
  <c r="AA357" i="1" s="1"/>
  <c r="AC357" i="1"/>
  <c r="X362" i="1"/>
  <c r="Y363" i="1"/>
  <c r="Z363" i="1" s="1"/>
  <c r="AA363" i="1" s="1"/>
  <c r="X364" i="1"/>
  <c r="Z364" i="1"/>
  <c r="AA364" i="1" s="1"/>
  <c r="Y365" i="1"/>
  <c r="Z365" i="1" s="1"/>
  <c r="AA365" i="1" s="1"/>
  <c r="AC365" i="1"/>
  <c r="X366" i="1"/>
  <c r="Y367" i="1"/>
  <c r="Z367" i="1" s="1"/>
  <c r="AA367" i="1" s="1"/>
  <c r="X368" i="1"/>
  <c r="Y369" i="1"/>
  <c r="Z369" i="1" s="1"/>
  <c r="AA369" i="1" s="1"/>
  <c r="X370" i="1"/>
  <c r="Y352" i="1"/>
  <c r="Z352" i="1" s="1"/>
  <c r="AA352" i="1" s="1"/>
  <c r="AB355" i="1"/>
  <c r="AB357" i="1"/>
  <c r="Y364" i="1"/>
  <c r="AB365" i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AL305" i="1" l="1"/>
  <c r="AM305" i="1"/>
  <c r="Z304" i="1"/>
  <c r="AA304" i="1" s="1"/>
  <c r="AL304" i="1"/>
  <c r="AM304" i="1"/>
  <c r="AL301" i="1"/>
  <c r="AM301" i="1"/>
  <c r="AL299" i="1"/>
  <c r="AM299" i="1"/>
  <c r="AL297" i="1"/>
  <c r="AM297" i="1"/>
  <c r="Z296" i="1"/>
  <c r="AA296" i="1" s="1"/>
  <c r="AM295" i="1"/>
  <c r="AL295" i="1"/>
  <c r="AL294" i="1"/>
  <c r="AM294" i="1"/>
  <c r="AL293" i="1"/>
  <c r="AM293" i="1"/>
  <c r="AL291" i="1"/>
  <c r="AM291" i="1"/>
  <c r="AL290" i="1"/>
  <c r="AM290" i="1"/>
  <c r="AL289" i="1"/>
  <c r="AM289" i="1"/>
  <c r="AL288" i="1"/>
  <c r="AM288" i="1"/>
  <c r="AL287" i="1"/>
  <c r="AM287" i="1"/>
  <c r="AL284" i="1"/>
  <c r="AM284" i="1"/>
  <c r="AL283" i="1"/>
  <c r="AM283" i="1"/>
  <c r="AL282" i="1"/>
  <c r="AM282" i="1"/>
  <c r="AL281" i="1"/>
  <c r="AM281" i="1"/>
  <c r="AL280" i="1"/>
  <c r="AM280" i="1"/>
  <c r="AL279" i="1"/>
  <c r="AM279" i="1"/>
  <c r="AL278" i="1"/>
  <c r="AM278" i="1"/>
  <c r="AL276" i="1"/>
  <c r="AM276" i="1"/>
  <c r="AL275" i="1"/>
  <c r="AM275" i="1"/>
  <c r="AL272" i="1"/>
  <c r="AM272" i="1"/>
  <c r="AL271" i="1"/>
  <c r="AM271" i="1"/>
  <c r="AL270" i="1"/>
  <c r="AM270" i="1"/>
  <c r="AL269" i="1"/>
  <c r="AM269" i="1"/>
  <c r="AL267" i="1"/>
  <c r="AM267" i="1"/>
  <c r="AL265" i="1"/>
  <c r="AM265" i="1"/>
  <c r="AL264" i="1"/>
  <c r="AM264" i="1"/>
  <c r="AL263" i="1"/>
  <c r="AM263" i="1"/>
  <c r="AL262" i="1"/>
  <c r="AM262" i="1"/>
  <c r="AL259" i="1"/>
  <c r="AM259" i="1"/>
  <c r="AL257" i="1"/>
  <c r="AM257" i="1"/>
  <c r="AL256" i="1"/>
  <c r="AM256" i="1"/>
  <c r="AL255" i="1"/>
  <c r="AM255" i="1"/>
  <c r="AL254" i="1"/>
  <c r="AM254" i="1"/>
  <c r="AL252" i="1"/>
  <c r="AM252" i="1"/>
  <c r="AM241" i="1"/>
  <c r="AL248" i="1"/>
  <c r="AM248" i="1"/>
  <c r="AL227" i="1"/>
  <c r="AM227" i="1"/>
  <c r="AM221" i="1"/>
  <c r="AL216" i="1"/>
  <c r="AM216" i="1"/>
  <c r="AL209" i="1"/>
  <c r="AM209" i="1"/>
  <c r="AL207" i="1"/>
  <c r="AM207" i="1"/>
  <c r="AL205" i="1"/>
  <c r="AM205" i="1"/>
  <c r="AL203" i="1"/>
  <c r="AM203" i="1"/>
  <c r="AL199" i="1"/>
  <c r="AM199" i="1"/>
  <c r="Z192" i="1"/>
  <c r="AA192" i="1" s="1"/>
  <c r="AL190" i="1"/>
  <c r="AM190" i="1"/>
  <c r="AL188" i="1"/>
  <c r="AM188" i="1"/>
  <c r="AL185" i="1"/>
  <c r="AM185" i="1"/>
  <c r="AL182" i="1"/>
  <c r="AM182" i="1"/>
  <c r="AL178" i="1"/>
  <c r="AM178" i="1"/>
  <c r="AL173" i="1"/>
  <c r="AM122" i="1"/>
  <c r="AM93" i="1"/>
  <c r="AL92" i="1"/>
  <c r="AL84" i="1"/>
  <c r="AM83" i="1"/>
  <c r="AL50" i="1"/>
  <c r="AM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L250" i="1"/>
  <c r="AM250" i="1"/>
  <c r="AL247" i="1"/>
  <c r="AM247" i="1"/>
  <c r="AL246" i="1"/>
  <c r="AM246" i="1"/>
  <c r="AL244" i="1"/>
  <c r="AM244" i="1"/>
  <c r="AL243" i="1"/>
  <c r="AM243" i="1"/>
  <c r="AL242" i="1"/>
  <c r="AM242" i="1"/>
  <c r="AL240" i="1"/>
  <c r="AM240" i="1"/>
  <c r="AL239" i="1"/>
  <c r="AM239" i="1"/>
  <c r="AL238" i="1"/>
  <c r="AM238" i="1"/>
  <c r="AL236" i="1"/>
  <c r="AM236" i="1"/>
  <c r="AL234" i="1"/>
  <c r="AM234" i="1"/>
  <c r="AL232" i="1"/>
  <c r="AM232" i="1"/>
  <c r="AL231" i="1"/>
  <c r="AM231" i="1"/>
  <c r="AM230" i="1"/>
  <c r="AL230" i="1"/>
  <c r="Z228" i="1"/>
  <c r="AA228" i="1" s="1"/>
  <c r="AL228" i="1"/>
  <c r="AM228" i="1"/>
  <c r="AL225" i="1"/>
  <c r="AM225" i="1"/>
  <c r="Z224" i="1"/>
  <c r="AA224" i="1" s="1"/>
  <c r="AL223" i="1"/>
  <c r="AM223" i="1"/>
  <c r="AL222" i="1"/>
  <c r="AM222" i="1"/>
  <c r="AL220" i="1"/>
  <c r="AM220" i="1"/>
  <c r="AL219" i="1"/>
  <c r="AM219" i="1"/>
  <c r="AL217" i="1"/>
  <c r="AM217" i="1"/>
  <c r="AL215" i="1"/>
  <c r="AM215" i="1"/>
  <c r="AL213" i="1"/>
  <c r="AM213" i="1"/>
  <c r="AL212" i="1"/>
  <c r="AM212" i="1"/>
  <c r="AL211" i="1"/>
  <c r="AM211" i="1"/>
  <c r="AL85" i="1"/>
  <c r="AL88" i="1"/>
  <c r="AM105" i="1"/>
  <c r="AM124" i="1"/>
  <c r="AL167" i="1"/>
  <c r="AL158" i="1"/>
  <c r="AM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M134" i="1"/>
  <c r="AL183" i="1"/>
  <c r="AM183" i="1"/>
  <c r="AL180" i="1"/>
  <c r="AM180" i="1"/>
  <c r="AL106" i="1"/>
  <c r="AM106" i="1"/>
  <c r="AL26" i="1"/>
  <c r="AM26" i="1"/>
  <c r="AL45" i="1"/>
  <c r="AM45" i="1"/>
  <c r="AL193" i="1"/>
  <c r="AM193" i="1"/>
  <c r="AL195" i="1"/>
  <c r="AM195" i="1"/>
  <c r="AL197" i="1"/>
  <c r="AM197" i="1"/>
  <c r="AL200" i="1"/>
  <c r="AM200" i="1"/>
  <c r="AL202" i="1"/>
  <c r="AM202" i="1"/>
  <c r="AL208" i="1"/>
  <c r="AM208" i="1"/>
  <c r="AL187" i="1"/>
  <c r="AM187" i="1"/>
  <c r="AL204" i="1"/>
  <c r="AM204" i="1"/>
  <c r="AL186" i="1"/>
  <c r="AM186" i="1"/>
  <c r="AL10" i="1"/>
  <c r="AM10" i="1"/>
  <c r="AL63" i="1"/>
  <c r="AM63" i="1"/>
  <c r="AL184" i="1"/>
  <c r="AM184" i="1"/>
  <c r="AL191" i="1"/>
  <c r="AM191" i="1"/>
  <c r="AL194" i="1"/>
  <c r="AM194" i="1"/>
  <c r="AL196" i="1"/>
  <c r="AM196" i="1"/>
  <c r="AL198" i="1"/>
  <c r="AM198" i="1"/>
  <c r="AL201" i="1"/>
  <c r="AM201" i="1"/>
  <c r="AL206" i="1"/>
  <c r="AM206" i="1"/>
  <c r="AL189" i="1"/>
  <c r="AM189" i="1"/>
  <c r="AL181" i="1"/>
  <c r="AM181" i="1"/>
  <c r="AL179" i="1"/>
  <c r="AM179" i="1"/>
  <c r="AL177" i="1"/>
  <c r="AM177" i="1"/>
  <c r="AL175" i="1"/>
  <c r="AM175" i="1"/>
  <c r="AL169" i="1"/>
  <c r="AM169" i="1"/>
  <c r="AL159" i="1"/>
  <c r="AM159" i="1"/>
  <c r="AL155" i="1"/>
  <c r="AM155" i="1"/>
  <c r="AL152" i="1"/>
  <c r="AM152" i="1"/>
  <c r="AL145" i="1"/>
  <c r="AM145" i="1"/>
  <c r="AL138" i="1"/>
  <c r="AM138" i="1"/>
  <c r="AL133" i="1"/>
  <c r="AM133" i="1"/>
  <c r="AL130" i="1"/>
  <c r="AM130" i="1"/>
  <c r="AL125" i="1"/>
  <c r="AM125" i="1"/>
  <c r="AL117" i="1"/>
  <c r="AM117" i="1"/>
  <c r="AL115" i="1"/>
  <c r="AM115" i="1"/>
  <c r="AL108" i="1"/>
  <c r="AM108" i="1"/>
  <c r="Y105" i="1"/>
  <c r="Z105" i="1" s="1"/>
  <c r="AA105" i="1" s="1"/>
  <c r="AM79" i="1"/>
  <c r="AL74" i="1"/>
  <c r="AM74" i="1"/>
  <c r="AL72" i="1"/>
  <c r="AM72" i="1"/>
  <c r="AL61" i="1"/>
  <c r="AM61" i="1"/>
  <c r="AL58" i="1"/>
  <c r="AM58" i="1"/>
  <c r="AL56" i="1"/>
  <c r="AM56" i="1"/>
  <c r="AL54" i="1"/>
  <c r="AM54" i="1"/>
  <c r="AL52" i="1"/>
  <c r="AM52" i="1"/>
  <c r="AL38" i="1"/>
  <c r="AM38" i="1"/>
  <c r="AL14" i="1"/>
  <c r="AM14" i="1"/>
  <c r="AL7" i="1"/>
  <c r="AM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L176" i="1"/>
  <c r="AM176" i="1"/>
  <c r="AL174" i="1"/>
  <c r="AM174" i="1"/>
  <c r="AL172" i="1"/>
  <c r="AM172" i="1"/>
  <c r="AL171" i="1"/>
  <c r="AM171" i="1"/>
  <c r="AL170" i="1"/>
  <c r="AM170" i="1"/>
  <c r="Y153" i="1"/>
  <c r="Z153" i="1" s="1"/>
  <c r="AA153" i="1" s="1"/>
  <c r="Y46" i="1"/>
  <c r="Z46" i="1" s="1"/>
  <c r="AA46" i="1" s="1"/>
  <c r="AL168" i="1"/>
  <c r="AM168" i="1"/>
  <c r="AL166" i="1"/>
  <c r="AM166" i="1"/>
  <c r="AL164" i="1"/>
  <c r="AM164" i="1"/>
  <c r="AL161" i="1"/>
  <c r="AM161" i="1"/>
  <c r="AL157" i="1"/>
  <c r="AM157" i="1"/>
  <c r="AL156" i="1"/>
  <c r="AM156" i="1"/>
  <c r="AL154" i="1"/>
  <c r="AM154" i="1"/>
  <c r="AL153" i="1"/>
  <c r="AM153" i="1"/>
  <c r="Z151" i="1"/>
  <c r="AA151" i="1" s="1"/>
  <c r="AL151" i="1"/>
  <c r="AM151" i="1"/>
  <c r="AL150" i="1"/>
  <c r="AM150" i="1"/>
  <c r="AL148" i="1"/>
  <c r="AM148" i="1"/>
  <c r="AL146" i="1"/>
  <c r="AM146" i="1"/>
  <c r="AL144" i="1"/>
  <c r="AM144" i="1"/>
  <c r="AL141" i="1"/>
  <c r="AM141" i="1"/>
  <c r="AL140" i="1"/>
  <c r="AM140" i="1"/>
  <c r="AL139" i="1"/>
  <c r="AM139" i="1"/>
  <c r="AL137" i="1"/>
  <c r="AM137" i="1"/>
  <c r="AL135" i="1"/>
  <c r="AM135" i="1"/>
  <c r="AL132" i="1"/>
  <c r="AM132" i="1"/>
  <c r="AL131" i="1"/>
  <c r="AM131" i="1"/>
  <c r="AL129" i="1"/>
  <c r="AM129" i="1"/>
  <c r="AL127" i="1"/>
  <c r="AM127" i="1"/>
  <c r="AL123" i="1"/>
  <c r="AM123" i="1"/>
  <c r="AL121" i="1"/>
  <c r="AM121" i="1"/>
  <c r="AL118" i="1"/>
  <c r="AM118" i="1"/>
  <c r="AL116" i="1"/>
  <c r="AM116" i="1"/>
  <c r="AL114" i="1"/>
  <c r="AM114" i="1"/>
  <c r="AL113" i="1"/>
  <c r="AM113" i="1"/>
  <c r="AL112" i="1"/>
  <c r="AM112" i="1"/>
  <c r="AL111" i="1"/>
  <c r="AM111" i="1"/>
  <c r="AL110" i="1"/>
  <c r="AM110" i="1"/>
  <c r="AL109" i="1"/>
  <c r="AM109" i="1"/>
  <c r="AL12" i="1"/>
  <c r="AM12" i="1"/>
  <c r="AL8" i="1"/>
  <c r="AM8" i="1"/>
  <c r="AL28" i="1"/>
  <c r="AM28" i="1"/>
  <c r="AL25" i="1"/>
  <c r="AM25" i="1"/>
  <c r="AL23" i="1"/>
  <c r="AM23" i="1"/>
  <c r="AL21" i="1"/>
  <c r="AM21" i="1"/>
  <c r="AL19" i="1"/>
  <c r="AM19" i="1"/>
  <c r="AL55" i="1"/>
  <c r="AM55" i="1"/>
  <c r="AL53" i="1"/>
  <c r="AM53" i="1"/>
  <c r="AL46" i="1"/>
  <c r="AM46" i="1"/>
  <c r="AL44" i="1"/>
  <c r="AM44" i="1"/>
  <c r="AL34" i="1"/>
  <c r="AM34" i="1"/>
  <c r="AL32" i="1"/>
  <c r="AM32" i="1"/>
  <c r="AL30" i="1"/>
  <c r="AM30" i="1"/>
  <c r="AL17" i="1"/>
  <c r="AM17" i="1"/>
  <c r="AL15" i="1"/>
  <c r="AM15" i="1"/>
  <c r="AL4" i="1"/>
  <c r="AM4" i="1"/>
  <c r="AL67" i="1"/>
  <c r="AM67" i="1"/>
  <c r="AL65" i="1"/>
  <c r="AM65" i="1"/>
  <c r="AL13" i="1"/>
  <c r="AM13" i="1"/>
  <c r="AL22" i="1"/>
  <c r="AM22" i="1"/>
  <c r="AL18" i="1"/>
  <c r="AM18" i="1"/>
  <c r="AL29" i="1"/>
  <c r="AM29" i="1"/>
  <c r="AL33" i="1"/>
  <c r="AM33" i="1"/>
  <c r="AL39" i="1"/>
  <c r="AM39" i="1"/>
  <c r="AL66" i="1"/>
  <c r="AM66" i="1"/>
  <c r="AL68" i="1"/>
  <c r="AM68" i="1"/>
  <c r="AL24" i="1"/>
  <c r="AM24" i="1"/>
  <c r="AL69" i="1"/>
  <c r="AM69" i="1"/>
  <c r="AL60" i="1"/>
  <c r="AM60" i="1"/>
  <c r="AL43" i="1"/>
  <c r="AM43" i="1"/>
  <c r="AL3" i="1"/>
  <c r="AM3" i="1"/>
  <c r="AL49" i="1"/>
  <c r="AM49" i="1"/>
  <c r="AL64" i="1"/>
  <c r="AM64" i="1"/>
  <c r="AL40" i="1"/>
  <c r="AM40" i="1"/>
  <c r="AL48" i="1"/>
  <c r="AM48" i="1"/>
  <c r="AL42" i="1"/>
  <c r="AM42" i="1"/>
  <c r="AL36" i="1"/>
  <c r="AM36" i="1"/>
  <c r="AL9" i="1"/>
  <c r="AM9" i="1"/>
  <c r="AL11" i="1"/>
  <c r="AM11" i="1"/>
  <c r="AL6" i="1"/>
  <c r="AM6" i="1"/>
  <c r="AL20" i="1"/>
  <c r="AM20" i="1"/>
  <c r="AL16" i="1"/>
  <c r="AM16" i="1"/>
  <c r="AL31" i="1"/>
  <c r="AM31" i="1"/>
  <c r="AL37" i="1"/>
  <c r="AM37" i="1"/>
  <c r="AL41" i="1"/>
  <c r="AM41" i="1"/>
  <c r="AL35" i="1"/>
  <c r="AM35" i="1"/>
  <c r="AL71" i="1"/>
  <c r="AM71" i="1"/>
  <c r="AL57" i="1"/>
  <c r="AM57" i="1"/>
  <c r="AL47" i="1"/>
  <c r="AM47" i="1"/>
  <c r="AL51" i="1"/>
  <c r="AM51" i="1"/>
  <c r="AL27" i="1"/>
  <c r="AM27" i="1"/>
  <c r="AL59" i="1"/>
  <c r="AM59" i="1"/>
  <c r="AL107" i="1"/>
  <c r="AM107" i="1"/>
  <c r="AL104" i="1"/>
  <c r="AM104" i="1"/>
  <c r="AL102" i="1"/>
  <c r="AM102" i="1"/>
  <c r="AL101" i="1"/>
  <c r="AM101" i="1"/>
  <c r="AL100" i="1"/>
  <c r="AM100" i="1"/>
  <c r="AL98" i="1"/>
  <c r="AM98" i="1"/>
  <c r="AL90" i="1"/>
  <c r="AM90" i="1"/>
  <c r="AL82" i="1"/>
  <c r="AM82" i="1"/>
  <c r="AL81" i="1"/>
  <c r="AM81" i="1"/>
  <c r="AL80" i="1"/>
  <c r="AM80" i="1"/>
  <c r="AL78" i="1"/>
  <c r="AM78" i="1"/>
  <c r="AL77" i="1"/>
  <c r="AM77" i="1"/>
  <c r="AL76" i="1"/>
  <c r="AM76" i="1"/>
  <c r="AL75" i="1"/>
  <c r="AM75" i="1"/>
  <c r="AL73" i="1"/>
  <c r="AM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AA53" i="1"/>
  <c r="B42" i="4"/>
  <c r="H42" i="4" s="1"/>
  <c r="B16" i="6"/>
  <c r="F16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D36" i="5"/>
  <c r="G41" i="4"/>
  <c r="G47" i="5"/>
  <c r="F11" i="6"/>
  <c r="F45" i="4"/>
  <c r="G37" i="4"/>
  <c r="G35" i="5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J50" i="4"/>
  <c r="K50" i="4" s="1"/>
  <c r="L50" i="4" s="1"/>
  <c r="M50" i="4" s="1"/>
  <c r="J36" i="4"/>
  <c r="K36" i="4" s="1"/>
  <c r="L36" i="4" s="1"/>
  <c r="M36" i="4" s="1"/>
  <c r="I34" i="5"/>
  <c r="K34" i="5" s="1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F34" i="5"/>
  <c r="E34" i="5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34" i="4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38" i="1" l="1"/>
  <c r="C171" i="1"/>
  <c r="C36" i="1"/>
  <c r="C71" i="1"/>
  <c r="C105" i="1"/>
  <c r="C136" i="1"/>
  <c r="C58" i="1"/>
  <c r="C101" i="1"/>
  <c r="C167" i="1"/>
  <c r="C173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AG253" i="1" l="1"/>
  <c r="AJ253" i="1" s="1"/>
  <c r="D253" i="1"/>
  <c r="AF253" i="1" l="1"/>
  <c r="AH253" i="1"/>
  <c r="AG258" i="1" l="1"/>
  <c r="AJ258" i="1" s="1"/>
  <c r="D258" i="1" l="1"/>
  <c r="AF258" i="1" l="1"/>
  <c r="AH258" i="1"/>
  <c r="AG261" i="1" l="1"/>
  <c r="AJ261" i="1" s="1"/>
  <c r="D261" i="1"/>
  <c r="AH261" i="1" l="1"/>
  <c r="AF261" i="1"/>
  <c r="AG268" i="1" l="1"/>
  <c r="AJ268" i="1" s="1"/>
  <c r="D268" i="1"/>
  <c r="AH268" i="1" l="1"/>
  <c r="AF268" i="1"/>
  <c r="D274" i="1" l="1"/>
  <c r="AG274" i="1"/>
  <c r="AJ274" i="1" s="1"/>
  <c r="AH274" i="1" l="1"/>
  <c r="AF274" i="1"/>
  <c r="D277" i="1" l="1"/>
  <c r="AG277" i="1"/>
  <c r="AJ277" i="1" s="1"/>
  <c r="AF277" i="1" l="1"/>
  <c r="D292" i="1" l="1"/>
  <c r="AG292" i="1" l="1"/>
  <c r="AJ292" i="1" s="1"/>
  <c r="AF292" i="1"/>
  <c r="AH292" i="1"/>
  <c r="D298" i="1" l="1"/>
  <c r="AG298" i="1"/>
  <c r="AJ298" i="1" s="1"/>
  <c r="AF298" i="1" l="1"/>
  <c r="AH298" i="1"/>
  <c r="AG300" i="1" l="1"/>
  <c r="AJ300" i="1" s="1"/>
  <c r="D300" i="1"/>
  <c r="AH300" i="1" l="1"/>
  <c r="AF300" i="1"/>
  <c r="D303" i="1" l="1"/>
  <c r="AG303" i="1"/>
  <c r="AJ303" i="1" s="1"/>
  <c r="AH303" i="1" l="1"/>
  <c r="AF303" i="1"/>
  <c r="D306" i="1" l="1"/>
  <c r="AG306" i="1" l="1"/>
  <c r="AJ306" i="1" s="1"/>
  <c r="AF306" i="1"/>
  <c r="AH306" i="1"/>
  <c r="D307" i="1"/>
  <c r="AG307" i="1" l="1"/>
  <c r="AJ307" i="1" s="1"/>
  <c r="AH307" i="1"/>
  <c r="AF307" i="1"/>
  <c r="D308" i="1"/>
  <c r="AG308" i="1" l="1"/>
  <c r="AJ308" i="1" s="1"/>
  <c r="AH308" i="1"/>
  <c r="AF308" i="1"/>
  <c r="D309" i="1"/>
  <c r="AG309" i="1" l="1"/>
  <c r="AJ309" i="1" s="1"/>
  <c r="AF309" i="1"/>
  <c r="AH309" i="1"/>
  <c r="D311" i="1" l="1"/>
  <c r="AG311" i="1"/>
  <c r="AJ311" i="1" s="1"/>
  <c r="D312" i="1"/>
  <c r="AH311" i="1" l="1"/>
  <c r="AG312" i="1"/>
  <c r="AJ312" i="1" s="1"/>
  <c r="AH312" i="1"/>
  <c r="AF312" i="1"/>
  <c r="AF311" i="1"/>
  <c r="AG313" i="1"/>
  <c r="AJ313" i="1" s="1"/>
  <c r="D313" i="1"/>
  <c r="AH313" i="1" l="1"/>
  <c r="AF313" i="1"/>
  <c r="AG314" i="1"/>
  <c r="AJ314" i="1" s="1"/>
  <c r="D314" i="1" l="1"/>
  <c r="D315" i="1"/>
  <c r="AG315" i="1" l="1"/>
  <c r="AJ315" i="1" s="1"/>
  <c r="AH314" i="1"/>
  <c r="AF315" i="1"/>
  <c r="AF314" i="1"/>
  <c r="AH315" i="1"/>
  <c r="D317" i="1" l="1"/>
  <c r="AG317" i="1"/>
  <c r="AJ317" i="1" s="1"/>
  <c r="D318" i="1"/>
  <c r="AH317" i="1" l="1"/>
  <c r="AG318" i="1"/>
  <c r="AJ318" i="1" s="1"/>
  <c r="AF317" i="1"/>
  <c r="AH318" i="1"/>
  <c r="AF318" i="1"/>
  <c r="D319" i="1"/>
  <c r="AG319" i="1" l="1"/>
  <c r="AJ319" i="1" s="1"/>
  <c r="AF319" i="1"/>
  <c r="AH319" i="1"/>
  <c r="D320" i="1"/>
  <c r="AG320" i="1" l="1"/>
  <c r="AJ320" i="1" s="1"/>
  <c r="AH320" i="1"/>
  <c r="AF320" i="1"/>
  <c r="AG321" i="1"/>
  <c r="AJ321" i="1" s="1"/>
  <c r="D321" i="1"/>
  <c r="AH321" i="1" l="1"/>
  <c r="AF321" i="1"/>
  <c r="D322" i="1"/>
  <c r="AG322" i="1" l="1"/>
  <c r="AJ322" i="1" s="1"/>
  <c r="AF322" i="1"/>
  <c r="AH322" i="1"/>
  <c r="D324" i="1" l="1"/>
  <c r="AG324" i="1"/>
  <c r="AJ324" i="1" s="1"/>
  <c r="AH324" i="1" l="1"/>
  <c r="AF324" i="1"/>
  <c r="D326" i="1" l="1"/>
  <c r="AG326" i="1"/>
  <c r="AJ326" i="1" s="1"/>
  <c r="AH326" i="1" l="1"/>
  <c r="AF326" i="1"/>
  <c r="D328" i="1"/>
  <c r="AG328" i="1"/>
  <c r="AJ328" i="1" s="1"/>
  <c r="AH328" i="1" l="1"/>
  <c r="D329" i="1"/>
  <c r="AG329" i="1"/>
  <c r="AJ329" i="1" s="1"/>
  <c r="AF328" i="1"/>
  <c r="AH329" i="1" l="1"/>
  <c r="AF329" i="1"/>
  <c r="AG331" i="1"/>
  <c r="AJ331" i="1" s="1"/>
  <c r="D331" i="1" l="1"/>
  <c r="AH331" i="1" l="1"/>
  <c r="AF331" i="1"/>
  <c r="AG333" i="1"/>
  <c r="AJ333" i="1" s="1"/>
  <c r="D334" i="1"/>
  <c r="D333" i="1"/>
  <c r="AH333" i="1" l="1"/>
  <c r="AG334" i="1"/>
  <c r="AJ334" i="1" s="1"/>
  <c r="AF334" i="1"/>
  <c r="AH334" i="1"/>
  <c r="AF333" i="1"/>
  <c r="D336" i="1" l="1"/>
  <c r="AH336" i="1" l="1"/>
  <c r="AG336" i="1"/>
  <c r="AJ336" i="1" s="1"/>
  <c r="AF336" i="1"/>
  <c r="D337" i="1"/>
  <c r="AG337" i="1" l="1"/>
  <c r="AJ337" i="1" s="1"/>
  <c r="AH337" i="1"/>
  <c r="AF337" i="1"/>
  <c r="D338" i="1" l="1"/>
  <c r="AG339" i="1"/>
  <c r="AJ339" i="1" s="1"/>
  <c r="D339" i="1"/>
  <c r="AG338" i="1"/>
  <c r="AJ338" i="1" s="1"/>
  <c r="AF338" i="1" l="1"/>
  <c r="AH338" i="1"/>
  <c r="AH339" i="1" s="1"/>
  <c r="AF339" i="1"/>
  <c r="D341" i="1" l="1"/>
  <c r="AG341" i="1"/>
  <c r="AJ341" i="1" s="1"/>
  <c r="D342" i="1"/>
  <c r="AH341" i="1" l="1"/>
  <c r="AG342" i="1"/>
  <c r="AJ342" i="1" s="1"/>
  <c r="AF341" i="1"/>
  <c r="AF342" i="1"/>
  <c r="AH342" i="1"/>
  <c r="D344" i="1" l="1"/>
  <c r="D345" i="1"/>
  <c r="AG344" i="1"/>
  <c r="AJ344" i="1" s="1"/>
  <c r="AG345" i="1"/>
  <c r="AJ345" i="1" s="1"/>
  <c r="AH344" i="1" l="1"/>
  <c r="AH345" i="1"/>
  <c r="AF344" i="1"/>
  <c r="AF345" i="1"/>
  <c r="D346" i="1"/>
  <c r="AG346" i="1"/>
  <c r="AJ346" i="1" s="1"/>
  <c r="AH346" i="1" l="1"/>
  <c r="AF346" i="1"/>
  <c r="D348" i="1" l="1"/>
  <c r="AG348" i="1"/>
  <c r="AJ348" i="1" s="1"/>
  <c r="D349" i="1"/>
  <c r="AH348" i="1" l="1"/>
  <c r="AF348" i="1"/>
  <c r="AG349" i="1"/>
  <c r="AJ349" i="1" s="1"/>
  <c r="AF349" i="1"/>
  <c r="AH349" i="1"/>
  <c r="AG350" i="1"/>
  <c r="AJ350" i="1" s="1"/>
  <c r="D350" i="1" l="1"/>
  <c r="D351" i="1"/>
  <c r="AG351" i="1" l="1"/>
  <c r="AJ351" i="1" s="1"/>
  <c r="AF350" i="1"/>
  <c r="AF351" i="1"/>
  <c r="AH350" i="1"/>
  <c r="AH351" i="1"/>
  <c r="AG352" i="1"/>
  <c r="AJ352" i="1" s="1"/>
  <c r="D352" i="1" l="1"/>
  <c r="AG353" i="1"/>
  <c r="AJ353" i="1" s="1"/>
  <c r="AH352" i="1" l="1"/>
  <c r="AF352" i="1"/>
  <c r="D353" i="1"/>
  <c r="D354" i="1"/>
  <c r="AG354" i="1"/>
  <c r="AJ354" i="1" s="1"/>
  <c r="AH353" i="1" l="1"/>
  <c r="AH354" i="1"/>
  <c r="AF353" i="1"/>
  <c r="AF354" i="1"/>
  <c r="D356" i="1" l="1"/>
  <c r="AG356" i="1"/>
  <c r="AJ356" i="1" s="1"/>
  <c r="D358" i="1"/>
  <c r="AG358" i="1"/>
  <c r="AJ358" i="1" s="1"/>
  <c r="D359" i="1"/>
  <c r="AG359" i="1"/>
  <c r="AJ359" i="1" s="1"/>
  <c r="AH356" i="1" l="1"/>
  <c r="AH358" i="1"/>
  <c r="AF356" i="1"/>
  <c r="AF359" i="1"/>
  <c r="AH359" i="1"/>
  <c r="AF358" i="1"/>
  <c r="D360" i="1"/>
  <c r="AG360" i="1"/>
  <c r="AJ360" i="1" s="1"/>
  <c r="AF360" i="1" l="1"/>
  <c r="AH360" i="1"/>
  <c r="AG362" i="1"/>
  <c r="AJ362" i="1" s="1"/>
  <c r="AG363" i="1"/>
  <c r="AJ363" i="1" s="1"/>
  <c r="D363" i="1"/>
  <c r="D364" i="1" l="1"/>
  <c r="D362" i="1"/>
  <c r="AF363" i="1"/>
  <c r="AH362" i="1" l="1"/>
  <c r="AH363" i="1"/>
  <c r="AH364" i="1"/>
  <c r="AF362" i="1"/>
  <c r="AF364" i="1"/>
  <c r="AG364" i="1"/>
  <c r="AJ364" i="1" s="1"/>
  <c r="D366" i="1" l="1"/>
  <c r="AH366" i="1" l="1"/>
  <c r="AG366" i="1"/>
  <c r="AJ366" i="1" s="1"/>
  <c r="AF366" i="1"/>
  <c r="D367" i="1" l="1"/>
  <c r="AG367" i="1"/>
  <c r="AJ367" i="1" s="1"/>
  <c r="AH367" i="1" l="1"/>
  <c r="AF367" i="1"/>
  <c r="D368" i="1"/>
  <c r="AG368" i="1"/>
  <c r="AJ368" i="1" s="1"/>
  <c r="AG369" i="1" l="1"/>
  <c r="AJ369" i="1" s="1"/>
  <c r="AF368" i="1"/>
  <c r="AH368" i="1"/>
  <c r="D369" i="1"/>
  <c r="AG370" i="1"/>
  <c r="AJ370" i="1" s="1"/>
  <c r="D370" i="1" l="1"/>
  <c r="AF369" i="1"/>
  <c r="AH369" i="1"/>
  <c r="AH370" i="1" l="1"/>
  <c r="AF370" i="1"/>
  <c r="AG375" i="1" l="1"/>
  <c r="AJ375" i="1" s="1"/>
  <c r="D375" i="1"/>
  <c r="D372" i="1"/>
  <c r="AG372" i="1"/>
  <c r="AJ372" i="1" s="1"/>
  <c r="AG373" i="1"/>
  <c r="AJ373" i="1" s="1"/>
  <c r="D373" i="1"/>
  <c r="D374" i="1"/>
  <c r="AG374" i="1" l="1"/>
  <c r="AJ374" i="1" s="1"/>
  <c r="AH372" i="1"/>
  <c r="AB375" i="1"/>
  <c r="AF375" i="1"/>
  <c r="AC375" i="1"/>
  <c r="AF372" i="1"/>
  <c r="AF373" i="1"/>
  <c r="AH373" i="1"/>
  <c r="AF374" i="1"/>
  <c r="AG376" i="1"/>
  <c r="AJ376" i="1" s="1"/>
  <c r="D376" i="1" l="1"/>
  <c r="AH374" i="1"/>
  <c r="AG377" i="1"/>
  <c r="AJ377" i="1" s="1"/>
  <c r="D378" i="1"/>
  <c r="AG378" i="1"/>
  <c r="AJ378" i="1" s="1"/>
  <c r="D377" i="1"/>
  <c r="AH376" i="1" l="1"/>
  <c r="AH375" i="1"/>
  <c r="D379" i="1"/>
  <c r="AH377" i="1"/>
  <c r="AH378" i="1"/>
  <c r="D380" i="1"/>
  <c r="AF376" i="1"/>
  <c r="AF378" i="1"/>
  <c r="AG379" i="1"/>
  <c r="AJ379" i="1" s="1"/>
  <c r="AF377" i="1"/>
  <c r="AG380" i="1"/>
  <c r="AJ380" i="1" s="1"/>
  <c r="D381" i="1" l="1"/>
  <c r="AF379" i="1"/>
  <c r="AF380" i="1"/>
  <c r="AG381" i="1"/>
  <c r="AJ381" i="1" s="1"/>
  <c r="AG382" i="1"/>
  <c r="AJ382" i="1" s="1"/>
  <c r="D382" i="1"/>
  <c r="AH379" i="1"/>
  <c r="AH380" i="1"/>
  <c r="D384" i="1" l="1"/>
  <c r="AF381" i="1"/>
  <c r="AF382" i="1"/>
  <c r="AH381" i="1"/>
  <c r="AG384" i="1"/>
  <c r="AJ384" i="1" s="1"/>
  <c r="AG385" i="1"/>
  <c r="AJ385" i="1" s="1"/>
  <c r="D383" i="1"/>
  <c r="AG383" i="1"/>
  <c r="AJ383" i="1" s="1"/>
  <c r="D385" i="1"/>
  <c r="AG386" i="1" l="1"/>
  <c r="AJ386" i="1" s="1"/>
  <c r="AF384" i="1"/>
  <c r="AH382" i="1"/>
  <c r="AG387" i="1"/>
  <c r="AJ387" i="1" s="1"/>
  <c r="D387" i="1"/>
  <c r="AF383" i="1"/>
  <c r="AF385" i="1"/>
  <c r="D386" i="1"/>
  <c r="D388" i="1"/>
  <c r="AG388" i="1" l="1"/>
  <c r="AJ388" i="1" s="1"/>
  <c r="AH383" i="1"/>
  <c r="AF388" i="1"/>
  <c r="AF387" i="1"/>
  <c r="AF386" i="1"/>
  <c r="D389" i="1"/>
  <c r="AG389" i="1"/>
  <c r="AJ389" i="1" s="1"/>
  <c r="AF389" i="1" l="1"/>
  <c r="AH384" i="1"/>
  <c r="AH385" i="1" s="1"/>
  <c r="AG391" i="1"/>
  <c r="AJ391" i="1" s="1"/>
  <c r="AH386" i="1" l="1"/>
  <c r="AG393" i="1"/>
  <c r="AJ393" i="1" s="1"/>
  <c r="AH387" i="1"/>
  <c r="AH388" i="1" s="1"/>
  <c r="D391" i="1"/>
  <c r="D393" i="1"/>
  <c r="AH391" i="1" l="1"/>
  <c r="AH393" i="1"/>
  <c r="AF393" i="1"/>
  <c r="AF391" i="1"/>
  <c r="AH389" i="1"/>
  <c r="AG395" i="1"/>
  <c r="AJ395" i="1" s="1"/>
  <c r="D395" i="1"/>
  <c r="D396" i="1" l="1"/>
  <c r="AH395" i="1"/>
  <c r="AG396" i="1"/>
  <c r="AJ396" i="1" s="1"/>
  <c r="AG397" i="1"/>
  <c r="AJ397" i="1" s="1"/>
  <c r="AF395" i="1"/>
  <c r="D397" i="1"/>
  <c r="AF396" i="1" l="1"/>
  <c r="AH396" i="1"/>
  <c r="AG398" i="1"/>
  <c r="AJ398" i="1" s="1"/>
  <c r="AH397" i="1"/>
  <c r="D398" i="1"/>
  <c r="AF397" i="1"/>
  <c r="D399" i="1"/>
  <c r="AG399" i="1"/>
  <c r="AJ399" i="1" s="1"/>
  <c r="D400" i="1" l="1"/>
  <c r="AF398" i="1"/>
  <c r="AH398" i="1"/>
  <c r="AG402" i="1"/>
  <c r="AJ402" i="1" s="1"/>
  <c r="AG400" i="1"/>
  <c r="AJ400" i="1" s="1"/>
  <c r="AF399" i="1"/>
  <c r="D402" i="1" l="1"/>
  <c r="AF400" i="1"/>
  <c r="AG403" i="1"/>
  <c r="AJ403" i="1" s="1"/>
  <c r="AH399" i="1"/>
  <c r="D403" i="1"/>
  <c r="AH402" i="1" l="1"/>
  <c r="AF402" i="1"/>
  <c r="AG404" i="1"/>
  <c r="AJ404" i="1" s="1"/>
  <c r="AH400" i="1"/>
  <c r="AG405" i="1"/>
  <c r="AJ405" i="1" s="1"/>
  <c r="D404" i="1"/>
  <c r="AH403" i="1"/>
  <c r="AF403" i="1"/>
  <c r="D405" i="1"/>
  <c r="AG406" i="1"/>
  <c r="AJ406" i="1" s="1"/>
  <c r="AH404" i="1" l="1"/>
  <c r="AF404" i="1"/>
  <c r="D407" i="1"/>
  <c r="D406" i="1"/>
  <c r="AH405" i="1"/>
  <c r="AF405" i="1"/>
  <c r="AG407" i="1"/>
  <c r="AJ407" i="1" s="1"/>
  <c r="D408" i="1"/>
  <c r="AG408" i="1" l="1"/>
  <c r="AJ408" i="1" s="1"/>
  <c r="AF407" i="1"/>
  <c r="AF406" i="1"/>
  <c r="AH406" i="1"/>
  <c r="AG409" i="1"/>
  <c r="AJ409" i="1" s="1"/>
  <c r="AF408" i="1"/>
  <c r="D409" i="1"/>
  <c r="D410" i="1" l="1"/>
  <c r="AG410" i="1"/>
  <c r="AJ410" i="1" s="1"/>
  <c r="AG411" i="1"/>
  <c r="AJ411" i="1" s="1"/>
  <c r="AH407" i="1"/>
  <c r="AF409" i="1"/>
  <c r="D411" i="1"/>
  <c r="AH408" i="1"/>
  <c r="AF410" i="1" l="1"/>
  <c r="AG413" i="1"/>
  <c r="AJ413" i="1" s="1"/>
  <c r="AH409" i="1"/>
  <c r="AH410" i="1" s="1"/>
  <c r="AF411" i="1"/>
  <c r="D413" i="1" l="1"/>
  <c r="AH411" i="1"/>
  <c r="AG415" i="1"/>
  <c r="AJ415" i="1" s="1"/>
  <c r="D415" i="1"/>
  <c r="AG416" i="1" l="1"/>
  <c r="AJ416" i="1" s="1"/>
  <c r="AH413" i="1"/>
  <c r="AH415" i="1"/>
  <c r="AF413" i="1"/>
  <c r="AF415" i="1"/>
  <c r="D416" i="1"/>
  <c r="D417" i="1"/>
  <c r="AG417" i="1"/>
  <c r="AJ417" i="1" s="1"/>
  <c r="D418" i="1" l="1"/>
  <c r="AH416" i="1"/>
  <c r="D419" i="1"/>
  <c r="AH417" i="1"/>
  <c r="AF417" i="1"/>
  <c r="AG419" i="1"/>
  <c r="AJ419" i="1" s="1"/>
  <c r="AG418" i="1"/>
  <c r="AJ418" i="1" s="1"/>
  <c r="AF416" i="1"/>
  <c r="AG420" i="1"/>
  <c r="AJ420" i="1" s="1"/>
  <c r="D420" i="1" l="1"/>
  <c r="AH418" i="1"/>
  <c r="AF419" i="1"/>
  <c r="AF418" i="1"/>
  <c r="AF420" i="1" l="1"/>
  <c r="AH419" i="1"/>
  <c r="D422" i="1"/>
  <c r="AG423" i="1"/>
  <c r="AJ423" i="1" s="1"/>
  <c r="AH420" i="1"/>
  <c r="D423" i="1"/>
  <c r="AG424" i="1"/>
  <c r="AJ424" i="1" s="1"/>
  <c r="D424" i="1"/>
  <c r="AG422" i="1" l="1"/>
  <c r="AJ422" i="1" s="1"/>
  <c r="AH422" i="1"/>
  <c r="AF422" i="1"/>
  <c r="AF423" i="1"/>
  <c r="D425" i="1"/>
  <c r="AF424" i="1"/>
  <c r="AH423" i="1"/>
  <c r="AG425" i="1"/>
  <c r="AJ425" i="1" s="1"/>
  <c r="AG426" i="1" l="1"/>
  <c r="AJ426" i="1" s="1"/>
  <c r="D426" i="1"/>
  <c r="AG427" i="1"/>
  <c r="AJ427" i="1" s="1"/>
  <c r="AH424" i="1"/>
  <c r="AF425" i="1"/>
  <c r="D427" i="1"/>
  <c r="AH425" i="1"/>
  <c r="D428" i="1"/>
  <c r="AF426" i="1" l="1"/>
  <c r="AH426" i="1"/>
  <c r="AF428" i="1"/>
  <c r="AG428" i="1"/>
  <c r="AJ428" i="1" s="1"/>
  <c r="AF427" i="1"/>
  <c r="D429" i="1"/>
  <c r="AG429" i="1"/>
  <c r="AJ429" i="1" s="1"/>
  <c r="AG430" i="1" l="1"/>
  <c r="AJ430" i="1" s="1"/>
  <c r="AH427" i="1"/>
  <c r="AH428" i="1"/>
  <c r="D430" i="1"/>
  <c r="AF429" i="1"/>
  <c r="D431" i="1"/>
  <c r="AG431" i="1"/>
  <c r="AJ431" i="1" s="1"/>
  <c r="D433" i="1" l="1"/>
  <c r="AF431" i="1"/>
  <c r="AH429" i="1"/>
  <c r="AH430" i="1" s="1"/>
  <c r="AG433" i="1"/>
  <c r="AJ433" i="1" s="1"/>
  <c r="AF430" i="1"/>
  <c r="AH433" i="1" l="1"/>
  <c r="AH431" i="1"/>
  <c r="AF433" i="1"/>
  <c r="AG435" i="1"/>
  <c r="AJ435" i="1" s="1"/>
  <c r="D435" i="1" l="1"/>
  <c r="D437" i="1"/>
  <c r="AG437" i="1" l="1"/>
  <c r="AJ437" i="1" s="1"/>
  <c r="AH435" i="1"/>
  <c r="AH437" i="1"/>
  <c r="AF435" i="1"/>
  <c r="AF437" i="1"/>
  <c r="AG438" i="1"/>
  <c r="AJ438" i="1" s="1"/>
  <c r="D438" i="1"/>
  <c r="AH438" i="1" l="1"/>
  <c r="AF438" i="1"/>
  <c r="D440" i="1"/>
  <c r="AG440" i="1"/>
  <c r="AJ440" i="1" s="1"/>
  <c r="D441" i="1"/>
  <c r="AG441" i="1"/>
  <c r="AJ441" i="1" s="1"/>
  <c r="AG442" i="1"/>
  <c r="AJ442" i="1" s="1"/>
  <c r="D442" i="1"/>
  <c r="AH440" i="1" l="1"/>
  <c r="AF440" i="1"/>
  <c r="AF441" i="1"/>
  <c r="AH441" i="1"/>
  <c r="AF442" i="1"/>
  <c r="D443" i="1"/>
  <c r="AG443" i="1"/>
  <c r="AJ443" i="1" s="1"/>
  <c r="D444" i="1"/>
  <c r="AG444" i="1"/>
  <c r="AJ444" i="1" s="1"/>
  <c r="AG445" i="1"/>
  <c r="AJ445" i="1" s="1"/>
  <c r="D445" i="1"/>
  <c r="AF445" i="1" l="1"/>
  <c r="AF444" i="1"/>
  <c r="D448" i="1"/>
  <c r="AH442" i="1"/>
  <c r="AF443" i="1"/>
  <c r="AG447" i="1"/>
  <c r="AJ447" i="1" s="1"/>
  <c r="AH443" i="1"/>
  <c r="D447" i="1"/>
  <c r="AH447" i="1" l="1"/>
  <c r="AG448" i="1"/>
  <c r="AJ448" i="1" s="1"/>
  <c r="AF447" i="1"/>
  <c r="AF448" i="1"/>
  <c r="AH444" i="1"/>
  <c r="AH448" i="1"/>
  <c r="D450" i="1"/>
  <c r="D449" i="1"/>
  <c r="AG449" i="1"/>
  <c r="AJ449" i="1" s="1"/>
  <c r="AG450" i="1" l="1"/>
  <c r="AJ450" i="1" s="1"/>
  <c r="AF450" i="1"/>
  <c r="AF449" i="1"/>
  <c r="AH445" i="1"/>
  <c r="AH449" i="1"/>
  <c r="AG451" i="1"/>
  <c r="AJ451" i="1" s="1"/>
  <c r="D451" i="1"/>
  <c r="AG452" i="1"/>
  <c r="AJ452" i="1" s="1"/>
  <c r="D452" i="1"/>
  <c r="AH450" i="1" l="1"/>
  <c r="AH451" i="1"/>
  <c r="AG453" i="1"/>
  <c r="AJ453" i="1" s="1"/>
  <c r="D453" i="1"/>
  <c r="AF452" i="1"/>
  <c r="AF451" i="1"/>
  <c r="AF453" i="1" l="1"/>
  <c r="AH452" i="1"/>
  <c r="AH453" i="1"/>
  <c r="D455" i="1"/>
  <c r="AG455" i="1"/>
  <c r="AJ455" i="1" s="1"/>
  <c r="AG456" i="1"/>
  <c r="AJ456" i="1" s="1"/>
  <c r="AH455" i="1" l="1"/>
  <c r="D456" i="1"/>
  <c r="AF455" i="1"/>
  <c r="D457" i="1"/>
  <c r="AG457" i="1"/>
  <c r="AJ457" i="1" s="1"/>
  <c r="AG458" i="1"/>
  <c r="AJ458" i="1" s="1"/>
  <c r="D458" i="1"/>
  <c r="AP372" i="1" l="1"/>
  <c r="AP373" i="1"/>
  <c r="AP374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1" i="1"/>
  <c r="AP393" i="1"/>
  <c r="AP395" i="1"/>
  <c r="AP396" i="1"/>
  <c r="AP397" i="1"/>
  <c r="AP398" i="1"/>
  <c r="AP399" i="1"/>
  <c r="AP400" i="1"/>
  <c r="AP402" i="1"/>
  <c r="AP403" i="1"/>
  <c r="AP404" i="1"/>
  <c r="AP405" i="1"/>
  <c r="AP406" i="1"/>
  <c r="AP407" i="1"/>
  <c r="AP408" i="1"/>
  <c r="AP409" i="1"/>
  <c r="AP410" i="1"/>
  <c r="AP411" i="1"/>
  <c r="AP413" i="1"/>
  <c r="AP415" i="1"/>
  <c r="AP416" i="1"/>
  <c r="AP417" i="1"/>
  <c r="AP418" i="1"/>
  <c r="AP419" i="1"/>
  <c r="AP420" i="1"/>
  <c r="AP422" i="1"/>
  <c r="AP423" i="1"/>
  <c r="AP424" i="1"/>
  <c r="AP425" i="1"/>
  <c r="AP426" i="1"/>
  <c r="AP427" i="1"/>
  <c r="AP428" i="1"/>
  <c r="AP429" i="1"/>
  <c r="AP430" i="1"/>
  <c r="AP431" i="1"/>
  <c r="AP433" i="1"/>
  <c r="AP435" i="1"/>
  <c r="AP437" i="1"/>
  <c r="AP438" i="1"/>
  <c r="AP370" i="1"/>
  <c r="AP366" i="1"/>
  <c r="AP362" i="1"/>
  <c r="AP354" i="1"/>
  <c r="AP350" i="1"/>
  <c r="AP346" i="1"/>
  <c r="AP342" i="1"/>
  <c r="AP338" i="1"/>
  <c r="AP334" i="1"/>
  <c r="AP359" i="1"/>
  <c r="AP369" i="1"/>
  <c r="AP363" i="1"/>
  <c r="AP351" i="1"/>
  <c r="AP339" i="1"/>
  <c r="AP360" i="1"/>
  <c r="AP331" i="1"/>
  <c r="AP367" i="1"/>
  <c r="AP368" i="1"/>
  <c r="AP364" i="1"/>
  <c r="AP356" i="1"/>
  <c r="AP352" i="1"/>
  <c r="AP348" i="1"/>
  <c r="AP344" i="1"/>
  <c r="AP336" i="1"/>
  <c r="AP353" i="1"/>
  <c r="AP349" i="1"/>
  <c r="AP345" i="1"/>
  <c r="AP341" i="1"/>
  <c r="AP337" i="1"/>
  <c r="AP333" i="1"/>
  <c r="AP358" i="1"/>
  <c r="AP306" i="1"/>
  <c r="AP286" i="1"/>
  <c r="AP270" i="1"/>
  <c r="AP250" i="1"/>
  <c r="AP234" i="1"/>
  <c r="AP202" i="1"/>
  <c r="AP309" i="1"/>
  <c r="AP293" i="1"/>
  <c r="AP269" i="1"/>
  <c r="AP253" i="1"/>
  <c r="AP315" i="1"/>
  <c r="AP299" i="1"/>
  <c r="AP312" i="1"/>
  <c r="AP292" i="1"/>
  <c r="AP276" i="1"/>
  <c r="AP256" i="1"/>
  <c r="AP240" i="1"/>
  <c r="AP220" i="1"/>
  <c r="AP200" i="1"/>
  <c r="AP275" i="1"/>
  <c r="AP223" i="1"/>
  <c r="AP259" i="1"/>
  <c r="AP227" i="1"/>
  <c r="AP322" i="1"/>
  <c r="AP298" i="1"/>
  <c r="AP282" i="1"/>
  <c r="AP262" i="1"/>
  <c r="AP246" i="1"/>
  <c r="AP230" i="1"/>
  <c r="AP198" i="1"/>
  <c r="AP321" i="1"/>
  <c r="AP305" i="1"/>
  <c r="AP289" i="1"/>
  <c r="AP265" i="1"/>
  <c r="AP225" i="1"/>
  <c r="AP311" i="1"/>
  <c r="AP295" i="1"/>
  <c r="AP308" i="1"/>
  <c r="AP288" i="1"/>
  <c r="AP272" i="1"/>
  <c r="AP252" i="1"/>
  <c r="AP236" i="1"/>
  <c r="AP216" i="1"/>
  <c r="AP271" i="1"/>
  <c r="AP219" i="1"/>
  <c r="AP291" i="1"/>
  <c r="AP247" i="1"/>
  <c r="AP215" i="1"/>
  <c r="AP294" i="1"/>
  <c r="AP258" i="1"/>
  <c r="AP222" i="1"/>
  <c r="AP317" i="1"/>
  <c r="AP281" i="1"/>
  <c r="AP217" i="1"/>
  <c r="AP324" i="1"/>
  <c r="AP284" i="1"/>
  <c r="AP248" i="1"/>
  <c r="AP263" i="1"/>
  <c r="AP239" i="1"/>
  <c r="AP174" i="1"/>
  <c r="AP314" i="1"/>
  <c r="AP274" i="1"/>
  <c r="AP238" i="1"/>
  <c r="AP297" i="1"/>
  <c r="AP257" i="1"/>
  <c r="AP303" i="1"/>
  <c r="AP300" i="1"/>
  <c r="AP264" i="1"/>
  <c r="AP228" i="1"/>
  <c r="AP283" i="1"/>
  <c r="AP267" i="1"/>
  <c r="AP326" i="1"/>
  <c r="AP329" i="1"/>
  <c r="AP318" i="1"/>
  <c r="AP278" i="1"/>
  <c r="AP242" i="1"/>
  <c r="AP194" i="1"/>
  <c r="AP301" i="1"/>
  <c r="AP261" i="1"/>
  <c r="AP171" i="1"/>
  <c r="AP307" i="1"/>
  <c r="AP304" i="1"/>
  <c r="AP268" i="1"/>
  <c r="AP232" i="1"/>
  <c r="AP287" i="1"/>
  <c r="AP279" i="1"/>
  <c r="AP290" i="1"/>
  <c r="AP254" i="1"/>
  <c r="AP206" i="1"/>
  <c r="AP313" i="1"/>
  <c r="AP277" i="1"/>
  <c r="AP213" i="1"/>
  <c r="AP184" i="1"/>
  <c r="AP319" i="1"/>
  <c r="AP320" i="1"/>
  <c r="AP280" i="1"/>
  <c r="AP244" i="1"/>
  <c r="AP255" i="1"/>
  <c r="AP231" i="1"/>
  <c r="AP328" i="1"/>
  <c r="AH456" i="1"/>
  <c r="AF458" i="1"/>
  <c r="AH457" i="1"/>
  <c r="AF457" i="1"/>
  <c r="D459" i="1"/>
  <c r="AF456" i="1"/>
  <c r="AG459" i="1"/>
  <c r="AJ459" i="1" s="1"/>
  <c r="D460" i="1"/>
  <c r="AG460" i="1"/>
  <c r="AJ460" i="1" s="1"/>
  <c r="AF460" i="1" l="1"/>
  <c r="AH458" i="1"/>
  <c r="AF459" i="1"/>
  <c r="D461" i="1"/>
  <c r="AH459" i="1"/>
  <c r="AG461" i="1"/>
  <c r="AJ461" i="1" s="1"/>
  <c r="AH460" i="1" l="1"/>
  <c r="AH461" i="1" s="1"/>
  <c r="AF461" i="1"/>
  <c r="D463" i="1"/>
  <c r="AG463" i="1"/>
  <c r="AJ463" i="1" s="1"/>
  <c r="D464" i="1"/>
  <c r="AH463" i="1" l="1"/>
  <c r="AG464" i="1"/>
  <c r="AJ464" i="1" s="1"/>
  <c r="AF463" i="1"/>
  <c r="D465" i="1"/>
  <c r="AH464" i="1"/>
  <c r="AF464" i="1"/>
  <c r="AG465" i="1"/>
  <c r="AJ465" i="1" s="1"/>
  <c r="AG466" i="1"/>
  <c r="AJ466" i="1" s="1"/>
  <c r="D466" i="1"/>
  <c r="D467" i="1"/>
  <c r="AG467" i="1"/>
  <c r="AJ467" i="1" s="1"/>
  <c r="AG468" i="1"/>
  <c r="AJ468" i="1" s="1"/>
  <c r="D468" i="1"/>
  <c r="AF467" i="1" l="1"/>
  <c r="AF468" i="1"/>
  <c r="AH465" i="1"/>
  <c r="D469" i="1"/>
  <c r="AF465" i="1"/>
  <c r="AG469" i="1"/>
  <c r="AJ469" i="1" s="1"/>
  <c r="AF466" i="1"/>
  <c r="AG470" i="1"/>
  <c r="AJ470" i="1" s="1"/>
  <c r="D471" i="1"/>
  <c r="AG472" i="1"/>
  <c r="AJ472" i="1" s="1"/>
  <c r="AG474" i="1"/>
  <c r="AJ474" i="1" s="1"/>
  <c r="AG475" i="1"/>
  <c r="AJ475" i="1" s="1"/>
  <c r="AG476" i="1"/>
  <c r="AJ476" i="1" s="1"/>
  <c r="AG477" i="1"/>
  <c r="AJ477" i="1" s="1"/>
  <c r="D477" i="1"/>
  <c r="D476" i="1"/>
  <c r="D475" i="1"/>
  <c r="D474" i="1"/>
  <c r="D472" i="1"/>
  <c r="AG471" i="1"/>
  <c r="AJ471" i="1" s="1"/>
  <c r="D470" i="1"/>
  <c r="AH474" i="1" l="1"/>
  <c r="AC379" i="1"/>
  <c r="AC320" i="1"/>
  <c r="AB385" i="1"/>
  <c r="AC435" i="1"/>
  <c r="AB308" i="1"/>
  <c r="AC410" i="1"/>
  <c r="AB300" i="1"/>
  <c r="AC397" i="1"/>
  <c r="AB384" i="1"/>
  <c r="AB338" i="1"/>
  <c r="AB324" i="1"/>
  <c r="AC461" i="1"/>
  <c r="AC268" i="1"/>
  <c r="AC383" i="1"/>
  <c r="AB364" i="1"/>
  <c r="AC338" i="1"/>
  <c r="AC369" i="1"/>
  <c r="AC407" i="1"/>
  <c r="AB374" i="1"/>
  <c r="AB402" i="1"/>
  <c r="AB321" i="1"/>
  <c r="AB274" i="1"/>
  <c r="AC333" i="1"/>
  <c r="AC423" i="1"/>
  <c r="AC292" i="1"/>
  <c r="AB353" i="1"/>
  <c r="AB339" i="1"/>
  <c r="AB424" i="1"/>
  <c r="AB395" i="1"/>
  <c r="AC403" i="1"/>
  <c r="AC433" i="1"/>
  <c r="AH466" i="1"/>
  <c r="AB477" i="1"/>
  <c r="AH475" i="1"/>
  <c r="AF474" i="1"/>
  <c r="AC472" i="1"/>
  <c r="AF471" i="1"/>
  <c r="AF469" i="1"/>
  <c r="AC477" i="1"/>
  <c r="AC475" i="1"/>
  <c r="AC471" i="1"/>
  <c r="AC469" i="1"/>
  <c r="AF476" i="1"/>
  <c r="AF470" i="1"/>
  <c r="AB461" i="1"/>
  <c r="AF475" i="1"/>
  <c r="AC470" i="1"/>
  <c r="AC395" i="1"/>
  <c r="AB450" i="1"/>
  <c r="AB344" i="1"/>
  <c r="AC386" i="1"/>
  <c r="AC427" i="1"/>
  <c r="AC399" i="1"/>
  <c r="AC393" i="1"/>
  <c r="AB422" i="1"/>
  <c r="AB326" i="1"/>
  <c r="AC447" i="1"/>
  <c r="AB452" i="1"/>
  <c r="AB341" i="1"/>
  <c r="AB312" i="1"/>
  <c r="AC424" i="1"/>
  <c r="AB331" i="1"/>
  <c r="AC422" i="1"/>
  <c r="AB387" i="1"/>
  <c r="AB403" i="1"/>
  <c r="AB261" i="1"/>
  <c r="AC306" i="1"/>
  <c r="AC402" i="1"/>
  <c r="AC363" i="1"/>
  <c r="AB409" i="1"/>
  <c r="AC309" i="1"/>
  <c r="AC318" i="1"/>
  <c r="AB428" i="1"/>
  <c r="AC373" i="1"/>
  <c r="AB350" i="1"/>
  <c r="AB431" i="1"/>
  <c r="AB408" i="1"/>
  <c r="AB277" i="1"/>
  <c r="AB382" i="1"/>
  <c r="AC406" i="1"/>
  <c r="AB418" i="1"/>
  <c r="AB345" i="1"/>
  <c r="AB368" i="1"/>
  <c r="AC329" i="1"/>
  <c r="AB346" i="1"/>
  <c r="AB396" i="1"/>
  <c r="AC342" i="1"/>
  <c r="AC351" i="1"/>
  <c r="AC322" i="1"/>
  <c r="AC388" i="1"/>
  <c r="AC356" i="1"/>
  <c r="AC409" i="1"/>
  <c r="AC331" i="1"/>
  <c r="AB380" i="1"/>
  <c r="AF477" i="1"/>
  <c r="AC476" i="1"/>
  <c r="AB475" i="1"/>
  <c r="AC474" i="1"/>
  <c r="AB471" i="1"/>
  <c r="AB469" i="1"/>
  <c r="AB470" i="1"/>
  <c r="AB476" i="1"/>
  <c r="AF472" i="1"/>
  <c r="AB474" i="1"/>
  <c r="AB472" i="1"/>
  <c r="AC298" i="1"/>
  <c r="AC324" i="1"/>
  <c r="AC428" i="1"/>
  <c r="AC387" i="1"/>
  <c r="AC359" i="1"/>
  <c r="AC416" i="1"/>
  <c r="AC253" i="1"/>
  <c r="AB377" i="1"/>
  <c r="AB449" i="1"/>
  <c r="AC376" i="1"/>
  <c r="AC341" i="1"/>
  <c r="AB435" i="1"/>
  <c r="AC346" i="1"/>
  <c r="AC319" i="1"/>
  <c r="AB400" i="1"/>
  <c r="AC429" i="1"/>
  <c r="AC448" i="1"/>
  <c r="AC452" i="1"/>
  <c r="AB306" i="1"/>
  <c r="AB369" i="1"/>
  <c r="AC362" i="1"/>
  <c r="AB416" i="1"/>
  <c r="AB356" i="1"/>
  <c r="AC317" i="1"/>
  <c r="AC437" i="1"/>
  <c r="AB352" i="1"/>
  <c r="AB463" i="1"/>
  <c r="AB333" i="1"/>
  <c r="AB342" i="1"/>
  <c r="AB373" i="1"/>
  <c r="AC345" i="1"/>
  <c r="AB410" i="1"/>
  <c r="AC411" i="1"/>
  <c r="AB444" i="1"/>
  <c r="AC442" i="1"/>
  <c r="AB406" i="1"/>
  <c r="AC313" i="1"/>
  <c r="AB253" i="1"/>
  <c r="AC328" i="1"/>
  <c r="AC453" i="1"/>
  <c r="AB457" i="1"/>
  <c r="AC468" i="1"/>
  <c r="AB370" i="1"/>
  <c r="AB292" i="1"/>
  <c r="AC367" i="1"/>
  <c r="AB268" i="1"/>
  <c r="AB334" i="1"/>
  <c r="AB407" i="1"/>
  <c r="AC430" i="1"/>
  <c r="AC443" i="1"/>
  <c r="AC415" i="1"/>
  <c r="AC391" i="1"/>
  <c r="AB362" i="1"/>
  <c r="AC344" i="1"/>
  <c r="AC455" i="1"/>
  <c r="AC459" i="1"/>
  <c r="AB466" i="1"/>
  <c r="AC398" i="1"/>
  <c r="AC368" i="1"/>
  <c r="AC426" i="1"/>
  <c r="AC307" i="1"/>
  <c r="AC380" i="1"/>
  <c r="AB351" i="1"/>
  <c r="AC425" i="1"/>
  <c r="AC303" i="1"/>
  <c r="AB386" i="1"/>
  <c r="AB307" i="1"/>
  <c r="AB430" i="1"/>
  <c r="AB378" i="1"/>
  <c r="AB433" i="1"/>
  <c r="AC358" i="1"/>
  <c r="AC348" i="1"/>
  <c r="AB420" i="1"/>
  <c r="AC300" i="1"/>
  <c r="AC451" i="1"/>
  <c r="AB405" i="1"/>
  <c r="AB360" i="1"/>
  <c r="AB322" i="1"/>
  <c r="AB349" i="1"/>
  <c r="AB320" i="1"/>
  <c r="AC311" i="1"/>
  <c r="AC413" i="1"/>
  <c r="AB319" i="1"/>
  <c r="AC349" i="1"/>
  <c r="AB359" i="1"/>
  <c r="AC339" i="1"/>
  <c r="AC420" i="1"/>
  <c r="AB328" i="1"/>
  <c r="AC384" i="1"/>
  <c r="AC404" i="1"/>
  <c r="AB336" i="1"/>
  <c r="AC382" i="1"/>
  <c r="AB372" i="1"/>
  <c r="AC445" i="1"/>
  <c r="AB441" i="1"/>
  <c r="AB419" i="1"/>
  <c r="AC458" i="1"/>
  <c r="AC467" i="1"/>
  <c r="AB363" i="1"/>
  <c r="AC418" i="1"/>
  <c r="AB258" i="1"/>
  <c r="AB388" i="1"/>
  <c r="AB313" i="1"/>
  <c r="AC463" i="1"/>
  <c r="AB411" i="1"/>
  <c r="AC444" i="1"/>
  <c r="AB442" i="1"/>
  <c r="AB354" i="1"/>
  <c r="AB358" i="1"/>
  <c r="AB376" i="1"/>
  <c r="AB460" i="1"/>
  <c r="AB389" i="1"/>
  <c r="AC370" i="1"/>
  <c r="AC396" i="1"/>
  <c r="AC337" i="1"/>
  <c r="AB437" i="1"/>
  <c r="AB404" i="1"/>
  <c r="AB391" i="1"/>
  <c r="AC377" i="1"/>
  <c r="AC405" i="1"/>
  <c r="AB383" i="1"/>
  <c r="AB397" i="1"/>
  <c r="AB440" i="1"/>
  <c r="AB455" i="1"/>
  <c r="AB459" i="1"/>
  <c r="AC466" i="1"/>
  <c r="AC326" i="1"/>
  <c r="AC364" i="1"/>
  <c r="AB425" i="1"/>
  <c r="AC408" i="1"/>
  <c r="AC431" i="1"/>
  <c r="AB399" i="1"/>
  <c r="AC336" i="1"/>
  <c r="AB445" i="1"/>
  <c r="AC441" i="1"/>
  <c r="AB315" i="1"/>
  <c r="AC400" i="1"/>
  <c r="AC277" i="1"/>
  <c r="AC389" i="1"/>
  <c r="AB415" i="1"/>
  <c r="AB309" i="1"/>
  <c r="AB398" i="1"/>
  <c r="AC366" i="1"/>
  <c r="AB453" i="1"/>
  <c r="AC457" i="1"/>
  <c r="AB468" i="1"/>
  <c r="AC449" i="1"/>
  <c r="AB423" i="1"/>
  <c r="AB348" i="1"/>
  <c r="AC438" i="1"/>
  <c r="AB448" i="1"/>
  <c r="AB451" i="1"/>
  <c r="AB379" i="1"/>
  <c r="AC450" i="1"/>
  <c r="AC353" i="1"/>
  <c r="AC352" i="1"/>
  <c r="AC274" i="1"/>
  <c r="AC312" i="1"/>
  <c r="AB429" i="1"/>
  <c r="AB447" i="1"/>
  <c r="AB303" i="1"/>
  <c r="AC314" i="1"/>
  <c r="AC321" i="1"/>
  <c r="AC374" i="1"/>
  <c r="AB367" i="1"/>
  <c r="AB366" i="1"/>
  <c r="AB413" i="1"/>
  <c r="AC381" i="1"/>
  <c r="AC315" i="1"/>
  <c r="AB393" i="1"/>
  <c r="AC464" i="1"/>
  <c r="AC385" i="1"/>
  <c r="AB417" i="1"/>
  <c r="AC258" i="1"/>
  <c r="AB314" i="1"/>
  <c r="AB464" i="1"/>
  <c r="AC261" i="1"/>
  <c r="AC378" i="1"/>
  <c r="AC350" i="1"/>
  <c r="AB426" i="1"/>
  <c r="AB443" i="1"/>
  <c r="AC419" i="1"/>
  <c r="AB329" i="1"/>
  <c r="AB298" i="1"/>
  <c r="AC308" i="1"/>
  <c r="AB318" i="1"/>
  <c r="AC456" i="1"/>
  <c r="AC460" i="1"/>
  <c r="AB465" i="1"/>
  <c r="AB427" i="1"/>
  <c r="AB311" i="1"/>
  <c r="AB317" i="1"/>
  <c r="AC417" i="1"/>
  <c r="AC372" i="1"/>
  <c r="AB438" i="1"/>
  <c r="AC440" i="1"/>
  <c r="AB337" i="1"/>
  <c r="AB381" i="1"/>
  <c r="AC360" i="1"/>
  <c r="AC334" i="1"/>
  <c r="AC354" i="1"/>
  <c r="AB458" i="1"/>
  <c r="AB467" i="1"/>
  <c r="AB456" i="1"/>
  <c r="AC465" i="1"/>
  <c r="AH476" i="1" l="1"/>
  <c r="AH467" i="1"/>
  <c r="D23" i="1"/>
  <c r="C474" i="1" l="1"/>
  <c r="AH468" i="1"/>
  <c r="AH477" i="1"/>
  <c r="AG23" i="1"/>
  <c r="AF23" i="1"/>
  <c r="AJ23" i="1" l="1"/>
  <c r="AH469" i="1"/>
  <c r="AH470" i="1"/>
  <c r="AH471" i="1" l="1"/>
  <c r="AH472" i="1" l="1"/>
  <c r="AH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28" i="5" l="1"/>
  <c r="B30" i="4"/>
  <c r="A62" i="2"/>
  <c r="A63" i="2"/>
  <c r="A61" i="2"/>
  <c r="A60" i="2"/>
  <c r="A64" i="2"/>
  <c r="A65" i="2"/>
  <c r="A67" i="2"/>
  <c r="A66" i="2"/>
  <c r="A68" i="2"/>
  <c r="A69" i="2"/>
  <c r="A70" i="2"/>
  <c r="A78" i="2"/>
  <c r="A77" i="2"/>
  <c r="A81" i="2"/>
  <c r="A79" i="2"/>
  <c r="A76" i="2"/>
  <c r="A80" i="2"/>
  <c r="A73" i="2"/>
  <c r="A72" i="2"/>
  <c r="A71" i="2"/>
  <c r="A75" i="2"/>
  <c r="A74" i="2"/>
  <c r="A86" i="2"/>
  <c r="A83" i="2"/>
  <c r="J66" i="2"/>
  <c r="J75" i="2"/>
  <c r="J79" i="2"/>
  <c r="J69" i="2"/>
  <c r="J83" i="2"/>
  <c r="J62" i="2"/>
  <c r="J64" i="2"/>
  <c r="J81" i="2"/>
  <c r="J76" i="2"/>
  <c r="J60" i="2"/>
  <c r="J67" i="2"/>
  <c r="J73" i="2"/>
  <c r="J71" i="2"/>
  <c r="J77" i="2"/>
  <c r="J86" i="2"/>
  <c r="J78" i="2"/>
  <c r="J61" i="2"/>
  <c r="J70" i="2"/>
  <c r="J65" i="2"/>
  <c r="J74" i="2"/>
  <c r="J68" i="2"/>
  <c r="J72" i="2"/>
  <c r="J63" i="2"/>
  <c r="J80" i="2"/>
  <c r="G83" i="2" l="1"/>
  <c r="R83" i="2"/>
  <c r="R86" i="2"/>
  <c r="G86" i="2"/>
  <c r="G74" i="2"/>
  <c r="R74" i="2"/>
  <c r="R75" i="2"/>
  <c r="G75" i="2"/>
  <c r="G71" i="2"/>
  <c r="R71" i="2"/>
  <c r="R72" i="2"/>
  <c r="G72" i="2"/>
  <c r="G73" i="2"/>
  <c r="R73" i="2"/>
  <c r="R80" i="2"/>
  <c r="G80" i="2"/>
  <c r="G76" i="2"/>
  <c r="R76" i="2"/>
  <c r="G79" i="2"/>
  <c r="R79" i="2"/>
  <c r="R81" i="2"/>
  <c r="G81" i="2"/>
  <c r="G77" i="2"/>
  <c r="R77" i="2"/>
  <c r="R78" i="2"/>
  <c r="G78" i="2"/>
  <c r="R70" i="2"/>
  <c r="G70" i="2"/>
  <c r="G69" i="2"/>
  <c r="R69" i="2"/>
  <c r="G68" i="2"/>
  <c r="R68" i="2"/>
  <c r="G66" i="2"/>
  <c r="R66" i="2"/>
  <c r="G67" i="2"/>
  <c r="R67" i="2"/>
  <c r="R65" i="2"/>
  <c r="G65" i="2"/>
  <c r="R64" i="2"/>
  <c r="G64" i="2"/>
  <c r="G60" i="2"/>
  <c r="R60" i="2"/>
  <c r="G61" i="2"/>
  <c r="R61" i="2"/>
  <c r="R63" i="2"/>
  <c r="G63" i="2"/>
  <c r="R62" i="2"/>
  <c r="G62" i="2"/>
  <c r="J28" i="5"/>
  <c r="I28" i="5"/>
  <c r="H30" i="4"/>
  <c r="J30" i="4"/>
  <c r="G30" i="4"/>
  <c r="D30" i="4"/>
  <c r="F28" i="5"/>
  <c r="D28" i="5"/>
  <c r="H28" i="5"/>
  <c r="B31" i="4"/>
  <c r="E30" i="4"/>
  <c r="I30" i="4"/>
  <c r="F30" i="4"/>
  <c r="C30" i="4"/>
  <c r="B29" i="5"/>
  <c r="C28" i="5"/>
  <c r="G28" i="5"/>
  <c r="E28" i="5"/>
  <c r="B32" i="4"/>
  <c r="B33" i="4"/>
  <c r="H83" i="2"/>
  <c r="C83" i="2"/>
  <c r="F83" i="2"/>
  <c r="F86" i="2"/>
  <c r="H86" i="2"/>
  <c r="B86" i="2"/>
  <c r="D86" i="2" s="1"/>
  <c r="I74" i="2"/>
  <c r="H74" i="2"/>
  <c r="C74" i="2"/>
  <c r="H75" i="2"/>
  <c r="B83" i="2"/>
  <c r="D83" i="2" s="1"/>
  <c r="I83" i="2"/>
  <c r="C86" i="2"/>
  <c r="I86" i="2"/>
  <c r="F74" i="2"/>
  <c r="B74" i="2"/>
  <c r="D74" i="2" s="1"/>
  <c r="B75" i="2"/>
  <c r="D75" i="2" s="1"/>
  <c r="F75" i="2"/>
  <c r="B71" i="2"/>
  <c r="D71" i="2" s="1"/>
  <c r="C71" i="2"/>
  <c r="F72" i="2"/>
  <c r="I72" i="2"/>
  <c r="F73" i="2"/>
  <c r="B73" i="2"/>
  <c r="D73" i="2" s="1"/>
  <c r="C80" i="2"/>
  <c r="H80" i="2"/>
  <c r="B76" i="2"/>
  <c r="D76" i="2" s="1"/>
  <c r="H76" i="2"/>
  <c r="B79" i="2"/>
  <c r="D79" i="2" s="1"/>
  <c r="F79" i="2"/>
  <c r="F81" i="2"/>
  <c r="C81" i="2"/>
  <c r="B77" i="2"/>
  <c r="D77" i="2" s="1"/>
  <c r="F77" i="2"/>
  <c r="B78" i="2"/>
  <c r="D78" i="2" s="1"/>
  <c r="I78" i="2"/>
  <c r="C70" i="2"/>
  <c r="I70" i="2"/>
  <c r="C69" i="2"/>
  <c r="I69" i="2"/>
  <c r="F68" i="2"/>
  <c r="B68" i="2"/>
  <c r="D68" i="2" s="1"/>
  <c r="C66" i="2"/>
  <c r="I66" i="2"/>
  <c r="C67" i="2"/>
  <c r="B67" i="2"/>
  <c r="D67" i="2" s="1"/>
  <c r="F65" i="2"/>
  <c r="B65" i="2"/>
  <c r="D65" i="2" s="1"/>
  <c r="F64" i="2"/>
  <c r="C64" i="2"/>
  <c r="C60" i="2"/>
  <c r="B60" i="2"/>
  <c r="D60" i="2" s="1"/>
  <c r="H61" i="2"/>
  <c r="I63" i="2"/>
  <c r="C63" i="2"/>
  <c r="H63" i="2"/>
  <c r="H62" i="2"/>
  <c r="C62" i="2"/>
  <c r="I75" i="2"/>
  <c r="C75" i="2"/>
  <c r="F71" i="2"/>
  <c r="I71" i="2"/>
  <c r="H71" i="2"/>
  <c r="H72" i="2"/>
  <c r="C72" i="2"/>
  <c r="B72" i="2"/>
  <c r="D72" i="2" s="1"/>
  <c r="C73" i="2"/>
  <c r="I73" i="2"/>
  <c r="H73" i="2"/>
  <c r="I80" i="2"/>
  <c r="B80" i="2"/>
  <c r="D80" i="2" s="1"/>
  <c r="F80" i="2"/>
  <c r="I76" i="2"/>
  <c r="F76" i="2"/>
  <c r="C76" i="2"/>
  <c r="C79" i="2"/>
  <c r="I79" i="2"/>
  <c r="H79" i="2"/>
  <c r="I81" i="2"/>
  <c r="B81" i="2"/>
  <c r="D81" i="2" s="1"/>
  <c r="H81" i="2"/>
  <c r="C77" i="2"/>
  <c r="I77" i="2"/>
  <c r="H77" i="2"/>
  <c r="F78" i="2"/>
  <c r="C78" i="2"/>
  <c r="H78" i="2"/>
  <c r="F70" i="2"/>
  <c r="B70" i="2"/>
  <c r="D70" i="2" s="1"/>
  <c r="H70" i="2"/>
  <c r="H69" i="2"/>
  <c r="F69" i="2"/>
  <c r="B69" i="2"/>
  <c r="D69" i="2" s="1"/>
  <c r="H68" i="2"/>
  <c r="I68" i="2"/>
  <c r="C68" i="2"/>
  <c r="H66" i="2"/>
  <c r="F66" i="2"/>
  <c r="B66" i="2"/>
  <c r="D66" i="2" s="1"/>
  <c r="I67" i="2"/>
  <c r="F67" i="2"/>
  <c r="H67" i="2"/>
  <c r="I65" i="2"/>
  <c r="H65" i="2"/>
  <c r="C65" i="2"/>
  <c r="B64" i="2"/>
  <c r="D64" i="2" s="1"/>
  <c r="H64" i="2"/>
  <c r="I64" i="2"/>
  <c r="F60" i="2"/>
  <c r="H60" i="2"/>
  <c r="I60" i="2"/>
  <c r="I61" i="2"/>
  <c r="B61" i="2"/>
  <c r="D61" i="2" s="1"/>
  <c r="F61" i="2"/>
  <c r="C61" i="2"/>
  <c r="F63" i="2"/>
  <c r="B63" i="2"/>
  <c r="D63" i="2" s="1"/>
  <c r="I62" i="2"/>
  <c r="F62" i="2"/>
  <c r="B62" i="2"/>
  <c r="D62" i="2" s="1"/>
  <c r="E62" i="2" l="1"/>
  <c r="K62" i="2"/>
  <c r="L62" i="2"/>
  <c r="K63" i="2"/>
  <c r="E63" i="2"/>
  <c r="L63" i="2"/>
  <c r="E61" i="2"/>
  <c r="L61" i="2"/>
  <c r="K61" i="2"/>
  <c r="E64" i="2"/>
  <c r="K64" i="2"/>
  <c r="L64" i="2"/>
  <c r="E66" i="2"/>
  <c r="K66" i="2"/>
  <c r="L66" i="2"/>
  <c r="E69" i="2"/>
  <c r="K69" i="2"/>
  <c r="L69" i="2"/>
  <c r="E70" i="2"/>
  <c r="L70" i="2"/>
  <c r="K70" i="2"/>
  <c r="E81" i="2"/>
  <c r="K81" i="2"/>
  <c r="L81" i="2"/>
  <c r="E80" i="2"/>
  <c r="K80" i="2"/>
  <c r="L80" i="2"/>
  <c r="E72" i="2"/>
  <c r="K72" i="2"/>
  <c r="L72" i="2"/>
  <c r="E60" i="2"/>
  <c r="L60" i="2"/>
  <c r="K60" i="2"/>
  <c r="E65" i="2"/>
  <c r="K65" i="2"/>
  <c r="L65" i="2"/>
  <c r="E67" i="2"/>
  <c r="K67" i="2"/>
  <c r="L67" i="2"/>
  <c r="E68" i="2"/>
  <c r="K68" i="2"/>
  <c r="L68" i="2"/>
  <c r="E78" i="2"/>
  <c r="L78" i="2"/>
  <c r="K78" i="2"/>
  <c r="E77" i="2"/>
  <c r="L77" i="2"/>
  <c r="K77" i="2"/>
  <c r="E79" i="2"/>
  <c r="K79" i="2"/>
  <c r="L79" i="2"/>
  <c r="E76" i="2"/>
  <c r="L76" i="2"/>
  <c r="K76" i="2"/>
  <c r="E73" i="2"/>
  <c r="K73" i="2"/>
  <c r="L73" i="2"/>
  <c r="E71" i="2"/>
  <c r="L71" i="2"/>
  <c r="K71" i="2"/>
  <c r="E75" i="2"/>
  <c r="K75" i="2"/>
  <c r="L75" i="2"/>
  <c r="E74" i="2"/>
  <c r="K74" i="2"/>
  <c r="L74" i="2"/>
  <c r="E83" i="2"/>
  <c r="L83" i="2"/>
  <c r="K83" i="2"/>
  <c r="E86" i="2"/>
  <c r="K86" i="2"/>
  <c r="L86" i="2"/>
  <c r="K28" i="5"/>
  <c r="L28" i="5" s="1"/>
  <c r="M28" i="5" s="1"/>
  <c r="J29" i="5"/>
  <c r="I29" i="5"/>
  <c r="K30" i="4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N63" i="2"/>
  <c r="N62" i="2"/>
  <c r="N61" i="2"/>
  <c r="N64" i="2"/>
  <c r="N66" i="2"/>
  <c r="N69" i="2"/>
  <c r="N70" i="2"/>
  <c r="N81" i="2"/>
  <c r="N80" i="2"/>
  <c r="N72" i="2"/>
  <c r="N60" i="2"/>
  <c r="N65" i="2"/>
  <c r="N67" i="2"/>
  <c r="N68" i="2"/>
  <c r="N78" i="2"/>
  <c r="N77" i="2"/>
  <c r="N79" i="2"/>
  <c r="N76" i="2"/>
  <c r="N73" i="2"/>
  <c r="N71" i="2"/>
  <c r="N75" i="2"/>
  <c r="N74" i="2"/>
  <c r="N83" i="2"/>
  <c r="N86" i="2"/>
  <c r="M61" i="2" l="1"/>
  <c r="O61" i="2" s="1"/>
  <c r="P61" i="2" s="1"/>
  <c r="Q61" i="2" s="1"/>
  <c r="M63" i="2"/>
  <c r="O63" i="2" s="1"/>
  <c r="P63" i="2" s="1"/>
  <c r="Q63" i="2" s="1"/>
  <c r="M62" i="2"/>
  <c r="O62" i="2" s="1"/>
  <c r="P62" i="2" s="1"/>
  <c r="Q62" i="2" s="1"/>
  <c r="M83" i="2"/>
  <c r="O83" i="2" s="1"/>
  <c r="P83" i="2" s="1"/>
  <c r="Q83" i="2" s="1"/>
  <c r="M71" i="2"/>
  <c r="O71" i="2" s="1"/>
  <c r="P71" i="2" s="1"/>
  <c r="Q71" i="2" s="1"/>
  <c r="M76" i="2"/>
  <c r="O76" i="2" s="1"/>
  <c r="P76" i="2" s="1"/>
  <c r="Q76" i="2" s="1"/>
  <c r="M77" i="2"/>
  <c r="O77" i="2" s="1"/>
  <c r="P77" i="2" s="1"/>
  <c r="Q77" i="2" s="1"/>
  <c r="M78" i="2"/>
  <c r="O78" i="2" s="1"/>
  <c r="P78" i="2" s="1"/>
  <c r="Q78" i="2" s="1"/>
  <c r="M60" i="2"/>
  <c r="O60" i="2" s="1"/>
  <c r="P60" i="2" s="1"/>
  <c r="Q60" i="2" s="1"/>
  <c r="M70" i="2"/>
  <c r="O70" i="2" s="1"/>
  <c r="P70" i="2" s="1"/>
  <c r="Q70" i="2" s="1"/>
  <c r="M86" i="2"/>
  <c r="O86" i="2" s="1"/>
  <c r="P86" i="2" s="1"/>
  <c r="Q86" i="2" s="1"/>
  <c r="M74" i="2"/>
  <c r="O74" i="2" s="1"/>
  <c r="P74" i="2" s="1"/>
  <c r="Q74" i="2" s="1"/>
  <c r="M75" i="2"/>
  <c r="O75" i="2" s="1"/>
  <c r="P75" i="2" s="1"/>
  <c r="Q75" i="2" s="1"/>
  <c r="M73" i="2"/>
  <c r="O73" i="2" s="1"/>
  <c r="P73" i="2" s="1"/>
  <c r="Q73" i="2" s="1"/>
  <c r="M79" i="2"/>
  <c r="O79" i="2" s="1"/>
  <c r="P79" i="2" s="1"/>
  <c r="Q79" i="2" s="1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72" i="2"/>
  <c r="O72" i="2" s="1"/>
  <c r="P72" i="2" s="1"/>
  <c r="Q72" i="2" s="1"/>
  <c r="M80" i="2"/>
  <c r="O80" i="2" s="1"/>
  <c r="P80" i="2" s="1"/>
  <c r="Q80" i="2" s="1"/>
  <c r="M81" i="2"/>
  <c r="O81" i="2" s="1"/>
  <c r="P81" i="2" s="1"/>
  <c r="Q81" i="2" s="1"/>
  <c r="M69" i="2"/>
  <c r="O69" i="2" s="1"/>
  <c r="P69" i="2" s="1"/>
  <c r="Q69" i="2" s="1"/>
  <c r="M66" i="2"/>
  <c r="O66" i="2" s="1"/>
  <c r="P66" i="2" s="1"/>
  <c r="Q66" i="2" s="1"/>
  <c r="M64" i="2"/>
  <c r="O64" i="2" s="1"/>
  <c r="P64" i="2" s="1"/>
  <c r="Q64" i="2" s="1"/>
  <c r="K29" i="5"/>
  <c r="L29" i="5" s="1"/>
  <c r="M29" i="5" s="1"/>
  <c r="K31" i="4"/>
  <c r="J30" i="5"/>
  <c r="I30" i="5"/>
  <c r="K33" i="4"/>
  <c r="L33" i="4" s="1"/>
  <c r="M33" i="4" s="1"/>
  <c r="K32" i="4"/>
  <c r="L32" i="4" s="1"/>
  <c r="M32" i="4" s="1"/>
  <c r="L30" i="4"/>
  <c r="M30" i="4" s="1"/>
  <c r="B31" i="5"/>
  <c r="E30" i="5"/>
  <c r="F30" i="5"/>
  <c r="C30" i="5"/>
  <c r="H30" i="5"/>
  <c r="D30" i="5"/>
  <c r="G30" i="5"/>
  <c r="B32" i="5"/>
  <c r="J32" i="5" l="1"/>
  <c r="I32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K31" i="5" l="1"/>
  <c r="L31" i="5" s="1"/>
  <c r="M31" i="5" s="1"/>
  <c r="K32" i="5"/>
  <c r="L32" i="5" l="1"/>
  <c r="M32" i="5" s="1"/>
  <c r="AJ160" i="1" l="1"/>
  <c r="D171" i="1" l="1"/>
  <c r="AG171" i="1"/>
  <c r="AJ171" i="1" l="1"/>
  <c r="AF171" i="1"/>
  <c r="AH171" i="1"/>
  <c r="AP23" i="1" l="1"/>
  <c r="AC171" i="1" l="1"/>
  <c r="AB23" i="1"/>
  <c r="AB171" i="1"/>
  <c r="AC23" i="1"/>
  <c r="B176" i="1" l="1"/>
  <c r="C176" i="1" s="1"/>
  <c r="C463" i="1" l="1"/>
  <c r="C455" i="1"/>
  <c r="C447" i="1"/>
  <c r="C440" i="1"/>
  <c r="C437" i="1"/>
  <c r="C435" i="1"/>
  <c r="C433" i="1"/>
  <c r="C422" i="1"/>
  <c r="C415" i="1"/>
  <c r="C413" i="1"/>
  <c r="C402" i="1"/>
  <c r="C395" i="1"/>
  <c r="C393" i="1"/>
  <c r="C391" i="1"/>
  <c r="C376" i="1"/>
  <c r="C372" i="1"/>
  <c r="C366" i="1"/>
  <c r="C362" i="1"/>
  <c r="C358" i="1"/>
  <c r="C356" i="1"/>
  <c r="C348" i="1"/>
  <c r="C344" i="1"/>
  <c r="C341" i="1"/>
  <c r="C336" i="1"/>
  <c r="C333" i="1"/>
  <c r="C331" i="1"/>
  <c r="C328" i="1"/>
  <c r="C326" i="1"/>
  <c r="C324" i="1"/>
  <c r="C317" i="1"/>
  <c r="C311" i="1"/>
  <c r="C303" i="1"/>
  <c r="C297" i="1"/>
  <c r="C286" i="1"/>
  <c r="C274" i="1"/>
  <c r="C261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C145" i="1"/>
  <c r="B134" i="1"/>
  <c r="C134" i="1" s="1"/>
  <c r="B109" i="1"/>
  <c r="C109" i="1" s="1"/>
  <c r="B104" i="1"/>
  <c r="C104" i="1" s="1"/>
  <c r="B97" i="1"/>
  <c r="C97" i="1" s="1"/>
  <c r="B94" i="1"/>
  <c r="C94" i="1" s="1"/>
  <c r="B92" i="1"/>
  <c r="C92" i="1" s="1"/>
  <c r="B84" i="1"/>
  <c r="C84" i="1" s="1"/>
  <c r="C80" i="1"/>
  <c r="B75" i="1"/>
  <c r="C75" i="1" s="1"/>
  <c r="C68" i="1"/>
  <c r="C65" i="1"/>
  <c r="B62" i="1"/>
  <c r="C62" i="1" s="1"/>
  <c r="B59" i="1"/>
  <c r="C59" i="1" s="1"/>
  <c r="B57" i="1"/>
  <c r="C57" i="1" s="1"/>
  <c r="C52" i="1"/>
  <c r="C47" i="1"/>
  <c r="B39" i="1"/>
  <c r="C39" i="1" s="1"/>
  <c r="C28" i="1"/>
  <c r="B15" i="1"/>
  <c r="C15" i="1" s="1"/>
  <c r="B8" i="1"/>
  <c r="C8" i="1" s="1"/>
  <c r="C4" i="1"/>
  <c r="AO179" i="1" l="1"/>
  <c r="AO175" i="1"/>
  <c r="AO152" i="1"/>
  <c r="AO148" i="1"/>
  <c r="AO127" i="1"/>
  <c r="AO90" i="1"/>
  <c r="AO78" i="1"/>
  <c r="AO51" i="1"/>
  <c r="AO168" i="1"/>
  <c r="AO159" i="1"/>
  <c r="AO143" i="1"/>
  <c r="AO119" i="1"/>
  <c r="AO107" i="1"/>
  <c r="AO64" i="1"/>
  <c r="AO56" i="1"/>
  <c r="AO46" i="1"/>
  <c r="AO42" i="1"/>
  <c r="AO24" i="1"/>
  <c r="AO9" i="1"/>
  <c r="AO177" i="1"/>
  <c r="AO154" i="1"/>
  <c r="AO150" i="1"/>
  <c r="AO135" i="1"/>
  <c r="AO121" i="1"/>
  <c r="AO88" i="1"/>
  <c r="AO72" i="1"/>
  <c r="AO27" i="1"/>
  <c r="AO172" i="1"/>
  <c r="AO161" i="1"/>
  <c r="AO157" i="1"/>
  <c r="AO124" i="1"/>
  <c r="AO117" i="1"/>
  <c r="AO99" i="1"/>
  <c r="AO60" i="1"/>
  <c r="AO54" i="1"/>
  <c r="AO44" i="1"/>
  <c r="AO38" i="1"/>
  <c r="AO22" i="1"/>
  <c r="AO11" i="1"/>
  <c r="AO6" i="1"/>
  <c r="AP127" i="1" l="1"/>
  <c r="AP102" i="1"/>
  <c r="AP60" i="1"/>
  <c r="AP111" i="1"/>
  <c r="AP39" i="1"/>
  <c r="AP132" i="1"/>
  <c r="AP75" i="1"/>
  <c r="AP30" i="1"/>
  <c r="AP125" i="1"/>
  <c r="AP109" i="1"/>
  <c r="AP129" i="1"/>
  <c r="AP44" i="1"/>
  <c r="AP36" i="1"/>
  <c r="AP115" i="1"/>
  <c r="AP97" i="1"/>
  <c r="AP159" i="1"/>
  <c r="AP139" i="1"/>
  <c r="AP88" i="1"/>
  <c r="AP86" i="1"/>
  <c r="AP49" i="1"/>
  <c r="AP54" i="1"/>
  <c r="AP41" i="1"/>
  <c r="AP121" i="1"/>
  <c r="AP13" i="1"/>
  <c r="D39" i="1" l="1"/>
  <c r="D41" i="1"/>
  <c r="AG44" i="1"/>
  <c r="D44" i="1"/>
  <c r="AF44" i="1" s="1"/>
  <c r="AG60" i="1"/>
  <c r="D60" i="1"/>
  <c r="AF60" i="1" l="1"/>
  <c r="AJ150" i="1"/>
  <c r="AJ60" i="1"/>
  <c r="AJ44" i="1"/>
  <c r="AH60" i="1"/>
  <c r="AH44" i="1"/>
  <c r="D13" i="1" l="1"/>
  <c r="D30" i="1"/>
  <c r="D36" i="1"/>
  <c r="D49" i="1"/>
  <c r="AG54" i="1"/>
  <c r="D54" i="1"/>
  <c r="D75" i="1"/>
  <c r="D86" i="1"/>
  <c r="AG88" i="1"/>
  <c r="D88" i="1"/>
  <c r="D97" i="1"/>
  <c r="D102" i="1"/>
  <c r="D109" i="1"/>
  <c r="D111" i="1"/>
  <c r="D115" i="1"/>
  <c r="AG121" i="1"/>
  <c r="D121" i="1"/>
  <c r="D125" i="1"/>
  <c r="AG127" i="1"/>
  <c r="D127" i="1"/>
  <c r="D129" i="1"/>
  <c r="D132" i="1"/>
  <c r="D139" i="1"/>
  <c r="D149" i="1"/>
  <c r="AG149" i="1"/>
  <c r="AG159" i="1"/>
  <c r="D159" i="1"/>
  <c r="D167" i="1"/>
  <c r="AG167" i="1"/>
  <c r="D174" i="1"/>
  <c r="AG174" i="1"/>
  <c r="AG184" i="1"/>
  <c r="D184" i="1"/>
  <c r="D194" i="1"/>
  <c r="AG194" i="1"/>
  <c r="AG198" i="1"/>
  <c r="D198" i="1"/>
  <c r="D200" i="1"/>
  <c r="AG200" i="1"/>
  <c r="D202" i="1"/>
  <c r="AG202" i="1"/>
  <c r="D206" i="1"/>
  <c r="AG206" i="1"/>
  <c r="AJ206" i="1" l="1"/>
  <c r="AJ200" i="1"/>
  <c r="AJ172" i="1"/>
  <c r="AJ149" i="1"/>
  <c r="AJ54" i="1"/>
  <c r="AJ45" i="1"/>
  <c r="AJ24" i="1"/>
  <c r="AH206" i="1"/>
  <c r="AJ201" i="1"/>
  <c r="AJ202" i="1" s="1"/>
  <c r="AH200" i="1"/>
  <c r="AJ194" i="1"/>
  <c r="AJ195" i="1" s="1"/>
  <c r="AJ184" i="1"/>
  <c r="AJ159" i="1"/>
  <c r="AH149" i="1"/>
  <c r="AJ121" i="1"/>
  <c r="AH88" i="1"/>
  <c r="AJ55" i="1"/>
  <c r="AH54" i="1"/>
  <c r="AF198" i="1"/>
  <c r="AH194" i="1"/>
  <c r="AH184" i="1"/>
  <c r="AF167" i="1"/>
  <c r="AF159" i="1"/>
  <c r="AH121" i="1"/>
  <c r="AF88" i="1"/>
  <c r="AF206" i="1"/>
  <c r="AF202" i="1"/>
  <c r="AF200" i="1"/>
  <c r="AF194" i="1"/>
  <c r="AF184" i="1"/>
  <c r="AF174" i="1"/>
  <c r="AH159" i="1"/>
  <c r="AF149" i="1"/>
  <c r="AF127" i="1"/>
  <c r="AF121" i="1"/>
  <c r="AF54" i="1"/>
  <c r="AG210" i="1"/>
  <c r="D210" i="1"/>
  <c r="AJ210" i="1" l="1"/>
  <c r="AH210" i="1"/>
  <c r="AF210" i="1"/>
  <c r="AH202" i="1"/>
  <c r="AJ211" i="1" l="1"/>
  <c r="AG111" i="1" l="1"/>
  <c r="AG109" i="1"/>
  <c r="AG115" i="1"/>
  <c r="D213" i="1"/>
  <c r="AG213" i="1"/>
  <c r="AJ213" i="1" l="1"/>
  <c r="AF213" i="1"/>
  <c r="AH213" i="1"/>
  <c r="AG30" i="1"/>
  <c r="AG36" i="1"/>
  <c r="AG132" i="1" l="1"/>
  <c r="AG139" i="1"/>
  <c r="AG129" i="1"/>
  <c r="AG13" i="1"/>
  <c r="D215" i="1"/>
  <c r="AG215" i="1"/>
  <c r="AJ215" i="1" l="1"/>
  <c r="AH215" i="1"/>
  <c r="B26" i="5"/>
  <c r="B27" i="5"/>
  <c r="AG102" i="1"/>
  <c r="AF215" i="1"/>
  <c r="I27" i="5" l="1"/>
  <c r="J27" i="5"/>
  <c r="J26" i="5"/>
  <c r="I26" i="5"/>
  <c r="F27" i="5"/>
  <c r="C27" i="5"/>
  <c r="E27" i="5"/>
  <c r="H26" i="5"/>
  <c r="C26" i="5"/>
  <c r="G27" i="5"/>
  <c r="D27" i="5"/>
  <c r="H27" i="5"/>
  <c r="E26" i="5"/>
  <c r="F26" i="5"/>
  <c r="D26" i="5"/>
  <c r="G26" i="5"/>
  <c r="K26" i="5" l="1"/>
  <c r="L26" i="5" s="1"/>
  <c r="M26" i="5" s="1"/>
  <c r="K27" i="5"/>
  <c r="L27" i="5" s="1"/>
  <c r="M27" i="5" s="1"/>
  <c r="AG219" i="1" l="1"/>
  <c r="D219" i="1"/>
  <c r="AJ219" i="1" l="1"/>
  <c r="AF219" i="1"/>
  <c r="AH219" i="1"/>
  <c r="AJ220" i="1" l="1"/>
  <c r="D223" i="1" l="1"/>
  <c r="AG223" i="1"/>
  <c r="AJ223" i="1" l="1"/>
  <c r="AF223" i="1"/>
  <c r="AH223" i="1"/>
  <c r="AJ224" i="1" l="1"/>
  <c r="D235" i="1" l="1"/>
  <c r="AG235" i="1"/>
  <c r="AJ235" i="1" l="1"/>
  <c r="AH235" i="1"/>
  <c r="AF235" i="1"/>
  <c r="AJ236" i="1" l="1"/>
  <c r="AG237" i="1"/>
  <c r="D237" i="1"/>
  <c r="AJ237" i="1" l="1"/>
  <c r="AF237" i="1"/>
  <c r="AH237" i="1"/>
  <c r="AJ238" i="1" l="1"/>
  <c r="AH39" i="1" l="1"/>
  <c r="AH41" i="1"/>
  <c r="AB39" i="1"/>
  <c r="AF39" i="1"/>
  <c r="AC39" i="1"/>
  <c r="AF41" i="1"/>
  <c r="AB41" i="1"/>
  <c r="AC41" i="1"/>
  <c r="AH115" i="1"/>
  <c r="AH139" i="1"/>
  <c r="AF13" i="1"/>
  <c r="AF30" i="1"/>
  <c r="AH36" i="1"/>
  <c r="AF36" i="1"/>
  <c r="AF75" i="1"/>
  <c r="AF86" i="1"/>
  <c r="AF97" i="1"/>
  <c r="AF102" i="1"/>
  <c r="AF111" i="1"/>
  <c r="AF125" i="1"/>
  <c r="AH132" i="1"/>
  <c r="AF139" i="1"/>
  <c r="AH30" i="1"/>
  <c r="AF49" i="1"/>
  <c r="AH75" i="1"/>
  <c r="AH86" i="1"/>
  <c r="AH97" i="1"/>
  <c r="AH102" i="1"/>
  <c r="AF109" i="1"/>
  <c r="AF115" i="1"/>
  <c r="AF129" i="1"/>
  <c r="AF132" i="1"/>
  <c r="AH167" i="1" l="1"/>
  <c r="AH174" i="1"/>
  <c r="AH127" i="1" l="1"/>
  <c r="AG39" i="1" l="1"/>
  <c r="AJ39" i="1" s="1"/>
  <c r="AJ37" i="1"/>
  <c r="AG41" i="1"/>
  <c r="AJ41" i="1" s="1"/>
  <c r="AG49" i="1"/>
  <c r="AJ61" i="1" l="1"/>
  <c r="AJ40" i="1"/>
  <c r="AB174" i="1"/>
  <c r="AC194" i="1"/>
  <c r="AB200" i="1"/>
  <c r="AB194" i="1"/>
  <c r="AB198" i="1"/>
  <c r="AC202" i="1"/>
  <c r="AB184" i="1"/>
  <c r="AC198" i="1"/>
  <c r="AB202" i="1"/>
  <c r="AC167" i="1"/>
  <c r="AB149" i="1"/>
  <c r="AC184" i="1"/>
  <c r="AC210" i="1"/>
  <c r="AB213" i="1"/>
  <c r="AC213" i="1"/>
  <c r="AC215" i="1"/>
  <c r="AC219" i="1"/>
  <c r="AB223" i="1"/>
  <c r="AC88" i="1"/>
  <c r="AC235" i="1"/>
  <c r="AC237" i="1"/>
  <c r="AB129" i="1"/>
  <c r="AB36" i="1"/>
  <c r="AC30" i="1"/>
  <c r="AC139" i="1"/>
  <c r="AB115" i="1"/>
  <c r="AC13" i="1"/>
  <c r="AC129" i="1"/>
  <c r="AB86" i="1"/>
  <c r="AB102" i="1"/>
  <c r="AB97" i="1"/>
  <c r="AC102" i="1"/>
  <c r="AC125" i="1"/>
  <c r="AB75" i="1"/>
  <c r="AB13" i="1"/>
  <c r="AB30" i="1"/>
  <c r="AB125" i="1"/>
  <c r="AC200" i="1"/>
  <c r="AB206" i="1"/>
  <c r="AC206" i="1"/>
  <c r="AC174" i="1"/>
  <c r="AB167" i="1"/>
  <c r="AC149" i="1"/>
  <c r="AB210" i="1"/>
  <c r="AB215" i="1"/>
  <c r="AB219" i="1"/>
  <c r="AC223" i="1"/>
  <c r="AB88" i="1"/>
  <c r="AB235" i="1"/>
  <c r="AB237" i="1"/>
  <c r="AC109" i="1"/>
  <c r="AC75" i="1"/>
  <c r="AC115" i="1"/>
  <c r="AB111" i="1"/>
  <c r="AB49" i="1"/>
  <c r="AB132" i="1"/>
  <c r="AC111" i="1"/>
  <c r="AC49" i="1"/>
  <c r="AC97" i="1"/>
  <c r="AC86" i="1"/>
  <c r="AB139" i="1"/>
  <c r="AC132" i="1"/>
  <c r="AC36" i="1"/>
  <c r="AB109" i="1"/>
  <c r="AG75" i="1"/>
  <c r="AJ75" i="1" l="1"/>
  <c r="AJ76" i="1" l="1"/>
  <c r="AG86" i="1" l="1"/>
  <c r="AJ87" i="1" l="1"/>
  <c r="AJ88" i="1"/>
  <c r="AJ89" i="1"/>
  <c r="AG97" i="1" l="1"/>
  <c r="AJ97" i="1" l="1"/>
  <c r="AJ98" i="1" s="1"/>
  <c r="AG125" i="1"/>
  <c r="AJ122" i="1" l="1"/>
  <c r="AB44" i="1" l="1"/>
  <c r="AB60" i="1"/>
  <c r="AC44" i="1"/>
  <c r="AC60" i="1"/>
  <c r="AC121" i="1"/>
  <c r="AB127" i="1"/>
  <c r="AC159" i="1"/>
  <c r="AC54" i="1"/>
  <c r="AC127" i="1"/>
  <c r="AB121" i="1"/>
  <c r="AB54" i="1"/>
  <c r="AB159" i="1"/>
  <c r="AJ42" i="1" l="1"/>
  <c r="A3" i="10" l="1"/>
  <c r="B3" i="8"/>
  <c r="B4" i="11"/>
  <c r="B4" i="8"/>
  <c r="B5" i="6"/>
  <c r="B6" i="6"/>
  <c r="B25" i="4"/>
  <c r="B4" i="9" l="1"/>
  <c r="I25" i="4"/>
  <c r="F25" i="4"/>
  <c r="G25" i="4"/>
  <c r="E25" i="4"/>
  <c r="D6" i="6"/>
  <c r="F6" i="6"/>
  <c r="E6" i="6"/>
  <c r="C5" i="6"/>
  <c r="G5" i="6"/>
  <c r="J4" i="8"/>
  <c r="D4" i="8"/>
  <c r="F4" i="8"/>
  <c r="E4" i="8"/>
  <c r="C4" i="11"/>
  <c r="D4" i="11"/>
  <c r="H4" i="11"/>
  <c r="J3" i="8"/>
  <c r="G3" i="8"/>
  <c r="H3" i="8"/>
  <c r="E3" i="8"/>
  <c r="C3" i="10"/>
  <c r="E3" i="10"/>
  <c r="D3" i="10"/>
  <c r="H5" i="6"/>
  <c r="C25" i="4"/>
  <c r="J25" i="4"/>
  <c r="D25" i="4"/>
  <c r="H25" i="4"/>
  <c r="C6" i="6"/>
  <c r="H6" i="6"/>
  <c r="G6" i="6"/>
  <c r="D5" i="6"/>
  <c r="E5" i="6"/>
  <c r="C4" i="8"/>
  <c r="I4" i="8"/>
  <c r="G4" i="8"/>
  <c r="H4" i="8"/>
  <c r="G4" i="11"/>
  <c r="F4" i="11"/>
  <c r="E4" i="11"/>
  <c r="C3" i="8"/>
  <c r="I3" i="8"/>
  <c r="D3" i="8"/>
  <c r="F3" i="8"/>
  <c r="B3" i="10"/>
  <c r="F3" i="10"/>
  <c r="G3" i="10"/>
  <c r="F5" i="6"/>
  <c r="B5" i="7"/>
  <c r="B26" i="4"/>
  <c r="B7" i="6"/>
  <c r="B25" i="5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3" i="8"/>
  <c r="L3" i="8" s="1"/>
  <c r="M3" i="8" s="1"/>
  <c r="K4" i="8"/>
  <c r="L4" i="8" s="1"/>
  <c r="M4" i="8" s="1"/>
  <c r="K25" i="4"/>
  <c r="C4" i="9"/>
  <c r="D4" i="9"/>
  <c r="I4" i="9"/>
  <c r="J4" i="9"/>
  <c r="F4" i="9"/>
  <c r="H4" i="9"/>
  <c r="E4" i="9"/>
  <c r="G4" i="9"/>
  <c r="I5" i="6"/>
  <c r="I25" i="5"/>
  <c r="H3" i="10"/>
  <c r="D25" i="5"/>
  <c r="H25" i="5"/>
  <c r="F25" i="5"/>
  <c r="G26" i="4"/>
  <c r="J26" i="4"/>
  <c r="I26" i="4"/>
  <c r="F26" i="4"/>
  <c r="C5" i="7"/>
  <c r="E5" i="7"/>
  <c r="C25" i="5"/>
  <c r="E25" i="5"/>
  <c r="G25" i="5"/>
  <c r="H26" i="4"/>
  <c r="C26" i="4"/>
  <c r="E26" i="4"/>
  <c r="D26" i="4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25" i="5"/>
  <c r="K25" i="5" s="1"/>
  <c r="L25" i="5" s="1"/>
  <c r="M25" i="5" s="1"/>
  <c r="J6" i="7"/>
  <c r="I6" i="7"/>
  <c r="K26" i="4"/>
  <c r="L26" i="4" s="1"/>
  <c r="M26" i="4" s="1"/>
  <c r="I6" i="6"/>
  <c r="K6" i="6" s="1"/>
  <c r="L6" i="6" s="1"/>
  <c r="M6" i="6" s="1"/>
  <c r="I4" i="11"/>
  <c r="K4" i="11" s="1"/>
  <c r="L4" i="11" s="1"/>
  <c r="M4" i="11" s="1"/>
  <c r="K4" i="9"/>
  <c r="L4" i="9" s="1"/>
  <c r="M4" i="9" s="1"/>
  <c r="L25" i="4"/>
  <c r="M25" i="4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G3" i="1"/>
  <c r="A4" i="1"/>
  <c r="D3" i="1"/>
  <c r="A51" i="4" l="1"/>
  <c r="A14" i="7"/>
  <c r="A26" i="7"/>
  <c r="A17" i="7"/>
  <c r="A14" i="9"/>
  <c r="A12" i="7"/>
  <c r="A7" i="8"/>
  <c r="A20" i="7"/>
  <c r="A41" i="5"/>
  <c r="A30" i="7"/>
  <c r="A23" i="9"/>
  <c r="A21" i="9"/>
  <c r="A22" i="9"/>
  <c r="A40" i="5"/>
  <c r="A6" i="8"/>
  <c r="A3" i="12"/>
  <c r="A19" i="7"/>
  <c r="A9" i="9"/>
  <c r="A10" i="8"/>
  <c r="A50" i="4"/>
  <c r="A18" i="9"/>
  <c r="A15" i="7"/>
  <c r="A20" i="8"/>
  <c r="A43" i="4"/>
  <c r="A18" i="6"/>
  <c r="A48" i="5"/>
  <c r="A20" i="9"/>
  <c r="A22" i="7"/>
  <c r="A8" i="8"/>
  <c r="A13" i="8"/>
  <c r="A27" i="7"/>
  <c r="A36" i="4"/>
  <c r="A25" i="9"/>
  <c r="A42" i="5"/>
  <c r="A10" i="6"/>
  <c r="A7" i="9"/>
  <c r="A37" i="4"/>
  <c r="A38" i="5"/>
  <c r="A50" i="5"/>
  <c r="A6" i="9"/>
  <c r="A44" i="4"/>
  <c r="A22" i="6"/>
  <c r="A13" i="9"/>
  <c r="A7" i="7"/>
  <c r="A25" i="8"/>
  <c r="A26" i="5"/>
  <c r="A45" i="5"/>
  <c r="A4" i="12"/>
  <c r="A13" i="6"/>
  <c r="A16" i="8"/>
  <c r="A14" i="8"/>
  <c r="A13" i="7"/>
  <c r="A45" i="4"/>
  <c r="A52" i="4"/>
  <c r="A18" i="8"/>
  <c r="A27" i="5"/>
  <c r="A46" i="4"/>
  <c r="A15" i="8"/>
  <c r="A25" i="7"/>
  <c r="A17" i="8"/>
  <c r="A21" i="6"/>
  <c r="A9" i="6"/>
  <c r="A21" i="8"/>
  <c r="A24" i="8"/>
  <c r="A24" i="9"/>
  <c r="A33" i="5"/>
  <c r="A46" i="5"/>
  <c r="A10" i="7"/>
  <c r="A35" i="4"/>
  <c r="A23" i="8"/>
  <c r="A40" i="4"/>
  <c r="A24" i="7"/>
  <c r="A5" i="12"/>
  <c r="A12" i="9"/>
  <c r="A23" i="7"/>
  <c r="A28" i="5"/>
  <c r="A29" i="7"/>
  <c r="A15" i="9"/>
  <c r="A18" i="7"/>
  <c r="A28" i="7"/>
  <c r="A7" i="12"/>
  <c r="A44" i="5"/>
  <c r="A8" i="7"/>
  <c r="A36" i="5"/>
  <c r="A37" i="5"/>
  <c r="A49" i="4"/>
  <c r="A16" i="7"/>
  <c r="A38" i="4"/>
  <c r="A11" i="8"/>
  <c r="A34" i="5"/>
  <c r="A47" i="4"/>
  <c r="A33" i="4"/>
  <c r="A12" i="6"/>
  <c r="A11" i="6"/>
  <c r="A19" i="8"/>
  <c r="A16" i="9"/>
  <c r="A31" i="4"/>
  <c r="A32" i="7"/>
  <c r="A32" i="4"/>
  <c r="A39" i="4"/>
  <c r="A19" i="9"/>
  <c r="A35" i="5"/>
  <c r="A30" i="4"/>
  <c r="A43" i="5"/>
  <c r="A9" i="7"/>
  <c r="A47" i="5"/>
  <c r="A16" i="6"/>
  <c r="A11" i="9"/>
  <c r="A9" i="8"/>
  <c r="A8" i="9"/>
  <c r="A31" i="7"/>
  <c r="A32" i="5"/>
  <c r="A19" i="6"/>
  <c r="A34" i="4"/>
  <c r="A42" i="4"/>
  <c r="A17" i="6"/>
  <c r="A31" i="5"/>
  <c r="A15" i="6"/>
  <c r="A12" i="8"/>
  <c r="A49" i="5"/>
  <c r="A29" i="5"/>
  <c r="A11" i="7"/>
  <c r="A17" i="9"/>
  <c r="A8" i="6"/>
  <c r="A5" i="9"/>
  <c r="A30" i="5"/>
  <c r="A5" i="8"/>
  <c r="A14" i="6"/>
  <c r="A6" i="12"/>
  <c r="A5" i="11"/>
  <c r="A48" i="4"/>
  <c r="A22" i="8"/>
  <c r="A8" i="12"/>
  <c r="A6" i="11"/>
  <c r="A39" i="5"/>
  <c r="A20" i="6"/>
  <c r="A41" i="4"/>
  <c r="A10" i="9"/>
  <c r="A21" i="7"/>
  <c r="A4" i="8"/>
  <c r="A25" i="4"/>
  <c r="A4" i="11"/>
  <c r="A5" i="6"/>
  <c r="A3" i="8"/>
  <c r="A6" i="6"/>
  <c r="A7" i="6"/>
  <c r="A25" i="5"/>
  <c r="A4" i="9"/>
  <c r="A26" i="4"/>
  <c r="A5" i="7"/>
  <c r="A6" i="7"/>
  <c r="AH3" i="1"/>
  <c r="AJ3" i="1"/>
  <c r="AI4" i="1"/>
  <c r="D4" i="1"/>
  <c r="AF3" i="1"/>
  <c r="AG4" i="1"/>
  <c r="A5" i="1"/>
  <c r="D5" i="1"/>
  <c r="AJ4" i="1" l="1"/>
  <c r="AI5" i="1"/>
  <c r="B5" i="1" s="1"/>
  <c r="C5" i="1" s="1"/>
  <c r="AH4" i="1"/>
  <c r="AG5" i="1"/>
  <c r="AF5" i="1"/>
  <c r="A6" i="1"/>
  <c r="A7" i="1"/>
  <c r="AG6" i="1"/>
  <c r="AH5" i="1"/>
  <c r="AF4" i="1"/>
  <c r="D6" i="1"/>
  <c r="AJ5" i="1" l="1"/>
  <c r="AJ6" i="1" s="1"/>
  <c r="AI7" i="1"/>
  <c r="B7" i="1" s="1"/>
  <c r="C7" i="1" s="1"/>
  <c r="AI6" i="1"/>
  <c r="B6" i="1" s="1"/>
  <c r="C6" i="1" s="1"/>
  <c r="AF6" i="1"/>
  <c r="A8" i="1"/>
  <c r="AG8" i="1"/>
  <c r="AG7" i="1"/>
  <c r="D7" i="1"/>
  <c r="AH6" i="1"/>
  <c r="AJ7" i="1" l="1"/>
  <c r="AJ8" i="1" s="1"/>
  <c r="AI8" i="1"/>
  <c r="D8" i="1"/>
  <c r="AF7" i="1"/>
  <c r="A9" i="1"/>
  <c r="AH7" i="1"/>
  <c r="D9" i="1"/>
  <c r="AI9" i="1" l="1"/>
  <c r="B9" i="1" s="1"/>
  <c r="C9" i="1" s="1"/>
  <c r="AH13" i="1"/>
  <c r="AG9" i="1"/>
  <c r="AH8" i="1"/>
  <c r="AF9" i="1"/>
  <c r="A10" i="1"/>
  <c r="AF8" i="1"/>
  <c r="AJ9" i="1" l="1"/>
  <c r="AI10" i="1"/>
  <c r="AG10" i="1"/>
  <c r="AH9" i="1"/>
  <c r="A11" i="1"/>
  <c r="D10" i="1"/>
  <c r="AJ10" i="1" l="1"/>
  <c r="AI11" i="1"/>
  <c r="B11" i="1" s="1"/>
  <c r="C11" i="1" s="1"/>
  <c r="AG11" i="1"/>
  <c r="A12" i="1"/>
  <c r="AF10" i="1"/>
  <c r="AG12" i="1"/>
  <c r="AH10" i="1"/>
  <c r="D11" i="1"/>
  <c r="AJ11" i="1" l="1"/>
  <c r="AJ12" i="1" s="1"/>
  <c r="AJ13" i="1" s="1"/>
  <c r="AI12" i="1"/>
  <c r="D12" i="1"/>
  <c r="AF11" i="1"/>
  <c r="A13" i="1"/>
  <c r="AH11" i="1"/>
  <c r="AI13" i="1" l="1"/>
  <c r="AH12" i="1"/>
  <c r="AF12" i="1"/>
  <c r="A14" i="1"/>
  <c r="D14" i="1"/>
  <c r="AJ14" i="1" l="1"/>
  <c r="A15" i="1"/>
  <c r="AF14" i="1"/>
  <c r="D15" i="1"/>
  <c r="AG14" i="1"/>
  <c r="A16" i="1"/>
  <c r="AG15" i="1"/>
  <c r="AJ15" i="1" l="1"/>
  <c r="AI15" i="1"/>
  <c r="AH14" i="1"/>
  <c r="AI16" i="1"/>
  <c r="D16" i="1"/>
  <c r="AH15" i="1"/>
  <c r="A17" i="1"/>
  <c r="AG17" i="1"/>
  <c r="AG16" i="1"/>
  <c r="AF15" i="1"/>
  <c r="AJ16" i="1" l="1"/>
  <c r="AJ17" i="1" s="1"/>
  <c r="AI17" i="1"/>
  <c r="B17" i="1" s="1"/>
  <c r="C17" i="1" s="1"/>
  <c r="AF16" i="1"/>
  <c r="A18" i="1"/>
  <c r="AH16" i="1"/>
  <c r="D17" i="1"/>
  <c r="AI18" i="1" l="1"/>
  <c r="AF17" i="1"/>
  <c r="AH17" i="1"/>
  <c r="D18" i="1"/>
  <c r="AG18" i="1"/>
  <c r="A19" i="1"/>
  <c r="A20" i="1"/>
  <c r="D20" i="1"/>
  <c r="A21" i="1"/>
  <c r="D21" i="1"/>
  <c r="AG20" i="1"/>
  <c r="AG21" i="1"/>
  <c r="D19" i="1"/>
  <c r="AG19" i="1"/>
  <c r="AJ18" i="1" l="1"/>
  <c r="AJ19" i="1" s="1"/>
  <c r="AJ20" i="1" s="1"/>
  <c r="AJ21" i="1" s="1"/>
  <c r="AI20" i="1"/>
  <c r="AI19" i="1"/>
  <c r="B19" i="1" s="1"/>
  <c r="C19" i="1" s="1"/>
  <c r="AI21" i="1"/>
  <c r="AF18" i="1"/>
  <c r="AF19" i="1"/>
  <c r="AH18" i="1"/>
  <c r="AH19" i="1"/>
  <c r="AF20" i="1"/>
  <c r="AF21" i="1"/>
  <c r="A22" i="1"/>
  <c r="D22" i="1"/>
  <c r="A23" i="1"/>
  <c r="AG22" i="1"/>
  <c r="AJ22" i="1" l="1"/>
  <c r="AI23" i="1"/>
  <c r="AI22" i="1"/>
  <c r="B22" i="1" s="1"/>
  <c r="C22" i="1" s="1"/>
  <c r="A24" i="1"/>
  <c r="D24" i="1"/>
  <c r="AF22" i="1"/>
  <c r="AH20" i="1"/>
  <c r="AG24" i="1"/>
  <c r="A25" i="1"/>
  <c r="D25" i="1" s="1"/>
  <c r="AH24" i="1" l="1"/>
  <c r="AI25" i="1"/>
  <c r="AG25" i="1"/>
  <c r="AF25" i="1"/>
  <c r="AF24" i="1"/>
  <c r="A26" i="1"/>
  <c r="AH25" i="1"/>
  <c r="AH21" i="1"/>
  <c r="AJ25" i="1" l="1"/>
  <c r="AI26" i="1"/>
  <c r="AG26" i="1"/>
  <c r="AH22" i="1"/>
  <c r="A27" i="1"/>
  <c r="AG27" i="1"/>
  <c r="D26" i="1"/>
  <c r="D27" i="1"/>
  <c r="A28" i="1"/>
  <c r="AG28" i="1" s="1"/>
  <c r="AJ26" i="1" l="1"/>
  <c r="AJ27" i="1" s="1"/>
  <c r="AJ28" i="1" s="1"/>
  <c r="AI27" i="1"/>
  <c r="B27" i="1" s="1"/>
  <c r="C27" i="1" s="1"/>
  <c r="AI28" i="1"/>
  <c r="AH26" i="1"/>
  <c r="A29" i="1"/>
  <c r="AG29" i="1"/>
  <c r="A30" i="1"/>
  <c r="D28" i="1"/>
  <c r="AF27" i="1"/>
  <c r="AF26" i="1"/>
  <c r="AI29" i="1" l="1"/>
  <c r="B29" i="1" s="1"/>
  <c r="C29" i="1" s="1"/>
  <c r="AJ29" i="1"/>
  <c r="AJ30" i="1" s="1"/>
  <c r="AJ31" i="1" s="1"/>
  <c r="AI30" i="1"/>
  <c r="A31" i="1"/>
  <c r="D29" i="1"/>
  <c r="AF28" i="1"/>
  <c r="AH27" i="1"/>
  <c r="A82" i="2" l="1"/>
  <c r="A85" i="2" s="1"/>
  <c r="H85" i="2" s="1"/>
  <c r="A84" i="2"/>
  <c r="B84" i="2" s="1"/>
  <c r="D84" i="2" s="1"/>
  <c r="A87" i="2"/>
  <c r="H87" i="2" s="1"/>
  <c r="A90" i="2"/>
  <c r="A91" i="2" s="1"/>
  <c r="A88" i="2" s="1"/>
  <c r="A89" i="2" s="1"/>
  <c r="A92" i="2" s="1"/>
  <c r="A93" i="2" s="1"/>
  <c r="AH28" i="1"/>
  <c r="AH29" i="1"/>
  <c r="A2" i="2"/>
  <c r="AF29" i="1"/>
  <c r="A32" i="1"/>
  <c r="AG31" i="1"/>
  <c r="J87" i="2"/>
  <c r="D31" i="1"/>
  <c r="J85" i="2"/>
  <c r="A33" i="1"/>
  <c r="AG32" i="1"/>
  <c r="D32" i="1"/>
  <c r="AG33" i="1"/>
  <c r="C84" i="2" l="1"/>
  <c r="AI33" i="1"/>
  <c r="B33" i="1" s="1"/>
  <c r="C33" i="1" s="1"/>
  <c r="AJ32" i="1"/>
  <c r="AJ33" i="1" s="1"/>
  <c r="AI32" i="1"/>
  <c r="AH31" i="1"/>
  <c r="C85" i="2"/>
  <c r="B87" i="2"/>
  <c r="F85" i="2"/>
  <c r="H84" i="2"/>
  <c r="I85" i="2"/>
  <c r="B85" i="2"/>
  <c r="I87" i="2"/>
  <c r="C87" i="2"/>
  <c r="F87" i="2"/>
  <c r="I84" i="2"/>
  <c r="F84" i="2"/>
  <c r="E84" i="2"/>
  <c r="G87" i="2"/>
  <c r="R87" i="2"/>
  <c r="R84" i="2"/>
  <c r="G84" i="2"/>
  <c r="K84" i="2"/>
  <c r="L84" i="2"/>
  <c r="R85" i="2"/>
  <c r="G85" i="2"/>
  <c r="R2" i="2"/>
  <c r="G2" i="2"/>
  <c r="G93" i="2"/>
  <c r="R93" i="2"/>
  <c r="R92" i="2"/>
  <c r="G92" i="2"/>
  <c r="R88" i="2"/>
  <c r="G88" i="2"/>
  <c r="R89" i="2"/>
  <c r="G89" i="2"/>
  <c r="G91" i="2"/>
  <c r="R91" i="2"/>
  <c r="R90" i="2"/>
  <c r="G90" i="2"/>
  <c r="K87" i="2"/>
  <c r="L87" i="2"/>
  <c r="L85" i="2"/>
  <c r="K85" i="2"/>
  <c r="R82" i="2"/>
  <c r="G82" i="2"/>
  <c r="N84" i="2"/>
  <c r="H93" i="2"/>
  <c r="C93" i="2"/>
  <c r="F92" i="2"/>
  <c r="H92" i="2"/>
  <c r="H88" i="2"/>
  <c r="B88" i="2"/>
  <c r="D88" i="2" s="1"/>
  <c r="I88" i="2"/>
  <c r="H89" i="2"/>
  <c r="B89" i="2"/>
  <c r="D89" i="2" s="1"/>
  <c r="C89" i="2"/>
  <c r="I91" i="2"/>
  <c r="C91" i="2"/>
  <c r="H91" i="2"/>
  <c r="F91" i="2"/>
  <c r="H90" i="2"/>
  <c r="F90" i="2"/>
  <c r="I90" i="2"/>
  <c r="N87" i="2"/>
  <c r="I93" i="2"/>
  <c r="F93" i="2"/>
  <c r="B93" i="2"/>
  <c r="D93" i="2" s="1"/>
  <c r="I92" i="2"/>
  <c r="C92" i="2"/>
  <c r="B92" i="2"/>
  <c r="D92" i="2" s="1"/>
  <c r="C88" i="2"/>
  <c r="F88" i="2"/>
  <c r="I89" i="2"/>
  <c r="F89" i="2"/>
  <c r="B91" i="2"/>
  <c r="D91" i="2" s="1"/>
  <c r="B90" i="2"/>
  <c r="D90" i="2" s="1"/>
  <c r="C90" i="2"/>
  <c r="F82" i="2"/>
  <c r="H82" i="2"/>
  <c r="N85" i="2"/>
  <c r="I82" i="2"/>
  <c r="C82" i="2"/>
  <c r="B82" i="2"/>
  <c r="D82" i="2" s="1"/>
  <c r="D33" i="1"/>
  <c r="J93" i="2"/>
  <c r="B2" i="2"/>
  <c r="A34" i="1"/>
  <c r="H2" i="2"/>
  <c r="J88" i="2"/>
  <c r="J84" i="2"/>
  <c r="D34" i="1"/>
  <c r="J89" i="2"/>
  <c r="AF32" i="1"/>
  <c r="AH32" i="1"/>
  <c r="J91" i="2"/>
  <c r="I2" i="2"/>
  <c r="J92" i="2"/>
  <c r="AF31" i="1"/>
  <c r="J90" i="2"/>
  <c r="J82" i="2"/>
  <c r="J2" i="2"/>
  <c r="F2" i="2"/>
  <c r="AG34" i="1"/>
  <c r="E85" i="2" l="1"/>
  <c r="D85" i="2"/>
  <c r="E87" i="2"/>
  <c r="D87" i="2"/>
  <c r="AI34" i="1"/>
  <c r="AJ34" i="1"/>
  <c r="M84" i="2"/>
  <c r="O84" i="2" s="1"/>
  <c r="P84" i="2" s="1"/>
  <c r="Q84" i="2" s="1"/>
  <c r="E82" i="2"/>
  <c r="K82" i="2"/>
  <c r="L82" i="2"/>
  <c r="E90" i="2"/>
  <c r="L90" i="2"/>
  <c r="K90" i="2"/>
  <c r="E91" i="2"/>
  <c r="K91" i="2"/>
  <c r="L91" i="2"/>
  <c r="E92" i="2"/>
  <c r="K92" i="2"/>
  <c r="L92" i="2"/>
  <c r="E93" i="2"/>
  <c r="K93" i="2"/>
  <c r="L93" i="2"/>
  <c r="E89" i="2"/>
  <c r="K89" i="2"/>
  <c r="L89" i="2"/>
  <c r="E88" i="2"/>
  <c r="K88" i="2"/>
  <c r="L88" i="2"/>
  <c r="M85" i="2"/>
  <c r="O85" i="2" s="1"/>
  <c r="P85" i="2" s="1"/>
  <c r="Q85" i="2" s="1"/>
  <c r="M87" i="2"/>
  <c r="O87" i="2" s="1"/>
  <c r="P87" i="2" s="1"/>
  <c r="Q87" i="2" s="1"/>
  <c r="N82" i="2"/>
  <c r="N91" i="2"/>
  <c r="N92" i="2"/>
  <c r="N90" i="2"/>
  <c r="N93" i="2"/>
  <c r="N89" i="2"/>
  <c r="N88" i="2"/>
  <c r="A48" i="2"/>
  <c r="A46" i="2"/>
  <c r="A47" i="2"/>
  <c r="A53" i="2"/>
  <c r="A50" i="2"/>
  <c r="A49" i="2"/>
  <c r="A52" i="2"/>
  <c r="A51" i="2"/>
  <c r="A56" i="2"/>
  <c r="A57" i="2"/>
  <c r="A54" i="2"/>
  <c r="A55" i="2"/>
  <c r="A58" i="2"/>
  <c r="A59" i="2"/>
  <c r="AF33" i="1"/>
  <c r="A35" i="1"/>
  <c r="AF34" i="1"/>
  <c r="J52" i="2"/>
  <c r="J48" i="2"/>
  <c r="D35" i="1"/>
  <c r="AG35" i="1"/>
  <c r="A36" i="1"/>
  <c r="J47" i="2"/>
  <c r="AH33" i="1"/>
  <c r="J54" i="2"/>
  <c r="J59" i="2"/>
  <c r="J58" i="2"/>
  <c r="J50" i="2"/>
  <c r="J56" i="2"/>
  <c r="J46" i="2"/>
  <c r="J53" i="2"/>
  <c r="J49" i="2"/>
  <c r="J51" i="2"/>
  <c r="J57" i="2"/>
  <c r="J55" i="2"/>
  <c r="AI36" i="1" l="1"/>
  <c r="AI35" i="1"/>
  <c r="B35" i="1" s="1"/>
  <c r="C35" i="1" s="1"/>
  <c r="AJ35" i="1"/>
  <c r="AJ36" i="1" s="1"/>
  <c r="AJ50" i="1"/>
  <c r="G59" i="2"/>
  <c r="R59" i="2"/>
  <c r="G58" i="2"/>
  <c r="R58" i="2"/>
  <c r="G55" i="2"/>
  <c r="R55" i="2"/>
  <c r="R54" i="2"/>
  <c r="G54" i="2"/>
  <c r="G57" i="2"/>
  <c r="R57" i="2"/>
  <c r="R56" i="2"/>
  <c r="G56" i="2"/>
  <c r="G51" i="2"/>
  <c r="R51" i="2"/>
  <c r="G52" i="2"/>
  <c r="R52" i="2"/>
  <c r="G49" i="2"/>
  <c r="R49" i="2"/>
  <c r="G50" i="2"/>
  <c r="R50" i="2"/>
  <c r="R53" i="2"/>
  <c r="G53" i="2"/>
  <c r="G47" i="2"/>
  <c r="R47" i="2"/>
  <c r="G46" i="2"/>
  <c r="R46" i="2"/>
  <c r="G48" i="2"/>
  <c r="R48" i="2"/>
  <c r="M88" i="2"/>
  <c r="O88" i="2" s="1"/>
  <c r="P88" i="2" s="1"/>
  <c r="Q88" i="2" s="1"/>
  <c r="M89" i="2"/>
  <c r="O89" i="2" s="1"/>
  <c r="P89" i="2" s="1"/>
  <c r="Q89" i="2" s="1"/>
  <c r="M93" i="2"/>
  <c r="O93" i="2" s="1"/>
  <c r="P93" i="2" s="1"/>
  <c r="Q93" i="2" s="1"/>
  <c r="M91" i="2"/>
  <c r="O91" i="2" s="1"/>
  <c r="P91" i="2" s="1"/>
  <c r="Q91" i="2" s="1"/>
  <c r="M90" i="2"/>
  <c r="O90" i="2" s="1"/>
  <c r="P90" i="2" s="1"/>
  <c r="Q90" i="2" s="1"/>
  <c r="M92" i="2"/>
  <c r="O92" i="2" s="1"/>
  <c r="P92" i="2" s="1"/>
  <c r="Q92" i="2" s="1"/>
  <c r="M82" i="2"/>
  <c r="I59" i="2"/>
  <c r="H59" i="2"/>
  <c r="B59" i="2"/>
  <c r="D59" i="2" s="1"/>
  <c r="I58" i="2"/>
  <c r="H58" i="2"/>
  <c r="B58" i="2"/>
  <c r="D58" i="2" s="1"/>
  <c r="I55" i="2"/>
  <c r="C55" i="2"/>
  <c r="H55" i="2"/>
  <c r="I54" i="2"/>
  <c r="F54" i="2"/>
  <c r="H54" i="2"/>
  <c r="C54" i="2"/>
  <c r="I57" i="2"/>
  <c r="B57" i="2"/>
  <c r="D57" i="2" s="1"/>
  <c r="C57" i="2"/>
  <c r="I56" i="2"/>
  <c r="H56" i="2"/>
  <c r="C56" i="2"/>
  <c r="I51" i="2"/>
  <c r="F51" i="2"/>
  <c r="B51" i="2"/>
  <c r="D51" i="2" s="1"/>
  <c r="B52" i="2"/>
  <c r="D52" i="2" s="1"/>
  <c r="I52" i="2"/>
  <c r="C52" i="2"/>
  <c r="H49" i="2"/>
  <c r="I49" i="2"/>
  <c r="B49" i="2"/>
  <c r="D49" i="2" s="1"/>
  <c r="I50" i="2"/>
  <c r="H50" i="2"/>
  <c r="F50" i="2"/>
  <c r="F53" i="2"/>
  <c r="H53" i="2"/>
  <c r="C53" i="2"/>
  <c r="C47" i="2"/>
  <c r="F47" i="2"/>
  <c r="B47" i="2"/>
  <c r="D47" i="2" s="1"/>
  <c r="I46" i="2"/>
  <c r="F46" i="2"/>
  <c r="B46" i="2"/>
  <c r="D46" i="2" s="1"/>
  <c r="I48" i="2"/>
  <c r="H48" i="2"/>
  <c r="C59" i="2"/>
  <c r="F59" i="2"/>
  <c r="F58" i="2"/>
  <c r="C58" i="2"/>
  <c r="F55" i="2"/>
  <c r="B55" i="2"/>
  <c r="D55" i="2" s="1"/>
  <c r="B54" i="2"/>
  <c r="D54" i="2" s="1"/>
  <c r="H57" i="2"/>
  <c r="F57" i="2"/>
  <c r="F56" i="2"/>
  <c r="B56" i="2"/>
  <c r="D56" i="2" s="1"/>
  <c r="H51" i="2"/>
  <c r="C51" i="2"/>
  <c r="H52" i="2"/>
  <c r="F52" i="2"/>
  <c r="F49" i="2"/>
  <c r="C49" i="2"/>
  <c r="B50" i="2"/>
  <c r="D50" i="2" s="1"/>
  <c r="C50" i="2"/>
  <c r="B53" i="2"/>
  <c r="D53" i="2" s="1"/>
  <c r="I53" i="2"/>
  <c r="I47" i="2"/>
  <c r="H47" i="2"/>
  <c r="H46" i="2"/>
  <c r="C46" i="2"/>
  <c r="F48" i="2"/>
  <c r="C48" i="2"/>
  <c r="B48" i="2"/>
  <c r="D48" i="2" s="1"/>
  <c r="A37" i="1"/>
  <c r="A38" i="1"/>
  <c r="AG37" i="1"/>
  <c r="AG38" i="1"/>
  <c r="B3" i="4"/>
  <c r="D37" i="1"/>
  <c r="AH34" i="1"/>
  <c r="AF35" i="1"/>
  <c r="AJ38" i="1" l="1"/>
  <c r="AI38" i="1"/>
  <c r="B38" i="1" s="1"/>
  <c r="C38" i="1" s="1"/>
  <c r="AH37" i="1"/>
  <c r="AH49" i="1"/>
  <c r="E48" i="2"/>
  <c r="L48" i="2"/>
  <c r="K48" i="2"/>
  <c r="E53" i="2"/>
  <c r="L53" i="2"/>
  <c r="K53" i="2"/>
  <c r="E50" i="2"/>
  <c r="K50" i="2"/>
  <c r="L50" i="2"/>
  <c r="B27" i="4"/>
  <c r="E56" i="2"/>
  <c r="L56" i="2"/>
  <c r="K56" i="2"/>
  <c r="B28" i="4"/>
  <c r="E54" i="2"/>
  <c r="K54" i="2"/>
  <c r="L54" i="2"/>
  <c r="E55" i="2"/>
  <c r="L55" i="2"/>
  <c r="K55" i="2"/>
  <c r="B29" i="4"/>
  <c r="E46" i="2"/>
  <c r="K46" i="2"/>
  <c r="L46" i="2"/>
  <c r="E47" i="2"/>
  <c r="K47" i="2"/>
  <c r="L47" i="2"/>
  <c r="B24" i="5"/>
  <c r="E49" i="2"/>
  <c r="K49" i="2"/>
  <c r="L49" i="2"/>
  <c r="E52" i="2"/>
  <c r="K52" i="2"/>
  <c r="L52" i="2"/>
  <c r="E51" i="2"/>
  <c r="L51" i="2"/>
  <c r="K51" i="2"/>
  <c r="E57" i="2"/>
  <c r="K57" i="2"/>
  <c r="L57" i="2"/>
  <c r="E58" i="2"/>
  <c r="K58" i="2"/>
  <c r="L58" i="2"/>
  <c r="E59" i="2"/>
  <c r="K59" i="2"/>
  <c r="L59" i="2"/>
  <c r="O82" i="2"/>
  <c r="P82" i="2" s="1"/>
  <c r="Q82" i="2" s="1"/>
  <c r="N48" i="2"/>
  <c r="N53" i="2"/>
  <c r="N50" i="2"/>
  <c r="N54" i="2"/>
  <c r="N55" i="2"/>
  <c r="N49" i="2"/>
  <c r="N52" i="2"/>
  <c r="N51" i="2"/>
  <c r="N57" i="2"/>
  <c r="N58" i="2"/>
  <c r="N59" i="2"/>
  <c r="N56" i="2"/>
  <c r="N46" i="2"/>
  <c r="N47" i="2"/>
  <c r="C3" i="4"/>
  <c r="G3" i="4"/>
  <c r="F3" i="4"/>
  <c r="D3" i="4"/>
  <c r="A39" i="1"/>
  <c r="D38" i="1"/>
  <c r="E3" i="4"/>
  <c r="AF37" i="1"/>
  <c r="H3" i="4"/>
  <c r="AH35" i="1"/>
  <c r="A40" i="1"/>
  <c r="AG40" i="1" s="1"/>
  <c r="D40" i="1"/>
  <c r="AH40" i="1" l="1"/>
  <c r="AI39" i="1"/>
  <c r="A3" i="4"/>
  <c r="M51" i="2"/>
  <c r="O51" i="2" s="1"/>
  <c r="P51" i="2" s="1"/>
  <c r="Q51" i="2" s="1"/>
  <c r="M47" i="2"/>
  <c r="O47" i="2" s="1"/>
  <c r="P47" i="2" s="1"/>
  <c r="Q47" i="2" s="1"/>
  <c r="M46" i="2"/>
  <c r="O46" i="2" s="1"/>
  <c r="P46" i="2" s="1"/>
  <c r="Q46" i="2" s="1"/>
  <c r="M55" i="2"/>
  <c r="O55" i="2" s="1"/>
  <c r="P55" i="2" s="1"/>
  <c r="Q55" i="2" s="1"/>
  <c r="M53" i="2"/>
  <c r="O53" i="2" s="1"/>
  <c r="P53" i="2" s="1"/>
  <c r="Q53" i="2" s="1"/>
  <c r="M48" i="2"/>
  <c r="O48" i="2" s="1"/>
  <c r="P48" i="2" s="1"/>
  <c r="Q48" i="2" s="1"/>
  <c r="M59" i="2"/>
  <c r="O59" i="2" s="1"/>
  <c r="P59" i="2" s="1"/>
  <c r="Q59" i="2" s="1"/>
  <c r="M58" i="2"/>
  <c r="O58" i="2" s="1"/>
  <c r="P58" i="2" s="1"/>
  <c r="Q58" i="2" s="1"/>
  <c r="M57" i="2"/>
  <c r="O57" i="2" s="1"/>
  <c r="P57" i="2" s="1"/>
  <c r="Q57" i="2" s="1"/>
  <c r="M52" i="2"/>
  <c r="O52" i="2" s="1"/>
  <c r="P52" i="2" s="1"/>
  <c r="Q52" i="2" s="1"/>
  <c r="M49" i="2"/>
  <c r="O49" i="2" s="1"/>
  <c r="P49" i="2" s="1"/>
  <c r="Q49" i="2" s="1"/>
  <c r="F29" i="4"/>
  <c r="I29" i="4"/>
  <c r="D29" i="4"/>
  <c r="C29" i="4"/>
  <c r="J29" i="4"/>
  <c r="G29" i="4"/>
  <c r="H29" i="4"/>
  <c r="E29" i="4"/>
  <c r="M54" i="2"/>
  <c r="O54" i="2" s="1"/>
  <c r="P54" i="2" s="1"/>
  <c r="Q54" i="2" s="1"/>
  <c r="M56" i="2"/>
  <c r="O56" i="2" s="1"/>
  <c r="P56" i="2" s="1"/>
  <c r="Q56" i="2" s="1"/>
  <c r="C27" i="4"/>
  <c r="E27" i="4"/>
  <c r="J27" i="4"/>
  <c r="D27" i="4"/>
  <c r="H27" i="4"/>
  <c r="F27" i="4"/>
  <c r="I27" i="4"/>
  <c r="G27" i="4"/>
  <c r="M50" i="2"/>
  <c r="O50" i="2" s="1"/>
  <c r="P50" i="2" s="1"/>
  <c r="Q50" i="2" s="1"/>
  <c r="E24" i="5"/>
  <c r="F24" i="5"/>
  <c r="H24" i="5"/>
  <c r="G24" i="5"/>
  <c r="D24" i="5"/>
  <c r="C24" i="5"/>
  <c r="A24" i="5" s="1"/>
  <c r="J24" i="5"/>
  <c r="I24" i="5"/>
  <c r="F28" i="4"/>
  <c r="C28" i="4"/>
  <c r="H28" i="4"/>
  <c r="G28" i="4"/>
  <c r="D28" i="4"/>
  <c r="I28" i="4"/>
  <c r="J28" i="4"/>
  <c r="E28" i="4"/>
  <c r="A41" i="1"/>
  <c r="AF38" i="1"/>
  <c r="AF40" i="1"/>
  <c r="AH38" i="1"/>
  <c r="AI41" i="1" l="1"/>
  <c r="K27" i="4"/>
  <c r="L27" i="4" s="1"/>
  <c r="M27" i="4" s="1"/>
  <c r="K28" i="4"/>
  <c r="L28" i="4" s="1"/>
  <c r="M28" i="4" s="1"/>
  <c r="K24" i="5"/>
  <c r="L24" i="5" s="1"/>
  <c r="M24" i="5" s="1"/>
  <c r="A29" i="4"/>
  <c r="K29" i="4"/>
  <c r="L29" i="4" s="1"/>
  <c r="M29" i="4" s="1"/>
  <c r="A28" i="4"/>
  <c r="A27" i="4"/>
  <c r="B3" i="9" l="1"/>
  <c r="A17" i="2"/>
  <c r="A18" i="2"/>
  <c r="A19" i="2"/>
  <c r="A20" i="2"/>
  <c r="A21" i="2"/>
  <c r="A22" i="2"/>
  <c r="A23" i="2"/>
  <c r="A24" i="2"/>
  <c r="A25" i="2"/>
  <c r="A26" i="2"/>
  <c r="A42" i="1"/>
  <c r="A43" i="1"/>
  <c r="AG42" i="1"/>
  <c r="AG43" i="1"/>
  <c r="D42" i="1"/>
  <c r="A44" i="1"/>
  <c r="A45" i="1"/>
  <c r="A46" i="1" s="1"/>
  <c r="A47" i="1" s="1"/>
  <c r="D46" i="1"/>
  <c r="AG46" i="1"/>
  <c r="AG45" i="1"/>
  <c r="D43" i="1"/>
  <c r="AG47" i="1"/>
  <c r="D45" i="1"/>
  <c r="D47" i="1"/>
  <c r="AI47" i="1" l="1"/>
  <c r="AJ46" i="1"/>
  <c r="AJ47" i="1" s="1"/>
  <c r="AI46" i="1"/>
  <c r="B46" i="1" s="1"/>
  <c r="C46" i="1" s="1"/>
  <c r="AH45" i="1"/>
  <c r="AI44" i="1"/>
  <c r="B44" i="1" s="1"/>
  <c r="C44" i="1" s="1"/>
  <c r="AJ43" i="1"/>
  <c r="AI43" i="1"/>
  <c r="AH42" i="1"/>
  <c r="R26" i="2"/>
  <c r="G26" i="2"/>
  <c r="R25" i="2"/>
  <c r="G25" i="2"/>
  <c r="R24" i="2"/>
  <c r="G24" i="2"/>
  <c r="G23" i="2"/>
  <c r="R23" i="2"/>
  <c r="R22" i="2"/>
  <c r="G22" i="2"/>
  <c r="R21" i="2"/>
  <c r="G21" i="2"/>
  <c r="R20" i="2"/>
  <c r="G20" i="2"/>
  <c r="R19" i="2"/>
  <c r="G19" i="2"/>
  <c r="R18" i="2"/>
  <c r="G18" i="2"/>
  <c r="R17" i="2"/>
  <c r="G17" i="2"/>
  <c r="A27" i="2"/>
  <c r="H26" i="2"/>
  <c r="I26" i="2"/>
  <c r="F26" i="2"/>
  <c r="C26" i="2"/>
  <c r="C25" i="2"/>
  <c r="B25" i="2"/>
  <c r="D25" i="2" s="1"/>
  <c r="F25" i="2"/>
  <c r="F24" i="2"/>
  <c r="C24" i="2"/>
  <c r="H23" i="2"/>
  <c r="I23" i="2"/>
  <c r="B23" i="2"/>
  <c r="D23" i="2" s="1"/>
  <c r="F22" i="2"/>
  <c r="H22" i="2"/>
  <c r="F21" i="2"/>
  <c r="C21" i="2"/>
  <c r="H21" i="2"/>
  <c r="F20" i="2"/>
  <c r="B20" i="2"/>
  <c r="D20" i="2" s="1"/>
  <c r="I20" i="2"/>
  <c r="C19" i="2"/>
  <c r="B18" i="2"/>
  <c r="D18" i="2" s="1"/>
  <c r="I18" i="2"/>
  <c r="C17" i="2"/>
  <c r="B17" i="2"/>
  <c r="D17" i="2" s="1"/>
  <c r="H17" i="2"/>
  <c r="E3" i="9"/>
  <c r="D3" i="9"/>
  <c r="J3" i="9"/>
  <c r="I3" i="9"/>
  <c r="B3" i="11"/>
  <c r="B26" i="2"/>
  <c r="D26" i="2" s="1"/>
  <c r="I25" i="2"/>
  <c r="H25" i="2"/>
  <c r="B24" i="2"/>
  <c r="D24" i="2" s="1"/>
  <c r="I24" i="2"/>
  <c r="H24" i="2"/>
  <c r="F23" i="2"/>
  <c r="C23" i="2"/>
  <c r="B22" i="2"/>
  <c r="D22" i="2" s="1"/>
  <c r="C22" i="2"/>
  <c r="I22" i="2"/>
  <c r="B21" i="2"/>
  <c r="D21" i="2" s="1"/>
  <c r="I21" i="2"/>
  <c r="C20" i="2"/>
  <c r="H20" i="2"/>
  <c r="B19" i="2"/>
  <c r="D19" i="2" s="1"/>
  <c r="F19" i="2"/>
  <c r="I19" i="2"/>
  <c r="H19" i="2"/>
  <c r="F18" i="2"/>
  <c r="C18" i="2"/>
  <c r="H18" i="2"/>
  <c r="F17" i="2"/>
  <c r="I17" i="2"/>
  <c r="F3" i="9"/>
  <c r="H3" i="9"/>
  <c r="G3" i="9"/>
  <c r="C3" i="9"/>
  <c r="A28" i="2"/>
  <c r="A29" i="2"/>
  <c r="A30" i="2"/>
  <c r="A31" i="2"/>
  <c r="A32" i="2"/>
  <c r="B10" i="4"/>
  <c r="B11" i="4"/>
  <c r="B9" i="5"/>
  <c r="B12" i="4"/>
  <c r="B10" i="5"/>
  <c r="B13" i="4"/>
  <c r="B14" i="4"/>
  <c r="B15" i="4"/>
  <c r="B16" i="4"/>
  <c r="B17" i="4"/>
  <c r="AF47" i="1"/>
  <c r="J19" i="2"/>
  <c r="J24" i="2"/>
  <c r="AF42" i="1"/>
  <c r="J21" i="2"/>
  <c r="AH46" i="1"/>
  <c r="J26" i="2"/>
  <c r="J20" i="2"/>
  <c r="AH43" i="1"/>
  <c r="J22" i="2"/>
  <c r="AF46" i="1"/>
  <c r="AF43" i="1"/>
  <c r="A48" i="1"/>
  <c r="J25" i="2"/>
  <c r="J23" i="2"/>
  <c r="AF45" i="1"/>
  <c r="J17" i="2"/>
  <c r="A49" i="1"/>
  <c r="J18" i="2"/>
  <c r="AG48" i="1"/>
  <c r="AI49" i="1" l="1"/>
  <c r="AI48" i="1"/>
  <c r="AJ48" i="1"/>
  <c r="AJ49" i="1" s="1"/>
  <c r="R32" i="2"/>
  <c r="G32" i="2"/>
  <c r="G31" i="2"/>
  <c r="R31" i="2"/>
  <c r="G30" i="2"/>
  <c r="R30" i="2"/>
  <c r="R29" i="2"/>
  <c r="G29" i="2"/>
  <c r="G28" i="2"/>
  <c r="R28" i="2"/>
  <c r="A3" i="9"/>
  <c r="E19" i="2"/>
  <c r="L19" i="2"/>
  <c r="K19" i="2"/>
  <c r="E21" i="2"/>
  <c r="K21" i="2"/>
  <c r="L21" i="2"/>
  <c r="E22" i="2"/>
  <c r="K22" i="2"/>
  <c r="L22" i="2"/>
  <c r="E24" i="2"/>
  <c r="K24" i="2"/>
  <c r="L24" i="2"/>
  <c r="E26" i="2"/>
  <c r="K26" i="2"/>
  <c r="L26" i="2"/>
  <c r="J3" i="11"/>
  <c r="I3" i="11"/>
  <c r="K3" i="9"/>
  <c r="E17" i="2"/>
  <c r="L17" i="2"/>
  <c r="K17" i="2"/>
  <c r="E18" i="2"/>
  <c r="L18" i="2"/>
  <c r="K18" i="2"/>
  <c r="E20" i="2"/>
  <c r="L20" i="2"/>
  <c r="K20" i="2"/>
  <c r="E23" i="2"/>
  <c r="L23" i="2"/>
  <c r="K23" i="2"/>
  <c r="E25" i="2"/>
  <c r="L25" i="2"/>
  <c r="K25" i="2"/>
  <c r="R27" i="2"/>
  <c r="G27" i="2"/>
  <c r="C17" i="4"/>
  <c r="I17" i="4"/>
  <c r="G17" i="4"/>
  <c r="F17" i="4"/>
  <c r="I16" i="4"/>
  <c r="E16" i="4"/>
  <c r="G16" i="4"/>
  <c r="C16" i="4"/>
  <c r="G15" i="4"/>
  <c r="E15" i="4"/>
  <c r="I15" i="4"/>
  <c r="H15" i="4"/>
  <c r="C14" i="4"/>
  <c r="J14" i="4"/>
  <c r="F14" i="4"/>
  <c r="G14" i="4"/>
  <c r="J13" i="4"/>
  <c r="C13" i="4"/>
  <c r="E13" i="4"/>
  <c r="F13" i="4"/>
  <c r="C10" i="5"/>
  <c r="F10" i="5"/>
  <c r="E10" i="5"/>
  <c r="I12" i="4"/>
  <c r="G12" i="4"/>
  <c r="D12" i="4"/>
  <c r="H12" i="4"/>
  <c r="G9" i="5"/>
  <c r="H9" i="5"/>
  <c r="F9" i="5"/>
  <c r="I11" i="4"/>
  <c r="G11" i="4"/>
  <c r="D11" i="4"/>
  <c r="H11" i="4"/>
  <c r="J10" i="4"/>
  <c r="G10" i="4"/>
  <c r="E10" i="4"/>
  <c r="H10" i="4"/>
  <c r="F32" i="2"/>
  <c r="B32" i="2"/>
  <c r="D32" i="2" s="1"/>
  <c r="B31" i="2"/>
  <c r="D31" i="2" s="1"/>
  <c r="C31" i="2"/>
  <c r="H31" i="2"/>
  <c r="I30" i="2"/>
  <c r="F30" i="2"/>
  <c r="F29" i="2"/>
  <c r="I28" i="2"/>
  <c r="H28" i="2"/>
  <c r="E3" i="11"/>
  <c r="D3" i="11"/>
  <c r="C3" i="11"/>
  <c r="N17" i="2"/>
  <c r="N18" i="2"/>
  <c r="N20" i="2"/>
  <c r="N23" i="2"/>
  <c r="N25" i="2"/>
  <c r="B27" i="2"/>
  <c r="D27" i="2" s="1"/>
  <c r="C27" i="2"/>
  <c r="H17" i="4"/>
  <c r="J17" i="4"/>
  <c r="E17" i="4"/>
  <c r="D17" i="4"/>
  <c r="J16" i="4"/>
  <c r="H16" i="4"/>
  <c r="D16" i="4"/>
  <c r="F16" i="4"/>
  <c r="F15" i="4"/>
  <c r="J15" i="4"/>
  <c r="C15" i="4"/>
  <c r="D15" i="4"/>
  <c r="I14" i="4"/>
  <c r="D14" i="4"/>
  <c r="E14" i="4"/>
  <c r="H14" i="4"/>
  <c r="I13" i="4"/>
  <c r="G13" i="4"/>
  <c r="D13" i="4"/>
  <c r="H13" i="4"/>
  <c r="H10" i="5"/>
  <c r="G10" i="5"/>
  <c r="D10" i="5"/>
  <c r="C12" i="4"/>
  <c r="J12" i="4"/>
  <c r="F12" i="4"/>
  <c r="E12" i="4"/>
  <c r="D9" i="5"/>
  <c r="C9" i="5"/>
  <c r="E9" i="5"/>
  <c r="J11" i="4"/>
  <c r="C11" i="4"/>
  <c r="E11" i="4"/>
  <c r="F11" i="4"/>
  <c r="C10" i="4"/>
  <c r="I10" i="4"/>
  <c r="F10" i="4"/>
  <c r="D10" i="4"/>
  <c r="A33" i="2"/>
  <c r="H32" i="2"/>
  <c r="I32" i="2"/>
  <c r="C32" i="2"/>
  <c r="I31" i="2"/>
  <c r="F31" i="2"/>
  <c r="B30" i="2"/>
  <c r="D30" i="2" s="1"/>
  <c r="H30" i="2"/>
  <c r="C30" i="2"/>
  <c r="H29" i="2"/>
  <c r="B29" i="2"/>
  <c r="D29" i="2" s="1"/>
  <c r="I29" i="2"/>
  <c r="C29" i="2"/>
  <c r="F28" i="2"/>
  <c r="C28" i="2"/>
  <c r="B28" i="2"/>
  <c r="D28" i="2" s="1"/>
  <c r="N19" i="2"/>
  <c r="N21" i="2"/>
  <c r="N22" i="2"/>
  <c r="N24" i="2"/>
  <c r="N26" i="2"/>
  <c r="G3" i="11"/>
  <c r="H3" i="11"/>
  <c r="F3" i="11"/>
  <c r="H27" i="2"/>
  <c r="F27" i="2"/>
  <c r="B11" i="5" s="1"/>
  <c r="I27" i="2"/>
  <c r="A34" i="2"/>
  <c r="B12" i="5"/>
  <c r="A35" i="2"/>
  <c r="B13" i="5"/>
  <c r="A36" i="2"/>
  <c r="B14" i="5"/>
  <c r="A37" i="2"/>
  <c r="B15" i="5"/>
  <c r="A38" i="2"/>
  <c r="B16" i="5"/>
  <c r="A39" i="2"/>
  <c r="A40" i="2"/>
  <c r="D48" i="1"/>
  <c r="J28" i="2"/>
  <c r="J31" i="2"/>
  <c r="J29" i="2"/>
  <c r="J30" i="2"/>
  <c r="AH47" i="1"/>
  <c r="J27" i="2"/>
  <c r="J32" i="2"/>
  <c r="A50" i="1"/>
  <c r="D50" i="1"/>
  <c r="A51" i="1"/>
  <c r="D51" i="1" s="1"/>
  <c r="AG51" i="1"/>
  <c r="AG50" i="1"/>
  <c r="AJ51" i="1" l="1"/>
  <c r="AI51" i="1"/>
  <c r="B51" i="1" s="1"/>
  <c r="C51" i="1" s="1"/>
  <c r="AH50" i="1"/>
  <c r="M25" i="2"/>
  <c r="O25" i="2" s="1"/>
  <c r="P25" i="2" s="1"/>
  <c r="Q25" i="2" s="1"/>
  <c r="M23" i="2"/>
  <c r="O23" i="2" s="1"/>
  <c r="P23" i="2" s="1"/>
  <c r="Q23" i="2" s="1"/>
  <c r="M20" i="2"/>
  <c r="O20" i="2" s="1"/>
  <c r="P20" i="2" s="1"/>
  <c r="Q20" i="2" s="1"/>
  <c r="M18" i="2"/>
  <c r="O18" i="2" s="1"/>
  <c r="P18" i="2" s="1"/>
  <c r="Q18" i="2" s="1"/>
  <c r="M17" i="2"/>
  <c r="O17" i="2" s="1"/>
  <c r="P17" i="2" s="1"/>
  <c r="Q17" i="2" s="1"/>
  <c r="M26" i="2"/>
  <c r="O26" i="2" s="1"/>
  <c r="P26" i="2" s="1"/>
  <c r="Q26" i="2" s="1"/>
  <c r="M24" i="2"/>
  <c r="O24" i="2" s="1"/>
  <c r="P24" i="2" s="1"/>
  <c r="Q24" i="2" s="1"/>
  <c r="M22" i="2"/>
  <c r="O22" i="2" s="1"/>
  <c r="P22" i="2" s="1"/>
  <c r="Q22" i="2" s="1"/>
  <c r="M21" i="2"/>
  <c r="O21" i="2" s="1"/>
  <c r="P21" i="2" s="1"/>
  <c r="Q21" i="2" s="1"/>
  <c r="M19" i="2"/>
  <c r="G40" i="2"/>
  <c r="R40" i="2"/>
  <c r="R39" i="2"/>
  <c r="G39" i="2"/>
  <c r="R38" i="2"/>
  <c r="G38" i="2"/>
  <c r="R37" i="2"/>
  <c r="G37" i="2"/>
  <c r="G36" i="2"/>
  <c r="R36" i="2"/>
  <c r="R35" i="2"/>
  <c r="G35" i="2"/>
  <c r="G34" i="2"/>
  <c r="R34" i="2"/>
  <c r="J10" i="5"/>
  <c r="E28" i="2"/>
  <c r="K28" i="2"/>
  <c r="L28" i="2"/>
  <c r="E29" i="2"/>
  <c r="L29" i="2"/>
  <c r="K29" i="2"/>
  <c r="E30" i="2"/>
  <c r="K30" i="2"/>
  <c r="L30" i="2"/>
  <c r="G33" i="2"/>
  <c r="R33" i="2"/>
  <c r="K10" i="4"/>
  <c r="A10" i="4"/>
  <c r="A11" i="4"/>
  <c r="A9" i="5"/>
  <c r="A12" i="4"/>
  <c r="K13" i="4"/>
  <c r="L13" i="4" s="1"/>
  <c r="M13" i="4" s="1"/>
  <c r="K14" i="4"/>
  <c r="A15" i="4"/>
  <c r="E27" i="2"/>
  <c r="K27" i="2"/>
  <c r="L27" i="2"/>
  <c r="J9" i="5"/>
  <c r="A3" i="11"/>
  <c r="E31" i="2"/>
  <c r="K31" i="2"/>
  <c r="L31" i="2"/>
  <c r="E32" i="2"/>
  <c r="K32" i="2"/>
  <c r="L32" i="2"/>
  <c r="K11" i="4"/>
  <c r="K12" i="4"/>
  <c r="A10" i="5"/>
  <c r="A13" i="4"/>
  <c r="A14" i="4"/>
  <c r="K15" i="4"/>
  <c r="A16" i="4"/>
  <c r="K16" i="4"/>
  <c r="K17" i="4"/>
  <c r="A17" i="4"/>
  <c r="L3" i="9"/>
  <c r="M3" i="9" s="1"/>
  <c r="I10" i="5"/>
  <c r="K3" i="11"/>
  <c r="L3" i="11" s="1"/>
  <c r="M3" i="11" s="1"/>
  <c r="I9" i="5"/>
  <c r="A41" i="2"/>
  <c r="I40" i="2"/>
  <c r="H40" i="2"/>
  <c r="C40" i="2"/>
  <c r="B40" i="2"/>
  <c r="D40" i="2" s="1"/>
  <c r="C39" i="2"/>
  <c r="F39" i="2"/>
  <c r="F16" i="5"/>
  <c r="C16" i="5"/>
  <c r="G16" i="5"/>
  <c r="H38" i="2"/>
  <c r="F38" i="2"/>
  <c r="C38" i="2"/>
  <c r="F15" i="5"/>
  <c r="H15" i="5"/>
  <c r="E15" i="5"/>
  <c r="F37" i="2"/>
  <c r="B37" i="2"/>
  <c r="D37" i="2" s="1"/>
  <c r="I37" i="2"/>
  <c r="C14" i="5"/>
  <c r="G14" i="5"/>
  <c r="H14" i="5"/>
  <c r="B36" i="2"/>
  <c r="D36" i="2" s="1"/>
  <c r="I36" i="2"/>
  <c r="F13" i="5"/>
  <c r="D13" i="5"/>
  <c r="C13" i="5"/>
  <c r="H35" i="2"/>
  <c r="I35" i="2"/>
  <c r="B35" i="2"/>
  <c r="D35" i="2" s="1"/>
  <c r="F35" i="2"/>
  <c r="C12" i="5"/>
  <c r="E12" i="5"/>
  <c r="G12" i="5"/>
  <c r="C34" i="2"/>
  <c r="I34" i="2"/>
  <c r="F34" i="2"/>
  <c r="E11" i="5"/>
  <c r="D11" i="5"/>
  <c r="H11" i="5"/>
  <c r="N28" i="2"/>
  <c r="N29" i="2"/>
  <c r="N30" i="2"/>
  <c r="H33" i="2"/>
  <c r="C33" i="2"/>
  <c r="N27" i="2"/>
  <c r="F40" i="2"/>
  <c r="I39" i="2"/>
  <c r="H39" i="2"/>
  <c r="B39" i="2"/>
  <c r="D39" i="2" s="1"/>
  <c r="D16" i="5"/>
  <c r="E16" i="5"/>
  <c r="H16" i="5"/>
  <c r="I38" i="2"/>
  <c r="B38" i="2"/>
  <c r="D38" i="2" s="1"/>
  <c r="D15" i="5"/>
  <c r="G15" i="5"/>
  <c r="C15" i="5"/>
  <c r="H37" i="2"/>
  <c r="C37" i="2"/>
  <c r="E14" i="5"/>
  <c r="D14" i="5"/>
  <c r="F14" i="5"/>
  <c r="C36" i="2"/>
  <c r="H36" i="2"/>
  <c r="F36" i="2"/>
  <c r="E13" i="5"/>
  <c r="G13" i="5"/>
  <c r="H13" i="5"/>
  <c r="C35" i="2"/>
  <c r="F12" i="5"/>
  <c r="D12" i="5"/>
  <c r="H12" i="5"/>
  <c r="B34" i="2"/>
  <c r="D34" i="2" s="1"/>
  <c r="H34" i="2"/>
  <c r="C11" i="5"/>
  <c r="F11" i="5"/>
  <c r="G11" i="5"/>
  <c r="B33" i="2"/>
  <c r="D33" i="2" s="1"/>
  <c r="I33" i="2"/>
  <c r="F33" i="2"/>
  <c r="B17" i="5" s="1"/>
  <c r="N31" i="2"/>
  <c r="N32" i="2"/>
  <c r="B18" i="5"/>
  <c r="B19" i="5"/>
  <c r="B20" i="5"/>
  <c r="B21" i="5"/>
  <c r="B22" i="5"/>
  <c r="J34" i="2"/>
  <c r="AH51" i="1"/>
  <c r="AF51" i="1"/>
  <c r="AH48" i="1"/>
  <c r="AF50" i="1"/>
  <c r="J33" i="2"/>
  <c r="J40" i="2"/>
  <c r="AF48" i="1"/>
  <c r="J38" i="2"/>
  <c r="J37" i="2"/>
  <c r="J36" i="2"/>
  <c r="A52" i="1"/>
  <c r="D52" i="1"/>
  <c r="J39" i="2"/>
  <c r="J35" i="2"/>
  <c r="AG52" i="1"/>
  <c r="A53" i="1"/>
  <c r="D53" i="1"/>
  <c r="A54" i="1"/>
  <c r="AG53" i="1"/>
  <c r="A55" i="1"/>
  <c r="AG55" i="1"/>
  <c r="D55" i="1"/>
  <c r="A56" i="1"/>
  <c r="D56" i="1"/>
  <c r="AG56" i="1"/>
  <c r="O19" i="2" l="1"/>
  <c r="P19" i="2" s="1"/>
  <c r="Q19" i="2" s="1"/>
  <c r="AJ56" i="1"/>
  <c r="AI56" i="1"/>
  <c r="B56" i="1" s="1"/>
  <c r="C56" i="1" s="1"/>
  <c r="AH55" i="1"/>
  <c r="AI54" i="1"/>
  <c r="B54" i="1" s="1"/>
  <c r="C54" i="1" s="1"/>
  <c r="AI53" i="1"/>
  <c r="AJ52" i="1"/>
  <c r="AJ53" i="1" s="1"/>
  <c r="AI52" i="1"/>
  <c r="K10" i="5"/>
  <c r="L10" i="5" s="1"/>
  <c r="M10" i="5" s="1"/>
  <c r="M30" i="2"/>
  <c r="I14" i="5" s="1"/>
  <c r="M28" i="2"/>
  <c r="I12" i="5" s="1"/>
  <c r="M32" i="2"/>
  <c r="O32" i="2" s="1"/>
  <c r="P32" i="2" s="1"/>
  <c r="Q32" i="2" s="1"/>
  <c r="M27" i="2"/>
  <c r="I11" i="5" s="1"/>
  <c r="J16" i="5"/>
  <c r="J15" i="5"/>
  <c r="E33" i="2"/>
  <c r="K33" i="2"/>
  <c r="L33" i="2"/>
  <c r="A11" i="5"/>
  <c r="E34" i="2"/>
  <c r="K34" i="2"/>
  <c r="L34" i="2"/>
  <c r="A15" i="5"/>
  <c r="E38" i="2"/>
  <c r="K38" i="2"/>
  <c r="L38" i="2"/>
  <c r="E39" i="2"/>
  <c r="L39" i="2"/>
  <c r="K39" i="2"/>
  <c r="J11" i="5"/>
  <c r="J14" i="5"/>
  <c r="J13" i="5"/>
  <c r="J12" i="5"/>
  <c r="A12" i="5"/>
  <c r="E35" i="2"/>
  <c r="L35" i="2"/>
  <c r="K35" i="2"/>
  <c r="A13" i="5"/>
  <c r="E36" i="2"/>
  <c r="L36" i="2"/>
  <c r="K36" i="2"/>
  <c r="A14" i="5"/>
  <c r="E37" i="2"/>
  <c r="L37" i="2"/>
  <c r="K37" i="2"/>
  <c r="A16" i="5"/>
  <c r="E40" i="2"/>
  <c r="L40" i="2"/>
  <c r="K40" i="2"/>
  <c r="G41" i="2"/>
  <c r="R41" i="2"/>
  <c r="L16" i="4"/>
  <c r="M16" i="4" s="1"/>
  <c r="K9" i="5"/>
  <c r="L17" i="4"/>
  <c r="M17" i="4" s="1"/>
  <c r="L15" i="4"/>
  <c r="M15" i="4" s="1"/>
  <c r="L12" i="4"/>
  <c r="M12" i="4" s="1"/>
  <c r="M31" i="2"/>
  <c r="L14" i="4"/>
  <c r="M14" i="4" s="1"/>
  <c r="L10" i="4"/>
  <c r="M10" i="4" s="1"/>
  <c r="M29" i="2"/>
  <c r="L11" i="4"/>
  <c r="M11" i="4" s="1"/>
  <c r="I16" i="5"/>
  <c r="D22" i="5"/>
  <c r="E22" i="5"/>
  <c r="E21" i="5"/>
  <c r="F21" i="5"/>
  <c r="D21" i="5"/>
  <c r="E20" i="5"/>
  <c r="F20" i="5"/>
  <c r="D20" i="5"/>
  <c r="F19" i="5"/>
  <c r="E19" i="5"/>
  <c r="C19" i="5"/>
  <c r="D19" i="5"/>
  <c r="D18" i="5"/>
  <c r="E18" i="5"/>
  <c r="C18" i="5"/>
  <c r="E17" i="5"/>
  <c r="D17" i="5"/>
  <c r="C17" i="5"/>
  <c r="N33" i="2"/>
  <c r="N38" i="2"/>
  <c r="N36" i="2"/>
  <c r="N40" i="2"/>
  <c r="A42" i="2"/>
  <c r="I41" i="2"/>
  <c r="B41" i="2"/>
  <c r="D41" i="2" s="1"/>
  <c r="F41" i="2"/>
  <c r="F22" i="5"/>
  <c r="C22" i="5"/>
  <c r="G22" i="5"/>
  <c r="H22" i="5"/>
  <c r="C21" i="5"/>
  <c r="G21" i="5"/>
  <c r="H21" i="5"/>
  <c r="G20" i="5"/>
  <c r="C20" i="5"/>
  <c r="H20" i="5"/>
  <c r="G19" i="5"/>
  <c r="H19" i="5"/>
  <c r="F18" i="5"/>
  <c r="H18" i="5"/>
  <c r="G18" i="5"/>
  <c r="H17" i="5"/>
  <c r="G17" i="5"/>
  <c r="F17" i="5"/>
  <c r="N34" i="2"/>
  <c r="B18" i="4"/>
  <c r="N39" i="2"/>
  <c r="N35" i="2"/>
  <c r="N37" i="2"/>
  <c r="H41" i="2"/>
  <c r="C41" i="2"/>
  <c r="B19" i="4"/>
  <c r="B20" i="4"/>
  <c r="AH52" i="1"/>
  <c r="A57" i="1"/>
  <c r="AF55" i="1"/>
  <c r="J41" i="2"/>
  <c r="AF56" i="1"/>
  <c r="AF53" i="1"/>
  <c r="AH56" i="1"/>
  <c r="AG57" i="1"/>
  <c r="AF52" i="1"/>
  <c r="D57" i="1"/>
  <c r="A58" i="1"/>
  <c r="D58" i="1"/>
  <c r="AG58" i="1"/>
  <c r="K12" i="5" l="1"/>
  <c r="L12" i="5" s="1"/>
  <c r="M12" i="5" s="1"/>
  <c r="AI58" i="1"/>
  <c r="AI57" i="1"/>
  <c r="AJ57" i="1"/>
  <c r="AJ58" i="1" s="1"/>
  <c r="O28" i="2"/>
  <c r="P28" i="2" s="1"/>
  <c r="Q28" i="2" s="1"/>
  <c r="O27" i="2"/>
  <c r="P27" i="2" s="1"/>
  <c r="Q27" i="2" s="1"/>
  <c r="O30" i="2"/>
  <c r="P30" i="2" s="1"/>
  <c r="Q30" i="2" s="1"/>
  <c r="K11" i="5"/>
  <c r="L11" i="5" s="1"/>
  <c r="M11" i="5" s="1"/>
  <c r="K16" i="5"/>
  <c r="L16" i="5" s="1"/>
  <c r="M16" i="5" s="1"/>
  <c r="K14" i="5"/>
  <c r="L14" i="5" s="1"/>
  <c r="M14" i="5" s="1"/>
  <c r="M40" i="2"/>
  <c r="O40" i="2" s="1"/>
  <c r="P40" i="2" s="1"/>
  <c r="Q40" i="2" s="1"/>
  <c r="M36" i="2"/>
  <c r="O36" i="2" s="1"/>
  <c r="P36" i="2" s="1"/>
  <c r="Q36" i="2" s="1"/>
  <c r="M34" i="2"/>
  <c r="O34" i="2" s="1"/>
  <c r="P34" i="2" s="1"/>
  <c r="Q34" i="2" s="1"/>
  <c r="M38" i="2"/>
  <c r="O38" i="2" s="1"/>
  <c r="P38" i="2" s="1"/>
  <c r="Q38" i="2" s="1"/>
  <c r="J19" i="5"/>
  <c r="J21" i="5"/>
  <c r="J18" i="5"/>
  <c r="A20" i="5"/>
  <c r="A21" i="5"/>
  <c r="A22" i="5"/>
  <c r="E41" i="2"/>
  <c r="L41" i="2"/>
  <c r="K41" i="2"/>
  <c r="G42" i="2"/>
  <c r="R42" i="2"/>
  <c r="J22" i="5"/>
  <c r="J20" i="5"/>
  <c r="J17" i="5"/>
  <c r="A17" i="5"/>
  <c r="A18" i="5"/>
  <c r="A19" i="5"/>
  <c r="O29" i="2"/>
  <c r="P29" i="2" s="1"/>
  <c r="Q29" i="2" s="1"/>
  <c r="I13" i="5"/>
  <c r="K13" i="5" s="1"/>
  <c r="L9" i="5"/>
  <c r="M9" i="5" s="1"/>
  <c r="I22" i="5"/>
  <c r="I20" i="5"/>
  <c r="I18" i="5"/>
  <c r="I15" i="5"/>
  <c r="K15" i="5" s="1"/>
  <c r="O31" i="2"/>
  <c r="P31" i="2" s="1"/>
  <c r="Q31" i="2" s="1"/>
  <c r="M37" i="2"/>
  <c r="O37" i="2" s="1"/>
  <c r="P37" i="2" s="1"/>
  <c r="Q37" i="2" s="1"/>
  <c r="M35" i="2"/>
  <c r="M39" i="2"/>
  <c r="M33" i="2"/>
  <c r="E20" i="4"/>
  <c r="F20" i="4"/>
  <c r="C20" i="4"/>
  <c r="H20" i="4"/>
  <c r="C19" i="4"/>
  <c r="G19" i="4"/>
  <c r="J19" i="4"/>
  <c r="H19" i="4"/>
  <c r="D18" i="4"/>
  <c r="F18" i="4"/>
  <c r="C18" i="4"/>
  <c r="H18" i="4"/>
  <c r="N41" i="2"/>
  <c r="B42" i="2"/>
  <c r="D42" i="2" s="1"/>
  <c r="C42" i="2"/>
  <c r="F42" i="2"/>
  <c r="I20" i="4"/>
  <c r="D20" i="4"/>
  <c r="G20" i="4"/>
  <c r="J20" i="4"/>
  <c r="E19" i="4"/>
  <c r="I19" i="4"/>
  <c r="F19" i="4"/>
  <c r="D19" i="4"/>
  <c r="J18" i="4"/>
  <c r="G18" i="4"/>
  <c r="E18" i="4"/>
  <c r="I18" i="4"/>
  <c r="A43" i="2"/>
  <c r="I42" i="2"/>
  <c r="H42" i="2"/>
  <c r="B21" i="4"/>
  <c r="J42" i="2"/>
  <c r="AF57" i="1"/>
  <c r="AH53" i="1"/>
  <c r="AH57" i="1"/>
  <c r="AF58" i="1"/>
  <c r="A59" i="1"/>
  <c r="AG59" i="1"/>
  <c r="D59" i="1"/>
  <c r="A60" i="1"/>
  <c r="A61" i="1"/>
  <c r="D61" i="1"/>
  <c r="AG61" i="1"/>
  <c r="K22" i="5" l="1"/>
  <c r="L22" i="5" s="1"/>
  <c r="M22" i="5" s="1"/>
  <c r="AH61" i="1"/>
  <c r="AI60" i="1"/>
  <c r="B60" i="1" s="1"/>
  <c r="C60" i="1" s="1"/>
  <c r="AI59" i="1"/>
  <c r="AJ59" i="1"/>
  <c r="K18" i="5"/>
  <c r="L18" i="5" s="1"/>
  <c r="M18" i="5" s="1"/>
  <c r="M41" i="2"/>
  <c r="O41" i="2" s="1"/>
  <c r="P41" i="2" s="1"/>
  <c r="Q41" i="2" s="1"/>
  <c r="R43" i="2"/>
  <c r="G43" i="2"/>
  <c r="K18" i="4"/>
  <c r="L18" i="4" s="1"/>
  <c r="M18" i="4" s="1"/>
  <c r="K19" i="4"/>
  <c r="K20" i="4"/>
  <c r="L20" i="4" s="1"/>
  <c r="M20" i="4" s="1"/>
  <c r="E42" i="2"/>
  <c r="L42" i="2"/>
  <c r="K42" i="2"/>
  <c r="A18" i="4"/>
  <c r="A19" i="4"/>
  <c r="A20" i="4"/>
  <c r="O33" i="2"/>
  <c r="P33" i="2" s="1"/>
  <c r="Q33" i="2" s="1"/>
  <c r="I17" i="5"/>
  <c r="K17" i="5" s="1"/>
  <c r="O35" i="2"/>
  <c r="P35" i="2" s="1"/>
  <c r="Q35" i="2" s="1"/>
  <c r="I19" i="5"/>
  <c r="K19" i="5" s="1"/>
  <c r="K20" i="5"/>
  <c r="I21" i="5"/>
  <c r="K21" i="5" s="1"/>
  <c r="O39" i="2"/>
  <c r="P39" i="2" s="1"/>
  <c r="Q39" i="2" s="1"/>
  <c r="L15" i="5"/>
  <c r="M15" i="5" s="1"/>
  <c r="L13" i="5"/>
  <c r="M13" i="5" s="1"/>
  <c r="G21" i="4"/>
  <c r="H21" i="4"/>
  <c r="C21" i="4"/>
  <c r="J21" i="4"/>
  <c r="I43" i="2"/>
  <c r="B43" i="2"/>
  <c r="D43" i="2" s="1"/>
  <c r="N42" i="2"/>
  <c r="F21" i="4"/>
  <c r="D21" i="4"/>
  <c r="I21" i="4"/>
  <c r="E21" i="4"/>
  <c r="A44" i="2"/>
  <c r="C43" i="2"/>
  <c r="F43" i="2"/>
  <c r="H43" i="2"/>
  <c r="B22" i="4"/>
  <c r="AH58" i="1"/>
  <c r="AH59" i="1"/>
  <c r="AF61" i="1"/>
  <c r="J43" i="2"/>
  <c r="AF59" i="1"/>
  <c r="A62" i="1"/>
  <c r="A63" i="1"/>
  <c r="D63" i="1"/>
  <c r="AG62" i="1"/>
  <c r="AG63" i="1"/>
  <c r="D62" i="1"/>
  <c r="AJ62" i="1" l="1"/>
  <c r="AJ63" i="1" s="1"/>
  <c r="AI63" i="1"/>
  <c r="AI62" i="1"/>
  <c r="R44" i="2"/>
  <c r="G44" i="2"/>
  <c r="K21" i="4"/>
  <c r="L21" i="4" s="1"/>
  <c r="M21" i="4" s="1"/>
  <c r="E43" i="2"/>
  <c r="K43" i="2"/>
  <c r="L43" i="2"/>
  <c r="A21" i="4"/>
  <c r="L20" i="5"/>
  <c r="M20" i="5" s="1"/>
  <c r="L21" i="5"/>
  <c r="M21" i="5" s="1"/>
  <c r="L19" i="5"/>
  <c r="M19" i="5" s="1"/>
  <c r="L17" i="5"/>
  <c r="M17" i="5" s="1"/>
  <c r="M42" i="2"/>
  <c r="O42" i="2" s="1"/>
  <c r="P42" i="2" s="1"/>
  <c r="Q42" i="2" s="1"/>
  <c r="L19" i="4"/>
  <c r="M19" i="4" s="1"/>
  <c r="I22" i="4"/>
  <c r="D22" i="4"/>
  <c r="C22" i="4"/>
  <c r="H22" i="4"/>
  <c r="I44" i="2"/>
  <c r="F44" i="2"/>
  <c r="C44" i="2"/>
  <c r="N43" i="2"/>
  <c r="F22" i="4"/>
  <c r="G22" i="4"/>
  <c r="J22" i="4"/>
  <c r="E22" i="4"/>
  <c r="A45" i="2"/>
  <c r="H44" i="2"/>
  <c r="B44" i="2"/>
  <c r="D44" i="2" s="1"/>
  <c r="B23" i="4"/>
  <c r="J44" i="2"/>
  <c r="AH62" i="1"/>
  <c r="A64" i="1"/>
  <c r="AF62" i="1"/>
  <c r="AF63" i="1"/>
  <c r="AG64" i="1"/>
  <c r="AJ64" i="1" l="1"/>
  <c r="AI64" i="1"/>
  <c r="B64" i="1" s="1"/>
  <c r="C64" i="1" s="1"/>
  <c r="M43" i="2"/>
  <c r="O43" i="2" s="1"/>
  <c r="P43" i="2" s="1"/>
  <c r="Q43" i="2" s="1"/>
  <c r="B24" i="4"/>
  <c r="E44" i="2"/>
  <c r="K44" i="2"/>
  <c r="L44" i="2"/>
  <c r="R45" i="2"/>
  <c r="G45" i="2"/>
  <c r="A22" i="4"/>
  <c r="K22" i="4"/>
  <c r="L22" i="4" s="1"/>
  <c r="M22" i="4" s="1"/>
  <c r="I23" i="4"/>
  <c r="G23" i="4"/>
  <c r="C23" i="4"/>
  <c r="D23" i="4"/>
  <c r="N44" i="2"/>
  <c r="F23" i="4"/>
  <c r="E23" i="4"/>
  <c r="J23" i="4"/>
  <c r="H23" i="4"/>
  <c r="I45" i="2"/>
  <c r="B45" i="2"/>
  <c r="D45" i="2" s="1"/>
  <c r="F45" i="2"/>
  <c r="B23" i="5" s="1"/>
  <c r="H45" i="2"/>
  <c r="C45" i="2"/>
  <c r="AH63" i="1"/>
  <c r="D64" i="1"/>
  <c r="A65" i="1"/>
  <c r="AG65" i="1"/>
  <c r="J45" i="2"/>
  <c r="D65" i="1"/>
  <c r="AJ65" i="1" l="1"/>
  <c r="AI65" i="1"/>
  <c r="E45" i="2"/>
  <c r="K45" i="2"/>
  <c r="L45" i="2"/>
  <c r="A23" i="4"/>
  <c r="K23" i="4"/>
  <c r="L23" i="4" s="1"/>
  <c r="M23" i="4" s="1"/>
  <c r="M44" i="2"/>
  <c r="O44" i="2" s="1"/>
  <c r="P44" i="2" s="1"/>
  <c r="Q44" i="2" s="1"/>
  <c r="J24" i="4"/>
  <c r="C24" i="4"/>
  <c r="G24" i="4"/>
  <c r="H24" i="4"/>
  <c r="D24" i="4"/>
  <c r="I24" i="4"/>
  <c r="E24" i="4"/>
  <c r="F24" i="4"/>
  <c r="C23" i="5"/>
  <c r="H23" i="5"/>
  <c r="D23" i="5"/>
  <c r="G23" i="5"/>
  <c r="F23" i="5"/>
  <c r="E23" i="5"/>
  <c r="N45" i="2"/>
  <c r="AF65" i="1"/>
  <c r="AH64" i="1"/>
  <c r="AH65" i="1" s="1"/>
  <c r="AF64" i="1"/>
  <c r="A66" i="1"/>
  <c r="D66" i="1"/>
  <c r="A67" i="1"/>
  <c r="AG66" i="1"/>
  <c r="D67" i="1"/>
  <c r="AG67" i="1"/>
  <c r="A68" i="1"/>
  <c r="AG68" i="1" s="1"/>
  <c r="AJ66" i="1" l="1"/>
  <c r="AJ67" i="1" s="1"/>
  <c r="AJ68" i="1" s="1"/>
  <c r="AI68" i="1"/>
  <c r="AI67" i="1"/>
  <c r="AI66" i="1"/>
  <c r="M45" i="2"/>
  <c r="I23" i="5" s="1"/>
  <c r="J23" i="5"/>
  <c r="A23" i="5"/>
  <c r="K24" i="4"/>
  <c r="L24" i="4" s="1"/>
  <c r="M24" i="4" s="1"/>
  <c r="A24" i="4"/>
  <c r="A69" i="1"/>
  <c r="D68" i="1"/>
  <c r="AF66" i="1"/>
  <c r="D69" i="1"/>
  <c r="AG69" i="1"/>
  <c r="AF67" i="1"/>
  <c r="AH66" i="1"/>
  <c r="A70" i="1"/>
  <c r="D70" i="1"/>
  <c r="AG70" i="1"/>
  <c r="AJ69" i="1" l="1"/>
  <c r="AI70" i="1"/>
  <c r="B70" i="1" s="1"/>
  <c r="C70" i="1" s="1"/>
  <c r="AI69" i="1"/>
  <c r="O45" i="2"/>
  <c r="P45" i="2" s="1"/>
  <c r="Q45" i="2" s="1"/>
  <c r="K23" i="5"/>
  <c r="L23" i="5" s="1"/>
  <c r="M23" i="5" s="1"/>
  <c r="A71" i="1"/>
  <c r="AF70" i="1"/>
  <c r="AG71" i="1"/>
  <c r="D71" i="1"/>
  <c r="AF68" i="1"/>
  <c r="A72" i="1"/>
  <c r="AH67" i="1"/>
  <c r="AF69" i="1"/>
  <c r="D72" i="1"/>
  <c r="AJ71" i="1" l="1"/>
  <c r="AJ70" i="1"/>
  <c r="AI72" i="1"/>
  <c r="B72" i="1" s="1"/>
  <c r="C72" i="1" s="1"/>
  <c r="AI71" i="1"/>
  <c r="AG72" i="1"/>
  <c r="AF71" i="1"/>
  <c r="AH68" i="1"/>
  <c r="AF72" i="1"/>
  <c r="A73" i="1"/>
  <c r="D73" i="1"/>
  <c r="AG73" i="1"/>
  <c r="A74" i="1"/>
  <c r="A75" i="1" s="1"/>
  <c r="A76" i="1"/>
  <c r="D76" i="1"/>
  <c r="AG74" i="1"/>
  <c r="D74" i="1"/>
  <c r="AG76" i="1"/>
  <c r="AJ72" i="1" l="1"/>
  <c r="AJ73" i="1" s="1"/>
  <c r="AJ74" i="1" s="1"/>
  <c r="AH76" i="1"/>
  <c r="AI75" i="1"/>
  <c r="AI74" i="1"/>
  <c r="AI73" i="1"/>
  <c r="B73" i="1" s="1"/>
  <c r="C73" i="1" s="1"/>
  <c r="A77" i="1"/>
  <c r="AF76" i="1"/>
  <c r="AH69" i="1"/>
  <c r="A78" i="1"/>
  <c r="D78" i="1" s="1"/>
  <c r="AF73" i="1"/>
  <c r="AF74" i="1"/>
  <c r="AG78" i="1"/>
  <c r="AG77" i="1"/>
  <c r="D77" i="1"/>
  <c r="AJ77" i="1" l="1"/>
  <c r="AJ78" i="1" s="1"/>
  <c r="AI77" i="1"/>
  <c r="AI78" i="1"/>
  <c r="B78" i="1" s="1"/>
  <c r="C78" i="1" s="1"/>
  <c r="AH77" i="1"/>
  <c r="AH70" i="1"/>
  <c r="AF78" i="1"/>
  <c r="AF77" i="1"/>
  <c r="AH78" i="1"/>
  <c r="A79" i="1"/>
  <c r="D79" i="1"/>
  <c r="AG79" i="1"/>
  <c r="A80" i="1"/>
  <c r="AG80" i="1"/>
  <c r="D80" i="1"/>
  <c r="AJ79" i="1" l="1"/>
  <c r="AJ80" i="1" s="1"/>
  <c r="AI80" i="1"/>
  <c r="AI79" i="1"/>
  <c r="A81" i="1"/>
  <c r="AH79" i="1"/>
  <c r="AF79" i="1"/>
  <c r="A82" i="1"/>
  <c r="AH71" i="1"/>
  <c r="AF80" i="1"/>
  <c r="A83" i="1"/>
  <c r="AG83" i="1" s="1"/>
  <c r="D83" i="1"/>
  <c r="AG82" i="1"/>
  <c r="D82" i="1"/>
  <c r="AG81" i="1"/>
  <c r="D81" i="1"/>
  <c r="AI81" i="1" l="1"/>
  <c r="AJ81" i="1"/>
  <c r="AJ82" i="1" s="1"/>
  <c r="AJ83" i="1" s="1"/>
  <c r="AI83" i="1"/>
  <c r="B83" i="1" s="1"/>
  <c r="C83" i="1" s="1"/>
  <c r="AI82" i="1"/>
  <c r="AF81" i="1"/>
  <c r="AF82" i="1"/>
  <c r="AF83" i="1"/>
  <c r="A84" i="1"/>
  <c r="D84" i="1"/>
  <c r="AH80" i="1"/>
  <c r="AH72" i="1"/>
  <c r="A85" i="1"/>
  <c r="AG85" i="1" s="1"/>
  <c r="D85" i="1"/>
  <c r="AG84" i="1"/>
  <c r="AJ84" i="1" l="1"/>
  <c r="AJ85" i="1" s="1"/>
  <c r="AJ86" i="1" s="1"/>
  <c r="AI85" i="1"/>
  <c r="AI84" i="1"/>
  <c r="A86" i="1"/>
  <c r="AF85" i="1"/>
  <c r="AF84" i="1"/>
  <c r="AH73" i="1"/>
  <c r="AH81" i="1"/>
  <c r="AI86" i="1" l="1"/>
  <c r="AH82" i="1"/>
  <c r="A87" i="1"/>
  <c r="AH74" i="1"/>
  <c r="A88" i="1"/>
  <c r="D87" i="1"/>
  <c r="AG87" i="1"/>
  <c r="AH87" i="1" l="1"/>
  <c r="AI88" i="1"/>
  <c r="B88" i="1" s="1"/>
  <c r="C88" i="1" s="1"/>
  <c r="A89" i="1"/>
  <c r="AG89" i="1"/>
  <c r="A90" i="1"/>
  <c r="AG90" i="1"/>
  <c r="AF87" i="1"/>
  <c r="D90" i="1"/>
  <c r="AH83" i="1"/>
  <c r="A91" i="1"/>
  <c r="A92" i="1"/>
  <c r="AG92" i="1" s="1"/>
  <c r="AG91" i="1"/>
  <c r="D92" i="1"/>
  <c r="D91" i="1"/>
  <c r="D89" i="1"/>
  <c r="AH89" i="1" l="1"/>
  <c r="AJ90" i="1"/>
  <c r="AJ91" i="1" s="1"/>
  <c r="AJ92" i="1" s="1"/>
  <c r="AI92" i="1"/>
  <c r="AI91" i="1"/>
  <c r="AI90" i="1"/>
  <c r="B90" i="1" s="1"/>
  <c r="C90" i="1" s="1"/>
  <c r="AF89" i="1"/>
  <c r="AF90" i="1"/>
  <c r="AH90" i="1"/>
  <c r="A93" i="1"/>
  <c r="AH84" i="1"/>
  <c r="AF92" i="1"/>
  <c r="AF91" i="1"/>
  <c r="AG93" i="1"/>
  <c r="AJ93" i="1" l="1"/>
  <c r="AI93" i="1"/>
  <c r="D93" i="1"/>
  <c r="A94" i="1"/>
  <c r="AH85" i="1"/>
  <c r="AH91" i="1"/>
  <c r="AH92" i="1" s="1"/>
  <c r="D94" i="1"/>
  <c r="AI94" i="1" l="1"/>
  <c r="AH93" i="1"/>
  <c r="AF93" i="1"/>
  <c r="A95" i="1"/>
  <c r="AG95" i="1"/>
  <c r="AG94" i="1"/>
  <c r="AH94" i="1"/>
  <c r="AF94" i="1"/>
  <c r="A96" i="1"/>
  <c r="AG96" i="1" s="1"/>
  <c r="D96" i="1"/>
  <c r="D95" i="1"/>
  <c r="AJ94" i="1" l="1"/>
  <c r="AJ95" i="1" s="1"/>
  <c r="AJ96" i="1" s="1"/>
  <c r="AI96" i="1"/>
  <c r="AI95" i="1"/>
  <c r="AH95" i="1"/>
  <c r="A97" i="1"/>
  <c r="A98" i="1"/>
  <c r="A99" i="1" s="1"/>
  <c r="D99" i="1"/>
  <c r="AG99" i="1"/>
  <c r="AF96" i="1"/>
  <c r="AF95" i="1"/>
  <c r="AG98" i="1"/>
  <c r="D98" i="1"/>
  <c r="AJ99" i="1" l="1"/>
  <c r="AH98" i="1"/>
  <c r="AI99" i="1"/>
  <c r="B99" i="1" s="1"/>
  <c r="C99" i="1" s="1"/>
  <c r="AI97" i="1"/>
  <c r="AH99" i="1"/>
  <c r="A100" i="1"/>
  <c r="AF98" i="1"/>
  <c r="D100" i="1"/>
  <c r="AF99" i="1"/>
  <c r="A101" i="1"/>
  <c r="AH96" i="1"/>
  <c r="AG100" i="1"/>
  <c r="D101" i="1"/>
  <c r="AJ100" i="1" l="1"/>
  <c r="AI101" i="1"/>
  <c r="AI100" i="1"/>
  <c r="B100" i="1" s="1"/>
  <c r="C100" i="1" s="1"/>
  <c r="A102" i="1"/>
  <c r="AG101" i="1"/>
  <c r="AF101" i="1"/>
  <c r="AH100" i="1"/>
  <c r="AF100" i="1"/>
  <c r="AJ101" i="1" l="1"/>
  <c r="AJ102" i="1" s="1"/>
  <c r="AJ103" i="1" s="1"/>
  <c r="AI102" i="1"/>
  <c r="A103" i="1"/>
  <c r="D103" i="1"/>
  <c r="AG103" i="1"/>
  <c r="AH101" i="1"/>
  <c r="A104" i="1"/>
  <c r="AG104" i="1"/>
  <c r="D104" i="1"/>
  <c r="A105" i="1"/>
  <c r="D105" i="1"/>
  <c r="AG105" i="1"/>
  <c r="A106" i="1"/>
  <c r="AG106" i="1"/>
  <c r="D106" i="1"/>
  <c r="AH103" i="1" l="1"/>
  <c r="AJ104" i="1"/>
  <c r="AJ105" i="1" s="1"/>
  <c r="AJ106" i="1" s="1"/>
  <c r="AI106" i="1"/>
  <c r="AI105" i="1"/>
  <c r="AI104" i="1"/>
  <c r="A107" i="1"/>
  <c r="AF104" i="1"/>
  <c r="AF106" i="1"/>
  <c r="AF103" i="1"/>
  <c r="AH104" i="1"/>
  <c r="AF105" i="1"/>
  <c r="D107" i="1"/>
  <c r="AG107" i="1"/>
  <c r="AJ107" i="1" l="1"/>
  <c r="AI107" i="1"/>
  <c r="B107" i="1" s="1"/>
  <c r="C107" i="1" s="1"/>
  <c r="AH105" i="1"/>
  <c r="AF107" i="1"/>
  <c r="A108" i="1"/>
  <c r="A109" i="1"/>
  <c r="AG108" i="1"/>
  <c r="D108" i="1"/>
  <c r="AJ108" i="1" l="1"/>
  <c r="AJ109" i="1" s="1"/>
  <c r="AJ110" i="1" s="1"/>
  <c r="AJ111" i="1" s="1"/>
  <c r="AJ112" i="1" s="1"/>
  <c r="AI109" i="1"/>
  <c r="AI108" i="1"/>
  <c r="A110" i="1"/>
  <c r="AF108" i="1"/>
  <c r="AH106" i="1"/>
  <c r="AG110" i="1"/>
  <c r="D110" i="1"/>
  <c r="AH109" i="1" l="1"/>
  <c r="AH110" i="1" s="1"/>
  <c r="AH111" i="1" s="1"/>
  <c r="AF110" i="1"/>
  <c r="A111" i="1"/>
  <c r="AH107" i="1"/>
  <c r="AI111" i="1" l="1"/>
  <c r="A112" i="1"/>
  <c r="AH108" i="1"/>
  <c r="AG112" i="1"/>
  <c r="D112" i="1"/>
  <c r="A113" i="1"/>
  <c r="AG113" i="1"/>
  <c r="D113" i="1"/>
  <c r="A114" i="1"/>
  <c r="D114" i="1"/>
  <c r="AG114" i="1"/>
  <c r="A115" i="1"/>
  <c r="A116" i="1"/>
  <c r="D116" i="1" s="1"/>
  <c r="AI114" i="1" l="1"/>
  <c r="AJ113" i="1"/>
  <c r="AJ114" i="1" s="1"/>
  <c r="AJ115" i="1" s="1"/>
  <c r="AJ116" i="1" s="1"/>
  <c r="AI113" i="1"/>
  <c r="B113" i="1" s="1"/>
  <c r="C113" i="1" s="1"/>
  <c r="AH112" i="1"/>
  <c r="AH116" i="1"/>
  <c r="AI115" i="1"/>
  <c r="B115" i="1" s="1"/>
  <c r="C115" i="1" s="1"/>
  <c r="AH113" i="1"/>
  <c r="AF112" i="1"/>
  <c r="A117" i="1"/>
  <c r="AF113" i="1"/>
  <c r="AH114" i="1"/>
  <c r="AF114" i="1"/>
  <c r="AF116" i="1"/>
  <c r="D117" i="1"/>
  <c r="AG116" i="1"/>
  <c r="A118" i="1"/>
  <c r="D118" i="1" s="1"/>
  <c r="AG117" i="1"/>
  <c r="AJ117" i="1" l="1"/>
  <c r="AI118" i="1"/>
  <c r="B118" i="1" s="1"/>
  <c r="C118" i="1" s="1"/>
  <c r="AI117" i="1"/>
  <c r="B117" i="1" s="1"/>
  <c r="C117" i="1" s="1"/>
  <c r="A119" i="1"/>
  <c r="AF117" i="1"/>
  <c r="D119" i="1"/>
  <c r="AG118" i="1"/>
  <c r="A120" i="1"/>
  <c r="AG120" i="1" s="1"/>
  <c r="AH117" i="1"/>
  <c r="AF118" i="1"/>
  <c r="AG119" i="1"/>
  <c r="AJ118" i="1" l="1"/>
  <c r="AJ119" i="1" s="1"/>
  <c r="AJ120" i="1" s="1"/>
  <c r="AI120" i="1"/>
  <c r="B120" i="1" s="1"/>
  <c r="C120" i="1" s="1"/>
  <c r="AI119" i="1"/>
  <c r="B119" i="1" s="1"/>
  <c r="C119" i="1" s="1"/>
  <c r="AF119" i="1"/>
  <c r="A121" i="1"/>
  <c r="D120" i="1"/>
  <c r="AH118" i="1"/>
  <c r="AI121" i="1" l="1"/>
  <c r="B121" i="1" s="1"/>
  <c r="C121" i="1" s="1"/>
  <c r="AH119" i="1"/>
  <c r="AH120" i="1"/>
  <c r="A122" i="1"/>
  <c r="AG122" i="1"/>
  <c r="AF120" i="1"/>
  <c r="D122" i="1"/>
  <c r="A123" i="1"/>
  <c r="AH122" i="1" l="1"/>
  <c r="AI123" i="1"/>
  <c r="AG123" i="1"/>
  <c r="A124" i="1"/>
  <c r="D124" i="1"/>
  <c r="D123" i="1"/>
  <c r="AG124" i="1"/>
  <c r="A125" i="1"/>
  <c r="AF122" i="1"/>
  <c r="AJ123" i="1" l="1"/>
  <c r="AJ124" i="1" s="1"/>
  <c r="AJ125" i="1" s="1"/>
  <c r="AJ126" i="1" s="1"/>
  <c r="AJ127" i="1" s="1"/>
  <c r="AJ128" i="1" s="1"/>
  <c r="AJ129" i="1" s="1"/>
  <c r="AJ130" i="1" s="1"/>
  <c r="AI125" i="1"/>
  <c r="AI124" i="1"/>
  <c r="B124" i="1" s="1"/>
  <c r="C124" i="1" s="1"/>
  <c r="AF124" i="1"/>
  <c r="AF123" i="1"/>
  <c r="AH123" i="1"/>
  <c r="A126" i="1"/>
  <c r="AG126" i="1"/>
  <c r="D126" i="1"/>
  <c r="AH126" i="1" l="1"/>
  <c r="AH125" i="1"/>
  <c r="AH124" i="1"/>
  <c r="AF126" i="1"/>
  <c r="A127" i="1"/>
  <c r="AI127" i="1" l="1"/>
  <c r="B127" i="1" s="1"/>
  <c r="C127" i="1" s="1"/>
  <c r="A128" i="1"/>
  <c r="D128" i="1"/>
  <c r="AH128" i="1" l="1"/>
  <c r="AH129" i="1" s="1"/>
  <c r="A129" i="1"/>
  <c r="AG128" i="1"/>
  <c r="A130" i="1"/>
  <c r="AG130" i="1" s="1"/>
  <c r="AF128" i="1"/>
  <c r="AI129" i="1" l="1"/>
  <c r="A131" i="1"/>
  <c r="D130" i="1"/>
  <c r="AG131" i="1"/>
  <c r="AH130" i="1" l="1"/>
  <c r="AJ131" i="1"/>
  <c r="AJ132" i="1" s="1"/>
  <c r="AJ133" i="1" s="1"/>
  <c r="AI131" i="1"/>
  <c r="B131" i="1" s="1"/>
  <c r="C131" i="1" s="1"/>
  <c r="AF130" i="1"/>
  <c r="D131" i="1"/>
  <c r="A132" i="1"/>
  <c r="A133" i="1"/>
  <c r="D133" i="1"/>
  <c r="AH133" i="1" l="1"/>
  <c r="AI132" i="1"/>
  <c r="AG133" i="1"/>
  <c r="A134" i="1"/>
  <c r="AH131" i="1"/>
  <c r="AF131" i="1"/>
  <c r="AG134" i="1"/>
  <c r="AF133" i="1"/>
  <c r="A135" i="1"/>
  <c r="D134" i="1"/>
  <c r="AG135" i="1"/>
  <c r="AJ134" i="1" l="1"/>
  <c r="AJ135" i="1" s="1"/>
  <c r="AI135" i="1"/>
  <c r="B135" i="1" s="1"/>
  <c r="C135" i="1" s="1"/>
  <c r="AI134" i="1"/>
  <c r="D135" i="1"/>
  <c r="A136" i="1"/>
  <c r="A137" i="1"/>
  <c r="AG137" i="1"/>
  <c r="AG136" i="1"/>
  <c r="D136" i="1"/>
  <c r="AH134" i="1"/>
  <c r="D137" i="1"/>
  <c r="AF134" i="1"/>
  <c r="AJ136" i="1" l="1"/>
  <c r="AJ137" i="1" s="1"/>
  <c r="AI137" i="1"/>
  <c r="B137" i="1" s="1"/>
  <c r="C137" i="1" s="1"/>
  <c r="AI136" i="1"/>
  <c r="AF135" i="1"/>
  <c r="AF137" i="1"/>
  <c r="AH135" i="1"/>
  <c r="A138" i="1"/>
  <c r="A139" i="1"/>
  <c r="AF136" i="1"/>
  <c r="AH136" i="1"/>
  <c r="AG138" i="1"/>
  <c r="D138" i="1"/>
  <c r="AJ138" i="1" l="1"/>
  <c r="AJ139" i="1" s="1"/>
  <c r="AI139" i="1"/>
  <c r="B139" i="1" s="1"/>
  <c r="C139" i="1" s="1"/>
  <c r="AI138" i="1"/>
  <c r="AH137" i="1"/>
  <c r="AH138" i="1"/>
  <c r="AF138" i="1"/>
  <c r="A140" i="1"/>
  <c r="D140" i="1"/>
  <c r="AG140" i="1"/>
  <c r="AH140" i="1" l="1"/>
  <c r="AJ140" i="1"/>
  <c r="A141" i="1"/>
  <c r="AF140" i="1"/>
  <c r="AG141" i="1"/>
  <c r="D141" i="1"/>
  <c r="A142" i="1"/>
  <c r="D142" i="1"/>
  <c r="AG142" i="1"/>
  <c r="AI142" i="1" l="1"/>
  <c r="AJ141" i="1"/>
  <c r="AJ142" i="1" s="1"/>
  <c r="AI141" i="1"/>
  <c r="B141" i="1" s="1"/>
  <c r="C141" i="1" s="1"/>
  <c r="AF142" i="1"/>
  <c r="AH141" i="1"/>
  <c r="AF141" i="1"/>
  <c r="A143" i="1"/>
  <c r="AG143" i="1"/>
  <c r="D143" i="1"/>
  <c r="A144" i="1"/>
  <c r="AG144" i="1"/>
  <c r="AJ143" i="1" l="1"/>
  <c r="AJ144" i="1" s="1"/>
  <c r="AI144" i="1"/>
  <c r="B144" i="1" s="1"/>
  <c r="C144" i="1" s="1"/>
  <c r="AI143" i="1"/>
  <c r="B143" i="1" s="1"/>
  <c r="C143" i="1" s="1"/>
  <c r="D144" i="1"/>
  <c r="AF143" i="1"/>
  <c r="A145" i="1"/>
  <c r="AH142" i="1"/>
  <c r="A146" i="1"/>
  <c r="AH143" i="1"/>
  <c r="AG145" i="1"/>
  <c r="D145" i="1"/>
  <c r="D146" i="1"/>
  <c r="AG146" i="1"/>
  <c r="A147" i="1"/>
  <c r="AG147" i="1"/>
  <c r="D147" i="1"/>
  <c r="AI145" i="1" l="1"/>
  <c r="AJ145" i="1"/>
  <c r="AJ146" i="1" s="1"/>
  <c r="AJ147" i="1" s="1"/>
  <c r="AI147" i="1"/>
  <c r="B147" i="1" s="1"/>
  <c r="C147" i="1" s="1"/>
  <c r="AI146" i="1"/>
  <c r="AF144" i="1"/>
  <c r="AF145" i="1"/>
  <c r="A148" i="1"/>
  <c r="AH144" i="1"/>
  <c r="A149" i="1"/>
  <c r="AF147" i="1"/>
  <c r="AF146" i="1"/>
  <c r="AG148" i="1"/>
  <c r="D148" i="1"/>
  <c r="AI148" i="1" l="1"/>
  <c r="B148" i="1" s="1"/>
  <c r="C148" i="1" s="1"/>
  <c r="AJ148" i="1"/>
  <c r="AI149" i="1"/>
  <c r="B149" i="1" s="1"/>
  <c r="C149" i="1" s="1"/>
  <c r="AH145" i="1"/>
  <c r="A150" i="1"/>
  <c r="A151" i="1"/>
  <c r="AF148" i="1"/>
  <c r="A152" i="1"/>
  <c r="D150" i="1"/>
  <c r="D152" i="1"/>
  <c r="AG152" i="1"/>
  <c r="AG150" i="1"/>
  <c r="AG151" i="1"/>
  <c r="D151" i="1"/>
  <c r="AH150" i="1" l="1"/>
  <c r="AJ151" i="1"/>
  <c r="AJ152" i="1" s="1"/>
  <c r="AI152" i="1"/>
  <c r="B152" i="1" s="1"/>
  <c r="C152" i="1" s="1"/>
  <c r="AI151" i="1"/>
  <c r="B151" i="1" s="1"/>
  <c r="C151" i="1" s="1"/>
  <c r="AH146" i="1"/>
  <c r="AF151" i="1"/>
  <c r="AH147" i="1"/>
  <c r="A153" i="1"/>
  <c r="AF150" i="1"/>
  <c r="AH151" i="1"/>
  <c r="A154" i="1"/>
  <c r="AG154" i="1"/>
  <c r="AF152" i="1"/>
  <c r="D154" i="1"/>
  <c r="D153" i="1"/>
  <c r="AG153" i="1"/>
  <c r="AJ153" i="1" l="1"/>
  <c r="AJ154" i="1" s="1"/>
  <c r="AI154" i="1"/>
  <c r="B154" i="1" s="1"/>
  <c r="C154" i="1" s="1"/>
  <c r="AI153" i="1"/>
  <c r="AF154" i="1"/>
  <c r="A155" i="1"/>
  <c r="D155" i="1"/>
  <c r="AF153" i="1"/>
  <c r="AH152" i="1"/>
  <c r="AH153" i="1" s="1"/>
  <c r="AH148" i="1"/>
  <c r="AG155" i="1"/>
  <c r="A156" i="1"/>
  <c r="AG156" i="1" s="1"/>
  <c r="AJ155" i="1" l="1"/>
  <c r="AJ156" i="1" s="1"/>
  <c r="AI156" i="1"/>
  <c r="B156" i="1" s="1"/>
  <c r="C156" i="1" s="1"/>
  <c r="AI155" i="1"/>
  <c r="AF155" i="1"/>
  <c r="A157" i="1"/>
  <c r="AG157" i="1"/>
  <c r="D156" i="1"/>
  <c r="AH154" i="1"/>
  <c r="D157" i="1"/>
  <c r="AJ157" i="1" l="1"/>
  <c r="AI157" i="1"/>
  <c r="B157" i="1" s="1"/>
  <c r="C157" i="1" s="1"/>
  <c r="AF156" i="1"/>
  <c r="AH155" i="1"/>
  <c r="AF157" i="1"/>
  <c r="A158" i="1"/>
  <c r="D158" i="1"/>
  <c r="AI158" i="1" l="1"/>
  <c r="B158" i="1" s="1"/>
  <c r="C158" i="1" s="1"/>
  <c r="AF158" i="1"/>
  <c r="A159" i="1"/>
  <c r="AG158" i="1"/>
  <c r="AH156" i="1"/>
  <c r="AJ158" i="1" l="1"/>
  <c r="AI159" i="1"/>
  <c r="B159" i="1" s="1"/>
  <c r="C159" i="1" s="1"/>
  <c r="AH157" i="1"/>
  <c r="A160" i="1"/>
  <c r="D160" i="1"/>
  <c r="AG160" i="1"/>
  <c r="A161" i="1"/>
  <c r="D161" i="1"/>
  <c r="AG161" i="1"/>
  <c r="AJ161" i="1" l="1"/>
  <c r="AH160" i="1"/>
  <c r="AI161" i="1"/>
  <c r="B161" i="1" s="1"/>
  <c r="C161" i="1" s="1"/>
  <c r="AH158" i="1"/>
  <c r="AF161" i="1"/>
  <c r="A162" i="1"/>
  <c r="A163" i="1"/>
  <c r="D162" i="1"/>
  <c r="AG163" i="1"/>
  <c r="AH161" i="1"/>
  <c r="AF160" i="1"/>
  <c r="A164" i="1"/>
  <c r="D163" i="1"/>
  <c r="AG162" i="1"/>
  <c r="AG164" i="1"/>
  <c r="AI162" i="1" l="1"/>
  <c r="AJ162" i="1"/>
  <c r="AJ164" i="1" s="1"/>
  <c r="AI164" i="1"/>
  <c r="B164" i="1" s="1"/>
  <c r="C164" i="1" s="1"/>
  <c r="AI163" i="1"/>
  <c r="D164" i="1"/>
  <c r="AF162" i="1"/>
  <c r="AH162" i="1"/>
  <c r="AF163" i="1"/>
  <c r="A165" i="1"/>
  <c r="AH163" i="1"/>
  <c r="A166" i="1"/>
  <c r="AG166" i="1"/>
  <c r="AG165" i="1"/>
  <c r="D165" i="1"/>
  <c r="AJ163" i="1" l="1"/>
  <c r="AJ165" i="1"/>
  <c r="AJ166" i="1" s="1"/>
  <c r="AJ167" i="1" s="1"/>
  <c r="AJ168" i="1" s="1"/>
  <c r="AI166" i="1"/>
  <c r="AI165" i="1"/>
  <c r="D166" i="1"/>
  <c r="AH164" i="1"/>
  <c r="AF164" i="1"/>
  <c r="AF165" i="1"/>
  <c r="AH165" i="1"/>
  <c r="A167" i="1"/>
  <c r="A168" i="1"/>
  <c r="D168" i="1"/>
  <c r="AH168" i="1" l="1"/>
  <c r="AI167" i="1"/>
  <c r="AG168" i="1"/>
  <c r="AH166" i="1"/>
  <c r="AF168" i="1"/>
  <c r="AF166" i="1"/>
  <c r="A169" i="1"/>
  <c r="D169" i="1"/>
  <c r="AG169" i="1"/>
  <c r="A170" i="1"/>
  <c r="D170" i="1"/>
  <c r="AG170" i="1"/>
  <c r="AJ169" i="1" l="1"/>
  <c r="AJ170" i="1" s="1"/>
  <c r="AI170" i="1"/>
  <c r="AI169" i="1"/>
  <c r="AH169" i="1"/>
  <c r="AF170" i="1"/>
  <c r="A171" i="1"/>
  <c r="AF169" i="1"/>
  <c r="A172" i="1"/>
  <c r="AG172" i="1"/>
  <c r="D172" i="1"/>
  <c r="AH172" i="1" l="1"/>
  <c r="AI171" i="1"/>
  <c r="A173" i="1"/>
  <c r="AG173" i="1"/>
  <c r="D173" i="1"/>
  <c r="AH170" i="1"/>
  <c r="AF172" i="1"/>
  <c r="AJ173" i="1" l="1"/>
  <c r="AJ174" i="1" s="1"/>
  <c r="AJ175" i="1" s="1"/>
  <c r="AI173" i="1"/>
  <c r="AH173" i="1"/>
  <c r="AF173" i="1"/>
  <c r="A174" i="1"/>
  <c r="A175" i="1"/>
  <c r="A176" i="1"/>
  <c r="D176" i="1" s="1"/>
  <c r="AG176" i="1"/>
  <c r="AG175" i="1"/>
  <c r="D175" i="1"/>
  <c r="AJ176" i="1" l="1"/>
  <c r="AI176" i="1"/>
  <c r="AH175" i="1"/>
  <c r="AI174" i="1"/>
  <c r="AH176" i="1"/>
  <c r="AF175" i="1"/>
  <c r="AF176" i="1"/>
  <c r="A177" i="1"/>
  <c r="A178" i="1"/>
  <c r="A179" i="1" s="1"/>
  <c r="A180" i="1" s="1"/>
  <c r="AG178" i="1"/>
  <c r="D178" i="1"/>
  <c r="D179" i="1"/>
  <c r="D180" i="1"/>
  <c r="A181" i="1"/>
  <c r="D181" i="1"/>
  <c r="AG181" i="1"/>
  <c r="AG180" i="1"/>
  <c r="AG179" i="1"/>
  <c r="AG177" i="1"/>
  <c r="D177" i="1"/>
  <c r="AI179" i="1" l="1"/>
  <c r="B179" i="1" s="1"/>
  <c r="C179" i="1" s="1"/>
  <c r="AI178" i="1"/>
  <c r="AJ177" i="1"/>
  <c r="AJ178" i="1" s="1"/>
  <c r="AJ179" i="1" s="1"/>
  <c r="AJ180" i="1" s="1"/>
  <c r="AJ181" i="1" s="1"/>
  <c r="AI177" i="1"/>
  <c r="B177" i="1" s="1"/>
  <c r="C177" i="1" s="1"/>
  <c r="AI181" i="1"/>
  <c r="AI180" i="1"/>
  <c r="AF179" i="1"/>
  <c r="AF181" i="1"/>
  <c r="AF177" i="1"/>
  <c r="A182" i="1"/>
  <c r="AF180" i="1"/>
  <c r="AG182" i="1"/>
  <c r="AF178" i="1"/>
  <c r="AH177" i="1"/>
  <c r="D182" i="1"/>
  <c r="AJ182" i="1" l="1"/>
  <c r="AI182" i="1"/>
  <c r="AH178" i="1"/>
  <c r="AH179" i="1"/>
  <c r="AF182" i="1"/>
  <c r="A183" i="1"/>
  <c r="A184" i="1"/>
  <c r="AG183" i="1"/>
  <c r="D183" i="1"/>
  <c r="AJ185" i="1" l="1"/>
  <c r="AJ183" i="1"/>
  <c r="AI184" i="1"/>
  <c r="AI183" i="1"/>
  <c r="B183" i="1" s="1"/>
  <c r="C183" i="1" s="1"/>
  <c r="AH180" i="1"/>
  <c r="A185" i="1"/>
  <c r="AG185" i="1"/>
  <c r="A186" i="1"/>
  <c r="A187" i="1"/>
  <c r="AG187" i="1"/>
  <c r="D186" i="1"/>
  <c r="D187" i="1"/>
  <c r="AH181" i="1"/>
  <c r="AF183" i="1"/>
  <c r="D185" i="1"/>
  <c r="AG186" i="1"/>
  <c r="AH185" i="1" l="1"/>
  <c r="AJ186" i="1"/>
  <c r="AJ187" i="1" s="1"/>
  <c r="AI187" i="1"/>
  <c r="AI186" i="1"/>
  <c r="B186" i="1" s="1"/>
  <c r="C186" i="1" s="1"/>
  <c r="AH182" i="1"/>
  <c r="AF185" i="1"/>
  <c r="A188" i="1"/>
  <c r="AH186" i="1"/>
  <c r="AF186" i="1"/>
  <c r="AF187" i="1"/>
  <c r="D188" i="1"/>
  <c r="AG188" i="1"/>
  <c r="AJ188" i="1" l="1"/>
  <c r="AI188" i="1"/>
  <c r="AH183" i="1"/>
  <c r="AF188" i="1"/>
  <c r="A189" i="1"/>
  <c r="AH187" i="1"/>
  <c r="AG189" i="1"/>
  <c r="D189" i="1"/>
  <c r="A190" i="1"/>
  <c r="D190" i="1"/>
  <c r="AG190" i="1"/>
  <c r="AJ189" i="1" l="1"/>
  <c r="AJ190" i="1" s="1"/>
  <c r="AI190" i="1"/>
  <c r="AI189" i="1"/>
  <c r="B189" i="1" s="1"/>
  <c r="C189" i="1" s="1"/>
  <c r="AH188" i="1"/>
  <c r="A191" i="1"/>
  <c r="A192" i="1"/>
  <c r="AG192" i="1"/>
  <c r="AG191" i="1"/>
  <c r="AF190" i="1"/>
  <c r="D192" i="1"/>
  <c r="AF189" i="1"/>
  <c r="AH189" i="1"/>
  <c r="D191" i="1"/>
  <c r="AJ191" i="1" l="1"/>
  <c r="AJ192" i="1" s="1"/>
  <c r="AI192" i="1"/>
  <c r="AI191" i="1"/>
  <c r="B191" i="1" s="1"/>
  <c r="C191" i="1" s="1"/>
  <c r="A193" i="1"/>
  <c r="AF191" i="1"/>
  <c r="AG193" i="1"/>
  <c r="AF192" i="1"/>
  <c r="AH190" i="1"/>
  <c r="D193" i="1"/>
  <c r="A194" i="1"/>
  <c r="AI193" i="1" l="1"/>
  <c r="B193" i="1" s="1"/>
  <c r="C193" i="1" s="1"/>
  <c r="AJ193" i="1"/>
  <c r="AI194" i="1"/>
  <c r="AF193" i="1"/>
  <c r="AH191" i="1"/>
  <c r="A195" i="1"/>
  <c r="AG195" i="1"/>
  <c r="AH198" i="1" l="1"/>
  <c r="AH192" i="1"/>
  <c r="D195" i="1"/>
  <c r="A196" i="1"/>
  <c r="D196" i="1"/>
  <c r="AH193" i="1"/>
  <c r="AG196" i="1"/>
  <c r="A197" i="1"/>
  <c r="D197" i="1"/>
  <c r="AG197" i="1"/>
  <c r="A198" i="1"/>
  <c r="A199" i="1"/>
  <c r="D199" i="1"/>
  <c r="A200" i="1"/>
  <c r="AI198" i="1" l="1"/>
  <c r="AJ196" i="1"/>
  <c r="AJ197" i="1" s="1"/>
  <c r="AJ198" i="1" s="1"/>
  <c r="AI197" i="1"/>
  <c r="AI196" i="1"/>
  <c r="AH195" i="1"/>
  <c r="AJ199" i="1"/>
  <c r="AH199" i="1"/>
  <c r="AI200" i="1"/>
  <c r="B200" i="1" s="1"/>
  <c r="C200" i="1" s="1"/>
  <c r="AG199" i="1"/>
  <c r="A201" i="1"/>
  <c r="AF195" i="1"/>
  <c r="AF196" i="1"/>
  <c r="AF199" i="1"/>
  <c r="AH196" i="1"/>
  <c r="AG201" i="1"/>
  <c r="D201" i="1"/>
  <c r="AF197" i="1"/>
  <c r="A202" i="1"/>
  <c r="AJ203" i="1" l="1"/>
  <c r="AH201" i="1"/>
  <c r="AI202" i="1"/>
  <c r="AH197" i="1"/>
  <c r="AF201" i="1"/>
  <c r="A203" i="1"/>
  <c r="AG203" i="1"/>
  <c r="D203" i="1"/>
  <c r="A204" i="1"/>
  <c r="AG204" i="1"/>
  <c r="D204" i="1"/>
  <c r="A205" i="1"/>
  <c r="D205" i="1"/>
  <c r="AG205" i="1"/>
  <c r="AH203" i="1" l="1"/>
  <c r="AJ204" i="1"/>
  <c r="AJ205" i="1" s="1"/>
  <c r="AI205" i="1"/>
  <c r="AI204" i="1"/>
  <c r="B204" i="1" s="1"/>
  <c r="C204" i="1" s="1"/>
  <c r="AH204" i="1"/>
  <c r="AF204" i="1"/>
  <c r="A206" i="1"/>
  <c r="AF205" i="1"/>
  <c r="AF203" i="1"/>
  <c r="AI206" i="1" l="1"/>
  <c r="B206" i="1" s="1"/>
  <c r="C206" i="1" s="1"/>
  <c r="A207" i="1"/>
  <c r="AH205" i="1"/>
  <c r="A208" i="1"/>
  <c r="AG208" i="1"/>
  <c r="AG207" i="1"/>
  <c r="D207" i="1"/>
  <c r="AJ207" i="1" l="1"/>
  <c r="AJ208" i="1" s="1"/>
  <c r="AH207" i="1"/>
  <c r="AI208" i="1"/>
  <c r="B208" i="1" s="1"/>
  <c r="C208" i="1" s="1"/>
  <c r="D208" i="1"/>
  <c r="A209" i="1"/>
  <c r="D209" i="1"/>
  <c r="AF207" i="1"/>
  <c r="AG209" i="1"/>
  <c r="AJ209" i="1" l="1"/>
  <c r="AI209" i="1"/>
  <c r="AF208" i="1"/>
  <c r="A210" i="1"/>
  <c r="AH208" i="1"/>
  <c r="AH209" i="1" s="1"/>
  <c r="AF209" i="1"/>
  <c r="A211" i="1"/>
  <c r="D211" i="1"/>
  <c r="AG211" i="1"/>
  <c r="A212" i="1"/>
  <c r="AG212" i="1"/>
  <c r="D212" i="1"/>
  <c r="AJ212" i="1" l="1"/>
  <c r="AH211" i="1"/>
  <c r="AI212" i="1"/>
  <c r="AI210" i="1"/>
  <c r="B210" i="1" s="1"/>
  <c r="C210" i="1" s="1"/>
  <c r="AH212" i="1"/>
  <c r="AF211" i="1"/>
  <c r="AF212" i="1"/>
  <c r="A213" i="1"/>
  <c r="A214" i="1"/>
  <c r="A215" i="1"/>
  <c r="AG214" i="1"/>
  <c r="D214" i="1"/>
  <c r="AJ214" i="1" l="1"/>
  <c r="AH214" i="1"/>
  <c r="AI215" i="1"/>
  <c r="B215" i="1" s="1"/>
  <c r="C215" i="1" s="1"/>
  <c r="AI213" i="1"/>
  <c r="D2" i="2" l="1"/>
  <c r="A216" i="1"/>
  <c r="D216" i="1"/>
  <c r="AF214" i="1"/>
  <c r="A217" i="1"/>
  <c r="D217" i="1" s="1"/>
  <c r="AG216" i="1"/>
  <c r="AG217" i="1"/>
  <c r="AJ217" i="1" l="1"/>
  <c r="AJ216" i="1"/>
  <c r="AH216" i="1"/>
  <c r="AI217" i="1"/>
  <c r="B217" i="1" s="1"/>
  <c r="C217" i="1" s="1"/>
  <c r="AF217" i="1"/>
  <c r="A218" i="1"/>
  <c r="D218" i="1"/>
  <c r="AH217" i="1"/>
  <c r="AF216" i="1"/>
  <c r="AG218" i="1"/>
  <c r="AJ218" i="1" l="1"/>
  <c r="AI218" i="1"/>
  <c r="AH218" i="1"/>
  <c r="A219" i="1"/>
  <c r="AF218" i="1"/>
  <c r="A220" i="1"/>
  <c r="AG220" i="1"/>
  <c r="D220" i="1"/>
  <c r="AH220" i="1" l="1"/>
  <c r="AI219" i="1"/>
  <c r="A221" i="1"/>
  <c r="A222" i="1"/>
  <c r="AG222" i="1"/>
  <c r="AF220" i="1"/>
  <c r="D222" i="1"/>
  <c r="A223" i="1"/>
  <c r="D221" i="1"/>
  <c r="AG221" i="1"/>
  <c r="AJ221" i="1" l="1"/>
  <c r="AJ222" i="1" s="1"/>
  <c r="AI221" i="1"/>
  <c r="AI223" i="1"/>
  <c r="AI222" i="1"/>
  <c r="AF221" i="1"/>
  <c r="AH221" i="1"/>
  <c r="A224" i="1"/>
  <c r="AH222" i="1"/>
  <c r="AF222" i="1"/>
  <c r="D224" i="1"/>
  <c r="AG224" i="1"/>
  <c r="AH224" i="1" l="1"/>
  <c r="A225" i="1"/>
  <c r="AF224" i="1"/>
  <c r="AG225" i="1"/>
  <c r="D225" i="1"/>
  <c r="AJ225" i="1" l="1"/>
  <c r="AI225" i="1"/>
  <c r="AF225" i="1"/>
  <c r="AH225" i="1"/>
  <c r="A226" i="1"/>
  <c r="AG226" i="1"/>
  <c r="D226" i="1"/>
  <c r="AI226" i="1" l="1"/>
  <c r="AJ226" i="1"/>
  <c r="AF226" i="1"/>
  <c r="A227" i="1"/>
  <c r="AH226" i="1"/>
  <c r="AG227" i="1"/>
  <c r="D227" i="1"/>
  <c r="A228" i="1"/>
  <c r="AG228" i="1"/>
  <c r="D228" i="1"/>
  <c r="A229" i="1"/>
  <c r="AG229" i="1"/>
  <c r="D229" i="1"/>
  <c r="A230" i="1"/>
  <c r="D230" i="1"/>
  <c r="AG230" i="1"/>
  <c r="A231" i="1"/>
  <c r="AG231" i="1"/>
  <c r="D231" i="1"/>
  <c r="A232" i="1"/>
  <c r="D232" i="1"/>
  <c r="AG232" i="1"/>
  <c r="A233" i="1"/>
  <c r="AG233" i="1"/>
  <c r="D233" i="1"/>
  <c r="A234" i="1"/>
  <c r="AG234" i="1"/>
  <c r="D234" i="1"/>
  <c r="AI232" i="1" l="1"/>
  <c r="AI231" i="1"/>
  <c r="AI230" i="1"/>
  <c r="AI229" i="1"/>
  <c r="AI228" i="1"/>
  <c r="B228" i="1" s="1"/>
  <c r="C228" i="1" s="1"/>
  <c r="AI227" i="1"/>
  <c r="AJ227" i="1"/>
  <c r="AJ228" i="1" s="1"/>
  <c r="AJ229" i="1" s="1"/>
  <c r="AJ230" i="1" s="1"/>
  <c r="AJ231" i="1" s="1"/>
  <c r="AJ232" i="1" s="1"/>
  <c r="AJ233" i="1" s="1"/>
  <c r="AJ234" i="1" s="1"/>
  <c r="AI234" i="1"/>
  <c r="B234" i="1" s="1"/>
  <c r="C234" i="1" s="1"/>
  <c r="AI233" i="1"/>
  <c r="AF232" i="1"/>
  <c r="AF231" i="1"/>
  <c r="AF229" i="1"/>
  <c r="AH227" i="1"/>
  <c r="AH228" i="1" s="1"/>
  <c r="AF234" i="1"/>
  <c r="AF230" i="1"/>
  <c r="AF228" i="1"/>
  <c r="AF227" i="1"/>
  <c r="AF233" i="1"/>
  <c r="A235" i="1"/>
  <c r="A236" i="1"/>
  <c r="AG236" i="1"/>
  <c r="D236" i="1"/>
  <c r="AH236" i="1" l="1"/>
  <c r="AI235" i="1"/>
  <c r="A237" i="1"/>
  <c r="A238" i="1"/>
  <c r="AH229" i="1"/>
  <c r="AH230" i="1" s="1"/>
  <c r="AF236" i="1"/>
  <c r="AG238" i="1"/>
  <c r="A239" i="1"/>
  <c r="D239" i="1"/>
  <c r="D238" i="1"/>
  <c r="AG239" i="1"/>
  <c r="AI237" i="1" l="1"/>
  <c r="AJ239" i="1"/>
  <c r="AH238" i="1"/>
  <c r="AI239" i="1"/>
  <c r="A240" i="1"/>
  <c r="AH239" i="1"/>
  <c r="AF239" i="1"/>
  <c r="AH231" i="1"/>
  <c r="AH232" i="1" s="1"/>
  <c r="AH233" i="1" s="1"/>
  <c r="AF238" i="1"/>
  <c r="D240" i="1"/>
  <c r="AG240" i="1"/>
  <c r="AI240" i="1" l="1"/>
  <c r="AJ240" i="1"/>
  <c r="AF240" i="1"/>
  <c r="AH234" i="1"/>
  <c r="AH240" i="1"/>
  <c r="A241" i="1"/>
  <c r="AG241" i="1"/>
  <c r="D241" i="1"/>
  <c r="A242" i="1"/>
  <c r="D242" i="1"/>
  <c r="AG242" i="1"/>
  <c r="A243" i="1"/>
  <c r="AG243" i="1"/>
  <c r="D243" i="1"/>
  <c r="A244" i="1"/>
  <c r="D244" i="1"/>
  <c r="AG244" i="1"/>
  <c r="A245" i="1"/>
  <c r="AG245" i="1"/>
  <c r="D245" i="1"/>
  <c r="AI243" i="1" l="1"/>
  <c r="AI242" i="1"/>
  <c r="AI241" i="1"/>
  <c r="AJ241" i="1"/>
  <c r="AJ242" i="1" s="1"/>
  <c r="AJ243" i="1" s="1"/>
  <c r="AJ244" i="1" s="1"/>
  <c r="AJ245" i="1" s="1"/>
  <c r="AI244" i="1"/>
  <c r="AI245" i="1"/>
  <c r="AF243" i="1"/>
  <c r="AH241" i="1"/>
  <c r="AH242" i="1" s="1"/>
  <c r="AF242" i="1"/>
  <c r="AF245" i="1"/>
  <c r="AF241" i="1"/>
  <c r="AF244" i="1"/>
  <c r="A246" i="1"/>
  <c r="D246" i="1"/>
  <c r="AG246" i="1"/>
  <c r="AJ246" i="1" l="1"/>
  <c r="AI246" i="1"/>
  <c r="B246" i="1" s="1"/>
  <c r="C246" i="1" s="1"/>
  <c r="AH243" i="1"/>
  <c r="AH244" i="1" s="1"/>
  <c r="AF246" i="1"/>
  <c r="A247" i="1"/>
  <c r="AG247" i="1"/>
  <c r="A248" i="1"/>
  <c r="D247" i="1"/>
  <c r="AG248" i="1"/>
  <c r="A249" i="1"/>
  <c r="D248" i="1"/>
  <c r="D249" i="1"/>
  <c r="AG249" i="1"/>
  <c r="AJ247" i="1" l="1"/>
  <c r="AJ248" i="1" s="1"/>
  <c r="AJ249" i="1" s="1"/>
  <c r="AI248" i="1"/>
  <c r="AI247" i="1"/>
  <c r="AI249" i="1"/>
  <c r="B249" i="1" s="1"/>
  <c r="C249" i="1" s="1"/>
  <c r="AH245" i="1"/>
  <c r="AH246" i="1" s="1"/>
  <c r="AF247" i="1"/>
  <c r="AH247" i="1"/>
  <c r="AF248" i="1"/>
  <c r="AF249" i="1"/>
  <c r="A250" i="1"/>
  <c r="AG250" i="1"/>
  <c r="A251" i="1"/>
  <c r="D250" i="1"/>
  <c r="AJ250" i="1" l="1"/>
  <c r="AI250" i="1"/>
  <c r="AI251" i="1"/>
  <c r="AH248" i="1"/>
  <c r="AF250" i="1"/>
  <c r="A252" i="1"/>
  <c r="A253" i="1"/>
  <c r="AG252" i="1"/>
  <c r="D252" i="1"/>
  <c r="AH252" i="1" l="1"/>
  <c r="AJ252" i="1"/>
  <c r="AI253" i="1"/>
  <c r="AF252" i="1"/>
  <c r="AH249" i="1"/>
  <c r="AH250" i="1" s="1"/>
  <c r="A254" i="1"/>
  <c r="A255" i="1"/>
  <c r="A256" i="1" s="1"/>
  <c r="AG254" i="1"/>
  <c r="D254" i="1"/>
  <c r="AG255" i="1"/>
  <c r="D255" i="1"/>
  <c r="D256" i="1"/>
  <c r="AG256" i="1"/>
  <c r="AJ255" i="1" l="1"/>
  <c r="AJ256" i="1" s="1"/>
  <c r="AH254" i="1"/>
  <c r="AJ254" i="1"/>
  <c r="AI256" i="1"/>
  <c r="AI255" i="1"/>
  <c r="AF256" i="1"/>
  <c r="AF255" i="1"/>
  <c r="AH255" i="1"/>
  <c r="AF254" i="1"/>
  <c r="A257" i="1"/>
  <c r="D257" i="1"/>
  <c r="AG257" i="1"/>
  <c r="AJ257" i="1" l="1"/>
  <c r="AI257" i="1"/>
  <c r="AF257" i="1"/>
  <c r="AH256" i="1"/>
  <c r="AH257" i="1" s="1"/>
  <c r="A258" i="1"/>
  <c r="A259" i="1"/>
  <c r="A260" i="1" s="1"/>
  <c r="AG259" i="1"/>
  <c r="D259" i="1"/>
  <c r="D260" i="1"/>
  <c r="AG260" i="1"/>
  <c r="AJ260" i="1" l="1"/>
  <c r="AH259" i="1"/>
  <c r="AJ259" i="1"/>
  <c r="AI258" i="1"/>
  <c r="AI260" i="1"/>
  <c r="AF260" i="1"/>
  <c r="AH260" i="1"/>
  <c r="AF259" i="1"/>
  <c r="A261" i="1"/>
  <c r="A262" i="1"/>
  <c r="D262" i="1"/>
  <c r="AG262" i="1"/>
  <c r="AJ262" i="1" l="1"/>
  <c r="AH262" i="1"/>
  <c r="AI261" i="1"/>
  <c r="AF262" i="1"/>
  <c r="A263" i="1"/>
  <c r="A264" i="1"/>
  <c r="D263" i="1"/>
  <c r="AG263" i="1"/>
  <c r="D264" i="1"/>
  <c r="AG264" i="1"/>
  <c r="AJ263" i="1" l="1"/>
  <c r="AJ264" i="1" s="1"/>
  <c r="AI264" i="1"/>
  <c r="AI263" i="1"/>
  <c r="AF264" i="1"/>
  <c r="AF263" i="1"/>
  <c r="AH263" i="1"/>
  <c r="AH264" i="1" s="1"/>
  <c r="A265" i="1"/>
  <c r="A266" i="1"/>
  <c r="AG265" i="1"/>
  <c r="D265" i="1"/>
  <c r="AJ265" i="1" l="1"/>
  <c r="AI265" i="1"/>
  <c r="AI266" i="1"/>
  <c r="AH265" i="1"/>
  <c r="AF265" i="1"/>
  <c r="A267" i="1"/>
  <c r="A268" i="1"/>
  <c r="D267" i="1"/>
  <c r="AG267" i="1"/>
  <c r="AJ267" i="1" l="1"/>
  <c r="AH267" i="1"/>
  <c r="AI268" i="1"/>
  <c r="AF267" i="1"/>
  <c r="A269" i="1"/>
  <c r="D269" i="1"/>
  <c r="AG269" i="1"/>
  <c r="AJ269" i="1" l="1"/>
  <c r="AH269" i="1"/>
  <c r="AF269" i="1"/>
  <c r="A270" i="1"/>
  <c r="AG270" i="1"/>
  <c r="D270" i="1"/>
  <c r="AJ270" i="1" l="1"/>
  <c r="AI270" i="1"/>
  <c r="AF270" i="1"/>
  <c r="AH270" i="1"/>
  <c r="A271" i="1"/>
  <c r="A272" i="1"/>
  <c r="A273" i="1" s="1"/>
  <c r="D271" i="1"/>
  <c r="AG271" i="1"/>
  <c r="D272" i="1"/>
  <c r="AG272" i="1"/>
  <c r="AG273" i="1"/>
  <c r="D273" i="1"/>
  <c r="AJ271" i="1" l="1"/>
  <c r="AJ272" i="1" s="1"/>
  <c r="AJ273" i="1" s="1"/>
  <c r="AI271" i="1"/>
  <c r="AI273" i="1"/>
  <c r="AI272" i="1"/>
  <c r="AF273" i="1"/>
  <c r="AF272" i="1"/>
  <c r="AF271" i="1"/>
  <c r="AH271" i="1"/>
  <c r="AH272" i="1" s="1"/>
  <c r="AH273" i="1" s="1"/>
  <c r="A274" i="1"/>
  <c r="AI274" i="1" l="1"/>
  <c r="A275" i="1"/>
  <c r="D275" i="1"/>
  <c r="AG275" i="1"/>
  <c r="AJ275" i="1" l="1"/>
  <c r="AH275" i="1"/>
  <c r="AF275" i="1"/>
  <c r="A276" i="1"/>
  <c r="A277" i="1"/>
  <c r="AG276" i="1"/>
  <c r="D276" i="1"/>
  <c r="AJ276" i="1" l="1"/>
  <c r="AI277" i="1"/>
  <c r="AI276" i="1"/>
  <c r="AF276" i="1"/>
  <c r="AH276" i="1"/>
  <c r="A278" i="1"/>
  <c r="A279" i="1"/>
  <c r="A280" i="1"/>
  <c r="D278" i="1"/>
  <c r="AG278" i="1"/>
  <c r="D279" i="1"/>
  <c r="AG279" i="1"/>
  <c r="D280" i="1"/>
  <c r="AG280" i="1"/>
  <c r="AJ279" i="1" l="1"/>
  <c r="AJ280" i="1" s="1"/>
  <c r="AJ278" i="1"/>
  <c r="AH278" i="1"/>
  <c r="AH277" i="1"/>
  <c r="AI280" i="1"/>
  <c r="AI279" i="1"/>
  <c r="AF280" i="1"/>
  <c r="AH279" i="1"/>
  <c r="AH280" i="1" s="1"/>
  <c r="AF279" i="1"/>
  <c r="AF278" i="1"/>
  <c r="A281" i="1"/>
  <c r="AG281" i="1"/>
  <c r="D281" i="1"/>
  <c r="AJ281" i="1" l="1"/>
  <c r="AI281" i="1"/>
  <c r="AF281" i="1"/>
  <c r="AH281" i="1"/>
  <c r="A282" i="1"/>
  <c r="A283" i="1"/>
  <c r="A284" i="1"/>
  <c r="A285" i="1"/>
  <c r="A286" i="1"/>
  <c r="A287" i="1"/>
  <c r="A288" i="1"/>
  <c r="D282" i="1"/>
  <c r="AG282" i="1"/>
  <c r="D283" i="1"/>
  <c r="AG283" i="1"/>
  <c r="D284" i="1"/>
  <c r="AG284" i="1"/>
  <c r="AG285" i="1"/>
  <c r="D285" i="1"/>
  <c r="D286" i="1"/>
  <c r="AG286" i="1"/>
  <c r="D287" i="1"/>
  <c r="AG287" i="1"/>
  <c r="AG288" i="1"/>
  <c r="D288" i="1"/>
  <c r="AJ288" i="1" l="1"/>
  <c r="AJ282" i="1"/>
  <c r="AJ283" i="1" s="1"/>
  <c r="AJ284" i="1" s="1"/>
  <c r="AJ285" i="1" s="1"/>
  <c r="AJ286" i="1" s="1"/>
  <c r="AJ287" i="1" s="1"/>
  <c r="AI286" i="1"/>
  <c r="AI285" i="1"/>
  <c r="AI284" i="1"/>
  <c r="AI283" i="1"/>
  <c r="AI282" i="1"/>
  <c r="AI288" i="1"/>
  <c r="AF288" i="1"/>
  <c r="AB286" i="1"/>
  <c r="AF287" i="1"/>
  <c r="AF286" i="1"/>
  <c r="AC286" i="1"/>
  <c r="AF285" i="1"/>
  <c r="AF284" i="1"/>
  <c r="AF283" i="1"/>
  <c r="AF282" i="1"/>
  <c r="AH282" i="1"/>
  <c r="AH283" i="1" s="1"/>
  <c r="AH284" i="1" s="1"/>
  <c r="AH285" i="1" s="1"/>
  <c r="AH286" i="1" s="1"/>
  <c r="AH287" i="1" s="1"/>
  <c r="AH288" i="1" s="1"/>
  <c r="A289" i="1"/>
  <c r="A290" i="1"/>
  <c r="A291" i="1" s="1"/>
  <c r="AG289" i="1"/>
  <c r="D289" i="1"/>
  <c r="AG290" i="1"/>
  <c r="D290" i="1"/>
  <c r="D291" i="1"/>
  <c r="AG291" i="1"/>
  <c r="AJ289" i="1" l="1"/>
  <c r="AJ290" i="1" s="1"/>
  <c r="AJ291" i="1" s="1"/>
  <c r="AI289" i="1"/>
  <c r="AI290" i="1"/>
  <c r="AI291" i="1"/>
  <c r="AF291" i="1"/>
  <c r="AF290" i="1"/>
  <c r="AH289" i="1"/>
  <c r="AH290" i="1" s="1"/>
  <c r="AH291" i="1" s="1"/>
  <c r="AF289" i="1"/>
  <c r="A292" i="1"/>
  <c r="A293" i="1"/>
  <c r="AG293" i="1"/>
  <c r="D293" i="1"/>
  <c r="AH293" i="1" l="1"/>
  <c r="AJ293" i="1"/>
  <c r="AI292" i="1"/>
  <c r="AF293" i="1"/>
  <c r="A294" i="1"/>
  <c r="AG294" i="1"/>
  <c r="D294" i="1"/>
  <c r="AJ294" i="1" l="1"/>
  <c r="AI294" i="1"/>
  <c r="AF294" i="1"/>
  <c r="AH294" i="1"/>
  <c r="A295" i="1"/>
  <c r="D295" i="1"/>
  <c r="AG295" i="1"/>
  <c r="AJ295" i="1" l="1"/>
  <c r="AI295" i="1"/>
  <c r="AF295" i="1"/>
  <c r="AH295" i="1"/>
  <c r="A296" i="1"/>
  <c r="A297" i="1"/>
  <c r="D296" i="1"/>
  <c r="AG296" i="1"/>
  <c r="AG297" i="1"/>
  <c r="D297" i="1"/>
  <c r="AJ296" i="1" l="1"/>
  <c r="AJ297" i="1" s="1"/>
  <c r="AI297" i="1"/>
  <c r="AI296" i="1"/>
  <c r="AF297" i="1"/>
  <c r="AF296" i="1"/>
  <c r="AH296" i="1"/>
  <c r="AH297" i="1" s="1"/>
  <c r="A298" i="1"/>
  <c r="A299" i="1"/>
  <c r="A300" i="1"/>
  <c r="D299" i="1"/>
  <c r="AG299" i="1"/>
  <c r="AJ299" i="1" l="1"/>
  <c r="AH299" i="1"/>
  <c r="AI300" i="1"/>
  <c r="AI298" i="1"/>
  <c r="AF299" i="1"/>
  <c r="A301" i="1"/>
  <c r="AG301" i="1"/>
  <c r="D301" i="1"/>
  <c r="AH301" i="1" l="1"/>
  <c r="AJ301" i="1"/>
  <c r="AF301" i="1"/>
  <c r="A302" i="1"/>
  <c r="A303" i="1"/>
  <c r="A304" i="1"/>
  <c r="A305" i="1"/>
  <c r="D302" i="1"/>
  <c r="AG302" i="1"/>
  <c r="D304" i="1"/>
  <c r="AG304" i="1"/>
  <c r="D305" i="1"/>
  <c r="AG305" i="1"/>
  <c r="AB301" i="1"/>
  <c r="AC301" i="1"/>
  <c r="AB296" i="1"/>
  <c r="AC296" i="1"/>
  <c r="AB297" i="1"/>
  <c r="AC297" i="1"/>
  <c r="AC295" i="1"/>
  <c r="AB295" i="1"/>
  <c r="AC293" i="1"/>
  <c r="AB293" i="1"/>
  <c r="AB282" i="1"/>
  <c r="AC282" i="1"/>
  <c r="AB283" i="1"/>
  <c r="AC283" i="1"/>
  <c r="AC284" i="1"/>
  <c r="AB284" i="1"/>
  <c r="AB285" i="1"/>
  <c r="AC285" i="1"/>
  <c r="AB287" i="1"/>
  <c r="AC287" i="1"/>
  <c r="AC288" i="1"/>
  <c r="AB288" i="1"/>
  <c r="AC281" i="1"/>
  <c r="AB281" i="1"/>
  <c r="AB276" i="1"/>
  <c r="AC276" i="1"/>
  <c r="AB271" i="1"/>
  <c r="AC271" i="1"/>
  <c r="AB272" i="1"/>
  <c r="AC272" i="1"/>
  <c r="AB273" i="1"/>
  <c r="AC273" i="1"/>
  <c r="AB269" i="1"/>
  <c r="AC269" i="1"/>
  <c r="AB265" i="1"/>
  <c r="AC265" i="1"/>
  <c r="AB259" i="1"/>
  <c r="AC259" i="1"/>
  <c r="AC260" i="1"/>
  <c r="AB260" i="1"/>
  <c r="AC257" i="1"/>
  <c r="AB257" i="1"/>
  <c r="AC252" i="1"/>
  <c r="AB252" i="1"/>
  <c r="AB244" i="1"/>
  <c r="AB242" i="1"/>
  <c r="AC238" i="1"/>
  <c r="AC239" i="1"/>
  <c r="AC236" i="1"/>
  <c r="AC230" i="1"/>
  <c r="AB228" i="1"/>
  <c r="AB224" i="1"/>
  <c r="AC226" i="1"/>
  <c r="AC216" i="1"/>
  <c r="AB205" i="1"/>
  <c r="AC193" i="1"/>
  <c r="AC204" i="1"/>
  <c r="AB179" i="1"/>
  <c r="AB142" i="1"/>
  <c r="AB119" i="1"/>
  <c r="AB5" i="1"/>
  <c r="AB90" i="1"/>
  <c r="AC27" i="1"/>
  <c r="AB157" i="1"/>
  <c r="AC122" i="1"/>
  <c r="AC98" i="1"/>
  <c r="AB22" i="1"/>
  <c r="AB7" i="1"/>
  <c r="AC42" i="1"/>
  <c r="AB137" i="1"/>
  <c r="AB101" i="1"/>
  <c r="AB170" i="1"/>
  <c r="AB165" i="1"/>
  <c r="AC146" i="1"/>
  <c r="AC74" i="1"/>
  <c r="AC93" i="1"/>
  <c r="AB191" i="1"/>
  <c r="AB201" i="1"/>
  <c r="AC176" i="1"/>
  <c r="AC138" i="1"/>
  <c r="AB80" i="1"/>
  <c r="AC6" i="1"/>
  <c r="AC124" i="1"/>
  <c r="AC57" i="1"/>
  <c r="AC147" i="1"/>
  <c r="AC245" i="1"/>
  <c r="AC243" i="1"/>
  <c r="AB239" i="1"/>
  <c r="AB240" i="1"/>
  <c r="AC229" i="1"/>
  <c r="AC231" i="1"/>
  <c r="AB222" i="1"/>
  <c r="AB225" i="1"/>
  <c r="AB227" i="1"/>
  <c r="AC217" i="1"/>
  <c r="AB187" i="1"/>
  <c r="AC185" i="1"/>
  <c r="AB199" i="1"/>
  <c r="AC165" i="1"/>
  <c r="AC81" i="1"/>
  <c r="AB68" i="1"/>
  <c r="AB52" i="1"/>
  <c r="AC19" i="1"/>
  <c r="AC63" i="1"/>
  <c r="AC142" i="1"/>
  <c r="AC64" i="1"/>
  <c r="AC16" i="1"/>
  <c r="AC51" i="1"/>
  <c r="AB74" i="1"/>
  <c r="AB71" i="1"/>
  <c r="AB151" i="1"/>
  <c r="AB35" i="1"/>
  <c r="AB197" i="1"/>
  <c r="AC191" i="1"/>
  <c r="AB118" i="1"/>
  <c r="AC91" i="1"/>
  <c r="AC10" i="1"/>
  <c r="AB180" i="1"/>
  <c r="AC192" i="1"/>
  <c r="AC166" i="1"/>
  <c r="AC116" i="1"/>
  <c r="AB12" i="1"/>
  <c r="AB100" i="1"/>
  <c r="AB55" i="1"/>
  <c r="AC55" i="1"/>
  <c r="AB138" i="1"/>
  <c r="AB117" i="1"/>
  <c r="AB69" i="1"/>
  <c r="AC31" i="1"/>
  <c r="AB25" i="1"/>
  <c r="AB94" i="1"/>
  <c r="AB144" i="1"/>
  <c r="AC5" i="1"/>
  <c r="AC188" i="1"/>
  <c r="AC179" i="1"/>
  <c r="AC160" i="1"/>
  <c r="AB32" i="1"/>
  <c r="AC17" i="1"/>
  <c r="AB141" i="1"/>
  <c r="AB116" i="1"/>
  <c r="AC12" i="1"/>
  <c r="AB99" i="1"/>
  <c r="AC47" i="1"/>
  <c r="AC119" i="1"/>
  <c r="AC3" i="1"/>
  <c r="AB96" i="1"/>
  <c r="AC134" i="1"/>
  <c r="AC170" i="1"/>
  <c r="AC92" i="1"/>
  <c r="AC135" i="1"/>
  <c r="AB168" i="1"/>
  <c r="AC21" i="1"/>
  <c r="AB87" i="1"/>
  <c r="AB50" i="1"/>
  <c r="AC82" i="1"/>
  <c r="AC20" i="1"/>
  <c r="AB150" i="1"/>
  <c r="AC195" i="1"/>
  <c r="AB56" i="1"/>
  <c r="AB143" i="1"/>
  <c r="AB189" i="1"/>
  <c r="AC183" i="1"/>
  <c r="AB203" i="1"/>
  <c r="AB177" i="1"/>
  <c r="AC131" i="1"/>
  <c r="AC69" i="1"/>
  <c r="AB4" i="1"/>
  <c r="AB72" i="1"/>
  <c r="AC118" i="1"/>
  <c r="AB33" i="1"/>
  <c r="AB61" i="1"/>
  <c r="AC89" i="1"/>
  <c r="AB67" i="1"/>
  <c r="AB130" i="1"/>
  <c r="AC211" i="1"/>
  <c r="AB156" i="1"/>
  <c r="AC186" i="1"/>
  <c r="AB175" i="1"/>
  <c r="AB89" i="1"/>
  <c r="AC106" i="1"/>
  <c r="AB146" i="1"/>
  <c r="AC113" i="1"/>
  <c r="AC108" i="1"/>
  <c r="AC46" i="1"/>
  <c r="AC85" i="1"/>
  <c r="AC104" i="1"/>
  <c r="AB112" i="1"/>
  <c r="AC45" i="1"/>
  <c r="AB124" i="1"/>
  <c r="AC156" i="1"/>
  <c r="AC212" i="1"/>
  <c r="AC110" i="1"/>
  <c r="AB153" i="1"/>
  <c r="AC208" i="1"/>
  <c r="AC114" i="1"/>
  <c r="AB66" i="1"/>
  <c r="AC24" i="1"/>
  <c r="AB65" i="1"/>
  <c r="AC140" i="1"/>
  <c r="AC172" i="1"/>
  <c r="AB62" i="1"/>
  <c r="AB136" i="1"/>
  <c r="AC173" i="1"/>
  <c r="AB192" i="1"/>
  <c r="AB207" i="1"/>
  <c r="AC178" i="1"/>
  <c r="AC148" i="1"/>
  <c r="AB79" i="1"/>
  <c r="AC40" i="1"/>
  <c r="AC43" i="1"/>
  <c r="AC65" i="1"/>
  <c r="AC162" i="1"/>
  <c r="AC79" i="1"/>
  <c r="AC87" i="1"/>
  <c r="AB37" i="1"/>
  <c r="AC100" i="1"/>
  <c r="AB82" i="1"/>
  <c r="AC28" i="1"/>
  <c r="AB91" i="1"/>
  <c r="AC84" i="1"/>
  <c r="AC18" i="1"/>
  <c r="AC70" i="1"/>
  <c r="AC136" i="1"/>
  <c r="AB173" i="1"/>
  <c r="AB108" i="1"/>
  <c r="AC137" i="1"/>
  <c r="AB169" i="1"/>
  <c r="AB218" i="1"/>
  <c r="AB220" i="1"/>
  <c r="AC234" i="1"/>
  <c r="AB58" i="1"/>
  <c r="AC25" i="1"/>
  <c r="AB57" i="1"/>
  <c r="AB38" i="1"/>
  <c r="AB34" i="1"/>
  <c r="AB105" i="1"/>
  <c r="AB48" i="1"/>
  <c r="AC143" i="1"/>
  <c r="AC189" i="1"/>
  <c r="AB15" i="1"/>
  <c r="AC144" i="1"/>
  <c r="AB190" i="1"/>
  <c r="AC218" i="1"/>
  <c r="AC220" i="1"/>
  <c r="AC233" i="1"/>
  <c r="AC248" i="1"/>
  <c r="AC249" i="1"/>
  <c r="AB245" i="1"/>
  <c r="AB243" i="1"/>
  <c r="AC240" i="1"/>
  <c r="AC241" i="1"/>
  <c r="AB229" i="1"/>
  <c r="AB231" i="1"/>
  <c r="AC222" i="1"/>
  <c r="AC225" i="1"/>
  <c r="AC227" i="1"/>
  <c r="AB217" i="1"/>
  <c r="AC207" i="1"/>
  <c r="AB178" i="1"/>
  <c r="AB186" i="1"/>
  <c r="AB164" i="1"/>
  <c r="AC78" i="1"/>
  <c r="AC11" i="1"/>
  <c r="AC72" i="1"/>
  <c r="AB21" i="1"/>
  <c r="AB98" i="1"/>
  <c r="AB120" i="1"/>
  <c r="AB63" i="1"/>
  <c r="AB24" i="1"/>
  <c r="AB73" i="1"/>
  <c r="AB77" i="1"/>
  <c r="AB104" i="1"/>
  <c r="AC169" i="1"/>
  <c r="AB134" i="1"/>
  <c r="AC199" i="1"/>
  <c r="AC180" i="1"/>
  <c r="AC83" i="1"/>
  <c r="AC8" i="1"/>
  <c r="AB160" i="1"/>
  <c r="AC175" i="1"/>
  <c r="AB183" i="1"/>
  <c r="AC161" i="1"/>
  <c r="AB93" i="1"/>
  <c r="AB42" i="1"/>
  <c r="AB40" i="1"/>
  <c r="AB92" i="1"/>
  <c r="AC33" i="1"/>
  <c r="AC244" i="1"/>
  <c r="AC242" i="1"/>
  <c r="AB238" i="1"/>
  <c r="AB241" i="1"/>
  <c r="AB236" i="1"/>
  <c r="AB230" i="1"/>
  <c r="AC228" i="1"/>
  <c r="AC224" i="1"/>
  <c r="AB226" i="1"/>
  <c r="AB216" i="1"/>
  <c r="AB214" i="1"/>
  <c r="AC203" i="1"/>
  <c r="AC177" i="1"/>
  <c r="AC182" i="1"/>
  <c r="AC157" i="1"/>
  <c r="AC120" i="1"/>
  <c r="AC105" i="1"/>
  <c r="AC52" i="1"/>
  <c r="AC126" i="1"/>
  <c r="AC164" i="1"/>
  <c r="AC103" i="1"/>
  <c r="AC53" i="1"/>
  <c r="AC80" i="1"/>
  <c r="AB43" i="1"/>
  <c r="AC22" i="1"/>
  <c r="AB46" i="1"/>
  <c r="AB196" i="1"/>
  <c r="AC152" i="1"/>
  <c r="AB182" i="1"/>
  <c r="AC163" i="1"/>
  <c r="AC9" i="1"/>
  <c r="AB31" i="1"/>
  <c r="AC214" i="1"/>
  <c r="AB166" i="1"/>
  <c r="AB181" i="1"/>
  <c r="AB147" i="1"/>
  <c r="AB103" i="1"/>
  <c r="AB70" i="1"/>
  <c r="AB27" i="1"/>
  <c r="AC117" i="1"/>
  <c r="AB161" i="1"/>
  <c r="AB126" i="1"/>
  <c r="AC32" i="1"/>
  <c r="AC95" i="1"/>
  <c r="AB9" i="1"/>
  <c r="AB17" i="1"/>
  <c r="AC37" i="1"/>
  <c r="AC190" i="1"/>
  <c r="AB145" i="1"/>
  <c r="AB204" i="1"/>
  <c r="AC187" i="1"/>
  <c r="AB123" i="1"/>
  <c r="AC67" i="1"/>
  <c r="AB64" i="1"/>
  <c r="AC62" i="1"/>
  <c r="AB6" i="1"/>
  <c r="AC73" i="1"/>
  <c r="AB8" i="1"/>
  <c r="AC107" i="1"/>
  <c r="AC14" i="1"/>
  <c r="AC71" i="1"/>
  <c r="AB16" i="1"/>
  <c r="AB152" i="1"/>
  <c r="AC197" i="1"/>
  <c r="AC7" i="1"/>
  <c r="AC150" i="1"/>
  <c r="AB195" i="1"/>
  <c r="AB28" i="1"/>
  <c r="AC123" i="1"/>
  <c r="AC35" i="1"/>
  <c r="AB53" i="1"/>
  <c r="AB135" i="1"/>
  <c r="AC168" i="1"/>
  <c r="AB26" i="1"/>
  <c r="AC133" i="1"/>
  <c r="AB158" i="1"/>
  <c r="AC201" i="1"/>
  <c r="AB176" i="1"/>
  <c r="AB185" i="1"/>
  <c r="AB162" i="1"/>
  <c r="AB78" i="1"/>
  <c r="AC94" i="1"/>
  <c r="AC38" i="1"/>
  <c r="AC101" i="1"/>
  <c r="AC77" i="1"/>
  <c r="AB45" i="1"/>
  <c r="AB110" i="1"/>
  <c r="AB128" i="1"/>
  <c r="AB18" i="1"/>
  <c r="AB155" i="1"/>
  <c r="AC128" i="1"/>
  <c r="AB212" i="1"/>
  <c r="AC205" i="1"/>
  <c r="AC141" i="1"/>
  <c r="AC56" i="1"/>
  <c r="AC15" i="1"/>
  <c r="AB84" i="1"/>
  <c r="AC59" i="1"/>
  <c r="AB47" i="1"/>
  <c r="AB14" i="1"/>
  <c r="AC4" i="1"/>
  <c r="AB76" i="1"/>
  <c r="AC58" i="1"/>
  <c r="AB11" i="1"/>
  <c r="AC145" i="1"/>
  <c r="AB188" i="1"/>
  <c r="AC61" i="1"/>
  <c r="AB140" i="1"/>
  <c r="AB172" i="1"/>
  <c r="AB107" i="1"/>
  <c r="AB59" i="1"/>
  <c r="AB95" i="1"/>
  <c r="AB29" i="1"/>
  <c r="AB106" i="1"/>
  <c r="AC153" i="1"/>
  <c r="AB209" i="1"/>
  <c r="AC99" i="1"/>
  <c r="AB154" i="1"/>
  <c r="AB208" i="1"/>
  <c r="AC181" i="1"/>
  <c r="AB193" i="1"/>
  <c r="AB163" i="1"/>
  <c r="AB122" i="1"/>
  <c r="AB51" i="1"/>
  <c r="AB114" i="1"/>
  <c r="AC29" i="1"/>
  <c r="AB3" i="1"/>
  <c r="AB131" i="1"/>
  <c r="AB85" i="1"/>
  <c r="AB10" i="1"/>
  <c r="AC68" i="1"/>
  <c r="AB148" i="1"/>
  <c r="AC76" i="1"/>
  <c r="AC96" i="1"/>
  <c r="AB19" i="1"/>
  <c r="AC50" i="1"/>
  <c r="AB20" i="1"/>
  <c r="AC90" i="1"/>
  <c r="AC154" i="1"/>
  <c r="AC209" i="1"/>
  <c r="AC48" i="1"/>
  <c r="AC151" i="1"/>
  <c r="AC196" i="1"/>
  <c r="AB221" i="1"/>
  <c r="AB234" i="1"/>
  <c r="AB233" i="1"/>
  <c r="AB83" i="1"/>
  <c r="AC112" i="1"/>
  <c r="AB81" i="1"/>
  <c r="AB113" i="1"/>
  <c r="AC66" i="1"/>
  <c r="AC34" i="1"/>
  <c r="AB133" i="1"/>
  <c r="AC158" i="1"/>
  <c r="AC26" i="1"/>
  <c r="AC130" i="1"/>
  <c r="AC155" i="1"/>
  <c r="AB211" i="1"/>
  <c r="AC221" i="1"/>
  <c r="AB232" i="1"/>
  <c r="AC232" i="1"/>
  <c r="AB250" i="1"/>
  <c r="AB248" i="1"/>
  <c r="AB246" i="1"/>
  <c r="AC250" i="1"/>
  <c r="AB247" i="1"/>
  <c r="AC247" i="1"/>
  <c r="AC246" i="1"/>
  <c r="AB249" i="1"/>
  <c r="AC256" i="1"/>
  <c r="AB256" i="1"/>
  <c r="AC255" i="1"/>
  <c r="AB255" i="1"/>
  <c r="AB254" i="1"/>
  <c r="AC254" i="1"/>
  <c r="AC262" i="1"/>
  <c r="AB262" i="1"/>
  <c r="AC264" i="1"/>
  <c r="AB264" i="1"/>
  <c r="AB263" i="1"/>
  <c r="AC263" i="1"/>
  <c r="AC267" i="1"/>
  <c r="AB267" i="1"/>
  <c r="AB270" i="1"/>
  <c r="AC270" i="1"/>
  <c r="AC275" i="1"/>
  <c r="AB275" i="1"/>
  <c r="AB280" i="1"/>
  <c r="AC280" i="1"/>
  <c r="AB279" i="1"/>
  <c r="AC279" i="1"/>
  <c r="AC278" i="1"/>
  <c r="AB278" i="1"/>
  <c r="AB291" i="1"/>
  <c r="AC291" i="1"/>
  <c r="AC290" i="1"/>
  <c r="AB290" i="1"/>
  <c r="AC289" i="1"/>
  <c r="AB289" i="1"/>
  <c r="AB294" i="1"/>
  <c r="AC294" i="1"/>
  <c r="AB299" i="1"/>
  <c r="AC299" i="1"/>
  <c r="AJ305" i="1" l="1"/>
  <c r="AJ304" i="1"/>
  <c r="AH304" i="1"/>
  <c r="AJ302" i="1"/>
  <c r="AI130" i="1"/>
  <c r="B130" i="1" s="1"/>
  <c r="C130" i="1" s="1"/>
  <c r="AI76" i="1"/>
  <c r="B76" i="1" s="1"/>
  <c r="C76" i="1" s="1"/>
  <c r="AI238" i="1"/>
  <c r="B238" i="1" s="1"/>
  <c r="C238" i="1" s="1"/>
  <c r="AI172" i="1"/>
  <c r="B172" i="1" s="1"/>
  <c r="C172" i="1" s="1"/>
  <c r="AI201" i="1"/>
  <c r="B201" i="1" s="1"/>
  <c r="C201" i="1" s="1"/>
  <c r="K2" i="2"/>
  <c r="AI168" i="1"/>
  <c r="B168" i="1" s="1"/>
  <c r="C168" i="1" s="1"/>
  <c r="AI3" i="1"/>
  <c r="B3" i="1" s="1"/>
  <c r="AI140" i="1"/>
  <c r="B140" i="1" s="1"/>
  <c r="C140" i="1" s="1"/>
  <c r="AI61" i="1"/>
  <c r="B61" i="1" s="1"/>
  <c r="C61" i="1" s="1"/>
  <c r="AI160" i="1"/>
  <c r="B160" i="1" s="1"/>
  <c r="C160" i="1" s="1"/>
  <c r="AI175" i="1"/>
  <c r="B175" i="1" s="1"/>
  <c r="C175" i="1" s="1"/>
  <c r="AI214" i="1"/>
  <c r="B214" i="1" s="1"/>
  <c r="C214" i="1" s="1"/>
  <c r="AI126" i="1"/>
  <c r="B126" i="1" s="1"/>
  <c r="C126" i="1" s="1"/>
  <c r="AI259" i="1"/>
  <c r="B259" i="1" s="1"/>
  <c r="C259" i="1" s="1"/>
  <c r="AI112" i="1"/>
  <c r="B112" i="1" s="1"/>
  <c r="C112" i="1" s="1"/>
  <c r="AI116" i="1"/>
  <c r="B116" i="1" s="1"/>
  <c r="C116" i="1" s="1"/>
  <c r="AI50" i="1"/>
  <c r="B50" i="1" s="1"/>
  <c r="C50" i="1" s="1"/>
  <c r="AI37" i="1"/>
  <c r="B37" i="1" s="1"/>
  <c r="C37" i="1" s="1"/>
  <c r="AI14" i="1"/>
  <c r="B14" i="1" s="1"/>
  <c r="C14" i="1" s="1"/>
  <c r="AI236" i="1"/>
  <c r="B236" i="1" s="1"/>
  <c r="C236" i="1" s="1"/>
  <c r="AI128" i="1"/>
  <c r="B128" i="1" s="1"/>
  <c r="C128" i="1" s="1"/>
  <c r="AI185" i="1"/>
  <c r="B185" i="1" s="1"/>
  <c r="C185" i="1" s="1"/>
  <c r="AI31" i="1"/>
  <c r="B31" i="1" s="1"/>
  <c r="C31" i="1" s="1"/>
  <c r="AI199" i="1"/>
  <c r="B199" i="1" s="1"/>
  <c r="C199" i="1" s="1"/>
  <c r="AI55" i="1"/>
  <c r="B55" i="1" s="1"/>
  <c r="C55" i="1" s="1"/>
  <c r="AI252" i="1"/>
  <c r="B252" i="1" s="1"/>
  <c r="C252" i="1" s="1"/>
  <c r="AI110" i="1"/>
  <c r="B110" i="1" s="1"/>
  <c r="C110" i="1" s="1"/>
  <c r="AI287" i="1"/>
  <c r="B287" i="1" s="1"/>
  <c r="C287" i="1" s="1"/>
  <c r="AI275" i="1"/>
  <c r="B275" i="1" s="1"/>
  <c r="C275" i="1" s="1"/>
  <c r="AI254" i="1"/>
  <c r="B254" i="1" s="1"/>
  <c r="C254" i="1" s="1"/>
  <c r="AI216" i="1"/>
  <c r="B216" i="1" s="1"/>
  <c r="C216" i="1" s="1"/>
  <c r="L2" i="2"/>
  <c r="AI267" i="1"/>
  <c r="B267" i="1" s="1"/>
  <c r="C267" i="1" s="1"/>
  <c r="AI262" i="1"/>
  <c r="B262" i="1" s="1"/>
  <c r="C262" i="1" s="1"/>
  <c r="AI269" i="1"/>
  <c r="B269" i="1" s="1"/>
  <c r="C269" i="1" s="1"/>
  <c r="AI122" i="1"/>
  <c r="B122" i="1" s="1"/>
  <c r="C122" i="1" s="1"/>
  <c r="AI195" i="1"/>
  <c r="B195" i="1" s="1"/>
  <c r="C195" i="1" s="1"/>
  <c r="AI207" i="1"/>
  <c r="B207" i="1" s="1"/>
  <c r="C207" i="1" s="1"/>
  <c r="AI40" i="1"/>
  <c r="B40" i="1" s="1"/>
  <c r="C40" i="1" s="1"/>
  <c r="AI133" i="1"/>
  <c r="B133" i="1" s="1"/>
  <c r="C133" i="1" s="1"/>
  <c r="AI220" i="1"/>
  <c r="B220" i="1" s="1"/>
  <c r="C220" i="1" s="1"/>
  <c r="AI299" i="1"/>
  <c r="B299" i="1" s="1"/>
  <c r="C299" i="1" s="1"/>
  <c r="AI42" i="1"/>
  <c r="B42" i="1" s="1"/>
  <c r="C42" i="1" s="1"/>
  <c r="AI24" i="1"/>
  <c r="B24" i="1" s="1"/>
  <c r="C24" i="1" s="1"/>
  <c r="AI211" i="1"/>
  <c r="B211" i="1" s="1"/>
  <c r="C211" i="1" s="1"/>
  <c r="AI203" i="1"/>
  <c r="B203" i="1" s="1"/>
  <c r="C203" i="1" s="1"/>
  <c r="AI224" i="1"/>
  <c r="B224" i="1" s="1"/>
  <c r="C224" i="1" s="1"/>
  <c r="AI98" i="1"/>
  <c r="B98" i="1" s="1"/>
  <c r="C98" i="1" s="1"/>
  <c r="AI293" i="1"/>
  <c r="B293" i="1" s="1"/>
  <c r="C293" i="1" s="1"/>
  <c r="AI45" i="1"/>
  <c r="B45" i="1" s="1"/>
  <c r="C45" i="1" s="1"/>
  <c r="E2" i="2"/>
  <c r="AI87" i="1"/>
  <c r="B87" i="1" s="1"/>
  <c r="C87" i="1" s="1"/>
  <c r="AI103" i="1"/>
  <c r="B103" i="1" s="1"/>
  <c r="C103" i="1" s="1"/>
  <c r="AI278" i="1"/>
  <c r="B278" i="1" s="1"/>
  <c r="C278" i="1" s="1"/>
  <c r="AI89" i="1"/>
  <c r="B89" i="1" s="1"/>
  <c r="C89" i="1" s="1"/>
  <c r="AI150" i="1"/>
  <c r="B150" i="1" s="1"/>
  <c r="C150" i="1" s="1"/>
  <c r="AI301" i="1"/>
  <c r="B301" i="1" s="1"/>
  <c r="C301" i="1" s="1"/>
  <c r="M2" i="2"/>
  <c r="AI305" i="1"/>
  <c r="AI304" i="1"/>
  <c r="AI303" i="1"/>
  <c r="AI302" i="1"/>
  <c r="AF305" i="1"/>
  <c r="AC305" i="1"/>
  <c r="AH305" i="1"/>
  <c r="AB305" i="1"/>
  <c r="AC304" i="1"/>
  <c r="AF304" i="1"/>
  <c r="AB304" i="1"/>
  <c r="AF302" i="1"/>
  <c r="AB302" i="1"/>
  <c r="I3" i="4"/>
  <c r="C2" i="2"/>
  <c r="N2" i="2"/>
  <c r="AH302" i="1"/>
  <c r="AC302" i="1"/>
  <c r="J3" i="4"/>
  <c r="A306" i="1"/>
  <c r="A307" i="1"/>
  <c r="A308" i="1"/>
  <c r="A309" i="1"/>
  <c r="A310" i="1"/>
  <c r="B304" i="1" l="1"/>
  <c r="C304" i="1" s="1"/>
  <c r="N3" i="4"/>
  <c r="K3" i="4"/>
  <c r="L3" i="4" s="1"/>
  <c r="M3" i="4" s="1"/>
  <c r="O2" i="2"/>
  <c r="P2" i="2" s="1"/>
  <c r="Q2" i="2" s="1"/>
  <c r="C3" i="1"/>
  <c r="AI310" i="1"/>
  <c r="AI309" i="1"/>
  <c r="AI308" i="1"/>
  <c r="AI307" i="1"/>
  <c r="AI306" i="1"/>
  <c r="A311" i="1"/>
  <c r="A312" i="1"/>
  <c r="A313" i="1"/>
  <c r="A314" i="1"/>
  <c r="A315" i="1"/>
  <c r="AI314" i="1" l="1"/>
  <c r="AI313" i="1"/>
  <c r="AI312" i="1"/>
  <c r="AI311" i="1"/>
  <c r="AI315" i="1"/>
  <c r="A316" i="1"/>
  <c r="A317" i="1"/>
  <c r="A318" i="1"/>
  <c r="AI316" i="1" l="1"/>
  <c r="AI317" i="1"/>
  <c r="AI318" i="1"/>
  <c r="A319" i="1"/>
  <c r="A320" i="1"/>
  <c r="AI319" i="1" l="1"/>
  <c r="AI320" i="1"/>
  <c r="A321" i="1"/>
  <c r="A322" i="1"/>
  <c r="AI321" i="1" l="1"/>
  <c r="AI322" i="1"/>
  <c r="A323" i="1"/>
  <c r="AI323" i="1" l="1"/>
  <c r="A324" i="1"/>
  <c r="A325" i="1"/>
  <c r="A326" i="1" s="1"/>
  <c r="AI324" i="1" l="1"/>
  <c r="AI326" i="1"/>
  <c r="AI325" i="1"/>
  <c r="A327" i="1"/>
  <c r="A328" i="1"/>
  <c r="AI328" i="1" l="1"/>
  <c r="AI327" i="1"/>
  <c r="A329" i="1"/>
  <c r="A330" i="1"/>
  <c r="AI330" i="1" l="1"/>
  <c r="AI329" i="1"/>
  <c r="A331" i="1"/>
  <c r="A332" i="1"/>
  <c r="A333" i="1"/>
  <c r="A334" i="1"/>
  <c r="AI333" i="1" l="1"/>
  <c r="AI332" i="1"/>
  <c r="AI331" i="1"/>
  <c r="AI334" i="1"/>
  <c r="A335" i="1"/>
  <c r="A336" i="1"/>
  <c r="A337" i="1"/>
  <c r="AI335" i="1" l="1"/>
  <c r="AI337" i="1"/>
  <c r="AI336" i="1"/>
  <c r="A338" i="1"/>
  <c r="A339" i="1"/>
  <c r="AI338" i="1" l="1"/>
  <c r="AI339" i="1"/>
  <c r="A340" i="1"/>
  <c r="A341" i="1"/>
  <c r="A342" i="1"/>
  <c r="AI341" i="1" l="1"/>
  <c r="AI340" i="1"/>
  <c r="AI342" i="1"/>
  <c r="A343" i="1"/>
  <c r="A344" i="1"/>
  <c r="AI344" i="1" l="1"/>
  <c r="AI343" i="1"/>
  <c r="A345" i="1"/>
  <c r="A346" i="1"/>
  <c r="A347" i="1"/>
  <c r="A348" i="1"/>
  <c r="A349" i="1" s="1"/>
  <c r="A350" i="1" s="1"/>
  <c r="AI347" i="1" l="1"/>
  <c r="AI346" i="1"/>
  <c r="AI345" i="1"/>
  <c r="AI348" i="1"/>
  <c r="AI350" i="1"/>
  <c r="AI349" i="1"/>
  <c r="A351" i="1"/>
  <c r="AI351" i="1" l="1"/>
  <c r="A352" i="1"/>
  <c r="A353" i="1"/>
  <c r="A354" i="1" s="1"/>
  <c r="AI352" i="1" l="1"/>
  <c r="AI354" i="1"/>
  <c r="AI353" i="1"/>
  <c r="A355" i="1"/>
  <c r="A356" i="1" s="1"/>
  <c r="AI356" i="1" l="1"/>
  <c r="AI355" i="1"/>
  <c r="A357" i="1"/>
  <c r="A358" i="1"/>
  <c r="AI358" i="1" l="1"/>
  <c r="AI357" i="1"/>
  <c r="A359" i="1"/>
  <c r="A360" i="1"/>
  <c r="AI360" i="1" l="1"/>
  <c r="AI359" i="1"/>
  <c r="A361" i="1"/>
  <c r="A362" i="1"/>
  <c r="AI362" i="1" l="1"/>
  <c r="AI361" i="1"/>
  <c r="A363" i="1"/>
  <c r="A364" i="1"/>
  <c r="AI364" i="1" l="1"/>
  <c r="AI363" i="1"/>
  <c r="A365" i="1"/>
  <c r="A366" i="1"/>
  <c r="AI366" i="1" l="1"/>
  <c r="AI365" i="1"/>
  <c r="A367" i="1"/>
  <c r="A368" i="1"/>
  <c r="AI368" i="1" l="1"/>
  <c r="AI367" i="1"/>
  <c r="A369" i="1"/>
  <c r="A370" i="1"/>
  <c r="AI370" i="1" l="1"/>
  <c r="AI369" i="1"/>
  <c r="A371" i="1"/>
  <c r="AI371" i="1" l="1"/>
  <c r="A372" i="1"/>
  <c r="AI372" i="1" l="1"/>
  <c r="A373" i="1"/>
  <c r="AI373" i="1" l="1"/>
  <c r="A374" i="1"/>
  <c r="AI374" i="1" l="1"/>
  <c r="A375" i="1"/>
  <c r="A376" i="1"/>
  <c r="A377" i="1"/>
  <c r="AI376" i="1" l="1"/>
  <c r="AI375" i="1"/>
  <c r="AI377" i="1"/>
  <c r="A378" i="1"/>
  <c r="AI378" i="1" l="1"/>
  <c r="A379" i="1"/>
  <c r="A380" i="1"/>
  <c r="AI380" i="1" l="1"/>
  <c r="AI379" i="1"/>
  <c r="A381" i="1"/>
  <c r="A382" i="1"/>
  <c r="A383" i="1"/>
  <c r="A384" i="1"/>
  <c r="A385" i="1" s="1"/>
  <c r="A386" i="1" s="1"/>
  <c r="AI383" i="1" l="1"/>
  <c r="AI382" i="1"/>
  <c r="AI381" i="1"/>
  <c r="AI384" i="1"/>
  <c r="AI386" i="1"/>
  <c r="AI385" i="1"/>
  <c r="A387" i="1"/>
  <c r="AI387" i="1" l="1"/>
  <c r="A388" i="1"/>
  <c r="A389" i="1"/>
  <c r="A390" i="1" s="1"/>
  <c r="AI388" i="1" l="1"/>
  <c r="AI390" i="1"/>
  <c r="AI389" i="1"/>
  <c r="A391" i="1"/>
  <c r="A392" i="1" s="1"/>
  <c r="AI392" i="1" l="1"/>
  <c r="AI391" i="1"/>
  <c r="A393" i="1"/>
  <c r="A394" i="1"/>
  <c r="AI394" i="1" l="1"/>
  <c r="AI393" i="1"/>
  <c r="A395" i="1"/>
  <c r="A396" i="1"/>
  <c r="AI396" i="1" l="1"/>
  <c r="AI395" i="1"/>
  <c r="A397" i="1"/>
  <c r="AI397" i="1" l="1"/>
  <c r="A398" i="1"/>
  <c r="AI398" i="1" l="1"/>
  <c r="A399" i="1"/>
  <c r="AI399" i="1" l="1"/>
  <c r="A400" i="1"/>
  <c r="AI400" i="1" l="1"/>
  <c r="A401" i="1"/>
  <c r="A402" i="1"/>
  <c r="A403" i="1" s="1"/>
  <c r="A404" i="1"/>
  <c r="AI401" i="1" l="1"/>
  <c r="AI402" i="1"/>
  <c r="AI403" i="1"/>
  <c r="AI404" i="1"/>
  <c r="A405" i="1"/>
  <c r="AI405" i="1" l="1"/>
  <c r="A406" i="1"/>
  <c r="A407" i="1"/>
  <c r="A408" i="1" s="1"/>
  <c r="AI406" i="1" l="1"/>
  <c r="AI408" i="1"/>
  <c r="AI407" i="1"/>
  <c r="A409" i="1"/>
  <c r="A410" i="1"/>
  <c r="AI409" i="1" l="1"/>
  <c r="AI410" i="1"/>
  <c r="A411" i="1"/>
  <c r="AI411" i="1" l="1"/>
  <c r="A412" i="1"/>
  <c r="A413" i="1"/>
  <c r="AI412" i="1" l="1"/>
  <c r="AI413" i="1"/>
  <c r="A414" i="1"/>
  <c r="AI414" i="1" l="1"/>
  <c r="A415" i="1"/>
  <c r="A416" i="1"/>
  <c r="A417" i="1"/>
  <c r="AI416" i="1" l="1"/>
  <c r="AI415" i="1"/>
  <c r="AI417" i="1"/>
  <c r="A418" i="1"/>
  <c r="A419" i="1"/>
  <c r="AI418" i="1" l="1"/>
  <c r="AI419" i="1"/>
  <c r="A420" i="1"/>
  <c r="AI420" i="1" l="1"/>
  <c r="A421" i="1"/>
  <c r="AI421" i="1" l="1"/>
  <c r="A422" i="1"/>
  <c r="A423" i="1"/>
  <c r="AI422" i="1" l="1"/>
  <c r="AI423" i="1"/>
  <c r="A424" i="1"/>
  <c r="AI424" i="1" l="1"/>
  <c r="A425" i="1"/>
  <c r="A426" i="1"/>
  <c r="A427" i="1" s="1"/>
  <c r="AI425" i="1" l="1"/>
  <c r="AI426" i="1"/>
  <c r="AI427" i="1"/>
  <c r="A428" i="1"/>
  <c r="A429" i="1" s="1"/>
  <c r="A430" i="1" s="1"/>
  <c r="AI428" i="1" l="1"/>
  <c r="AI430" i="1"/>
  <c r="AI429" i="1"/>
  <c r="A431" i="1"/>
  <c r="AI431" i="1" l="1"/>
  <c r="A432" i="1"/>
  <c r="A433" i="1"/>
  <c r="A434" i="1" s="1"/>
  <c r="AI432" i="1" l="1"/>
  <c r="AI434" i="1"/>
  <c r="AI433" i="1"/>
  <c r="A435" i="1"/>
  <c r="A436" i="1" s="1"/>
  <c r="AI436" i="1" l="1"/>
  <c r="AI435" i="1"/>
  <c r="A437" i="1"/>
  <c r="A438" i="1"/>
  <c r="AI438" i="1" l="1"/>
  <c r="AI437" i="1"/>
  <c r="A439" i="1"/>
  <c r="A440" i="1"/>
  <c r="AI440" i="1" l="1"/>
  <c r="AI439" i="1"/>
  <c r="A441" i="1"/>
  <c r="AI441" i="1" l="1"/>
  <c r="A442" i="1"/>
  <c r="AI442" i="1" l="1"/>
  <c r="A443" i="1"/>
  <c r="AI443" i="1" l="1"/>
  <c r="A444" i="1"/>
  <c r="AI444" i="1" l="1"/>
  <c r="A445" i="1"/>
  <c r="A446" i="1"/>
  <c r="AI445" i="1" l="1"/>
  <c r="AI446" i="1"/>
  <c r="A447" i="1"/>
  <c r="AI447" i="1" l="1"/>
  <c r="A448" i="1"/>
  <c r="AI448" i="1" l="1"/>
  <c r="A449" i="1"/>
  <c r="A450" i="1"/>
  <c r="A451" i="1"/>
  <c r="AI449" i="1" l="1"/>
  <c r="AI451" i="1"/>
  <c r="AI450" i="1"/>
  <c r="A452" i="1"/>
  <c r="A453" i="1"/>
  <c r="A454" i="1"/>
  <c r="AI453" i="1" l="1"/>
  <c r="AI452" i="1"/>
  <c r="AI454" i="1"/>
  <c r="A455" i="1"/>
  <c r="AI455" i="1" l="1"/>
  <c r="A456" i="1"/>
  <c r="AI456" i="1" l="1"/>
  <c r="A457" i="1"/>
  <c r="AI457" i="1" l="1"/>
  <c r="A458" i="1"/>
  <c r="AI458" i="1" l="1"/>
  <c r="A459" i="1"/>
  <c r="AI459" i="1" l="1"/>
  <c r="A460" i="1"/>
  <c r="AI460" i="1" l="1"/>
  <c r="A461" i="1"/>
  <c r="AI461" i="1" l="1"/>
  <c r="A462" i="1"/>
  <c r="A463" i="1"/>
  <c r="AI462" i="1" l="1"/>
  <c r="AI463" i="1"/>
  <c r="A464" i="1"/>
  <c r="AI464" i="1" l="1"/>
  <c r="A465" i="1"/>
  <c r="AI465" i="1" l="1"/>
  <c r="A466" i="1"/>
  <c r="AI466" i="1" l="1"/>
  <c r="A467" i="1"/>
  <c r="A468" i="1"/>
  <c r="A469" i="1" s="1"/>
  <c r="AI467" i="1" l="1"/>
  <c r="AI469" i="1"/>
  <c r="AI468" i="1"/>
  <c r="A470" i="1"/>
  <c r="A471" i="1"/>
  <c r="A472" i="1"/>
  <c r="A473" i="1" s="1"/>
  <c r="A474" i="1" s="1"/>
  <c r="AI471" i="1" l="1"/>
  <c r="AI470" i="1"/>
  <c r="AI472" i="1"/>
  <c r="AI473" i="1"/>
  <c r="AI474" i="1"/>
  <c r="A475" i="1"/>
  <c r="AI475" i="1" l="1"/>
  <c r="A476" i="1"/>
  <c r="A477" i="1"/>
  <c r="A478" i="1" s="1"/>
  <c r="AI476" i="1" l="1"/>
  <c r="AI478" i="1"/>
  <c r="AI477" i="1"/>
  <c r="A479" i="1"/>
  <c r="A480" i="1"/>
  <c r="AI479" i="1" l="1"/>
  <c r="AI480" i="1"/>
  <c r="A481" i="1"/>
  <c r="A482" i="1"/>
  <c r="A483" i="1"/>
  <c r="AI482" i="1" l="1"/>
  <c r="AI481" i="1"/>
  <c r="AI483" i="1"/>
  <c r="A484" i="1"/>
  <c r="A485" i="1"/>
  <c r="AI484" i="1" l="1"/>
  <c r="AI485" i="1"/>
  <c r="A486" i="1"/>
  <c r="AI486" i="1" l="1"/>
  <c r="A487" i="1"/>
  <c r="A488" i="1"/>
  <c r="A489" i="1"/>
  <c r="AI488" i="1" l="1"/>
  <c r="AI487" i="1"/>
  <c r="AI489" i="1"/>
  <c r="A490" i="1"/>
  <c r="AI490" i="1" l="1"/>
  <c r="A491" i="1"/>
  <c r="A492" i="1"/>
  <c r="A493" i="1"/>
  <c r="AI492" i="1" l="1"/>
  <c r="AI491" i="1"/>
  <c r="AI493" i="1"/>
  <c r="A494" i="1"/>
  <c r="A495" i="1"/>
  <c r="A496" i="1" s="1"/>
  <c r="AI494" i="1" l="1"/>
  <c r="AI495" i="1"/>
  <c r="AI496" i="1"/>
  <c r="A497" i="1"/>
  <c r="A498" i="1" s="1"/>
  <c r="AI498" i="1" l="1"/>
  <c r="AI497" i="1"/>
  <c r="A499" i="1"/>
  <c r="A500" i="1"/>
  <c r="A501" i="1"/>
  <c r="A502" i="1" s="1"/>
  <c r="A503" i="1" s="1"/>
  <c r="AI500" i="1" l="1"/>
  <c r="AI499" i="1"/>
  <c r="AI501" i="1"/>
  <c r="AI502" i="1"/>
  <c r="AI503" i="1"/>
  <c r="A504" i="1"/>
  <c r="AI504" i="1" l="1"/>
  <c r="A505" i="1"/>
  <c r="A506" i="1"/>
  <c r="A507" i="1"/>
  <c r="AI506" i="1" l="1"/>
  <c r="AI505" i="1"/>
  <c r="AI507" i="1"/>
  <c r="A508" i="1"/>
  <c r="A509" i="1" s="1"/>
  <c r="AI508" i="1" l="1"/>
  <c r="AI509" i="1"/>
  <c r="A510" i="1"/>
  <c r="A511" i="1"/>
  <c r="AI510" i="1" l="1"/>
  <c r="AI511" i="1"/>
  <c r="A512" i="1"/>
  <c r="A513" i="1"/>
  <c r="A514" i="1"/>
  <c r="AI513" i="1" l="1"/>
  <c r="AI512" i="1"/>
  <c r="AI514" i="1"/>
  <c r="A515" i="1"/>
  <c r="A516" i="1" s="1"/>
  <c r="AI515" i="1" l="1"/>
  <c r="AI516" i="1"/>
  <c r="A517" i="1"/>
  <c r="A518" i="1"/>
  <c r="AI517" i="1" l="1"/>
  <c r="AI518" i="1"/>
  <c r="A519" i="1"/>
  <c r="A520" i="1"/>
  <c r="AI519" i="1" l="1"/>
  <c r="AI520" i="1"/>
  <c r="A521" i="1"/>
  <c r="A522" i="1"/>
  <c r="AI521" i="1" l="1"/>
  <c r="AI522" i="1"/>
  <c r="A523" i="1"/>
  <c r="A524" i="1"/>
  <c r="AI523" i="1" l="1"/>
  <c r="AI524" i="1"/>
  <c r="A525" i="1"/>
  <c r="A526" i="1"/>
  <c r="AI525" i="1" l="1"/>
  <c r="AI526" i="1"/>
  <c r="A527" i="1"/>
  <c r="A528" i="1"/>
  <c r="A529" i="1" s="1"/>
  <c r="AI527" i="1" l="1"/>
  <c r="AI528" i="1"/>
  <c r="AI529" i="1"/>
  <c r="A530" i="1"/>
  <c r="AI530" i="1" l="1"/>
  <c r="A531" i="1"/>
  <c r="A532" i="1"/>
  <c r="A533" i="1"/>
  <c r="AI532" i="1" l="1"/>
  <c r="AI531" i="1"/>
  <c r="AI533" i="1"/>
  <c r="A534" i="1"/>
  <c r="A535" i="1" s="1"/>
  <c r="AI534" i="1" l="1"/>
  <c r="AI535" i="1"/>
  <c r="A536" i="1"/>
  <c r="A537" i="1"/>
  <c r="AI536" i="1" l="1"/>
  <c r="AI537" i="1"/>
  <c r="A538" i="1"/>
  <c r="A539" i="1"/>
  <c r="A540" i="1"/>
  <c r="AI538" i="1" l="1"/>
  <c r="AI540" i="1"/>
  <c r="AI539" i="1"/>
  <c r="A541" i="1"/>
  <c r="A542" i="1" s="1"/>
  <c r="AI542" i="1" l="1"/>
  <c r="AI541" i="1"/>
  <c r="A543" i="1"/>
  <c r="A544" i="1"/>
  <c r="AI544" i="1" l="1"/>
  <c r="AI543" i="1"/>
  <c r="A545" i="1"/>
  <c r="A546" i="1"/>
  <c r="AI546" i="1" l="1"/>
  <c r="AI545" i="1"/>
  <c r="A547" i="1"/>
  <c r="A548" i="1"/>
  <c r="AI548" i="1" l="1"/>
  <c r="AI547" i="1"/>
  <c r="A549" i="1"/>
  <c r="A550" i="1"/>
  <c r="AI550" i="1" l="1"/>
  <c r="AI549" i="1"/>
  <c r="A551" i="1"/>
  <c r="A552" i="1"/>
  <c r="AI552" i="1" l="1"/>
  <c r="AI551" i="1"/>
  <c r="A553" i="1"/>
  <c r="AI553" i="1" l="1"/>
  <c r="A554" i="1"/>
  <c r="AI554" i="1" l="1"/>
  <c r="A555" i="1"/>
  <c r="AI555" i="1" l="1"/>
  <c r="A556" i="1"/>
  <c r="A557" i="1"/>
  <c r="A558" i="1" s="1"/>
  <c r="AI556" i="1" l="1"/>
  <c r="AI558" i="1"/>
  <c r="AI557" i="1"/>
  <c r="A559" i="1"/>
  <c r="A560" i="1" s="1"/>
  <c r="AI560" i="1" l="1"/>
  <c r="AI559" i="1"/>
  <c r="A561" i="1"/>
  <c r="A562" i="1"/>
  <c r="AI562" i="1" l="1"/>
  <c r="AI561" i="1"/>
  <c r="A563" i="1"/>
  <c r="A564" i="1"/>
  <c r="AI564" i="1" l="1"/>
  <c r="AI563" i="1"/>
  <c r="A565" i="1"/>
  <c r="A566" i="1"/>
  <c r="AI566" i="1" l="1"/>
  <c r="AI565" i="1"/>
  <c r="A567" i="1"/>
  <c r="A568" i="1"/>
  <c r="AI568" i="1" l="1"/>
  <c r="AI567" i="1"/>
  <c r="A569" i="1"/>
  <c r="A570" i="1"/>
  <c r="AI570" i="1" l="1"/>
  <c r="AI569" i="1"/>
  <c r="A571" i="1"/>
  <c r="A572" i="1"/>
  <c r="AI572" i="1" l="1"/>
  <c r="AI571" i="1"/>
  <c r="A573" i="1"/>
  <c r="A574" i="1"/>
  <c r="AI574" i="1" l="1"/>
  <c r="AI573" i="1"/>
  <c r="A575" i="1"/>
  <c r="A576" i="1"/>
  <c r="AI576" i="1" l="1"/>
  <c r="AI575" i="1"/>
  <c r="A577" i="1"/>
  <c r="A578" i="1"/>
  <c r="AI578" i="1" l="1"/>
  <c r="AI577" i="1"/>
  <c r="A579" i="1"/>
  <c r="A580" i="1"/>
  <c r="AI580" i="1" l="1"/>
  <c r="AI579" i="1"/>
  <c r="B3" i="6"/>
  <c r="A581" i="1"/>
  <c r="A582" i="1"/>
  <c r="A583" i="1"/>
  <c r="A584" i="1"/>
  <c r="AI584" i="1" l="1"/>
  <c r="AI583" i="1"/>
  <c r="AI582" i="1"/>
  <c r="AI581" i="1"/>
  <c r="E3" i="6"/>
  <c r="H3" i="6"/>
  <c r="D3" i="6"/>
  <c r="G3" i="6"/>
  <c r="F3" i="6"/>
  <c r="C3" i="6"/>
  <c r="B4" i="6"/>
  <c r="A585" i="1"/>
  <c r="A586" i="1"/>
  <c r="A587" i="1"/>
  <c r="AI587" i="1" l="1"/>
  <c r="AI586" i="1"/>
  <c r="AI585" i="1"/>
  <c r="J3" i="6"/>
  <c r="A3" i="6"/>
  <c r="E4" i="6"/>
  <c r="F4" i="6"/>
  <c r="C4" i="6"/>
  <c r="D4" i="6"/>
  <c r="G4" i="6"/>
  <c r="H4" i="6"/>
  <c r="A588" i="1"/>
  <c r="A589" i="1"/>
  <c r="AI589" i="1" l="1"/>
  <c r="AI588" i="1"/>
  <c r="J4" i="6"/>
  <c r="A4" i="6"/>
  <c r="A590" i="1"/>
  <c r="A591" i="1"/>
  <c r="AI591" i="1" l="1"/>
  <c r="AI590" i="1"/>
  <c r="I4" i="6"/>
  <c r="K4" i="6" s="1"/>
  <c r="L4" i="6" s="1"/>
  <c r="M4" i="6" s="1"/>
  <c r="A592" i="1"/>
  <c r="A593" i="1"/>
  <c r="A594" i="1"/>
  <c r="AI594" i="1" l="1"/>
  <c r="AI593" i="1"/>
  <c r="AI592" i="1"/>
  <c r="A595" i="1"/>
  <c r="A596" i="1"/>
  <c r="AI596" i="1" l="1"/>
  <c r="AI595" i="1"/>
  <c r="A597" i="1"/>
  <c r="A598" i="1"/>
  <c r="A599" i="1"/>
  <c r="A600" i="1"/>
  <c r="A601" i="1"/>
  <c r="A602" i="1"/>
  <c r="A603" i="1"/>
  <c r="A604" i="1" s="1"/>
  <c r="AI602" i="1" l="1"/>
  <c r="AI601" i="1"/>
  <c r="AI600" i="1"/>
  <c r="AI599" i="1"/>
  <c r="AI598" i="1"/>
  <c r="AI597" i="1"/>
  <c r="AI604" i="1"/>
  <c r="AI603" i="1"/>
  <c r="A605" i="1"/>
  <c r="AI605" i="1" l="1"/>
  <c r="A606" i="1"/>
  <c r="AI606" i="1" l="1"/>
  <c r="A607" i="1"/>
  <c r="A608" i="1"/>
  <c r="A609" i="1" s="1"/>
  <c r="AI607" i="1" l="1"/>
  <c r="AI609" i="1"/>
  <c r="AI608" i="1"/>
  <c r="A610" i="1"/>
  <c r="A611" i="1" s="1"/>
  <c r="AI611" i="1" l="1"/>
  <c r="AI610" i="1"/>
  <c r="A612" i="1"/>
  <c r="A613" i="1"/>
  <c r="AI612" i="1" l="1"/>
  <c r="AI613" i="1"/>
  <c r="A614" i="1"/>
  <c r="A615" i="1"/>
  <c r="A616" i="1"/>
  <c r="AI615" i="1" l="1"/>
  <c r="AI614" i="1"/>
  <c r="AI616" i="1"/>
  <c r="A617" i="1"/>
  <c r="A618" i="1"/>
  <c r="AI617" i="1" l="1"/>
  <c r="AI618" i="1"/>
  <c r="A619" i="1"/>
  <c r="AI619" i="1" l="1"/>
  <c r="A620" i="1"/>
  <c r="A621" i="1"/>
  <c r="A622" i="1" s="1"/>
  <c r="AI620" i="1" l="1"/>
  <c r="AI622" i="1"/>
  <c r="AI621" i="1"/>
  <c r="A623" i="1"/>
  <c r="AI623" i="1" l="1"/>
  <c r="A624" i="1"/>
  <c r="AI624" i="1" l="1"/>
  <c r="A625" i="1"/>
  <c r="AI625" i="1" l="1"/>
  <c r="A626" i="1"/>
  <c r="B1" i="3" l="1"/>
  <c r="B2" i="3" s="1"/>
  <c r="AI626" i="1"/>
  <c r="A3" i="2"/>
  <c r="G3" i="2" l="1"/>
  <c r="R3" i="2"/>
  <c r="A4" i="2"/>
  <c r="J3" i="2"/>
  <c r="C3" i="2"/>
  <c r="B3" i="2"/>
  <c r="F3" i="2"/>
  <c r="I3" i="2"/>
  <c r="H3" i="2"/>
  <c r="A5" i="2"/>
  <c r="B4" i="4"/>
  <c r="R5" i="2" l="1"/>
  <c r="G5" i="2"/>
  <c r="D3" i="2"/>
  <c r="E3" i="2"/>
  <c r="K3" i="2"/>
  <c r="L3" i="2"/>
  <c r="G4" i="2"/>
  <c r="R4" i="2"/>
  <c r="I3" i="6"/>
  <c r="K3" i="6" s="1"/>
  <c r="L3" i="6" s="1"/>
  <c r="M3" i="6" s="1"/>
  <c r="F4" i="4"/>
  <c r="E4" i="4"/>
  <c r="G4" i="4"/>
  <c r="I4" i="4"/>
  <c r="A6" i="2"/>
  <c r="J5" i="2"/>
  <c r="F5" i="2"/>
  <c r="H5" i="2"/>
  <c r="N3" i="2"/>
  <c r="C4" i="4"/>
  <c r="J4" i="4"/>
  <c r="H4" i="4"/>
  <c r="D4" i="4"/>
  <c r="I5" i="2"/>
  <c r="B5" i="2"/>
  <c r="C5" i="2"/>
  <c r="J4" i="2"/>
  <c r="B4" i="2"/>
  <c r="C4" i="2"/>
  <c r="I4" i="2"/>
  <c r="H4" i="2"/>
  <c r="F4" i="2"/>
  <c r="A7" i="2"/>
  <c r="B3" i="5"/>
  <c r="B5" i="4"/>
  <c r="M3" i="2" l="1"/>
  <c r="O3" i="2" s="1"/>
  <c r="P3" i="2" s="1"/>
  <c r="Q3" i="2" s="1"/>
  <c r="R7" i="2"/>
  <c r="G7" i="2"/>
  <c r="D4" i="2"/>
  <c r="E4" i="2"/>
  <c r="K4" i="2"/>
  <c r="L4" i="2"/>
  <c r="E5" i="2"/>
  <c r="L5" i="2"/>
  <c r="K5" i="2"/>
  <c r="A4" i="4"/>
  <c r="N4" i="4"/>
  <c r="G6" i="2"/>
  <c r="R6" i="2"/>
  <c r="K4" i="4"/>
  <c r="L4" i="4" s="1"/>
  <c r="F5" i="4"/>
  <c r="D5" i="4"/>
  <c r="G5" i="4"/>
  <c r="I5" i="4"/>
  <c r="H3" i="5"/>
  <c r="G3" i="5"/>
  <c r="D3" i="5"/>
  <c r="J7" i="2"/>
  <c r="B7" i="2"/>
  <c r="H7" i="2"/>
  <c r="N4" i="2"/>
  <c r="F6" i="2"/>
  <c r="B4" i="5" s="1"/>
  <c r="E5" i="4"/>
  <c r="C5" i="4"/>
  <c r="J5" i="4"/>
  <c r="H5" i="4"/>
  <c r="E3" i="5"/>
  <c r="F3" i="5"/>
  <c r="C3" i="5"/>
  <c r="A8" i="2"/>
  <c r="C7" i="2"/>
  <c r="F7" i="2"/>
  <c r="I7" i="2"/>
  <c r="N5" i="2"/>
  <c r="C6" i="2"/>
  <c r="I6" i="2"/>
  <c r="J6" i="2"/>
  <c r="H6" i="2"/>
  <c r="B6" i="2"/>
  <c r="B5" i="5"/>
  <c r="A9" i="2"/>
  <c r="A10" i="2"/>
  <c r="A11" i="2"/>
  <c r="A12" i="2"/>
  <c r="R11" i="2" l="1"/>
  <c r="G11" i="2"/>
  <c r="G10" i="2"/>
  <c r="R10" i="2"/>
  <c r="G9" i="2"/>
  <c r="R9" i="2"/>
  <c r="E6" i="2"/>
  <c r="L6" i="2"/>
  <c r="K6" i="2"/>
  <c r="J3" i="5"/>
  <c r="R8" i="2"/>
  <c r="G8" i="2"/>
  <c r="A3" i="5"/>
  <c r="N5" i="4"/>
  <c r="A5" i="4"/>
  <c r="E7" i="2"/>
  <c r="K7" i="2"/>
  <c r="L7" i="2"/>
  <c r="K5" i="4"/>
  <c r="L5" i="4" s="1"/>
  <c r="M5" i="2"/>
  <c r="M4" i="2"/>
  <c r="O4" i="2" s="1"/>
  <c r="P4" i="2" s="1"/>
  <c r="Q4" i="2" s="1"/>
  <c r="M4" i="4"/>
  <c r="M5" i="4"/>
  <c r="G12" i="2"/>
  <c r="R12" i="2"/>
  <c r="A13" i="2"/>
  <c r="C11" i="2"/>
  <c r="F11" i="2"/>
  <c r="J10" i="2"/>
  <c r="F10" i="2"/>
  <c r="I9" i="2"/>
  <c r="F9" i="2"/>
  <c r="D5" i="5"/>
  <c r="E5" i="5"/>
  <c r="G5" i="5"/>
  <c r="N6" i="2"/>
  <c r="C4" i="5"/>
  <c r="D4" i="5"/>
  <c r="F12" i="2"/>
  <c r="J12" i="2"/>
  <c r="H12" i="2"/>
  <c r="B12" i="2"/>
  <c r="J11" i="2"/>
  <c r="B11" i="2"/>
  <c r="H11" i="2"/>
  <c r="I11" i="2"/>
  <c r="B10" i="2"/>
  <c r="I10" i="2"/>
  <c r="H10" i="2"/>
  <c r="C10" i="2"/>
  <c r="B9" i="2"/>
  <c r="H9" i="2"/>
  <c r="J9" i="2"/>
  <c r="C9" i="2"/>
  <c r="F5" i="5"/>
  <c r="H5" i="5"/>
  <c r="C5" i="5"/>
  <c r="H8" i="2"/>
  <c r="I8" i="2"/>
  <c r="B8" i="2"/>
  <c r="G4" i="5"/>
  <c r="H4" i="5"/>
  <c r="F4" i="5"/>
  <c r="N7" i="2"/>
  <c r="C12" i="2"/>
  <c r="I12" i="2"/>
  <c r="C8" i="2"/>
  <c r="F8" i="2"/>
  <c r="J8" i="2"/>
  <c r="E4" i="5"/>
  <c r="B6" i="4"/>
  <c r="B6" i="5"/>
  <c r="B7" i="5"/>
  <c r="M7" i="2" l="1"/>
  <c r="M6" i="2"/>
  <c r="O6" i="2" s="1"/>
  <c r="P6" i="2" s="1"/>
  <c r="Q6" i="2" s="1"/>
  <c r="J5" i="5"/>
  <c r="E8" i="2"/>
  <c r="K8" i="2"/>
  <c r="L8" i="2"/>
  <c r="A5" i="5"/>
  <c r="E9" i="2"/>
  <c r="K9" i="2"/>
  <c r="L9" i="2"/>
  <c r="E10" i="2"/>
  <c r="L10" i="2"/>
  <c r="K10" i="2"/>
  <c r="E11" i="2"/>
  <c r="L11" i="2"/>
  <c r="K11" i="2"/>
  <c r="A4" i="5"/>
  <c r="J4" i="5"/>
  <c r="O7" i="2"/>
  <c r="P7" i="2" s="1"/>
  <c r="Q7" i="2" s="1"/>
  <c r="I3" i="5"/>
  <c r="K3" i="5" s="1"/>
  <c r="L3" i="5" s="1"/>
  <c r="O5" i="2"/>
  <c r="P5" i="2" s="1"/>
  <c r="Q5" i="2" s="1"/>
  <c r="I4" i="5"/>
  <c r="I5" i="5"/>
  <c r="K5" i="5" s="1"/>
  <c r="L5" i="5" s="1"/>
  <c r="D8" i="2"/>
  <c r="D5" i="2"/>
  <c r="D7" i="2"/>
  <c r="D6" i="2"/>
  <c r="D9" i="2"/>
  <c r="D10" i="2"/>
  <c r="D11" i="2"/>
  <c r="D12" i="2"/>
  <c r="E12" i="2"/>
  <c r="K12" i="2"/>
  <c r="L12" i="2"/>
  <c r="R13" i="2"/>
  <c r="G13" i="2"/>
  <c r="A14" i="2"/>
  <c r="C13" i="2"/>
  <c r="B13" i="2"/>
  <c r="F13" i="2"/>
  <c r="I13" i="2"/>
  <c r="H13" i="2"/>
  <c r="C6" i="5"/>
  <c r="D6" i="5"/>
  <c r="N10" i="2"/>
  <c r="B7" i="4"/>
  <c r="F6" i="4"/>
  <c r="D6" i="4"/>
  <c r="E7" i="5"/>
  <c r="D7" i="5"/>
  <c r="G6" i="4"/>
  <c r="H6" i="4"/>
  <c r="J13" i="2"/>
  <c r="G7" i="5"/>
  <c r="C7" i="5"/>
  <c r="I6" i="4"/>
  <c r="F7" i="5"/>
  <c r="E6" i="5"/>
  <c r="F6" i="5"/>
  <c r="H6" i="5"/>
  <c r="G6" i="5"/>
  <c r="N8" i="2"/>
  <c r="N9" i="2"/>
  <c r="N11" i="2"/>
  <c r="B3" i="7"/>
  <c r="E6" i="4"/>
  <c r="C6" i="4"/>
  <c r="H7" i="5"/>
  <c r="J6" i="4"/>
  <c r="N12" i="2"/>
  <c r="K4" i="5" l="1"/>
  <c r="L4" i="5" s="1"/>
  <c r="M11" i="2"/>
  <c r="L13" i="2"/>
  <c r="K13" i="2"/>
  <c r="M4" i="5"/>
  <c r="J3" i="7"/>
  <c r="J7" i="5"/>
  <c r="J6" i="5"/>
  <c r="A6" i="5"/>
  <c r="O11" i="2"/>
  <c r="P11" i="2" s="1"/>
  <c r="Q11" i="2" s="1"/>
  <c r="M3" i="5"/>
  <c r="M10" i="2"/>
  <c r="O10" i="2" s="1"/>
  <c r="P10" i="2" s="1"/>
  <c r="Q10" i="2" s="1"/>
  <c r="M9" i="2"/>
  <c r="M8" i="2"/>
  <c r="K6" i="4"/>
  <c r="L6" i="4" s="1"/>
  <c r="N6" i="4"/>
  <c r="A6" i="4"/>
  <c r="D13" i="2"/>
  <c r="M5" i="5"/>
  <c r="A7" i="5"/>
  <c r="R14" i="2"/>
  <c r="G14" i="2"/>
  <c r="M12" i="2"/>
  <c r="O12" i="2" s="1"/>
  <c r="P12" i="2" s="1"/>
  <c r="Q12" i="2" s="1"/>
  <c r="E13" i="2"/>
  <c r="A15" i="2"/>
  <c r="A16" i="2" s="1"/>
  <c r="B14" i="2"/>
  <c r="F14" i="2"/>
  <c r="I14" i="2"/>
  <c r="C14" i="2"/>
  <c r="H14" i="2"/>
  <c r="N13" i="2"/>
  <c r="G3" i="7"/>
  <c r="F3" i="7"/>
  <c r="H3" i="7"/>
  <c r="H7" i="4"/>
  <c r="F7" i="4"/>
  <c r="I7" i="4"/>
  <c r="E7" i="4"/>
  <c r="C3" i="7"/>
  <c r="D3" i="7"/>
  <c r="E3" i="7"/>
  <c r="D7" i="4"/>
  <c r="C7" i="4"/>
  <c r="J7" i="4"/>
  <c r="G7" i="4"/>
  <c r="J14" i="2"/>
  <c r="J16" i="2"/>
  <c r="R16" i="2" l="1"/>
  <c r="G16" i="2"/>
  <c r="M13" i="2"/>
  <c r="D14" i="2"/>
  <c r="L14" i="2"/>
  <c r="K14" i="2"/>
  <c r="O13" i="2"/>
  <c r="P13" i="2" s="1"/>
  <c r="Q13" i="2" s="1"/>
  <c r="A7" i="4"/>
  <c r="N7" i="4"/>
  <c r="A3" i="7"/>
  <c r="K7" i="4"/>
  <c r="L7" i="4" s="1"/>
  <c r="O8" i="2"/>
  <c r="P8" i="2" s="1"/>
  <c r="Q8" i="2" s="1"/>
  <c r="I6" i="5"/>
  <c r="K6" i="5" s="1"/>
  <c r="L6" i="5" s="1"/>
  <c r="M6" i="5" s="1"/>
  <c r="I3" i="7"/>
  <c r="K3" i="7" s="1"/>
  <c r="L3" i="7" s="1"/>
  <c r="O9" i="2"/>
  <c r="P9" i="2" s="1"/>
  <c r="Q9" i="2" s="1"/>
  <c r="I7" i="5"/>
  <c r="K7" i="5" s="1"/>
  <c r="L7" i="5" s="1"/>
  <c r="M6" i="4"/>
  <c r="E14" i="2"/>
  <c r="R15" i="2"/>
  <c r="G15" i="2"/>
  <c r="F16" i="2"/>
  <c r="C16" i="2"/>
  <c r="B16" i="2"/>
  <c r="I16" i="2"/>
  <c r="H16" i="2"/>
  <c r="I15" i="2"/>
  <c r="B15" i="2"/>
  <c r="H15" i="2"/>
  <c r="F15" i="2"/>
  <c r="C15" i="2"/>
  <c r="B8" i="4"/>
  <c r="B9" i="4" s="1"/>
  <c r="N14" i="2"/>
  <c r="B4" i="7"/>
  <c r="B8" i="5"/>
  <c r="J15" i="2"/>
  <c r="D16" i="2" l="1"/>
  <c r="E16" i="2"/>
  <c r="K16" i="2"/>
  <c r="L16" i="2"/>
  <c r="D15" i="2"/>
  <c r="L15" i="2"/>
  <c r="K15" i="2"/>
  <c r="M14" i="2"/>
  <c r="O14" i="2" s="1"/>
  <c r="P14" i="2" s="1"/>
  <c r="Q14" i="2" s="1"/>
  <c r="N31" i="4"/>
  <c r="N48" i="4"/>
  <c r="N25" i="4"/>
  <c r="N30" i="4"/>
  <c r="N18" i="4"/>
  <c r="J4" i="7"/>
  <c r="J8" i="5"/>
  <c r="I8" i="5"/>
  <c r="M3" i="7"/>
  <c r="M7" i="5"/>
  <c r="M7" i="4"/>
  <c r="E15" i="2"/>
  <c r="N39" i="4"/>
  <c r="N16" i="4"/>
  <c r="N43" i="4"/>
  <c r="N41" i="4"/>
  <c r="N17" i="4"/>
  <c r="N15" i="4"/>
  <c r="N20" i="4"/>
  <c r="N37" i="4"/>
  <c r="N22" i="4"/>
  <c r="N11" i="4"/>
  <c r="N52" i="4"/>
  <c r="N12" i="4"/>
  <c r="N38" i="4"/>
  <c r="N10" i="4"/>
  <c r="N50" i="4"/>
  <c r="N42" i="4"/>
  <c r="N19" i="4"/>
  <c r="N33" i="4"/>
  <c r="N29" i="4"/>
  <c r="N45" i="4"/>
  <c r="N27" i="4"/>
  <c r="N36" i="4"/>
  <c r="N23" i="4"/>
  <c r="N21" i="4"/>
  <c r="N34" i="4"/>
  <c r="N44" i="4"/>
  <c r="N24" i="4"/>
  <c r="N46" i="4"/>
  <c r="N32" i="4"/>
  <c r="N14" i="4"/>
  <c r="N49" i="4"/>
  <c r="N28" i="4"/>
  <c r="N26" i="4"/>
  <c r="N13" i="4"/>
  <c r="N47" i="4"/>
  <c r="N35" i="4"/>
  <c r="N40" i="4"/>
  <c r="N51" i="4"/>
  <c r="D9" i="4"/>
  <c r="C9" i="4"/>
  <c r="I9" i="4"/>
  <c r="J9" i="4"/>
  <c r="N16" i="2"/>
  <c r="H9" i="4"/>
  <c r="G9" i="4"/>
  <c r="E9" i="4"/>
  <c r="F9" i="4"/>
  <c r="H8" i="4"/>
  <c r="F8" i="4"/>
  <c r="D8" i="4"/>
  <c r="G8" i="4"/>
  <c r="E8" i="4"/>
  <c r="I8" i="4"/>
  <c r="C8" i="4"/>
  <c r="J8" i="4"/>
  <c r="N15" i="2"/>
  <c r="E4" i="7"/>
  <c r="D4" i="7"/>
  <c r="G4" i="7"/>
  <c r="C4" i="7"/>
  <c r="F4" i="7"/>
  <c r="H4" i="7"/>
  <c r="D8" i="5"/>
  <c r="G8" i="5"/>
  <c r="C8" i="5"/>
  <c r="H8" i="5"/>
  <c r="E8" i="5"/>
  <c r="F8" i="5"/>
  <c r="A9" i="4" l="1"/>
  <c r="N9" i="4"/>
  <c r="M16" i="2"/>
  <c r="O16" i="2" s="1"/>
  <c r="P16" i="2" s="1"/>
  <c r="Q16" i="2" s="1"/>
  <c r="K9" i="4"/>
  <c r="L9" i="4" s="1"/>
  <c r="M9" i="4" s="1"/>
  <c r="I4" i="7"/>
  <c r="K4" i="7" s="1"/>
  <c r="L4" i="7" s="1"/>
  <c r="M4" i="7" s="1"/>
  <c r="A8" i="4"/>
  <c r="N8" i="4"/>
  <c r="M15" i="2"/>
  <c r="O15" i="2" s="1"/>
  <c r="P15" i="2" s="1"/>
  <c r="Q15" i="2" s="1"/>
  <c r="K8" i="4"/>
  <c r="L8" i="4" s="1"/>
  <c r="M8" i="4" s="1"/>
  <c r="A4" i="7"/>
  <c r="A8" i="5"/>
  <c r="K8" i="5"/>
  <c r="L8" i="5" s="1"/>
  <c r="M8" i="5" s="1"/>
  <c r="AP142" i="1"/>
  <c r="AP192" i="1"/>
  <c r="AP151" i="1"/>
  <c r="AP5" i="1"/>
  <c r="AP214" i="1"/>
  <c r="AP181" i="1"/>
  <c r="AP153" i="1"/>
  <c r="AP209" i="1"/>
  <c r="AP191" i="1"/>
  <c r="AP187" i="1"/>
  <c r="AP179" i="1"/>
  <c r="AP197" i="1"/>
  <c r="AP199" i="1"/>
  <c r="AP156" i="1"/>
  <c r="AP207" i="1"/>
  <c r="AP208" i="1"/>
  <c r="AP186" i="1"/>
  <c r="AP158" i="1"/>
  <c r="AP141" i="1"/>
  <c r="AP205" i="1"/>
  <c r="AP188" i="1"/>
  <c r="AP180" i="1"/>
  <c r="AP126" i="1"/>
  <c r="AP201" i="1"/>
  <c r="AP59" i="1"/>
  <c r="AP116" i="1"/>
  <c r="AP77" i="1"/>
  <c r="AP53" i="1"/>
  <c r="AP55" i="1"/>
  <c r="AP87" i="1"/>
  <c r="AP8" i="1"/>
  <c r="AP37" i="1"/>
  <c r="AP169" i="1"/>
  <c r="AP83" i="1"/>
  <c r="AP29" i="1"/>
  <c r="AP66" i="1"/>
  <c r="AP170" i="1"/>
  <c r="AP135" i="1"/>
  <c r="AP82" i="1"/>
  <c r="AP17" i="1"/>
  <c r="AP31" i="1"/>
  <c r="AP108" i="1"/>
  <c r="AP78" i="1"/>
  <c r="AP35" i="1"/>
  <c r="AP33" i="1"/>
  <c r="AP104" i="1"/>
  <c r="AP52" i="1"/>
  <c r="AP34" i="1"/>
  <c r="AP152" i="1"/>
  <c r="AP74" i="1"/>
  <c r="AP84" i="1"/>
  <c r="AP24" i="1"/>
  <c r="AP69" i="1"/>
  <c r="AP163" i="1"/>
  <c r="AP164" i="1"/>
  <c r="AP136" i="1"/>
  <c r="AP133" i="1"/>
  <c r="AP112" i="1"/>
  <c r="AP85" i="1"/>
  <c r="AP144" i="1"/>
  <c r="AP64" i="1"/>
  <c r="AP6" i="1"/>
  <c r="AP19" i="1"/>
  <c r="AP157" i="1"/>
  <c r="AP168" i="1"/>
  <c r="AP72" i="1"/>
  <c r="AP93" i="1"/>
  <c r="AP25" i="1"/>
  <c r="AP154" i="1"/>
  <c r="AP56" i="1"/>
  <c r="AP101" i="1"/>
  <c r="AP51" i="1"/>
  <c r="AP105" i="1"/>
  <c r="AP20" i="1"/>
  <c r="AP32" i="1"/>
  <c r="AP130" i="1"/>
  <c r="AP7" i="1"/>
  <c r="AP47" i="1"/>
  <c r="AP173" i="1"/>
  <c r="AP70" i="1"/>
  <c r="AP81" i="1"/>
  <c r="AP14" i="1"/>
  <c r="AP161" i="1"/>
  <c r="AP79" i="1"/>
  <c r="AP57" i="1"/>
  <c r="AP91" i="1"/>
  <c r="AP94" i="1"/>
  <c r="AP76" i="1"/>
  <c r="AP120" i="1"/>
  <c r="AP176" i="1"/>
  <c r="AP147" i="1"/>
  <c r="AP183" i="1"/>
  <c r="AP204" i="1"/>
  <c r="AP160" i="1"/>
  <c r="AP134" i="1"/>
  <c r="AP178" i="1"/>
  <c r="AP189" i="1"/>
  <c r="AP26" i="1"/>
  <c r="AP185" i="1"/>
  <c r="AP203" i="1"/>
  <c r="AP10" i="1"/>
  <c r="AP211" i="1"/>
  <c r="AP45" i="1"/>
  <c r="AP50" i="1"/>
  <c r="AP193" i="1"/>
  <c r="AP195" i="1"/>
  <c r="AP182" i="1"/>
  <c r="AP196" i="1"/>
  <c r="AP212" i="1"/>
  <c r="AP190" i="1"/>
  <c r="AP63" i="1"/>
  <c r="AP106" i="1"/>
  <c r="AP71" i="1"/>
  <c r="AP98" i="1"/>
  <c r="AP43" i="1"/>
  <c r="AP89" i="1"/>
  <c r="AP123" i="1"/>
  <c r="AP118" i="1"/>
  <c r="AP21" i="1"/>
  <c r="AP177" i="1"/>
  <c r="AP155" i="1"/>
  <c r="AP95" i="1"/>
  <c r="AP114" i="1"/>
  <c r="AP165" i="1"/>
  <c r="AP166" i="1"/>
  <c r="AP100" i="1"/>
  <c r="AP46" i="1"/>
  <c r="AP4" i="1"/>
  <c r="AP146" i="1"/>
  <c r="AP113" i="1"/>
  <c r="AP12" i="1"/>
  <c r="AP42" i="1"/>
  <c r="AP99" i="1"/>
  <c r="AP124" i="1"/>
  <c r="AP40" i="1"/>
  <c r="AP175" i="1"/>
  <c r="AP131" i="1"/>
  <c r="AP110" i="1"/>
  <c r="AP107" i="1"/>
  <c r="AP143" i="1"/>
  <c r="AP18" i="1"/>
  <c r="AP150" i="1"/>
  <c r="AP128" i="1"/>
  <c r="AP119" i="1"/>
  <c r="AP140" i="1"/>
  <c r="AP73" i="1"/>
  <c r="AP11" i="1"/>
  <c r="AP96" i="1"/>
  <c r="AP38" i="1"/>
  <c r="AP117" i="1"/>
  <c r="AP16" i="1"/>
  <c r="AP162" i="1"/>
  <c r="AP138" i="1"/>
  <c r="AP67" i="1"/>
  <c r="AP90" i="1"/>
  <c r="AP172" i="1"/>
  <c r="AP145" i="1"/>
  <c r="AP92" i="1"/>
  <c r="AP3" i="1"/>
  <c r="AP61" i="1"/>
  <c r="AP65" i="1"/>
  <c r="AP27" i="1"/>
  <c r="AP15" i="1"/>
  <c r="AP122" i="1"/>
  <c r="AP48" i="1"/>
  <c r="AP148" i="1"/>
  <c r="AP137" i="1"/>
  <c r="AP68" i="1"/>
  <c r="AP9" i="1"/>
  <c r="AP22" i="1"/>
  <c r="AP103" i="1"/>
  <c r="AP80" i="1"/>
  <c r="AP28" i="1"/>
  <c r="AP58" i="1"/>
  <c r="AP62" i="1"/>
</calcChain>
</file>

<file path=xl/sharedStrings.xml><?xml version="1.0" encoding="utf-8"?>
<sst xmlns="http://schemas.openxmlformats.org/spreadsheetml/2006/main" count="1098" uniqueCount="498">
  <si>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</si>
  <si>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</si>
  <si>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</si>
  <si>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</si>
  <si>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</si>
  <si>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</si>
  <si>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</si>
  <si>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</si>
  <si>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</si>
  <si>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</si>
  <si>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</si>
  <si>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</si>
  <si>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</si>
  <si>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</si>
  <si>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</si>
  <si>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</si>
  <si>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</si>
  <si>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</si>
  <si>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</si>
  <si>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</si>
  <si>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</si>
  <si>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</si>
  <si>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</si>
  <si>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</si>
  <si>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</si>
  <si>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</si>
  <si>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</si>
  <si>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</si>
  <si>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</si>
  <si>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</si>
  <si>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</si>
  <si>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</si>
  <si>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</si>
  <si>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</si>
  <si>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</si>
  <si>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</si>
  <si>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</si>
  <si>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</si>
  <si>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</si>
  <si>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</si>
  <si>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</si>
  <si>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</si>
  <si>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</si>
  <si>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</si>
  <si>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</si>
  <si>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</si>
  <si>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</si>
  <si>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</si>
  <si>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</si>
  <si>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</si>
  <si>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</si>
  <si>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</si>
  <si>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</si>
  <si>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</si>
  <si>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</si>
  <si>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</si>
  <si>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</si>
  <si>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</si>
  <si>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</si>
  <si>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</si>
  <si>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</si>
  <si>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</si>
  <si>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</si>
  <si>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</si>
  <si>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</si>
  <si>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</si>
  <si>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</si>
  <si>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</si>
  <si>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</si>
  <si>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</si>
  <si>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</si>
  <si>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</si>
  <si>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</si>
  <si>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</si>
  <si>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</si>
  <si>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</si>
  <si>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</si>
  <si>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</si>
  <si>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</si>
  <si>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</si>
  <si>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</si>
  <si>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</si>
  <si>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</si>
  <si>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</si>
  <si>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</si>
  <si>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</si>
  <si>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</si>
  <si>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</si>
  <si>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</si>
  <si>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</si>
  <si>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</si>
  <si>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</si>
  <si>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</si>
  <si>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</si>
  <si>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</si>
  <si>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</si>
  <si>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</si>
  <si>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</si>
  <si>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</si>
  <si>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</si>
  <si>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</si>
  <si>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</si>
  <si>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</si>
  <si>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</si>
  <si>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</si>
  <si>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</si>
  <si>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</si>
  <si>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</si>
  <si>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</si>
  <si>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</si>
  <si>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</si>
  <si>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</si>
  <si>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</si>
  <si>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</si>
  <si>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</si>
  <si>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</si>
  <si>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</si>
  <si>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</si>
  <si>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</si>
  <si>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PALET APEL BUTEK</t>
  </si>
  <si>
    <t>PALET ANGGUR BUTEK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</si>
  <si>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</si>
  <si>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</si>
  <si>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</si>
  <si>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</si>
  <si>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</si>
  <si>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</si>
  <si>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</si>
  <si>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</si>
  <si>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</si>
  <si>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</si>
  <si>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</si>
  <si>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</si>
  <si>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</si>
  <si>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</si>
  <si>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</si>
  <si>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MAP KANCING SIKA AC-5 PUTIH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</si>
  <si>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</si>
  <si>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</si>
  <si>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</si>
  <si>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</si>
  <si>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</si>
  <si>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</si>
  <si>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</si>
  <si>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</si>
  <si>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GARISAN BESI 30 YOEKER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</si>
  <si>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</si>
  <si>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</si>
  <si>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</si>
  <si>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</si>
  <si>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</si>
  <si>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</si>
  <si>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</si>
  <si>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</si>
  <si>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</si>
  <si>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</si>
  <si>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</si>
  <si>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</si>
  <si>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</si>
  <si>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</si>
  <si>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</si>
  <si>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</si>
  <si>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</si>
  <si>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</si>
  <si>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PAPER BAG / TAS MOTIF BATIK UK KECIL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</si>
  <si>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</si>
  <si>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</si>
  <si>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</si>
  <si>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</si>
  <si>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</si>
  <si>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</si>
  <si>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</si>
  <si>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</si>
  <si>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</si>
  <si>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</si>
  <si>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</si>
  <si>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TF BD KLG BD 839</t>
  </si>
  <si>
    <t>PELNA</t>
  </si>
  <si>
    <t>PELNA LAPTOP TABEL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</si>
  <si>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</si>
  <si>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</si>
  <si>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</si>
  <si>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</si>
  <si>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</si>
  <si>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</si>
  <si>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</si>
  <si>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</si>
  <si>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PELNA 05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</si>
  <si>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</si>
  <si>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</si>
  <si>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</si>
  <si>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</si>
  <si>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</si>
  <si>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</si>
  <si>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</si>
  <si>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</si>
  <si>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</si>
  <si>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</si>
  <si>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</si>
  <si>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</si>
  <si>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</si>
  <si>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</si>
  <si>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</si>
  <si>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</si>
  <si>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</si>
  <si>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</si>
  <si>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</si>
  <si>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</si>
  <si>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</si>
  <si>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</si>
  <si>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</si>
  <si>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</si>
  <si>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</si>
  <si>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</si>
  <si>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</si>
  <si>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</si>
  <si>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</si>
  <si>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</si>
  <si>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</si>
  <si>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</si>
  <si>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</si>
  <si>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</si>
  <si>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</si>
  <si>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</si>
  <si>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</si>
  <si>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</si>
  <si>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</si>
  <si>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</si>
  <si>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</si>
  <si>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</si>
  <si>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</si>
  <si>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</si>
  <si>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</si>
  <si>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</si>
  <si>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</si>
  <si>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</si>
  <si>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</si>
  <si>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</si>
  <si>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</si>
  <si>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</si>
  <si>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</si>
  <si>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</si>
  <si>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</si>
  <si>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</si>
  <si>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</si>
  <si>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</si>
  <si>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</si>
  <si>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</si>
  <si>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</si>
  <si>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</si>
  <si>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</si>
  <si>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</si>
  <si>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</si>
  <si>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</si>
  <si>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</si>
  <si>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</si>
  <si>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BALLPEN PROMOSI HM-2220 U/ BONUS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</si>
  <si>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</si>
  <si>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</si>
  <si>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</si>
  <si>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</si>
  <si>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</si>
  <si>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</si>
  <si>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</si>
  <si>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</si>
  <si>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GLUE STICK 7 X 29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</si>
  <si>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</si>
  <si>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</si>
  <si>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</si>
  <si>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</si>
  <si>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</si>
  <si>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</si>
  <si>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</si>
  <si>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</si>
  <si>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</si>
  <si>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</si>
  <si>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</si>
  <si>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</si>
  <si>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</si>
  <si>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</si>
  <si>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</si>
  <si>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</si>
  <si>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</si>
  <si>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</si>
  <si>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</si>
  <si>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</si>
  <si>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</si>
  <si>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</si>
  <si>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</si>
  <si>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</si>
  <si>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</si>
  <si>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</si>
  <si>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</si>
  <si>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</si>
  <si>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</si>
  <si>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</si>
  <si>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</si>
  <si>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</si>
  <si>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</si>
  <si>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</si>
  <si>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</si>
  <si>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</si>
  <si>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</si>
  <si>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</si>
  <si>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</si>
  <si>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</si>
  <si>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</si>
  <si>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</si>
  <si>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</si>
  <si>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</si>
  <si>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</si>
  <si>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</si>
  <si>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</si>
  <si>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</si>
  <si>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</si>
  <si>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</si>
  <si>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</si>
  <si>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</si>
  <si>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</si>
  <si>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</si>
  <si>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</si>
  <si>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</si>
  <si>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</si>
  <si>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</si>
  <si>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</si>
  <si>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</si>
  <si>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</si>
  <si>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</si>
  <si>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</si>
  <si>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</si>
  <si>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</si>
  <si>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</si>
  <si>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</si>
  <si>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ENTER C/ BOARD ANTI API</t>
  </si>
  <si>
    <t>12 DZ</t>
  </si>
  <si>
    <t>ENTER C/BOARD ANTI PECAH</t>
  </si>
  <si>
    <t>8 DZ</t>
  </si>
  <si>
    <t>GRS SABLON 290</t>
  </si>
  <si>
    <t>ENTER BUSUR NO.4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</si>
  <si>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</si>
  <si>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</si>
  <si>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</si>
  <si>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</si>
  <si>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</si>
  <si>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</si>
  <si>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</si>
  <si>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</si>
  <si>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</si>
  <si>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</si>
  <si>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</si>
  <si>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</si>
  <si>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</si>
  <si>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</si>
  <si>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</si>
  <si>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</si>
  <si>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</si>
  <si>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</si>
  <si>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</si>
  <si>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</si>
  <si>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</si>
  <si>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</si>
  <si>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</si>
  <si>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</si>
  <si>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</si>
  <si>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</si>
  <si>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SEMPOA 17 T</t>
  </si>
  <si>
    <t>KOJIKO BUSUR 360 K</t>
  </si>
  <si>
    <t>100 DZ</t>
  </si>
  <si>
    <t>SA[UTRO OFFICE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</si>
  <si>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</si>
  <si>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</si>
  <si>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</si>
  <si>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</si>
  <si>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</si>
  <si>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</si>
  <si>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AC-106 F PUTIH SUSU</t>
  </si>
  <si>
    <t>AC-106 F KUNING</t>
  </si>
  <si>
    <t>AC-106 F MERAH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</si>
  <si>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</si>
  <si>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</si>
  <si>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</si>
  <si>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</si>
  <si>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</si>
  <si>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</si>
  <si>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</si>
  <si>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</si>
  <si>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</si>
  <si>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</si>
  <si>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PC KODE 3SS 3D A 20200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</si>
  <si>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</si>
  <si>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</si>
  <si>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</si>
  <si>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</si>
  <si>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</si>
  <si>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</si>
  <si>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</si>
  <si>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MAP L/ CLEAR H SIKA AC-105 MERAH</t>
  </si>
  <si>
    <t>MAP L/ CLEAR H SIKA AC-105 PUTIH</t>
  </si>
  <si>
    <t>MAP L/ CLEAR H SIKA AC-105 BIRU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</si>
  <si>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</si>
  <si>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</si>
  <si>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</si>
  <si>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</si>
  <si>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</si>
  <si>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</si>
  <si>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</si>
  <si>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</si>
  <si>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</si>
  <si>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</si>
  <si>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</si>
  <si>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</si>
  <si>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</si>
  <si>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</si>
  <si>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</si>
  <si>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LPY 66-11</t>
  </si>
  <si>
    <t>PCM LPY 66-17</t>
  </si>
  <si>
    <t>PCM LPY 66-31</t>
  </si>
  <si>
    <t>PCM LPY 66-7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</si>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</sst>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3" fontId="13" fillId="0" borderId="0" xfId="0" applyNumberFormat="1" applyFont="1" applyFill="1" applyAlignment="1">
      <alignment vertical="center"/>
    </xf>
    <xf numFmtId="4" fontId="13" fillId="0" borderId="0" xfId="0" applyNumberFormat="1" applyFont="1" applyFill="1" applyAlignment="1">
      <alignment vertical="center"/>
    </xf>
    <xf numFmtId="10" fontId="13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14" fontId="13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vertical="center"/>
    </xf>
    <xf numFmtId="4" fontId="13" fillId="0" borderId="0" xfId="0" applyNumberFormat="1" applyFont="1" applyFill="1" applyBorder="1" applyAlignment="1">
      <alignment vertical="center"/>
    </xf>
    <xf numFmtId="10" fontId="13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Border="1" applyAlignment="1">
      <alignment vertical="center"/>
    </xf>
    <xf numFmtId="4" fontId="16" fillId="0" borderId="0" xfId="0" applyNumberFormat="1" applyFont="1" applyFill="1" applyAlignment="1">
      <alignment vertical="center"/>
    </xf>
    <xf numFmtId="10" fontId="16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43" fontId="17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0" xfId="0" pivotButton="1"/>
    <xf numFmtId="0" fontId="19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49" fontId="20" fillId="0" borderId="0" xfId="0" applyNumberFormat="1" applyFont="1" applyFill="1" applyAlignment="1">
      <alignment horizontal="center" vertical="center"/>
    </xf>
    <xf numFmtId="14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vertical="center"/>
    </xf>
    <xf numFmtId="3" fontId="20" fillId="0" borderId="0" xfId="0" applyNumberFormat="1" applyFont="1" applyFill="1" applyAlignment="1">
      <alignment vertical="center"/>
    </xf>
    <xf numFmtId="4" fontId="20" fillId="0" borderId="0" xfId="0" applyNumberFormat="1" applyFont="1" applyFill="1" applyAlignment="1">
      <alignment vertical="center"/>
    </xf>
    <xf numFmtId="10" fontId="20" fillId="0" borderId="0" xfId="0" applyNumberFormat="1" applyFont="1" applyFill="1" applyAlignment="1">
      <alignment horizontal="right" vertical="center"/>
    </xf>
    <xf numFmtId="10" fontId="20" fillId="0" borderId="0" xfId="0" applyNumberFormat="1" applyFont="1" applyFill="1" applyAlignment="1">
      <alignment vertical="center"/>
    </xf>
    <xf numFmtId="43" fontId="20" fillId="0" borderId="0" xfId="0" applyNumberFormat="1" applyFont="1" applyFill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4" fontId="22" fillId="0" borderId="0" xfId="0" applyNumberFormat="1" applyFont="1" applyFill="1" applyBorder="1" applyAlignment="1">
      <alignment vertical="center"/>
    </xf>
    <xf numFmtId="10" fontId="22" fillId="0" borderId="0" xfId="0" applyNumberFormat="1" applyFont="1" applyFill="1" applyBorder="1" applyAlignment="1">
      <alignment vertical="center"/>
    </xf>
    <xf numFmtId="43" fontId="22" fillId="0" borderId="0" xfId="0" applyNumberFormat="1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4" fontId="0" fillId="0" borderId="0" xfId="0" applyNumberFormat="1" applyFill="1"/>
  </cellXfs>
  <cellStyles count="2">
    <cellStyle name="Hyperlink" xfId="1" builtinId="8"/>
    <cellStyle name="Normal" xfId="0" builtinId="0"/>
  </cellStyles>
  <dxfs count="24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45.616876388885" createdVersion="5" refreshedVersion="5" minRefreshableVersion="3" recordCount="626">
  <cacheSource type="worksheet">
    <worksheetSource name="NOTA"/>
  </cacheSource>
  <cacheFields count="42">
    <cacheField name="ID" numFmtId="3">
      <sharedItems containsMixedTypes="1" containsNumber="1" containsInteger="1" minValue="1" maxValue="1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"/>
    </cacheField>
    <cacheField name="TANGGAL" numFmtId="14">
      <sharedItems containsNonDate="0" containsDate="1" containsString="0" containsBlank="1" minDate="2023-04-29T00:00:00" maxDate="2023-04-30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5-02T00:00:00" maxDate="2023-05-03T00:00:00"/>
    </cacheField>
    <cacheField name="SERI" numFmtId="0">
      <sharedItems containsNonDate="0" containsString="0" containsBlank="1"/>
    </cacheField>
    <cacheField name="NAMA BARANG" numFmtId="0">
      <sharedItems containsBlank="1" count="484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CRAYON PUTAR TWCR-12MINI JK" u="1"/>
        <s v="REFILL GEL FANCY VRG-2015 (PRINCESS)" u="1"/>
        <s v="BT 20 CM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SEMPOA 17 T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BT 30 CM" u="1"/>
        <s v="MAP KCG ATOS MRH" u="1"/>
        <s v="B CLIP 107 KENKO" u="1"/>
        <s v="JARUM PENTOL MIKA 38MM (ISI 40)" u="1"/>
        <s v="PENGGARIS SET PS-9810/ 20CM/ PPK/ UNICORN" u="1"/>
        <s v="GEL ZHIXIN + REFILL G-3130" u="1"/>
        <s v="GEL ZHIXIN + REFILL G-3131" u="1"/>
        <s v="GEL ZHIXIN + REFILL G-3132" u="1"/>
        <s v="CORRECTION FLUID CF-S224 JK" u="1"/>
        <s v="GEL ZHIXIN + REFILL G-3133" u="1"/>
        <s v="ZIPPER FILE 192BT WARNA ORANGE" u="1"/>
        <s v="GEL ZHIXIN + REFILL G-3135" u="1"/>
        <s v="ENTER CAT AIR A 129" u="1"/>
        <s v="GEL ZHIXIN + REFILL G-3136" u="1"/>
        <s v="GEL ZHIXIN + REFILL G-3137" u="1"/>
        <s v="CORRECTION FLUID CF-S225 JK" u="1"/>
        <s v="BUSINESS FILE SIKA AC-106 HIJAU" u="1"/>
        <s v="GEL ZHIXIN + REFILL G-3112" u="1"/>
        <s v="ERASER 526-B40BL JK" u="1"/>
        <s v="ENTER BK TABUNGAN" u="1"/>
        <s v="TAPE DISPENSER 801 UNGU" u="1"/>
        <s v="TAPE DISPENSER 805 UNGU" u="1"/>
        <s v="BULLDOG CLIP 6-145 JK" u="1"/>
        <s v="GEL ZHIXIN + REFILL G-3117" u="1"/>
        <s v="GEL TIZO TG31220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MAP KANCING SIKA AC-05 KUNING" u="1"/>
        <s v="REFILL GEL FANCY VRG-2016 (ANIMAL CARNIVAL)" u="1"/>
        <s v="ZIPPER FILE CLEAR HOLDER 555 20 FILE YELLOW" u="1"/>
        <s v="ZIPPER FILE CLEAR HOLDER 555 40 FILE YELLOW" u="1"/>
        <s v="ERASER 526-B20 JK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BUSINESS FILE SIKA AC-106 PUTIH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CUTTER L-500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TAPE CUTTER TD-103 JK" u="1"/>
        <s v="MAP SCHOOL BAG KOTAK HIJAU MUDA" u="1"/>
        <s v="TP BD 191-26" u="1"/>
        <s v="MAP KANCING SIKA AC-05 BIRU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LILIN SHINTOENG 12 BTG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KENKO COLOR PENCIL CP-12HALF CLASSIC" u="1"/>
        <s v="TAPE DISPENSER 805 MERAH" u="1"/>
        <s v="OPP 18 X 36" u="1"/>
        <s v="BINDER A5-TSFS-514 (FRIENDSHIP) JK - U" u="1"/>
        <s v="GLUE STICK GS-09 8 GRAM JK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CALCULATOR JOYKO CC-38" u="1"/>
        <s v="KENKO PENCIL 2B-6906 BTK BATIK" u="1"/>
        <s v="MAP KANCING SIKA AC-05 MERAH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LILIN SHINTOENG 24 BTG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ERASER 526-B40P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BT BATI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CUTTER A 18 TRANS" u="1"/>
        <s v="CRAYON PUTAR TWCR-12S JK" u="1"/>
        <s v="KENKO SCISSOR SC-838N" u="1"/>
        <s v="TAS KARUNG 55 X 65 X 25" u="1"/>
        <s v="TAS KARUNG 50 X 55" u="1"/>
        <s v="STABILO TIZO 54 PC TF610" u="1"/>
        <s v="KENKO PENCIL 2B-6191 HIJAU CAP HITAM" u="1"/>
        <s v="LABEL LB-P2CY (2 BARIS, YELLOW) JK" u="1"/>
        <s v="KENKO SCISSOR SC-848N" u="1"/>
        <s v="COLOR PENCIL CP-107 JK" u="1"/>
        <s v="REFILL GEL FANCY VRG-2018 (TSUM-TSUM)" u="1"/>
        <s v="STAPLER HD-12N/24 JK" u="1"/>
        <s v="KENKO STAPLER HD-10D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CALCULATOR JOYKO CC-41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GUNINDO FL COKLAT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GEL ZHIXIN + REFILL G-5001" u="1"/>
        <s v="ENTER CAT ACRYLIC A 912" u="1"/>
        <s v="GEL ZHIXIN + REFILL G-5002" u="1"/>
        <s v="P CASE  REST H761" u="1"/>
        <s v="GEL ZHIXIN + REFILL G-5004" u="1"/>
        <s v="GEL 1.0 TG340BI BIRU" u="1"/>
        <s v="GEL ZHIXIN + REFILL G-5009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ERASER ER-30W JK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AMPUL SAMSON BOXY BATIK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ORRECTION TAPE CT-522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AG BATI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KENKO CORRECTION FLUID KE-108" u="1"/>
        <s v="CALCULATOR JOYKO CC-56" u="1"/>
        <s v="B CLIP 200" u="1"/>
        <s v="CALCULATOR JOYKO CC-57" u="1"/>
        <s v="B CLIP 155" u="1"/>
        <s v="PUNCH 30 XL JK" u="1"/>
        <s v="PENCIL P-88 2B JK" u="1"/>
        <s v="CORRECTION TAPE CT-510A JK" u="1"/>
        <s v="BALLPEN GEL TF-1190 HTM 0.3MM HIGHTECH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PAPER BAG COKLAT BESAR TEBAL" u="1"/>
        <s v="SEMPOA 13 T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MALAM SHINTOENG K 6-12W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TAPE DISPENSER 805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NonDate="0" containsString="0" containsBlank="1"/>
    </cacheField>
    <cacheField name="STN" numFmtId="0">
      <sharedItems containsNonDate="0" containsString="0" containsBlank="1"/>
    </cacheField>
    <cacheField name="HARGA SATUAN" numFmtId="0">
      <sharedItems containsNonDate="0" containsString="0" containsBlank="1"/>
    </cacheField>
    <cacheField name="HARGA/ CTN" numFmtId="4">
      <sharedItems containsString="0" containsBlank="1" containsNumber="1" containsInteger="1" minValue="1954800" maxValue="5616000"/>
    </cacheField>
    <cacheField name="QTY/ CTN" numFmtId="0">
      <sharedItems containsNonDate="0" containsString="0" containsBlank="1"/>
    </cacheField>
    <cacheField name="DISC 1" numFmtId="10">
      <sharedItems containsString="0" containsBlank="1" containsNumber="1" minValue="0.17" maxValue="0.17"/>
    </cacheField>
    <cacheField name="DISC 2" numFmtId="10">
      <sharedItems containsNonDate="0" containsString="0" containsBlank="1"/>
    </cacheField>
    <cacheField name="DISC DLL" numFmtId="43">
      <sharedItems containsNonDate="0" containsString="0" containsBlank="1"/>
    </cacheField>
    <cacheField name="KETERANGAN" numFmtId="0">
      <sharedItems containsNonDate="0" containsString="0" containsBlank="1"/>
    </cacheField>
    <cacheField name="JUMLAH" numFmtId="43">
      <sharedItems containsMixedTypes="1" containsNumber="1" containsInteger="1" minValue="2376000" maxValue="97740000"/>
    </cacheField>
    <cacheField name="DISC 1-" numFmtId="43">
      <sharedItems containsMixedTypes="1" containsNumber="1" minValue="403920" maxValue="16615800.000000002"/>
    </cacheField>
    <cacheField name="DISC 2-" numFmtId="43">
      <sharedItems containsMixedTypes="1" containsNumber="1" containsInteger="1" minValue="0" maxValue="0"/>
    </cacheField>
    <cacheField name="DISC" numFmtId="43">
      <sharedItems containsMixedTypes="1" containsNumber="1" minValue="403920" maxValue="16615800.000000002"/>
    </cacheField>
    <cacheField name="TOTAL" numFmtId="43">
      <sharedItems containsMixedTypes="1" containsNumber="1" containsInteger="1" minValue="1972080" maxValue="81124200"/>
    </cacheField>
    <cacheField name="DISC TOTAL" numFmtId="43">
      <sharedItems containsMixedTypes="1" containsNumber="1" containsInteger="1" minValue="25935336" maxValue="25935336"/>
    </cacheField>
    <cacheField name="TOTAL INVOICE" numFmtId="43">
      <sharedItems containsMixedTypes="1" containsNumber="1" containsInteger="1" minValue="126625464" maxValue="126625464"/>
    </cacheField>
    <cacheField name="HARGA/ CTN_H" numFmtId="0">
      <sharedItems containsMixedTypes="1" containsNumber="1" containsInteger="1" minValue="1" maxValue="5616000"/>
    </cacheField>
    <cacheField name="JUMLAH_H" numFmtId="43">
      <sharedItems/>
    </cacheField>
    <cacheField name="TGL_H" numFmtId="14">
      <sharedItems containsDate="1" containsMixedTypes="1" minDate="2023-04-29T00:00:00" maxDate="2023-04-30T00:00:00"/>
    </cacheField>
    <cacheField name="SUPPLIER_H" numFmtId="3">
      <sharedItems/>
    </cacheField>
    <cacheField name="FAKTUR_H" numFmtId="3">
      <sharedItems count="3">
        <s v="ARTO MORO"/>
        <s v=""/>
        <s v="UNTANA" u="1"/>
      </sharedItems>
    </cacheField>
    <cacheField name="qb" numFmtId="0">
      <sharedItems containsMixedTypes="1" containsNumber="1" containsInteger="1" minValue="10" maxValue="10"/>
    </cacheField>
    <cacheField name="Column1" numFmtId="0">
      <sharedItems containsMixedTypes="1" containsNumber="1" containsInteger="1" minValue="5" maxValue="5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1098" maxValue="1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6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m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0"/>
  </r>
  <r>
    <s v=""/>
    <s v=""/>
    <s v=""/>
    <n v="1"/>
    <m/>
    <m/>
    <m/>
    <m/>
    <m/>
    <m/>
    <m/>
    <x v="1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65"/>
  </r>
  <r>
    <s v=""/>
    <s v=""/>
    <s v=""/>
    <n v="1"/>
    <m/>
    <m/>
    <m/>
    <m/>
    <m/>
    <m/>
    <m/>
    <x v="2"/>
    <n v="1"/>
    <m/>
    <m/>
    <m/>
    <n v="2764800"/>
    <m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43"/>
  </r>
  <r>
    <s v=""/>
    <s v=""/>
    <s v=""/>
    <n v="1"/>
    <m/>
    <m/>
    <m/>
    <m/>
    <m/>
    <m/>
    <m/>
    <x v="3"/>
    <n v="4"/>
    <m/>
    <m/>
    <m/>
    <n v="3110400"/>
    <m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47"/>
  </r>
  <r>
    <s v=""/>
    <s v=""/>
    <s v=""/>
    <n v="1"/>
    <m/>
    <m/>
    <m/>
    <m/>
    <m/>
    <m/>
    <m/>
    <x v="4"/>
    <n v="3"/>
    <m/>
    <m/>
    <m/>
    <n v="3240000"/>
    <m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79"/>
  </r>
  <r>
    <s v=""/>
    <s v=""/>
    <s v=""/>
    <n v="1"/>
    <m/>
    <m/>
    <m/>
    <m/>
    <m/>
    <m/>
    <m/>
    <x v="5"/>
    <n v="1"/>
    <m/>
    <m/>
    <m/>
    <n v="5616000"/>
    <m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28"/>
  </r>
  <r>
    <s v=""/>
    <s v=""/>
    <s v=""/>
    <n v="1"/>
    <m/>
    <m/>
    <m/>
    <m/>
    <s v="SA 41199"/>
    <m/>
    <m/>
    <x v="5"/>
    <n v="1"/>
    <m/>
    <m/>
    <m/>
    <n v="5616000"/>
    <m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28"/>
  </r>
  <r>
    <s v=""/>
    <s v=""/>
    <s v=""/>
    <n v="1"/>
    <m/>
    <m/>
    <m/>
    <m/>
    <m/>
    <m/>
    <m/>
    <x v="6"/>
    <n v="3"/>
    <m/>
    <m/>
    <m/>
    <n v="3240000"/>
    <m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79"/>
  </r>
  <r>
    <s v=""/>
    <s v=""/>
    <s v=""/>
    <n v="1"/>
    <m/>
    <m/>
    <m/>
    <m/>
    <m/>
    <m/>
    <m/>
    <x v="7"/>
    <n v="1"/>
    <m/>
    <m/>
    <m/>
    <n v="2995200"/>
    <m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0"/>
  </r>
  <r>
    <s v=""/>
    <s v=""/>
    <s v=""/>
    <n v="1"/>
    <m/>
    <m/>
    <m/>
    <m/>
    <s v="SA 41209"/>
    <m/>
    <m/>
    <x v="8"/>
    <n v="1"/>
    <m/>
    <m/>
    <m/>
    <n v="3571200"/>
    <m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09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85">
        <item m="1" x="151"/>
        <item m="1" x="317"/>
        <item m="1" x="308"/>
        <item m="1" x="61"/>
        <item m="1" x="249"/>
        <item m="1" x="49"/>
        <item m="1" x="93"/>
        <item m="1" x="192"/>
        <item m="1" x="186"/>
        <item m="1" x="110"/>
        <item m="1" x="172"/>
        <item m="1" x="217"/>
        <item m="1" x="473"/>
        <item m="1" x="405"/>
        <item m="1" x="145"/>
        <item m="1" x="398"/>
        <item m="1" x="116"/>
        <item m="1" x="188"/>
        <item m="1" x="52"/>
        <item m="1" x="248"/>
        <item m="1" x="347"/>
        <item m="1" x="241"/>
        <item m="1" x="161"/>
        <item m="1" x="71"/>
        <item m="1" x="442"/>
        <item m="1" x="321"/>
        <item m="1" x="17"/>
        <item m="1" x="462"/>
        <item m="1" x="333"/>
        <item m="1" x="242"/>
        <item m="1" x="154"/>
        <item m="1" x="156"/>
        <item m="1" x="414"/>
        <item m="1" x="191"/>
        <item m="1" x="474"/>
        <item m="1" x="108"/>
        <item m="1" x="197"/>
        <item m="1" x="247"/>
        <item m="1" x="199"/>
        <item m="1" x="212"/>
        <item m="1" x="16"/>
        <item m="1" x="173"/>
        <item m="1" x="253"/>
        <item m="1" x="88"/>
        <item m="1" x="183"/>
        <item m="1" x="257"/>
        <item m="1" x="166"/>
        <item m="1" x="146"/>
        <item m="1" x="323"/>
        <item m="1" x="74"/>
        <item m="1" x="64"/>
        <item m="1" x="124"/>
        <item m="1" x="236"/>
        <item m="1" x="237"/>
        <item m="1" x="238"/>
        <item m="1" x="239"/>
        <item m="1" x="404"/>
        <item m="1" x="85"/>
        <item m="1" x="360"/>
        <item m="1" x="218"/>
        <item m="1" x="198"/>
        <item m="1" x="389"/>
        <item m="1" x="84"/>
        <item m="1" x="425"/>
        <item m="1" x="456"/>
        <item m="1" x="433"/>
        <item m="1" x="338"/>
        <item m="1" x="117"/>
        <item m="1" x="459"/>
        <item m="1" x="152"/>
        <item m="1" x="53"/>
        <item m="1" x="118"/>
        <item m="1" x="460"/>
        <item m="1" x="157"/>
        <item m="1" x="54"/>
        <item x="9"/>
        <item m="1" x="10"/>
        <item m="1" x="378"/>
        <item m="1" x="205"/>
        <item m="1" x="135"/>
        <item m="1" x="113"/>
        <item m="1" x="140"/>
        <item m="1" x="178"/>
        <item m="1" x="256"/>
        <item m="1" x="18"/>
        <item m="1" x="229"/>
        <item m="1" x="68"/>
        <item m="1" x="51"/>
        <item m="1" x="403"/>
        <item m="1" x="301"/>
        <item m="1" x="422"/>
        <item m="1" x="21"/>
        <item m="1" x="401"/>
        <item m="1" x="215"/>
        <item m="1" x="219"/>
        <item m="1" x="221"/>
        <item m="1" x="443"/>
        <item m="1" x="137"/>
        <item m="1" x="165"/>
        <item m="1" x="80"/>
        <item m="1" x="374"/>
        <item m="1" x="272"/>
        <item m="1" x="396"/>
        <item m="1" x="472"/>
        <item m="1" x="316"/>
        <item m="1" x="370"/>
        <item m="1" x="37"/>
        <item m="1" x="437"/>
        <item m="1" x="77"/>
        <item m="1" x="357"/>
        <item m="1" x="353"/>
        <item m="1" x="361"/>
        <item m="1" x="383"/>
        <item m="1" x="36"/>
        <item m="1" x="362"/>
        <item m="1" x="231"/>
        <item m="1" x="319"/>
        <item m="1" x="90"/>
        <item m="1" x="310"/>
        <item m="1" x="216"/>
        <item m="1" x="112"/>
        <item m="1" x="170"/>
        <item m="1" x="408"/>
        <item m="1" x="144"/>
        <item m="1" x="457"/>
        <item m="1" x="82"/>
        <item m="1" x="270"/>
        <item m="1" x="194"/>
        <item m="1" x="358"/>
        <item m="1" x="466"/>
        <item m="1" x="467"/>
        <item m="1" x="83"/>
        <item m="1" x="387"/>
        <item m="1" x="177"/>
        <item m="1" x="260"/>
        <item m="1" x="266"/>
        <item m="1" x="169"/>
        <item m="1" x="304"/>
        <item m="1" x="109"/>
        <item m="1" x="254"/>
        <item m="1" x="103"/>
        <item m="1" x="307"/>
        <item m="1" x="369"/>
        <item m="1" x="264"/>
        <item m="1" x="476"/>
        <item m="1" x="70"/>
        <item m="1" x="384"/>
        <item m="1" x="62"/>
        <item m="1" x="324"/>
        <item m="1" x="367"/>
        <item m="1" x="200"/>
        <item m="1" x="201"/>
        <item m="1" x="202"/>
        <item m="1" x="203"/>
        <item m="1" x="463"/>
        <item x="0"/>
        <item m="1" x="132"/>
        <item m="1" x="421"/>
        <item m="1" x="412"/>
        <item m="1" x="234"/>
        <item m="1" x="189"/>
        <item m="1" x="420"/>
        <item m="1" x="259"/>
        <item m="1" x="245"/>
        <item m="1" x="364"/>
        <item m="1" x="265"/>
        <item m="1" x="400"/>
        <item m="1" x="81"/>
        <item m="1" x="251"/>
        <item m="1" x="162"/>
        <item m="1" x="413"/>
        <item m="1" x="415"/>
        <item m="1" x="417"/>
        <item m="1" x="309"/>
        <item m="1" x="269"/>
        <item m="1" x="176"/>
        <item m="1" x="386"/>
        <item m="1" x="122"/>
        <item m="1" x="12"/>
        <item m="1" x="33"/>
        <item m="1" x="168"/>
        <item m="1" x="101"/>
        <item m="1" x="75"/>
        <item m="1" x="141"/>
        <item m="1" x="250"/>
        <item m="1" x="63"/>
        <item m="1" x="402"/>
        <item m="1" x="320"/>
        <item m="1" x="30"/>
        <item m="1" x="274"/>
        <item m="1" x="106"/>
        <item m="1" x="344"/>
        <item m="1" x="139"/>
        <item m="1" x="244"/>
        <item m="1" x="390"/>
        <item m="1" x="89"/>
        <item m="1" x="167"/>
        <item m="1" x="32"/>
        <item m="1" x="393"/>
        <item m="1" x="22"/>
        <item m="1" x="41"/>
        <item m="1" x="48"/>
        <item m="1" x="181"/>
        <item m="1" x="182"/>
        <item m="1" x="294"/>
        <item m="1" x="411"/>
        <item m="1" x="214"/>
        <item m="1" x="479"/>
        <item m="1" x="227"/>
        <item m="1" x="315"/>
        <item m="1" x="100"/>
        <item m="1" x="120"/>
        <item m="1" x="282"/>
        <item m="1" x="222"/>
        <item m="1" x="79"/>
        <item m="1" x="72"/>
        <item m="1" x="78"/>
        <item m="1" x="410"/>
        <item m="1" x="313"/>
        <item m="1" x="335"/>
        <item m="1" x="336"/>
        <item m="1" x="337"/>
        <item m="1" x="426"/>
        <item m="1" x="102"/>
        <item m="1" x="14"/>
        <item m="1" x="240"/>
        <item m="1" x="13"/>
        <item m="1" x="350"/>
        <item m="1" x="155"/>
        <item m="1" x="475"/>
        <item m="1" x="379"/>
        <item m="1" x="59"/>
        <item m="1" x="306"/>
        <item m="1" x="483"/>
        <item m="1" x="50"/>
        <item m="1" x="330"/>
        <item m="1" x="47"/>
        <item m="1" x="46"/>
        <item m="1" x="44"/>
        <item m="1" x="42"/>
        <item m="1" x="40"/>
        <item m="1" x="39"/>
        <item m="1" x="38"/>
        <item m="1" x="302"/>
        <item m="1" x="299"/>
        <item m="1" x="297"/>
        <item m="1" x="293"/>
        <item m="1" x="291"/>
        <item m="1" x="290"/>
        <item m="1" x="289"/>
        <item m="1" x="286"/>
        <item m="1" x="60"/>
        <item m="1" x="25"/>
        <item m="1" x="409"/>
        <item m="1" x="368"/>
        <item m="1" x="341"/>
        <item m="1" x="142"/>
        <item m="1" x="179"/>
        <item m="1" x="206"/>
        <item m="1" x="439"/>
        <item m="1" x="327"/>
        <item m="1" x="57"/>
        <item m="1" x="436"/>
        <item m="1" x="328"/>
        <item m="1" x="332"/>
        <item m="1" x="334"/>
        <item m="1" x="303"/>
        <item m="1" x="56"/>
        <item m="1" x="174"/>
        <item m="1" x="432"/>
        <item m="1" x="97"/>
        <item m="1" x="220"/>
        <item m="1" x="375"/>
        <item m="1" x="354"/>
        <item m="1" x="31"/>
        <item m="1" x="318"/>
        <item m="1" x="477"/>
        <item m="1" x="276"/>
        <item m="1" x="392"/>
        <item m="1" x="98"/>
        <item m="1" x="342"/>
        <item m="1" x="382"/>
        <item m="1" x="445"/>
        <item m="1" x="296"/>
        <item m="1" x="187"/>
        <item m="1" x="373"/>
        <item m="1" x="160"/>
        <item m="1" x="114"/>
        <item m="1" x="243"/>
        <item m="1" x="210"/>
        <item m="1" x="440"/>
        <item m="1" x="311"/>
        <item m="1" x="149"/>
        <item m="1" x="230"/>
        <item m="1" x="267"/>
        <item m="1" x="399"/>
        <item m="1" x="280"/>
        <item m="1" x="339"/>
        <item m="1" x="372"/>
        <item m="1" x="94"/>
        <item m="1" x="482"/>
        <item m="1" x="55"/>
        <item m="1" x="213"/>
        <item m="1" x="130"/>
        <item m="1" x="255"/>
        <item m="1" x="271"/>
        <item m="1" x="292"/>
        <item m="1" x="273"/>
        <item m="1" x="92"/>
        <item m="1" x="133"/>
        <item m="1" x="300"/>
        <item m="1" x="223"/>
        <item m="1" x="365"/>
        <item m="1" x="233"/>
        <item m="1" x="394"/>
        <item m="1" x="325"/>
        <item m="1" x="470"/>
        <item m="1" x="295"/>
        <item m="1" x="87"/>
        <item m="1" x="444"/>
        <item m="1" x="26"/>
        <item m="1" x="121"/>
        <item m="1" x="27"/>
        <item m="1" x="104"/>
        <item m="1" x="447"/>
        <item m="1" x="207"/>
        <item m="1" x="66"/>
        <item m="1" x="464"/>
        <item m="1" x="448"/>
        <item m="1" x="208"/>
        <item m="1" x="67"/>
        <item m="1" x="465"/>
        <item m="1" x="454"/>
        <item m="1" x="225"/>
        <item m="1" x="406"/>
        <item m="1" x="435"/>
        <item m="1" x="224"/>
        <item m="1" x="407"/>
        <item m="1" x="449"/>
        <item m="1" x="115"/>
        <item m="1" x="235"/>
        <item m="1" x="129"/>
        <item m="1" x="28"/>
        <item m="1" x="279"/>
        <item m="1" x="228"/>
        <item m="1" x="281"/>
        <item m="1" x="431"/>
        <item m="1" x="76"/>
        <item m="1" x="45"/>
        <item m="1" x="329"/>
        <item m="1" x="478"/>
        <item m="1" x="69"/>
        <item m="1" x="283"/>
        <item m="1" x="99"/>
        <item m="1" x="86"/>
        <item m="1" x="356"/>
        <item m="1" x="391"/>
        <item m="1" x="298"/>
        <item m="1" x="29"/>
        <item m="1" x="164"/>
        <item m="1" x="423"/>
        <item m="1" x="24"/>
        <item m="1" x="138"/>
        <item m="1" x="184"/>
        <item m="1" x="285"/>
        <item m="1" x="252"/>
        <item m="1" x="128"/>
        <item m="1" x="450"/>
        <item m="1" x="424"/>
        <item m="1" x="159"/>
        <item m="1" x="150"/>
        <item m="1" x="125"/>
        <item m="1" x="111"/>
        <item m="1" x="153"/>
        <item m="1" x="134"/>
        <item m="1" x="388"/>
        <item m="1" x="190"/>
        <item m="1" x="204"/>
        <item m="1" x="123"/>
        <item m="1" x="348"/>
        <item m="1" x="451"/>
        <item m="1" x="107"/>
        <item m="1" x="158"/>
        <item m="1" x="480"/>
        <item m="1" x="261"/>
        <item m="1" x="262"/>
        <item m="1" x="346"/>
        <item m="1" x="131"/>
        <item m="1" x="58"/>
        <item m="1" x="441"/>
        <item m="1" x="288"/>
        <item m="1" x="326"/>
        <item m="1" x="363"/>
        <item m="1" x="127"/>
        <item m="1" x="136"/>
        <item m="1" x="185"/>
        <item m="1" x="471"/>
        <item m="1" x="20"/>
        <item m="1" x="96"/>
        <item m="1" x="385"/>
        <item m="1" x="453"/>
        <item m="1" x="340"/>
        <item m="1" x="349"/>
        <item m="1" x="105"/>
        <item m="1" x="246"/>
        <item m="1" x="11"/>
        <item m="1" x="65"/>
        <item m="1" x="232"/>
        <item m="1" x="268"/>
        <item m="1" x="352"/>
        <item m="1" x="15"/>
        <item m="1" x="455"/>
        <item m="1" x="143"/>
        <item m="1" x="180"/>
        <item m="1" x="458"/>
        <item m="1" x="395"/>
        <item m="1" x="193"/>
        <item m="1" x="258"/>
        <item m="1" x="397"/>
        <item m="1" x="148"/>
        <item m="1" x="359"/>
        <item m="1" x="438"/>
        <item m="1" x="376"/>
        <item m="1" x="275"/>
        <item m="1" x="322"/>
        <item m="1" x="43"/>
        <item m="1" x="175"/>
        <item m="1" x="195"/>
        <item m="1" x="34"/>
        <item m="1" x="366"/>
        <item m="1" x="419"/>
        <item m="1" x="305"/>
        <item m="1" x="434"/>
        <item m="1" x="284"/>
        <item m="1" x="377"/>
        <item m="1" x="287"/>
        <item m="1" x="371"/>
        <item m="1" x="331"/>
        <item m="1" x="430"/>
        <item m="1" x="429"/>
        <item m="1" x="428"/>
        <item m="1" x="427"/>
        <item m="1" x="351"/>
        <item m="1" x="95"/>
        <item m="1" x="23"/>
        <item m="1" x="147"/>
        <item m="1" x="196"/>
        <item m="1" x="380"/>
        <item m="1" x="91"/>
        <item m="1" x="461"/>
        <item m="1" x="469"/>
        <item m="1" x="163"/>
        <item m="1" x="418"/>
        <item m="1" x="416"/>
        <item m="1" x="19"/>
        <item m="1" x="481"/>
        <item m="1" x="312"/>
        <item m="1" x="314"/>
        <item m="1" x="468"/>
        <item m="1" x="355"/>
        <item m="1" x="171"/>
        <item m="1" x="35"/>
        <item m="1" x="277"/>
        <item m="1" x="446"/>
        <item m="1" x="381"/>
        <item m="1" x="345"/>
        <item m="1" x="343"/>
        <item m="1" x="226"/>
        <item m="1" x="211"/>
        <item m="1" x="452"/>
        <item x="2"/>
        <item m="1" x="278"/>
        <item m="1" x="209"/>
        <item m="1" x="126"/>
        <item m="1" x="73"/>
        <item m="1" x="263"/>
        <item m="1" x="119"/>
        <item x="1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m="1"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10">
    <i>
      <x v="155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P626" headerRowDxfId="230" dataDxfId="229" totalsRowDxfId="228">
  <autoFilter ref="A2:AP626"/>
  <sortState ref="A3:AP1009">
    <sortCondition ref="F2:F1019"/>
  </sortState>
  <tableColumns count="42">
    <tableColumn id="36" name="ID" totalsRowLabel="Total" dataDxfId="227" totalsRowDxfId="22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5" totalsRowDxfId="22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3" totalsRowDxfId="222">
      <calculatedColumnFormula>IF(NOTA[[#This Row],[ID_P]]="","",MATCH(NOTA[[#This Row],[ID_P]],[1]!B_MSK[N_ID],0))</calculatedColumnFormula>
    </tableColumn>
    <tableColumn id="37" name="ID_H" dataDxfId="221" totalsRowDxfId="22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9"/>
    <tableColumn id="3" name="SUPPLIER" dataDxfId="218" totalsRowDxfId="217"/>
    <tableColumn id="4" name="FAKTUR" dataDxfId="216" totalsRowDxfId="215"/>
    <tableColumn id="5" name="NO.NOTA" dataDxfId="214" totalsRowDxfId="213"/>
    <tableColumn id="6" name="NO.SJ" dataDxfId="212" totalsRowDxfId="211"/>
    <tableColumn id="7" name="TGL.NOTA" dataDxfId="210" totalsRowDxfId="209"/>
    <tableColumn id="8" name="SERI" dataDxfId="208" totalsRowDxfId="207"/>
    <tableColumn id="9" name="NAMA BARANG" dataDxfId="206" totalsRowDxfId="205"/>
    <tableColumn id="10" name="C" dataDxfId="204" totalsRowDxfId="203"/>
    <tableColumn id="12" name="QTY" dataDxfId="202" totalsRowDxfId="201"/>
    <tableColumn id="13" name="STN" dataDxfId="200" totalsRowDxfId="199"/>
    <tableColumn id="14" name="HARGA SATUAN" dataDxfId="198" totalsRowDxfId="197"/>
    <tableColumn id="16" name="HARGA/ CTN" dataDxfId="196" totalsRowDxfId="195"/>
    <tableColumn id="17" name="QTY/ CTN" dataDxfId="194" totalsRowDxfId="193"/>
    <tableColumn id="18" name="DISC 1" dataDxfId="192" totalsRowDxfId="191"/>
    <tableColumn id="19" name="DISC 2" dataDxfId="190" totalsRowDxfId="189"/>
    <tableColumn id="11" name="DISC DLL" dataDxfId="188" totalsRowDxfId="187"/>
    <tableColumn id="31" name="KETERANGAN" dataDxfId="186" totalsRowDxfId="185"/>
    <tableColumn id="20" name="JUMLAH" dataDxfId="184" totalsRowDxfId="18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2" totalsRowDxfId="181">
      <calculatedColumnFormula>IF(NOTA[[#This Row],[JUMLAH]]="","",NOTA[[#This Row],[JUMLAH]]*NOTA[[#This Row],[DISC 1]])</calculatedColumnFormula>
    </tableColumn>
    <tableColumn id="22" name="DISC 2-" dataDxfId="180" totalsRowDxfId="179">
      <calculatedColumnFormula>IF(NOTA[[#This Row],[JUMLAH]]="","",(NOTA[[#This Row],[JUMLAH]]-NOTA[[#This Row],[DISC 1-]])*NOTA[[#This Row],[DISC 2]])</calculatedColumnFormula>
    </tableColumn>
    <tableColumn id="25" name="DISC" dataDxfId="178" totalsRowDxfId="177">
      <calculatedColumnFormula>IF(NOTA[[#This Row],[JUMLAH]]="","",NOTA[[#This Row],[DISC 1-]]+NOTA[[#This Row],[DISC 2-]])</calculatedColumnFormula>
    </tableColumn>
    <tableColumn id="26" name="TOTAL" dataDxfId="176" totalsRowDxfId="175">
      <calculatedColumnFormula>IF(NOTA[[#This Row],[JUMLAH]]="","",NOTA[[#This Row],[JUMLAH]]-NOTA[[#This Row],[DISC]])</calculatedColumnFormula>
    </tableColumn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Row],[SUPPLIER_H]]="","",AJ2),MONTH(NOTA[[#This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26"/>
  <sheetViews>
    <sheetView tabSelected="1" topLeftCell="A285" zoomScale="70" zoomScaleNormal="70" zoomScaleSheetLayoutView="55" workbookViewId="0">
      <selection activeCell="L307" sqref="L307"/>
    </sheetView>
  </sheetViews>
  <sheetFormatPr defaultRowHeight="20.100000000000001" customHeight="1" outlineLevelCol="1" x14ac:dyDescent="0.25"/>
  <cols>
    <col min="1" max="1" width="3.85546875" style="27" customWidth="1"/>
    <col min="2" max="2" width="19.7109375" style="27" customWidth="1"/>
    <col min="3" max="3" width="7.140625" style="27" customWidth="1" outlineLevel="1"/>
    <col min="4" max="4" width="3.8554687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6" style="183" customWidth="1"/>
    <col min="9" max="9" width="10.7109375" style="27" customWidth="1"/>
    <col min="10" max="10" width="13.140625" style="54" customWidth="1"/>
    <col min="11" max="11" width="5.28515625" style="27" customWidth="1"/>
    <col min="12" max="12" width="57.140625" style="27" customWidth="1"/>
    <col min="13" max="13" width="5" style="115" customWidth="1"/>
    <col min="14" max="14" width="7.42578125" style="27" customWidth="1" outlineLevel="1"/>
    <col min="15" max="15" width="5.85546875" style="27" customWidth="1" outlineLevel="1"/>
    <col min="16" max="16" width="12.140625" style="65" customWidth="1" outlineLevel="1"/>
    <col min="17" max="17" width="14.28515625" style="186" customWidth="1"/>
    <col min="18" max="18" width="18.7109375" style="65" customWidth="1"/>
    <col min="19" max="19" width="8.7109375" style="181" customWidth="1"/>
    <col min="20" max="20" width="8.42578125" style="116" customWidth="1"/>
    <col min="21" max="21" width="15.28515625" style="27" customWidth="1"/>
    <col min="22" max="22" width="45.85546875" style="182" customWidth="1"/>
    <col min="23" max="23" width="17.7109375" style="33" customWidth="1"/>
    <col min="24" max="24" width="15.42578125" style="65" customWidth="1"/>
    <col min="25" max="25" width="15.42578125" style="65" customWidth="1" outlineLevel="1"/>
    <col min="26" max="26" width="16.42578125" style="65" customWidth="1" outlineLevel="1"/>
    <col min="27" max="27" width="17.7109375" style="65" customWidth="1"/>
    <col min="28" max="28" width="16.42578125" style="65" customWidth="1"/>
    <col min="29" max="29" width="18.140625" style="33" customWidth="1"/>
    <col min="30" max="30" width="11.140625" style="116" customWidth="1"/>
    <col min="31" max="31" width="17.7109375" style="65" customWidth="1"/>
    <col min="32" max="32" width="12.42578125" style="33" customWidth="1"/>
    <col min="33" max="33" width="26.85546875" style="65" customWidth="1"/>
    <col min="34" max="34" width="13.85546875" style="65" customWidth="1"/>
    <col min="35" max="35" width="3.85546875" style="65" customWidth="1"/>
    <col min="36" max="36" width="10" style="27" customWidth="1"/>
    <col min="37" max="37" width="42.5703125" style="27" customWidth="1"/>
    <col min="38" max="39" width="60.7109375" style="33" customWidth="1"/>
    <col min="40" max="40" width="105.42578125" style="33" customWidth="1"/>
    <col min="41" max="41" width="27.28515625" style="33" customWidth="1"/>
    <col min="42" max="42" width="6.28515625" style="54" customWidth="1" outlineLevel="1"/>
    <col min="43" max="43" width="26.85546875" style="27" customWidth="1" outlineLevel="1"/>
    <col min="44" max="44" width="28" style="27" customWidth="1" outlineLevel="1"/>
    <col min="45" max="16384" width="9.140625" style="27"/>
  </cols>
  <sheetData>
    <row r="1" spans="1:42" ht="20.100000000000001" customHeight="1" x14ac:dyDescent="0.25">
      <c r="A1" s="179" t="s">
        <v>85</v>
      </c>
      <c r="B1" s="180">
        <v>44743</v>
      </c>
      <c r="C1" s="180"/>
      <c r="D1" s="180"/>
      <c r="H1" s="67">
        <f>MONTH(J1)</f>
        <v>8</v>
      </c>
      <c r="J1" s="54">
        <v>44774</v>
      </c>
      <c r="Q1" s="80"/>
      <c r="R1" s="181"/>
      <c r="S1" s="116"/>
      <c r="U1" s="65"/>
      <c r="W1" s="65"/>
      <c r="AA1" s="27"/>
      <c r="AB1" s="27"/>
      <c r="AC1" s="65"/>
      <c r="AD1" s="27"/>
      <c r="AF1" s="54"/>
      <c r="AG1" s="27"/>
      <c r="AH1" s="27"/>
      <c r="AI1" s="27"/>
      <c r="AL1" s="27"/>
      <c r="AM1" s="27"/>
      <c r="AN1" s="27"/>
      <c r="AO1" s="27"/>
      <c r="AP1" s="27"/>
    </row>
    <row r="2" spans="1:42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3" t="s">
        <v>4</v>
      </c>
      <c r="I2" s="27" t="s">
        <v>5</v>
      </c>
      <c r="J2" s="54" t="s">
        <v>6</v>
      </c>
      <c r="K2" s="27" t="s">
        <v>7</v>
      </c>
      <c r="L2" s="27" t="s">
        <v>8</v>
      </c>
      <c r="M2" s="115" t="s">
        <v>9</v>
      </c>
      <c r="N2" s="27" t="s">
        <v>11</v>
      </c>
      <c r="O2" s="27" t="s">
        <v>10</v>
      </c>
      <c r="P2" s="65" t="s">
        <v>12</v>
      </c>
      <c r="Q2" s="80" t="s">
        <v>13</v>
      </c>
      <c r="R2" s="181" t="s">
        <v>14</v>
      </c>
      <c r="S2" s="116" t="s">
        <v>15</v>
      </c>
      <c r="T2" s="116" t="s">
        <v>16</v>
      </c>
      <c r="U2" s="65" t="s">
        <v>20</v>
      </c>
      <c r="V2" s="182" t="s">
        <v>27</v>
      </c>
      <c r="W2" s="65" t="s">
        <v>17</v>
      </c>
      <c r="X2" s="65" t="s">
        <v>18</v>
      </c>
      <c r="Y2" s="65" t="s">
        <v>19</v>
      </c>
      <c r="Z2" s="65" t="s">
        <v>21</v>
      </c>
      <c r="AA2" s="65" t="s">
        <v>22</v>
      </c>
      <c r="AB2" s="65" t="s">
        <v>29</v>
      </c>
      <c r="AC2" s="65" t="s">
        <v>30</v>
      </c>
      <c r="AD2" s="27" t="s">
        <v>50</v>
      </c>
      <c r="AE2" s="65" t="s">
        <v>81</v>
      </c>
      <c r="AF2" s="54" t="s">
        <v>36</v>
      </c>
      <c r="AG2" s="184" t="s">
        <v>51</v>
      </c>
      <c r="AH2" s="27" t="s">
        <v>88</v>
      </c>
      <c r="AI2" s="27" t="s">
        <v>80</v>
      </c>
      <c r="AJ2" s="27" t="s">
        <v>53</v>
      </c>
      <c r="AK2" s="27" t="s">
        <v>92</v>
      </c>
      <c r="AL2" s="27" t="s">
        <v>91</v>
      </c>
      <c r="AM2" s="27" t="s">
        <v>97</v>
      </c>
      <c r="AN2" s="27" t="s">
        <v>98</v>
      </c>
      <c r="AO2" s="27" t="s">
        <v>99</v>
      </c>
      <c r="AP2" s="185" t="s">
        <v>93</v>
      </c>
    </row>
    <row r="3" spans="1:42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148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40" t="str">
        <f>IF(OR(NOTA[[#This Row],[QTY]]="",NOTA[[#This Row],[HARGA SATUAN]]="",),"",NOTA[[#This Row],[QTY]]*NOTA[[#This Row],[HARGA SATUAN]])</f>
        <v/>
      </c>
      <c r="AF3" s="37">
        <f ca="1">IF(NOTA[ID_H]="","",INDEX(NOTA[TANGGAL],MATCH(,INDIRECT(ADDRESS(ROW(NOTA[TANGGAL]),COLUMN(NOTA[TANGGAL]))&amp;":"&amp;ADDRESS(ROW(),COLUMN(NOTA[TANGGAL]))),-1)))</f>
        <v>45045</v>
      </c>
      <c r="AG3" s="51" t="str">
        <f ca="1">IF(NOTA[[#This Row],[NAMA BARANG]]="","",INDEX(NOTA[SUPPLIER],MATCH(,INDIRECT(ADDRESS(ROW(NOTA[ID]),COLUMN(NOTA[ID]))&amp;":"&amp;ADDRESS(ROW(),COLUMN(NOTA[ID]))),-1)))</f>
        <v>KENKO SINAR INDONESIA</v>
      </c>
      <c r="AH3" s="51" t="str">
        <f ca="1">IF(NOTA[[#This Row],[ID_H]]="","",IF(NOTA[[#This Row],[FAKTUR]]="",INDIRECT(ADDRESS(ROW()-1,COLUMN())),NOTA[[#This Row],[FAKTUR]]))</f>
        <v>ARTO MORO</v>
      </c>
      <c r="AI3" s="27">
        <f ca="1">IF(NOTA[[#This Row],[ID]]="","",COUNTIF(NOTA[ID_H],NOTA[[#This Row],[ID_H]]))</f>
        <v>10</v>
      </c>
      <c r="AJ3" s="27">
        <f>IF(NOTA[[#This Row],[TGL.NOTA]]="",IF(NOTA[[#This Row],[SUPPLIER_H]]="","",#REF!),MONTH(NOTA[[#This Row],[TGL.NOTA]]))</f>
        <v>5</v>
      </c>
      <c r="AK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O3" s="27" t="e">
        <f>IF(NOTA[[#This Row],[CONCAT4]]="","",_xlfn.IFNA(MATCH(NOTA[[#This Row],[CONCAT4]],[2]!RAW[CONCAT_H],0),FALSE))</f>
        <v>#REF!</v>
      </c>
      <c r="AP3" s="146">
        <f>IF(NOTA[[#This Row],[CONCAT1]]="","",MATCH(NOTA[[#This Row],[CONCAT1]],[3]!db[NB NOTA_C],0)+1)</f>
        <v>1178</v>
      </c>
    </row>
    <row r="4" spans="1:42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149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" s="40" t="str">
        <f>IF(OR(NOTA[[#This Row],[QTY]]="",NOTA[[#This Row],[HARGA SATUAN]]="",),"",NOTA[[#This Row],[QTY]]*NOTA[[#This Row],[HARGA SATUAN]])</f>
        <v/>
      </c>
      <c r="AF4" s="37">
        <f ca="1">IF(NOTA[ID_H]="","",INDEX(NOTA[TANGGAL],MATCH(,INDIRECT(ADDRESS(ROW(NOTA[TANGGAL]),COLUMN(NOTA[TANGGAL]))&amp;":"&amp;ADDRESS(ROW(),COLUMN(NOTA[TANGGAL]))),-1)))</f>
        <v>45045</v>
      </c>
      <c r="AG4" s="51" t="str">
        <f ca="1">IF(NOTA[[#This Row],[NAMA BARANG]]="","",INDEX(NOTA[SUPPLIER],MATCH(,INDIRECT(ADDRESS(ROW(NOTA[ID]),COLUMN(NOTA[ID]))&amp;":"&amp;ADDRESS(ROW(),COLUMN(NOTA[ID]))),-1)))</f>
        <v>KENKO SINAR INDONESIA</v>
      </c>
      <c r="AH4" s="51" t="str">
        <f ca="1">IF(NOTA[[#This Row],[ID_H]]="","",IF(NOTA[[#This Row],[FAKTUR]]="",INDIRECT(ADDRESS(ROW()-1,COLUMN())),NOTA[[#This Row],[FAKTUR]]))</f>
        <v>ARTO MORO</v>
      </c>
      <c r="AI4" s="27" t="str">
        <f ca="1">IF(NOTA[[#This Row],[ID]]="","",COUNTIF(NOTA[ID_H],NOTA[[#This Row],[ID_H]]))</f>
        <v/>
      </c>
      <c r="AJ4" s="27">
        <f ca="1">IF(NOTA[[#This Row],[TGL.NOTA]]="",IF(NOTA[[#This Row],[SUPPLIER_H]]="","",AJ3),MONTH(NOTA[[#This Row],[TGL.NOTA]]))</f>
        <v>5</v>
      </c>
      <c r="AK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" s="27" t="str">
        <f>IF(NOTA[[#This Row],[CONCAT4]]="","",_xlfn.IFNA(MATCH(NOTA[[#This Row],[CONCAT4]],[2]!RAW[CONCAT_H],0),FALSE))</f>
        <v/>
      </c>
      <c r="AP4" s="146">
        <f>IF(NOTA[[#This Row],[CONCAT1]]="","",MATCH(NOTA[[#This Row],[CONCAT1]],[3]!db[NB NOTA_C],0)+1)</f>
        <v>1274</v>
      </c>
    </row>
    <row r="5" spans="1:42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150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5" s="40" t="str">
        <f>IF(OR(NOTA[[#This Row],[QTY]]="",NOTA[[#This Row],[HARGA SATUAN]]="",),"",NOTA[[#This Row],[QTY]]*NOTA[[#This Row],[HARGA SATUAN]])</f>
        <v/>
      </c>
      <c r="AF5" s="37">
        <f ca="1">IF(NOTA[ID_H]="","",INDEX(NOTA[TANGGAL],MATCH(,INDIRECT(ADDRESS(ROW(NOTA[TANGGAL]),COLUMN(NOTA[TANGGAL]))&amp;":"&amp;ADDRESS(ROW(),COLUMN(NOTA[TANGGAL]))),-1)))</f>
        <v>45045</v>
      </c>
      <c r="AG5" s="51" t="str">
        <f ca="1">IF(NOTA[[#This Row],[NAMA BARANG]]="","",INDEX(NOTA[SUPPLIER],MATCH(,INDIRECT(ADDRESS(ROW(NOTA[ID]),COLUMN(NOTA[ID]))&amp;":"&amp;ADDRESS(ROW(),COLUMN(NOTA[ID]))),-1)))</f>
        <v>KENKO SINAR INDONESIA</v>
      </c>
      <c r="AH5" s="51" t="str">
        <f ca="1">IF(NOTA[[#This Row],[ID_H]]="","",IF(NOTA[[#This Row],[FAKTUR]]="",INDIRECT(ADDRESS(ROW()-1,COLUMN())),NOTA[[#This Row],[FAKTUR]]))</f>
        <v>ARTO MORO</v>
      </c>
      <c r="AI5" s="27" t="str">
        <f ca="1">IF(NOTA[[#This Row],[ID]]="","",COUNTIF(NOTA[ID_H],NOTA[[#This Row],[ID_H]]))</f>
        <v/>
      </c>
      <c r="AJ5" s="27">
        <f ca="1">IF(NOTA[[#This Row],[TGL.NOTA]]="",IF(NOTA[[#This Row],[SUPPLIER_H]]="","",AJ4),MONTH(NOTA[[#This Row],[TGL.NOTA]]))</f>
        <v>5</v>
      </c>
      <c r="AK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" s="27" t="str">
        <f>IF(NOTA[[#This Row],[CONCAT4]]="","",_xlfn.IFNA(MATCH(NOTA[[#This Row],[CONCAT4]],[2]!RAW[CONCAT_H],0),FALSE))</f>
        <v/>
      </c>
      <c r="AP5" s="146">
        <f>IF(NOTA[[#This Row],[CONCAT1]]="","",MATCH(NOTA[[#This Row],[CONCAT1]],[3]!db[NB NOTA_C],0)+1)</f>
        <v>1252</v>
      </c>
    </row>
    <row r="6" spans="1:42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5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150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" s="40" t="str">
        <f>IF(OR(NOTA[[#This Row],[QTY]]="",NOTA[[#This Row],[HARGA SATUAN]]="",),"",NOTA[[#This Row],[QTY]]*NOTA[[#This Row],[HARGA SATUAN]])</f>
        <v/>
      </c>
      <c r="AF6" s="37">
        <f ca="1">IF(NOTA[ID_H]="","",INDEX(NOTA[TANGGAL],MATCH(,INDIRECT(ADDRESS(ROW(NOTA[TANGGAL]),COLUMN(NOTA[TANGGAL]))&amp;":"&amp;ADDRESS(ROW(),COLUMN(NOTA[TANGGAL]))),-1)))</f>
        <v>45045</v>
      </c>
      <c r="AG6" s="51" t="str">
        <f ca="1">IF(NOTA[[#This Row],[NAMA BARANG]]="","",INDEX(NOTA[SUPPLIER],MATCH(,INDIRECT(ADDRESS(ROW(NOTA[ID]),COLUMN(NOTA[ID]))&amp;":"&amp;ADDRESS(ROW(),COLUMN(NOTA[ID]))),-1)))</f>
        <v>KENKO SINAR INDONESIA</v>
      </c>
      <c r="AH6" s="51" t="str">
        <f ca="1">IF(NOTA[[#This Row],[ID_H]]="","",IF(NOTA[[#This Row],[FAKTUR]]="",INDIRECT(ADDRESS(ROW()-1,COLUMN())),NOTA[[#This Row],[FAKTUR]]))</f>
        <v>ARTO MORO</v>
      </c>
      <c r="AI6" s="27" t="str">
        <f ca="1">IF(NOTA[[#This Row],[ID]]="","",COUNTIF(NOTA[ID_H],NOTA[[#This Row],[ID_H]]))</f>
        <v/>
      </c>
      <c r="AJ6" s="27">
        <f ca="1">IF(NOTA[[#This Row],[TGL.NOTA]]="",IF(NOTA[[#This Row],[SUPPLIER_H]]="","",AJ5),MONTH(NOTA[[#This Row],[TGL.NOTA]]))</f>
        <v>5</v>
      </c>
      <c r="AK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" s="27" t="str">
        <f>IF(NOTA[[#This Row],[CONCAT4]]="","",_xlfn.IFNA(MATCH(NOTA[[#This Row],[CONCAT4]],[2]!RAW[CONCAT_H],0),FALSE))</f>
        <v/>
      </c>
      <c r="AP6" s="146">
        <f>IF(NOTA[[#This Row],[CONCAT1]]="","",MATCH(NOTA[[#This Row],[CONCAT1]],[3]!db[NB NOTA_C],0)+1)</f>
        <v>1256</v>
      </c>
    </row>
    <row r="7" spans="1:42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148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" s="40" t="str">
        <f>IF(OR(NOTA[[#This Row],[QTY]]="",NOTA[[#This Row],[HARGA SATUAN]]="",),"",NOTA[[#This Row],[QTY]]*NOTA[[#This Row],[HARGA SATUAN]])</f>
        <v/>
      </c>
      <c r="AF7" s="37">
        <f ca="1">IF(NOTA[ID_H]="","",INDEX(NOTA[TANGGAL],MATCH(,INDIRECT(ADDRESS(ROW(NOTA[TANGGAL]),COLUMN(NOTA[TANGGAL]))&amp;":"&amp;ADDRESS(ROW(),COLUMN(NOTA[TANGGAL]))),-1)))</f>
        <v>45045</v>
      </c>
      <c r="AG7" s="51" t="str">
        <f ca="1">IF(NOTA[[#This Row],[NAMA BARANG]]="","",INDEX(NOTA[SUPPLIER],MATCH(,INDIRECT(ADDRESS(ROW(NOTA[ID]),COLUMN(NOTA[ID]))&amp;":"&amp;ADDRESS(ROW(),COLUMN(NOTA[ID]))),-1)))</f>
        <v>KENKO SINAR INDONESIA</v>
      </c>
      <c r="AH7" s="51" t="str">
        <f ca="1">IF(NOTA[[#This Row],[ID_H]]="","",IF(NOTA[[#This Row],[FAKTUR]]="",INDIRECT(ADDRESS(ROW()-1,COLUMN())),NOTA[[#This Row],[FAKTUR]]))</f>
        <v>ARTO MORO</v>
      </c>
      <c r="AI7" s="27" t="str">
        <f ca="1">IF(NOTA[[#This Row],[ID]]="","",COUNTIF(NOTA[ID_H],NOTA[[#This Row],[ID_H]]))</f>
        <v/>
      </c>
      <c r="AJ7" s="27">
        <f ca="1">IF(NOTA[[#This Row],[TGL.NOTA]]="",IF(NOTA[[#This Row],[SUPPLIER_H]]="","",AJ6),MONTH(NOTA[[#This Row],[TGL.NOTA]]))</f>
        <v>5</v>
      </c>
      <c r="AK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" s="27" t="str">
        <f>IF(NOTA[[#This Row],[CONCAT4]]="","",_xlfn.IFNA(MATCH(NOTA[[#This Row],[CONCAT4]],[2]!RAW[CONCAT_H],0),FALSE))</f>
        <v/>
      </c>
      <c r="AP7" s="146">
        <f>IF(NOTA[[#This Row],[CONCAT1]]="","",MATCH(NOTA[[#This Row],[CONCAT1]],[3]!db[NB NOTA_C],0)+1)</f>
        <v>1187</v>
      </c>
    </row>
    <row r="8" spans="1:42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150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" s="40" t="str">
        <f>IF(OR(NOTA[[#This Row],[QTY]]="",NOTA[[#This Row],[HARGA SATUAN]]="",),"",NOTA[[#This Row],[QTY]]*NOTA[[#This Row],[HARGA SATUAN]])</f>
        <v/>
      </c>
      <c r="AF8" s="37">
        <f ca="1">IF(NOTA[ID_H]="","",INDEX(NOTA[TANGGAL],MATCH(,INDIRECT(ADDRESS(ROW(NOTA[TANGGAL]),COLUMN(NOTA[TANGGAL]))&amp;":"&amp;ADDRESS(ROW(),COLUMN(NOTA[TANGGAL]))),-1)))</f>
        <v>45045</v>
      </c>
      <c r="AG8" s="51" t="str">
        <f ca="1">IF(NOTA[[#This Row],[NAMA BARANG]]="","",INDEX(NOTA[SUPPLIER],MATCH(,INDIRECT(ADDRESS(ROW(NOTA[ID]),COLUMN(NOTA[ID]))&amp;":"&amp;ADDRESS(ROW(),COLUMN(NOTA[ID]))),-1)))</f>
        <v>KENKO SINAR INDONESIA</v>
      </c>
      <c r="AH8" s="51" t="str">
        <f ca="1">IF(NOTA[[#This Row],[ID_H]]="","",IF(NOTA[[#This Row],[FAKTUR]]="",INDIRECT(ADDRESS(ROW()-1,COLUMN())),NOTA[[#This Row],[FAKTUR]]))</f>
        <v>ARTO MORO</v>
      </c>
      <c r="AI8" s="27" t="str">
        <f ca="1">IF(NOTA[[#This Row],[ID]]="","",COUNTIF(NOTA[ID_H],NOTA[[#This Row],[ID_H]]))</f>
        <v/>
      </c>
      <c r="AJ8" s="27">
        <f ca="1">IF(NOTA[[#This Row],[TGL.NOTA]]="",IF(NOTA[[#This Row],[SUPPLIER_H]]="","",AJ7),MONTH(NOTA[[#This Row],[TGL.NOTA]]))</f>
        <v>5</v>
      </c>
      <c r="AK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" s="27" t="str">
        <f>IF(NOTA[[#This Row],[CONCAT4]]="","",_xlfn.IFNA(MATCH(NOTA[[#This Row],[CONCAT4]],[2]!RAW[CONCAT_H],0),FALSE))</f>
        <v/>
      </c>
      <c r="AP8" s="146">
        <f>IF(NOTA[[#This Row],[CONCAT1]]="","",MATCH(NOTA[[#This Row],[CONCAT1]],[3]!db[NB NOTA_C],0)+1)</f>
        <v>1236</v>
      </c>
    </row>
    <row r="9" spans="1:42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150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40" t="str">
        <f>IF(OR(NOTA[[#This Row],[QTY]]="",NOTA[[#This Row],[HARGA SATUAN]]="",),"",NOTA[[#This Row],[QTY]]*NOTA[[#This Row],[HARGA SATUAN]])</f>
        <v/>
      </c>
      <c r="AF9" s="37">
        <f ca="1">IF(NOTA[ID_H]="","",INDEX(NOTA[TANGGAL],MATCH(,INDIRECT(ADDRESS(ROW(NOTA[TANGGAL]),COLUMN(NOTA[TANGGAL]))&amp;":"&amp;ADDRESS(ROW(),COLUMN(NOTA[TANGGAL]))),-1)))</f>
        <v>45045</v>
      </c>
      <c r="AG9" s="51" t="str">
        <f ca="1">IF(NOTA[[#This Row],[NAMA BARANG]]="","",INDEX(NOTA[SUPPLIER],MATCH(,INDIRECT(ADDRESS(ROW(NOTA[ID]),COLUMN(NOTA[ID]))&amp;":"&amp;ADDRESS(ROW(),COLUMN(NOTA[ID]))),-1)))</f>
        <v>KENKO SINAR INDONESIA</v>
      </c>
      <c r="AH9" s="51" t="str">
        <f ca="1">IF(NOTA[[#This Row],[ID_H]]="","",IF(NOTA[[#This Row],[FAKTUR]]="",INDIRECT(ADDRESS(ROW()-1,COLUMN())),NOTA[[#This Row],[FAKTUR]]))</f>
        <v>ARTO MORO</v>
      </c>
      <c r="AI9" s="27" t="str">
        <f ca="1">IF(NOTA[[#This Row],[ID]]="","",COUNTIF(NOTA[ID_H],NOTA[[#This Row],[ID_H]]))</f>
        <v/>
      </c>
      <c r="AJ9" s="27">
        <f ca="1">IF(NOTA[[#This Row],[TGL.NOTA]]="",IF(NOTA[[#This Row],[SUPPLIER_H]]="","",AJ8),MONTH(NOTA[[#This Row],[TGL.NOTA]]))</f>
        <v>5</v>
      </c>
      <c r="AK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" s="27" t="str">
        <f>IF(NOTA[[#This Row],[CONCAT4]]="","",_xlfn.IFNA(MATCH(NOTA[[#This Row],[CONCAT4]],[2]!RAW[CONCAT_H],0),FALSE))</f>
        <v/>
      </c>
      <c r="AP9" s="146">
        <f>IF(NOTA[[#This Row],[CONCAT1]]="","",MATCH(NOTA[[#This Row],[CONCAT1]],[3]!db[NB NOTA_C],0)+1)</f>
        <v>1236</v>
      </c>
    </row>
    <row r="10" spans="1:42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148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0" s="40" t="str">
        <f>IF(OR(NOTA[[#This Row],[QTY]]="",NOTA[[#This Row],[HARGA SATUAN]]="",),"",NOTA[[#This Row],[QTY]]*NOTA[[#This Row],[HARGA SATUAN]])</f>
        <v/>
      </c>
      <c r="AF10" s="37">
        <f ca="1">IF(NOTA[ID_H]="","",INDEX(NOTA[TANGGAL],MATCH(,INDIRECT(ADDRESS(ROW(NOTA[TANGGAL]),COLUMN(NOTA[TANGGAL]))&amp;":"&amp;ADDRESS(ROW(),COLUMN(NOTA[TANGGAL]))),-1)))</f>
        <v>45045</v>
      </c>
      <c r="AG10" s="51" t="str">
        <f ca="1">IF(NOTA[[#This Row],[NAMA BARANG]]="","",INDEX(NOTA[SUPPLIER],MATCH(,INDIRECT(ADDRESS(ROW(NOTA[ID]),COLUMN(NOTA[ID]))&amp;":"&amp;ADDRESS(ROW(),COLUMN(NOTA[ID]))),-1)))</f>
        <v>KENKO SINAR INDONESIA</v>
      </c>
      <c r="AH10" s="51" t="str">
        <f ca="1">IF(NOTA[[#This Row],[ID_H]]="","",IF(NOTA[[#This Row],[FAKTUR]]="",INDIRECT(ADDRESS(ROW()-1,COLUMN())),NOTA[[#This Row],[FAKTUR]]))</f>
        <v>ARTO MORO</v>
      </c>
      <c r="AI10" s="27" t="str">
        <f ca="1">IF(NOTA[[#This Row],[ID]]="","",COUNTIF(NOTA[ID_H],NOTA[[#This Row],[ID_H]]))</f>
        <v/>
      </c>
      <c r="AJ10" s="27">
        <f ca="1">IF(NOTA[[#This Row],[TGL.NOTA]]="",IF(NOTA[[#This Row],[SUPPLIER_H]]="","",AJ9),MONTH(NOTA[[#This Row],[TGL.NOTA]]))</f>
        <v>5</v>
      </c>
      <c r="AK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" s="27" t="str">
        <f>IF(NOTA[[#This Row],[CONCAT4]]="","",_xlfn.IFNA(MATCH(NOTA[[#This Row],[CONCAT4]],[2]!RAW[CONCAT_H],0),FALSE))</f>
        <v/>
      </c>
      <c r="AP10" s="146">
        <f>IF(NOTA[[#This Row],[CONCAT1]]="","",MATCH(NOTA[[#This Row],[CONCAT1]],[3]!db[NB NOTA_C],0)+1)</f>
        <v>1187</v>
      </c>
    </row>
    <row r="11" spans="1:42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151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11" s="40" t="str">
        <f>IF(OR(NOTA[[#This Row],[QTY]]="",NOTA[[#This Row],[HARGA SATUAN]]="",),"",NOTA[[#This Row],[QTY]]*NOTA[[#This Row],[HARGA SATUAN]])</f>
        <v/>
      </c>
      <c r="AF11" s="37">
        <f ca="1">IF(NOTA[ID_H]="","",INDEX(NOTA[TANGGAL],MATCH(,INDIRECT(ADDRESS(ROW(NOTA[TANGGAL]),COLUMN(NOTA[TANGGAL]))&amp;":"&amp;ADDRESS(ROW(),COLUMN(NOTA[TANGGAL]))),-1)))</f>
        <v>45045</v>
      </c>
      <c r="AG11" s="51" t="str">
        <f ca="1">IF(NOTA[[#This Row],[NAMA BARANG]]="","",INDEX(NOTA[SUPPLIER],MATCH(,INDIRECT(ADDRESS(ROW(NOTA[ID]),COLUMN(NOTA[ID]))&amp;":"&amp;ADDRESS(ROW(),COLUMN(NOTA[ID]))),-1)))</f>
        <v>KENKO SINAR INDONESIA</v>
      </c>
      <c r="AH11" s="51" t="str">
        <f ca="1">IF(NOTA[[#This Row],[ID_H]]="","",IF(NOTA[[#This Row],[FAKTUR]]="",INDIRECT(ADDRESS(ROW()-1,COLUMN())),NOTA[[#This Row],[FAKTUR]]))</f>
        <v>ARTO MORO</v>
      </c>
      <c r="AI11" s="27" t="str">
        <f ca="1">IF(NOTA[[#This Row],[ID]]="","",COUNTIF(NOTA[ID_H],NOTA[[#This Row],[ID_H]]))</f>
        <v/>
      </c>
      <c r="AJ11" s="27">
        <f ca="1">IF(NOTA[[#This Row],[TGL.NOTA]]="",IF(NOTA[[#This Row],[SUPPLIER_H]]="","",AJ10),MONTH(NOTA[[#This Row],[TGL.NOTA]]))</f>
        <v>5</v>
      </c>
      <c r="AK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L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M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" s="27" t="str">
        <f>IF(NOTA[[#This Row],[CONCAT4]]="","",_xlfn.IFNA(MATCH(NOTA[[#This Row],[CONCAT4]],[2]!RAW[CONCAT_H],0),FALSE))</f>
        <v/>
      </c>
      <c r="AP11" s="146">
        <f>IF(NOTA[[#This Row],[CONCAT1]]="","",MATCH(NOTA[[#This Row],[CONCAT1]],[3]!db[NB NOTA_C],0)+1)</f>
        <v>1208</v>
      </c>
    </row>
    <row r="12" spans="1:42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152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D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12" s="40" t="str">
        <f>IF(OR(NOTA[[#This Row],[QTY]]="",NOTA[[#This Row],[HARGA SATUAN]]="",),"",NOTA[[#This Row],[QTY]]*NOTA[[#This Row],[HARGA SATUAN]])</f>
        <v/>
      </c>
      <c r="AF12" s="37">
        <f ca="1">IF(NOTA[ID_H]="","",INDEX(NOTA[TANGGAL],MATCH(,INDIRECT(ADDRESS(ROW(NOTA[TANGGAL]),COLUMN(NOTA[TANGGAL]))&amp;":"&amp;ADDRESS(ROW(),COLUMN(NOTA[TANGGAL]))),-1)))</f>
        <v>45045</v>
      </c>
      <c r="AG12" s="51" t="str">
        <f ca="1">IF(NOTA[[#This Row],[NAMA BARANG]]="","",INDEX(NOTA[SUPPLIER],MATCH(,INDIRECT(ADDRESS(ROW(NOTA[ID]),COLUMN(NOTA[ID]))&amp;":"&amp;ADDRESS(ROW(),COLUMN(NOTA[ID]))),-1)))</f>
        <v>KENKO SINAR INDONESIA</v>
      </c>
      <c r="AH12" s="51" t="str">
        <f ca="1">IF(NOTA[[#This Row],[ID_H]]="","",IF(NOTA[[#This Row],[FAKTUR]]="",INDIRECT(ADDRESS(ROW()-1,COLUMN())),NOTA[[#This Row],[FAKTUR]]))</f>
        <v>ARTO MORO</v>
      </c>
      <c r="AI12" s="27" t="str">
        <f ca="1">IF(NOTA[[#This Row],[ID]]="","",COUNTIF(NOTA[ID_H],NOTA[[#This Row],[ID_H]]))</f>
        <v/>
      </c>
      <c r="AJ12" s="27">
        <f ca="1">IF(NOTA[[#This Row],[TGL.NOTA]]="",IF(NOTA[[#This Row],[SUPPLIER_H]]="","",AJ11),MONTH(NOTA[[#This Row],[TGL.NOTA]]))</f>
        <v>5</v>
      </c>
      <c r="AK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L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M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" s="27" t="str">
        <f>IF(NOTA[[#This Row],[CONCAT4]]="","",_xlfn.IFNA(MATCH(NOTA[[#This Row],[CONCAT4]],[2]!RAW[CONCAT_H],0),FALSE))</f>
        <v/>
      </c>
      <c r="AP12" s="146">
        <f>IF(NOTA[[#This Row],[CONCAT1]]="","",MATCH(NOTA[[#This Row],[CONCAT1]],[3]!db[NB NOTA_C],0)+1)</f>
        <v>1106</v>
      </c>
    </row>
    <row r="13" spans="1:42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40" t="str">
        <f>IF(OR(NOTA[[#This Row],[QTY]]="",NOTA[[#This Row],[HARGA SATUAN]]="",),"",NOTA[[#This Row],[QTY]]*NOTA[[#This Row],[HARGA SATUAN]])</f>
        <v/>
      </c>
      <c r="AF13" s="37" t="str">
        <f ca="1">IF(NOTA[ID_H]="","",INDEX(NOTA[TANGGAL],MATCH(,INDIRECT(ADDRESS(ROW(NOTA[TANGGAL]),COLUMN(NOTA[TANGGAL]))&amp;":"&amp;ADDRESS(ROW(),COLUMN(NOTA[TANGGAL]))),-1)))</f>
        <v/>
      </c>
      <c r="AG13" s="51" t="str">
        <f ca="1">IF(NOTA[[#This Row],[NAMA BARANG]]="","",INDEX(NOTA[SUPPLIER],MATCH(,INDIRECT(ADDRESS(ROW(NOTA[ID]),COLUMN(NOTA[ID]))&amp;":"&amp;ADDRESS(ROW(),COLUMN(NOTA[ID]))),-1)))</f>
        <v/>
      </c>
      <c r="AH13" s="51" t="str">
        <f ca="1">IF(NOTA[[#This Row],[ID_H]]="","",IF(NOTA[[#This Row],[FAKTUR]]="",INDIRECT(ADDRESS(ROW()-1,COLUMN())),NOTA[[#This Row],[FAKTUR]]))</f>
        <v/>
      </c>
      <c r="AI13" s="27" t="str">
        <f ca="1">IF(NOTA[[#This Row],[ID]]="","",COUNTIF(NOTA[ID_H],NOTA[[#This Row],[ID_H]]))</f>
        <v/>
      </c>
      <c r="AJ13" s="27" t="str">
        <f ca="1">IF(NOTA[[#This Row],[TGL.NOTA]]="",IF(NOTA[[#This Row],[SUPPLIER_H]]="","",AJ12),MONTH(NOTA[[#This Row],[TGL.NOTA]]))</f>
        <v/>
      </c>
      <c r="AK13" s="27" t="str">
        <f>LOWER(SUBSTITUTE(SUBSTITUTE(SUBSTITUTE(SUBSTITUTE(SUBSTITUTE(SUBSTITUTE(SUBSTITUTE(SUBSTITUTE(SUBSTITUTE(NOTA[NAMA BARANG]," ",),".",""),"-",""),"(",""),")",""),",",""),"/",""),"""",""),"+",""))</f>
        <v/>
      </c>
      <c r="AL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" s="27" t="str">
        <f>IF(NOTA[[#This Row],[CONCAT4]]="","",_xlfn.IFNA(MATCH(NOTA[[#This Row],[CONCAT4]],[2]!RAW[CONCAT_H],0),FALSE))</f>
        <v/>
      </c>
      <c r="AP13" s="146" t="str">
        <f>IF(NOTA[[#This Row],[CONCAT1]]="","",MATCH(NOTA[[#This Row],[CONCAT1]],[3]!db[NB NOTA_C],0)+1)</f>
        <v/>
      </c>
    </row>
    <row r="14" spans="1:42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123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40" t="str">
        <f>IF(OR(NOTA[[#This Row],[QTY]]="",NOTA[[#This Row],[HARGA SATUAN]]="",),"",NOTA[[#This Row],[QTY]]*NOTA[[#This Row],[HARGA SATUAN]])</f>
        <v/>
      </c>
      <c r="AF14" s="37">
        <f ca="1">IF(NOTA[ID_H]="","",INDEX(NOTA[TANGGAL],MATCH(,INDIRECT(ADDRESS(ROW(NOTA[TANGGAL]),COLUMN(NOTA[TANGGAL]))&amp;":"&amp;ADDRESS(ROW(),COLUMN(NOTA[TANGGAL]))),-1)))</f>
        <v>45049</v>
      </c>
      <c r="AG14" s="35" t="str">
        <f ca="1">IF(NOTA[[#This Row],[NAMA BARANG]]="","",INDEX(NOTA[SUPPLIER],MATCH(,INDIRECT(ADDRESS(ROW(NOTA[ID]),COLUMN(NOTA[ID]))&amp;":"&amp;ADDRESS(ROW(),COLUMN(NOTA[ID]))),-1)))</f>
        <v>SBS</v>
      </c>
      <c r="AH14" s="35" t="str">
        <f ca="1">IF(NOTA[[#This Row],[ID_H]]="","",IF(NOTA[[#This Row],[FAKTUR]]="",INDIRECT(ADDRESS(ROW()-1,COLUMN())),NOTA[[#This Row],[FAKTUR]]))</f>
        <v>UNTANA</v>
      </c>
      <c r="AI14" s="27">
        <f ca="1">IF(NOTA[[#This Row],[ID]]="","",COUNTIF(NOTA[ID_H],NOTA[[#This Row],[ID_H]]))</f>
        <v>9</v>
      </c>
      <c r="AJ14" s="27">
        <f>IF(NOTA[[#This Row],[TGL.NOTA]]="",IF(NOTA[[#This Row],[SUPPLIER_H]]="","",#REF!),MONTH(NOTA[[#This Row],[TGL.NOTA]]))</f>
        <v>4</v>
      </c>
      <c r="AK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L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M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O14" s="27" t="e">
        <f>IF(NOTA[[#This Row],[CONCAT4]]="","",_xlfn.IFNA(MATCH(NOTA[[#This Row],[CONCAT4]],[2]!RAW[CONCAT_H],0),FALSE))</f>
        <v>#REF!</v>
      </c>
      <c r="AP14" s="146" t="e">
        <f>IF(NOTA[[#This Row],[CONCAT1]]="","",MATCH(NOTA[[#This Row],[CONCAT1]],[3]!db[NB NOTA_C],0)+1)</f>
        <v>#N/A</v>
      </c>
    </row>
    <row r="15" spans="1:42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123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40" t="str">
        <f>IF(OR(NOTA[[#This Row],[QTY]]="",NOTA[[#This Row],[HARGA SATUAN]]="",),"",NOTA[[#This Row],[QTY]]*NOTA[[#This Row],[HARGA SATUAN]])</f>
        <v/>
      </c>
      <c r="AF15" s="37">
        <f ca="1">IF(NOTA[ID_H]="","",INDEX(NOTA[TANGGAL],MATCH(,INDIRECT(ADDRESS(ROW(NOTA[TANGGAL]),COLUMN(NOTA[TANGGAL]))&amp;":"&amp;ADDRESS(ROW(),COLUMN(NOTA[TANGGAL]))),-1)))</f>
        <v>45049</v>
      </c>
      <c r="AG15" s="35" t="str">
        <f ca="1">IF(NOTA[[#This Row],[NAMA BARANG]]="","",INDEX(NOTA[SUPPLIER],MATCH(,INDIRECT(ADDRESS(ROW(NOTA[ID]),COLUMN(NOTA[ID]))&amp;":"&amp;ADDRESS(ROW(),COLUMN(NOTA[ID]))),-1)))</f>
        <v>SBS</v>
      </c>
      <c r="AH15" s="35" t="str">
        <f ca="1">IF(NOTA[[#This Row],[ID_H]]="","",IF(NOTA[[#This Row],[FAKTUR]]="",INDIRECT(ADDRESS(ROW()-1,COLUMN())),NOTA[[#This Row],[FAKTUR]]))</f>
        <v>UNTANA</v>
      </c>
      <c r="AI15" s="27" t="str">
        <f ca="1">IF(NOTA[[#This Row],[ID]]="","",COUNTIF(NOTA[ID_H],NOTA[[#This Row],[ID_H]]))</f>
        <v/>
      </c>
      <c r="AJ15" s="27">
        <f ca="1">IF(NOTA[[#This Row],[TGL.NOTA]]="",IF(NOTA[[#This Row],[SUPPLIER_H]]="","",AJ14),MONTH(NOTA[[#This Row],[TGL.NOTA]]))</f>
        <v>4</v>
      </c>
      <c r="AK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L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M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" s="27" t="str">
        <f>IF(NOTA[[#This Row],[CONCAT4]]="","",_xlfn.IFNA(MATCH(NOTA[[#This Row],[CONCAT4]],[2]!RAW[CONCAT_H],0),FALSE))</f>
        <v/>
      </c>
      <c r="AP15" s="146" t="e">
        <f>IF(NOTA[[#This Row],[CONCAT1]]="","",MATCH(NOTA[[#This Row],[CONCAT1]],[3]!db[NB NOTA_C],0)+1)</f>
        <v>#N/A</v>
      </c>
    </row>
    <row r="16" spans="1:42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123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40" t="str">
        <f>IF(OR(NOTA[[#This Row],[QTY]]="",NOTA[[#This Row],[HARGA SATUAN]]="",),"",NOTA[[#This Row],[QTY]]*NOTA[[#This Row],[HARGA SATUAN]])</f>
        <v/>
      </c>
      <c r="AF16" s="37">
        <f ca="1">IF(NOTA[ID_H]="","",INDEX(NOTA[TANGGAL],MATCH(,INDIRECT(ADDRESS(ROW(NOTA[TANGGAL]),COLUMN(NOTA[TANGGAL]))&amp;":"&amp;ADDRESS(ROW(),COLUMN(NOTA[TANGGAL]))),-1)))</f>
        <v>45049</v>
      </c>
      <c r="AG16" s="35" t="str">
        <f ca="1">IF(NOTA[[#This Row],[NAMA BARANG]]="","",INDEX(NOTA[SUPPLIER],MATCH(,INDIRECT(ADDRESS(ROW(NOTA[ID]),COLUMN(NOTA[ID]))&amp;":"&amp;ADDRESS(ROW(),COLUMN(NOTA[ID]))),-1)))</f>
        <v>SBS</v>
      </c>
      <c r="AH16" s="35" t="str">
        <f ca="1">IF(NOTA[[#This Row],[ID_H]]="","",IF(NOTA[[#This Row],[FAKTUR]]="",INDIRECT(ADDRESS(ROW()-1,COLUMN())),NOTA[[#This Row],[FAKTUR]]))</f>
        <v>UNTANA</v>
      </c>
      <c r="AI16" s="27" t="str">
        <f ca="1">IF(NOTA[[#This Row],[ID]]="","",COUNTIF(NOTA[ID_H],NOTA[[#This Row],[ID_H]]))</f>
        <v/>
      </c>
      <c r="AJ16" s="27">
        <f ca="1">IF(NOTA[[#This Row],[TGL.NOTA]]="",IF(NOTA[[#This Row],[SUPPLIER_H]]="","",AJ15),MONTH(NOTA[[#This Row],[TGL.NOTA]]))</f>
        <v>4</v>
      </c>
      <c r="AK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L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M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" s="27" t="str">
        <f>IF(NOTA[[#This Row],[CONCAT4]]="","",_xlfn.IFNA(MATCH(NOTA[[#This Row],[CONCAT4]],[2]!RAW[CONCAT_H],0),FALSE))</f>
        <v/>
      </c>
      <c r="AP16" s="146" t="e">
        <f>IF(NOTA[[#This Row],[CONCAT1]]="","",MATCH(NOTA[[#This Row],[CONCAT1]],[3]!db[NB NOTA_C],0)+1)</f>
        <v>#N/A</v>
      </c>
    </row>
    <row r="17" spans="1:42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123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40" t="str">
        <f>IF(OR(NOTA[[#This Row],[QTY]]="",NOTA[[#This Row],[HARGA SATUAN]]="",),"",NOTA[[#This Row],[QTY]]*NOTA[[#This Row],[HARGA SATUAN]])</f>
        <v/>
      </c>
      <c r="AF17" s="37">
        <f ca="1">IF(NOTA[ID_H]="","",INDEX(NOTA[TANGGAL],MATCH(,INDIRECT(ADDRESS(ROW(NOTA[TANGGAL]),COLUMN(NOTA[TANGGAL]))&amp;":"&amp;ADDRESS(ROW(),COLUMN(NOTA[TANGGAL]))),-1)))</f>
        <v>45049</v>
      </c>
      <c r="AG17" s="35" t="str">
        <f ca="1">IF(NOTA[[#This Row],[NAMA BARANG]]="","",INDEX(NOTA[SUPPLIER],MATCH(,INDIRECT(ADDRESS(ROW(NOTA[ID]),COLUMN(NOTA[ID]))&amp;":"&amp;ADDRESS(ROW(),COLUMN(NOTA[ID]))),-1)))</f>
        <v>SBS</v>
      </c>
      <c r="AH17" s="35" t="str">
        <f ca="1">IF(NOTA[[#This Row],[ID_H]]="","",IF(NOTA[[#This Row],[FAKTUR]]="",INDIRECT(ADDRESS(ROW()-1,COLUMN())),NOTA[[#This Row],[FAKTUR]]))</f>
        <v>UNTANA</v>
      </c>
      <c r="AI17" s="27" t="str">
        <f ca="1">IF(NOTA[[#This Row],[ID]]="","",COUNTIF(NOTA[ID_H],NOTA[[#This Row],[ID_H]]))</f>
        <v/>
      </c>
      <c r="AJ17" s="27">
        <f ca="1">IF(NOTA[[#This Row],[TGL.NOTA]]="",IF(NOTA[[#This Row],[SUPPLIER_H]]="","",AJ16),MONTH(NOTA[[#This Row],[TGL.NOTA]]))</f>
        <v>4</v>
      </c>
      <c r="AK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L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M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" s="27" t="str">
        <f>IF(NOTA[[#This Row],[CONCAT4]]="","",_xlfn.IFNA(MATCH(NOTA[[#This Row],[CONCAT4]],[2]!RAW[CONCAT_H],0),FALSE))</f>
        <v/>
      </c>
      <c r="AP17" s="146" t="e">
        <f>IF(NOTA[[#This Row],[CONCAT1]]="","",MATCH(NOTA[[#This Row],[CONCAT1]],[3]!db[NB NOTA_C],0)+1)</f>
        <v>#N/A</v>
      </c>
    </row>
    <row r="18" spans="1:42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123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" s="40" t="str">
        <f>IF(OR(NOTA[[#This Row],[QTY]]="",NOTA[[#This Row],[HARGA SATUAN]]="",),"",NOTA[[#This Row],[QTY]]*NOTA[[#This Row],[HARGA SATUAN]])</f>
        <v/>
      </c>
      <c r="AF18" s="37">
        <f ca="1">IF(NOTA[ID_H]="","",INDEX(NOTA[TANGGAL],MATCH(,INDIRECT(ADDRESS(ROW(NOTA[TANGGAL]),COLUMN(NOTA[TANGGAL]))&amp;":"&amp;ADDRESS(ROW(),COLUMN(NOTA[TANGGAL]))),-1)))</f>
        <v>45049</v>
      </c>
      <c r="AG18" s="35" t="str">
        <f ca="1">IF(NOTA[[#This Row],[NAMA BARANG]]="","",INDEX(NOTA[SUPPLIER],MATCH(,INDIRECT(ADDRESS(ROW(NOTA[ID]),COLUMN(NOTA[ID]))&amp;":"&amp;ADDRESS(ROW(),COLUMN(NOTA[ID]))),-1)))</f>
        <v>SBS</v>
      </c>
      <c r="AH18" s="35" t="str">
        <f ca="1">IF(NOTA[[#This Row],[ID_H]]="","",IF(NOTA[[#This Row],[FAKTUR]]="",INDIRECT(ADDRESS(ROW()-1,COLUMN())),NOTA[[#This Row],[FAKTUR]]))</f>
        <v>UNTANA</v>
      </c>
      <c r="AI18" s="27" t="str">
        <f ca="1">IF(NOTA[[#This Row],[ID]]="","",COUNTIF(NOTA[ID_H],NOTA[[#This Row],[ID_H]]))</f>
        <v/>
      </c>
      <c r="AJ18" s="27">
        <f ca="1">IF(NOTA[[#This Row],[TGL.NOTA]]="",IF(NOTA[[#This Row],[SUPPLIER_H]]="","",AJ17),MONTH(NOTA[[#This Row],[TGL.NOTA]]))</f>
        <v>4</v>
      </c>
      <c r="AK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L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M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" s="27" t="str">
        <f>IF(NOTA[[#This Row],[CONCAT4]]="","",_xlfn.IFNA(MATCH(NOTA[[#This Row],[CONCAT4]],[2]!RAW[CONCAT_H],0),FALSE))</f>
        <v/>
      </c>
      <c r="AP18" s="146" t="e">
        <f>IF(NOTA[[#This Row],[CONCAT1]]="","",MATCH(NOTA[[#This Row],[CONCAT1]],[3]!db[NB NOTA_C],0)+1)</f>
        <v>#N/A</v>
      </c>
    </row>
    <row r="19" spans="1:42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123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9" s="40" t="str">
        <f>IF(OR(NOTA[[#This Row],[QTY]]="",NOTA[[#This Row],[HARGA SATUAN]]="",),"",NOTA[[#This Row],[QTY]]*NOTA[[#This Row],[HARGA SATUAN]])</f>
        <v/>
      </c>
      <c r="AF19" s="37">
        <f ca="1">IF(NOTA[ID_H]="","",INDEX(NOTA[TANGGAL],MATCH(,INDIRECT(ADDRESS(ROW(NOTA[TANGGAL]),COLUMN(NOTA[TANGGAL]))&amp;":"&amp;ADDRESS(ROW(),COLUMN(NOTA[TANGGAL]))),-1)))</f>
        <v>45049</v>
      </c>
      <c r="AG19" s="35" t="str">
        <f ca="1">IF(NOTA[[#This Row],[NAMA BARANG]]="","",INDEX(NOTA[SUPPLIER],MATCH(,INDIRECT(ADDRESS(ROW(NOTA[ID]),COLUMN(NOTA[ID]))&amp;":"&amp;ADDRESS(ROW(),COLUMN(NOTA[ID]))),-1)))</f>
        <v>SBS</v>
      </c>
      <c r="AH19" s="35" t="str">
        <f ca="1">IF(NOTA[[#This Row],[ID_H]]="","",IF(NOTA[[#This Row],[FAKTUR]]="",INDIRECT(ADDRESS(ROW()-1,COLUMN())),NOTA[[#This Row],[FAKTUR]]))</f>
        <v>UNTANA</v>
      </c>
      <c r="AI19" s="27" t="str">
        <f ca="1">IF(NOTA[[#This Row],[ID]]="","",COUNTIF(NOTA[ID_H],NOTA[[#This Row],[ID_H]]))</f>
        <v/>
      </c>
      <c r="AJ19" s="27">
        <f ca="1">IF(NOTA[[#This Row],[TGL.NOTA]]="",IF(NOTA[[#This Row],[SUPPLIER_H]]="","",AJ18),MONTH(NOTA[[#This Row],[TGL.NOTA]]))</f>
        <v>4</v>
      </c>
      <c r="AK19" s="27" t="str">
        <f>LOWER(SUBSTITUTE(SUBSTITUTE(SUBSTITUTE(SUBSTITUTE(SUBSTITUTE(SUBSTITUTE(SUBSTITUTE(SUBSTITUTE(SUBSTITUTE(NOTA[NAMA BARANG]," ",),".",""),"-",""),"(",""),")",""),",",""),"/",""),"""",""),"+",""))</f>
        <v>paletanggurbutek</v>
      </c>
      <c r="AL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paletanggurbutek0</v>
      </c>
      <c r="AM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paletanggurbutek0</v>
      </c>
      <c r="AN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" s="27" t="str">
        <f>IF(NOTA[[#This Row],[CONCAT4]]="","",_xlfn.IFNA(MATCH(NOTA[[#This Row],[CONCAT4]],[2]!RAW[CONCAT_H],0),FALSE))</f>
        <v/>
      </c>
      <c r="AP19" s="146" t="e">
        <f>IF(NOTA[[#This Row],[CONCAT1]]="","",MATCH(NOTA[[#This Row],[CONCAT1]],[3]!db[NB NOTA_C],0)+1)</f>
        <v>#N/A</v>
      </c>
    </row>
    <row r="20" spans="1:42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119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123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" s="40" t="str">
        <f>IF(OR(NOTA[[#This Row],[QTY]]="",NOTA[[#This Row],[HARGA SATUAN]]="",),"",NOTA[[#This Row],[QTY]]*NOTA[[#This Row],[HARGA SATUAN]])</f>
        <v/>
      </c>
      <c r="AF20" s="37">
        <f ca="1">IF(NOTA[ID_H]="","",INDEX(NOTA[TANGGAL],MATCH(,INDIRECT(ADDRESS(ROW(NOTA[TANGGAL]),COLUMN(NOTA[TANGGAL]))&amp;":"&amp;ADDRESS(ROW(),COLUMN(NOTA[TANGGAL]))),-1)))</f>
        <v>45049</v>
      </c>
      <c r="AG20" s="35" t="str">
        <f ca="1">IF(NOTA[[#This Row],[NAMA BARANG]]="","",INDEX(NOTA[SUPPLIER],MATCH(,INDIRECT(ADDRESS(ROW(NOTA[ID]),COLUMN(NOTA[ID]))&amp;":"&amp;ADDRESS(ROW(),COLUMN(NOTA[ID]))),-1)))</f>
        <v>SBS</v>
      </c>
      <c r="AH20" s="35" t="str">
        <f ca="1">IF(NOTA[[#This Row],[ID_H]]="","",IF(NOTA[[#This Row],[FAKTUR]]="",INDIRECT(ADDRESS(ROW()-1,COLUMN())),NOTA[[#This Row],[FAKTUR]]))</f>
        <v>UNTANA</v>
      </c>
      <c r="AI20" s="27" t="str">
        <f ca="1">IF(NOTA[[#This Row],[ID]]="","",COUNTIF(NOTA[ID_H],NOTA[[#This Row],[ID_H]]))</f>
        <v/>
      </c>
      <c r="AJ20" s="27">
        <f ca="1">IF(NOTA[[#This Row],[TGL.NOTA]]="",IF(NOTA[[#This Row],[SUPPLIER_H]]="","",AJ19),MONTH(NOTA[[#This Row],[TGL.NOTA]]))</f>
        <v>4</v>
      </c>
      <c r="AK20" s="27" t="str">
        <f>LOWER(SUBSTITUTE(SUBSTITUTE(SUBSTITUTE(SUBSTITUTE(SUBSTITUTE(SUBSTITUTE(SUBSTITUTE(SUBSTITUTE(SUBSTITUTE(NOTA[NAMA BARANG]," ",),".",""),"-",""),"(",""),")",""),",",""),"/",""),"""",""),"+",""))</f>
        <v>paletapelbutek</v>
      </c>
      <c r="AL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paletapelbutek0</v>
      </c>
      <c r="AM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paletapelbutek0</v>
      </c>
      <c r="AN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" s="27" t="str">
        <f>IF(NOTA[[#This Row],[CONCAT4]]="","",_xlfn.IFNA(MATCH(NOTA[[#This Row],[CONCAT4]],[2]!RAW[CONCAT_H],0),FALSE))</f>
        <v/>
      </c>
      <c r="AP20" s="146" t="e">
        <f>IF(NOTA[[#This Row],[CONCAT1]]="","",MATCH(NOTA[[#This Row],[CONCAT1]],[3]!db[NB NOTA_C],0)+1)</f>
        <v>#N/A</v>
      </c>
    </row>
    <row r="21" spans="1:42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121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123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1" s="40" t="str">
        <f>IF(OR(NOTA[[#This Row],[QTY]]="",NOTA[[#This Row],[HARGA SATUAN]]="",),"",NOTA[[#This Row],[QTY]]*NOTA[[#This Row],[HARGA SATUAN]])</f>
        <v/>
      </c>
      <c r="AF21" s="37">
        <f ca="1">IF(NOTA[ID_H]="","",INDEX(NOTA[TANGGAL],MATCH(,INDIRECT(ADDRESS(ROW(NOTA[TANGGAL]),COLUMN(NOTA[TANGGAL]))&amp;":"&amp;ADDRESS(ROW(),COLUMN(NOTA[TANGGAL]))),-1)))</f>
        <v>45049</v>
      </c>
      <c r="AG21" s="35" t="str">
        <f ca="1">IF(NOTA[[#This Row],[NAMA BARANG]]="","",INDEX(NOTA[SUPPLIER],MATCH(,INDIRECT(ADDRESS(ROW(NOTA[ID]),COLUMN(NOTA[ID]))&amp;":"&amp;ADDRESS(ROW(),COLUMN(NOTA[ID]))),-1)))</f>
        <v>SBS</v>
      </c>
      <c r="AH21" s="35" t="str">
        <f ca="1">IF(NOTA[[#This Row],[ID_H]]="","",IF(NOTA[[#This Row],[FAKTUR]]="",INDIRECT(ADDRESS(ROW()-1,COLUMN())),NOTA[[#This Row],[FAKTUR]]))</f>
        <v>UNTANA</v>
      </c>
      <c r="AI21" s="27" t="str">
        <f ca="1">IF(NOTA[[#This Row],[ID]]="","",COUNTIF(NOTA[ID_H],NOTA[[#This Row],[ID_H]]))</f>
        <v/>
      </c>
      <c r="AJ21" s="27">
        <f ca="1">IF(NOTA[[#This Row],[TGL.NOTA]]="",IF(NOTA[[#This Row],[SUPPLIER_H]]="","",AJ20),MONTH(NOTA[[#This Row],[TGL.NOTA]]))</f>
        <v>4</v>
      </c>
      <c r="AK21" s="27" t="str">
        <f>LOWER(SUBSTITUTE(SUBSTITUTE(SUBSTITUTE(SUBSTITUTE(SUBSTITUTE(SUBSTITUTE(SUBSTITUTE(SUBSTITUTE(SUBSTITUTE(NOTA[NAMA BARANG]," ",),".",""),"-",""),"(",""),")",""),",",""),"/",""),"""",""),"+",""))</f>
        <v>pck195</v>
      </c>
      <c r="AL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M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" s="27" t="str">
        <f>IF(NOTA[[#This Row],[CONCAT4]]="","",_xlfn.IFNA(MATCH(NOTA[[#This Row],[CONCAT4]],[2]!RAW[CONCAT_H],0),FALSE))</f>
        <v/>
      </c>
      <c r="AP21" s="146">
        <f>IF(NOTA[[#This Row],[CONCAT1]]="","",MATCH(NOTA[[#This Row],[CONCAT1]],[3]!db[NB NOTA_C],0)+1)</f>
        <v>1780</v>
      </c>
    </row>
    <row r="22" spans="1:42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122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123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" s="40" t="str">
        <f>IF(OR(NOTA[[#This Row],[QTY]]="",NOTA[[#This Row],[HARGA SATUAN]]="",),"",NOTA[[#This Row],[QTY]]*NOTA[[#This Row],[HARGA SATUAN]])</f>
        <v/>
      </c>
      <c r="AF22" s="37">
        <f ca="1">IF(NOTA[ID_H]="","",INDEX(NOTA[TANGGAL],MATCH(,INDIRECT(ADDRESS(ROW(NOTA[TANGGAL]),COLUMN(NOTA[TANGGAL]))&amp;":"&amp;ADDRESS(ROW(),COLUMN(NOTA[TANGGAL]))),-1)))</f>
        <v>45049</v>
      </c>
      <c r="AG22" s="35" t="str">
        <f ca="1">IF(NOTA[[#This Row],[NAMA BARANG]]="","",INDEX(NOTA[SUPPLIER],MATCH(,INDIRECT(ADDRESS(ROW(NOTA[ID]),COLUMN(NOTA[ID]))&amp;":"&amp;ADDRESS(ROW(),COLUMN(NOTA[ID]))),-1)))</f>
        <v>SBS</v>
      </c>
      <c r="AH22" s="35" t="str">
        <f ca="1">IF(NOTA[[#This Row],[ID_H]]="","",IF(NOTA[[#This Row],[FAKTUR]]="",INDIRECT(ADDRESS(ROW()-1,COLUMN())),NOTA[[#This Row],[FAKTUR]]))</f>
        <v>UNTANA</v>
      </c>
      <c r="AI22" s="27" t="str">
        <f ca="1">IF(NOTA[[#This Row],[ID]]="","",COUNTIF(NOTA[ID_H],NOTA[[#This Row],[ID_H]]))</f>
        <v/>
      </c>
      <c r="AJ22" s="27">
        <f ca="1">IF(NOTA[[#This Row],[TGL.NOTA]]="",IF(NOTA[[#This Row],[SUPPLIER_H]]="","",AJ21),MONTH(NOTA[[#This Row],[TGL.NOTA]]))</f>
        <v>4</v>
      </c>
      <c r="AK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L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M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" s="27" t="str">
        <f>IF(NOTA[[#This Row],[CONCAT4]]="","",_xlfn.IFNA(MATCH(NOTA[[#This Row],[CONCAT4]],[2]!RAW[CONCAT_H],0),FALSE))</f>
        <v/>
      </c>
      <c r="AP22" s="146">
        <f>IF(NOTA[[#This Row],[CONCAT1]]="","",MATCH(NOTA[[#This Row],[CONCAT1]],[3]!db[NB NOTA_C],0)+1)</f>
        <v>1467</v>
      </c>
    </row>
    <row r="23" spans="1:42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40" t="str">
        <f>IF(OR(NOTA[[#This Row],[QTY]]="",NOTA[[#This Row],[HARGA SATUAN]]="",),"",NOTA[[#This Row],[QTY]]*NOTA[[#This Row],[HARGA SATUAN]])</f>
        <v/>
      </c>
      <c r="AF23" s="37" t="str">
        <f ca="1">IF(NOTA[ID_H]="","",INDEX(NOTA[TANGGAL],MATCH(,INDIRECT(ADDRESS(ROW(NOTA[TANGGAL]),COLUMN(NOTA[TANGGAL]))&amp;":"&amp;ADDRESS(ROW(),COLUMN(NOTA[TANGGAL]))),-1)))</f>
        <v/>
      </c>
      <c r="AG23" s="35" t="str">
        <f ca="1">IF(NOTA[[#This Row],[NAMA BARANG]]="","",INDEX(NOTA[SUPPLIER],MATCH(,INDIRECT(ADDRESS(ROW(NOTA[ID]),COLUMN(NOTA[ID]))&amp;":"&amp;ADDRESS(ROW(),COLUMN(NOTA[ID]))),-1)))</f>
        <v/>
      </c>
      <c r="AH23" s="35" t="str">
        <f ca="1">IF(NOTA[[#This Row],[ID_H]]="","",IF(NOTA[[#This Row],[FAKTUR]]="",INDIRECT(ADDRESS(ROW()-1,COLUMN())),NOTA[[#This Row],[FAKTUR]]))</f>
        <v/>
      </c>
      <c r="AI23" s="27" t="str">
        <f ca="1">IF(NOTA[[#This Row],[ID]]="","",COUNTIF(NOTA[ID_H],NOTA[[#This Row],[ID_H]]))</f>
        <v/>
      </c>
      <c r="AJ23" s="27" t="str">
        <f ca="1">IF(NOTA[[#This Row],[TGL.NOTA]]="",IF(NOTA[[#This Row],[SUPPLIER_H]]="","",AJ22),MONTH(NOTA[[#This Row],[TGL.NOTA]]))</f>
        <v/>
      </c>
      <c r="AK23" s="27" t="str">
        <f>LOWER(SUBSTITUTE(SUBSTITUTE(SUBSTITUTE(SUBSTITUTE(SUBSTITUTE(SUBSTITUTE(SUBSTITUTE(SUBSTITUTE(SUBSTITUTE(NOTA[NAMA BARANG]," ",),".",""),"-",""),"(",""),")",""),",",""),"/",""),"""",""),"+",""))</f>
        <v/>
      </c>
      <c r="AL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" s="27" t="str">
        <f>IF(NOTA[[#This Row],[CONCAT4]]="","",_xlfn.IFNA(MATCH(NOTA[[#This Row],[CONCAT4]],[2]!RAW[CONCAT_H],0),FALSE))</f>
        <v/>
      </c>
      <c r="AP23" s="146" t="str">
        <f>IF(NOTA[[#This Row],[CONCAT1]]="","",MATCH(NOTA[[#This Row],[CONCAT1]],[3]!db[NB NOTA_C],0)+1)</f>
        <v/>
      </c>
    </row>
    <row r="24" spans="1:42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124</v>
      </c>
      <c r="G24" s="16" t="s">
        <v>112</v>
      </c>
      <c r="H24" s="20" t="s">
        <v>133</v>
      </c>
      <c r="I24" s="16"/>
      <c r="J24" s="37">
        <v>45044</v>
      </c>
      <c r="K24" s="16"/>
      <c r="L24" s="16" t="s">
        <v>127</v>
      </c>
      <c r="M24" s="28">
        <v>10</v>
      </c>
      <c r="N24" s="16">
        <v>500</v>
      </c>
      <c r="O24" s="16" t="s">
        <v>125</v>
      </c>
      <c r="P24" s="35">
        <v>16000</v>
      </c>
      <c r="Q24" s="38"/>
      <c r="R24" s="28" t="s">
        <v>137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4" s="40">
        <f>IF(OR(NOTA[[#This Row],[QTY]]="",NOTA[[#This Row],[HARGA SATUAN]]="",),"",NOTA[[#This Row],[QTY]]*NOTA[[#This Row],[HARGA SATUAN]])</f>
        <v>8000000</v>
      </c>
      <c r="AF24" s="37">
        <f ca="1">IF(NOTA[ID_H]="","",INDEX(NOTA[TANGGAL],MATCH(,INDIRECT(ADDRESS(ROW(NOTA[TANGGAL]),COLUMN(NOTA[TANGGAL]))&amp;":"&amp;ADDRESS(ROW(),COLUMN(NOTA[TANGGAL]))),-1)))</f>
        <v>45049</v>
      </c>
      <c r="AG24" s="35" t="str">
        <f ca="1">IF(NOTA[[#This Row],[NAMA BARANG]]="","",INDEX(NOTA[SUPPLIER],MATCH(,INDIRECT(ADDRESS(ROW(NOTA[ID]),COLUMN(NOTA[ID]))&amp;":"&amp;ADDRESS(ROW(),COLUMN(NOTA[ID]))),-1)))</f>
        <v>GRAFINDO</v>
      </c>
      <c r="AH24" s="35" t="str">
        <f ca="1">IF(NOTA[[#This Row],[ID_H]]="","",IF(NOTA[[#This Row],[FAKTUR]]="",INDIRECT(ADDRESS(ROW()-1,COLUMN())),NOTA[[#This Row],[FAKTUR]]))</f>
        <v>UNTANA</v>
      </c>
      <c r="AI24" s="27">
        <f ca="1">IF(NOTA[[#This Row],[ID]]="","",COUNTIF(NOTA[ID_H],NOTA[[#This Row],[ID_H]]))</f>
        <v>6</v>
      </c>
      <c r="AJ24" s="27">
        <f>IF(NOTA[[#This Row],[TGL.NOTA]]="",IF(NOTA[[#This Row],[SUPPLIER_H]]="","",AJ23),MONTH(NOTA[[#This Row],[TGL.NOTA]]))</f>
        <v>4</v>
      </c>
      <c r="AK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O24" s="27" t="e">
        <f>IF(NOTA[[#This Row],[CONCAT4]]="","",_xlfn.IFNA(MATCH(NOTA[[#This Row],[CONCAT4]],[2]!RAW[CONCAT_H],0),FALSE))</f>
        <v>#REF!</v>
      </c>
      <c r="AP24" s="146">
        <f>IF(NOTA[[#This Row],[CONCAT1]]="","",MATCH(NOTA[[#This Row],[CONCAT1]],[3]!db[NB NOTA_C],0)+1)</f>
        <v>1546</v>
      </c>
    </row>
    <row r="25" spans="1:42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126</v>
      </c>
      <c r="M25" s="28">
        <v>25</v>
      </c>
      <c r="N25" s="16">
        <v>1250</v>
      </c>
      <c r="O25" s="16" t="s">
        <v>125</v>
      </c>
      <c r="P25" s="35">
        <v>16000</v>
      </c>
      <c r="Q25" s="38"/>
      <c r="R25" s="28" t="s">
        <v>137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5" s="40">
        <f>IF(OR(NOTA[[#This Row],[QTY]]="",NOTA[[#This Row],[HARGA SATUAN]]="",),"",NOTA[[#This Row],[QTY]]*NOTA[[#This Row],[HARGA SATUAN]])</f>
        <v>20000000</v>
      </c>
      <c r="AF25" s="37">
        <f ca="1">IF(NOTA[ID_H]="","",INDEX(NOTA[TANGGAL],MATCH(,INDIRECT(ADDRESS(ROW(NOTA[TANGGAL]),COLUMN(NOTA[TANGGAL]))&amp;":"&amp;ADDRESS(ROW(),COLUMN(NOTA[TANGGAL]))),-1)))</f>
        <v>45049</v>
      </c>
      <c r="AG25" s="35" t="str">
        <f ca="1">IF(NOTA[[#This Row],[NAMA BARANG]]="","",INDEX(NOTA[SUPPLIER],MATCH(,INDIRECT(ADDRESS(ROW(NOTA[ID]),COLUMN(NOTA[ID]))&amp;":"&amp;ADDRESS(ROW(),COLUMN(NOTA[ID]))),-1)))</f>
        <v>GRAFINDO</v>
      </c>
      <c r="AH25" s="35" t="str">
        <f ca="1">IF(NOTA[[#This Row],[ID_H]]="","",IF(NOTA[[#This Row],[FAKTUR]]="",INDIRECT(ADDRESS(ROW()-1,COLUMN())),NOTA[[#This Row],[FAKTUR]]))</f>
        <v>UNTANA</v>
      </c>
      <c r="AI25" s="27" t="str">
        <f ca="1">IF(NOTA[[#This Row],[ID]]="","",COUNTIF(NOTA[ID_H],NOTA[[#This Row],[ID_H]]))</f>
        <v/>
      </c>
      <c r="AJ25" s="27">
        <f ca="1">IF(NOTA[[#This Row],[TGL.NOTA]]="",IF(NOTA[[#This Row],[SUPPLIER_H]]="","",AJ24),MONTH(NOTA[[#This Row],[TGL.NOTA]]))</f>
        <v>4</v>
      </c>
      <c r="AK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L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M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" s="27" t="str">
        <f>IF(NOTA[[#This Row],[CONCAT4]]="","",_xlfn.IFNA(MATCH(NOTA[[#This Row],[CONCAT4]],[2]!RAW[CONCAT_H],0),FALSE))</f>
        <v/>
      </c>
      <c r="AP25" s="146">
        <f>IF(NOTA[[#This Row],[CONCAT1]]="","",MATCH(NOTA[[#This Row],[CONCAT1]],[3]!db[NB NOTA_C],0)+1)</f>
        <v>1552</v>
      </c>
    </row>
    <row r="26" spans="1:42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128</v>
      </c>
      <c r="M26" s="28">
        <v>36</v>
      </c>
      <c r="N26" s="16">
        <v>1800</v>
      </c>
      <c r="O26" s="16" t="s">
        <v>125</v>
      </c>
      <c r="P26" s="35">
        <v>16000</v>
      </c>
      <c r="Q26" s="38"/>
      <c r="R26" s="28" t="s">
        <v>137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" s="40">
        <f>IF(OR(NOTA[[#This Row],[QTY]]="",NOTA[[#This Row],[HARGA SATUAN]]="",),"",NOTA[[#This Row],[QTY]]*NOTA[[#This Row],[HARGA SATUAN]])</f>
        <v>28800000</v>
      </c>
      <c r="AF26" s="37">
        <f ca="1">IF(NOTA[ID_H]="","",INDEX(NOTA[TANGGAL],MATCH(,INDIRECT(ADDRESS(ROW(NOTA[TANGGAL]),COLUMN(NOTA[TANGGAL]))&amp;":"&amp;ADDRESS(ROW(),COLUMN(NOTA[TANGGAL]))),-1)))</f>
        <v>45049</v>
      </c>
      <c r="AG26" s="35" t="str">
        <f ca="1">IF(NOTA[[#This Row],[NAMA BARANG]]="","",INDEX(NOTA[SUPPLIER],MATCH(,INDIRECT(ADDRESS(ROW(NOTA[ID]),COLUMN(NOTA[ID]))&amp;":"&amp;ADDRESS(ROW(),COLUMN(NOTA[ID]))),-1)))</f>
        <v>GRAFINDO</v>
      </c>
      <c r="AH26" s="35" t="str">
        <f ca="1">IF(NOTA[[#This Row],[ID_H]]="","",IF(NOTA[[#This Row],[FAKTUR]]="",INDIRECT(ADDRESS(ROW()-1,COLUMN())),NOTA[[#This Row],[FAKTUR]]))</f>
        <v>UNTANA</v>
      </c>
      <c r="AI26" s="27" t="str">
        <f ca="1">IF(NOTA[[#This Row],[ID]]="","",COUNTIF(NOTA[ID_H],NOTA[[#This Row],[ID_H]]))</f>
        <v/>
      </c>
      <c r="AJ26" s="27">
        <f ca="1">IF(NOTA[[#This Row],[TGL.NOTA]]="",IF(NOTA[[#This Row],[SUPPLIER_H]]="","",AJ25),MONTH(NOTA[[#This Row],[TGL.NOTA]]))</f>
        <v>4</v>
      </c>
      <c r="AK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" s="27" t="str">
        <f>IF(NOTA[[#This Row],[CONCAT4]]="","",_xlfn.IFNA(MATCH(NOTA[[#This Row],[CONCAT4]],[2]!RAW[CONCAT_H],0),FALSE))</f>
        <v/>
      </c>
      <c r="AP26" s="146">
        <f>IF(NOTA[[#This Row],[CONCAT1]]="","",MATCH(NOTA[[#This Row],[CONCAT1]],[3]!db[NB NOTA_C],0)+1)</f>
        <v>1548</v>
      </c>
    </row>
    <row r="27" spans="1:42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129</v>
      </c>
      <c r="M27" s="28">
        <v>2</v>
      </c>
      <c r="N27" s="16">
        <v>100</v>
      </c>
      <c r="O27" s="16" t="s">
        <v>125</v>
      </c>
      <c r="P27" s="35">
        <v>16000</v>
      </c>
      <c r="Q27" s="38"/>
      <c r="R27" s="28" t="s">
        <v>137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7" s="40">
        <f>IF(OR(NOTA[[#This Row],[QTY]]="",NOTA[[#This Row],[HARGA SATUAN]]="",),"",NOTA[[#This Row],[QTY]]*NOTA[[#This Row],[HARGA SATUAN]])</f>
        <v>1600000</v>
      </c>
      <c r="AF27" s="37">
        <f ca="1">IF(NOTA[ID_H]="","",INDEX(NOTA[TANGGAL],MATCH(,INDIRECT(ADDRESS(ROW(NOTA[TANGGAL]),COLUMN(NOTA[TANGGAL]))&amp;":"&amp;ADDRESS(ROW(),COLUMN(NOTA[TANGGAL]))),-1)))</f>
        <v>45049</v>
      </c>
      <c r="AG27" s="35" t="str">
        <f ca="1">IF(NOTA[[#This Row],[NAMA BARANG]]="","",INDEX(NOTA[SUPPLIER],MATCH(,INDIRECT(ADDRESS(ROW(NOTA[ID]),COLUMN(NOTA[ID]))&amp;":"&amp;ADDRESS(ROW(),COLUMN(NOTA[ID]))),-1)))</f>
        <v>GRAFINDO</v>
      </c>
      <c r="AH27" s="35" t="str">
        <f ca="1">IF(NOTA[[#This Row],[ID_H]]="","",IF(NOTA[[#This Row],[FAKTUR]]="",INDIRECT(ADDRESS(ROW()-1,COLUMN())),NOTA[[#This Row],[FAKTUR]]))</f>
        <v>UNTANA</v>
      </c>
      <c r="AI27" s="27" t="str">
        <f ca="1">IF(NOTA[[#This Row],[ID]]="","",COUNTIF(NOTA[ID_H],NOTA[[#This Row],[ID_H]]))</f>
        <v/>
      </c>
      <c r="AJ27" s="27">
        <f ca="1">IF(NOTA[[#This Row],[TGL.NOTA]]="",IF(NOTA[[#This Row],[SUPPLIER_H]]="","",AJ26),MONTH(NOTA[[#This Row],[TGL.NOTA]]))</f>
        <v>4</v>
      </c>
      <c r="AK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" s="27" t="str">
        <f>IF(NOTA[[#This Row],[CONCAT4]]="","",_xlfn.IFNA(MATCH(NOTA[[#This Row],[CONCAT4]],[2]!RAW[CONCAT_H],0),FALSE))</f>
        <v/>
      </c>
      <c r="AP27" s="146">
        <f>IF(NOTA[[#This Row],[CONCAT1]]="","",MATCH(NOTA[[#This Row],[CONCAT1]],[3]!db[NB NOTA_C],0)+1)</f>
        <v>1569</v>
      </c>
    </row>
    <row r="28" spans="1:42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130</v>
      </c>
      <c r="M28" s="28">
        <v>3</v>
      </c>
      <c r="N28" s="16">
        <v>150</v>
      </c>
      <c r="O28" s="16" t="s">
        <v>125</v>
      </c>
      <c r="P28" s="35">
        <v>16000</v>
      </c>
      <c r="Q28" s="38"/>
      <c r="R28" s="28" t="s">
        <v>137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8" s="40">
        <f>IF(OR(NOTA[[#This Row],[QTY]]="",NOTA[[#This Row],[HARGA SATUAN]]="",),"",NOTA[[#This Row],[QTY]]*NOTA[[#This Row],[HARGA SATUAN]])</f>
        <v>2400000</v>
      </c>
      <c r="AF28" s="37">
        <f ca="1">IF(NOTA[ID_H]="","",INDEX(NOTA[TANGGAL],MATCH(,INDIRECT(ADDRESS(ROW(NOTA[TANGGAL]),COLUMN(NOTA[TANGGAL]))&amp;":"&amp;ADDRESS(ROW(),COLUMN(NOTA[TANGGAL]))),-1)))</f>
        <v>45049</v>
      </c>
      <c r="AG28" s="35" t="str">
        <f ca="1">IF(NOTA[[#This Row],[NAMA BARANG]]="","",INDEX(NOTA[SUPPLIER],MATCH(,INDIRECT(ADDRESS(ROW(NOTA[ID]),COLUMN(NOTA[ID]))&amp;":"&amp;ADDRESS(ROW(),COLUMN(NOTA[ID]))),-1)))</f>
        <v>GRAFINDO</v>
      </c>
      <c r="AH28" s="35" t="str">
        <f ca="1">IF(NOTA[[#This Row],[ID_H]]="","",IF(NOTA[[#This Row],[FAKTUR]]="",INDIRECT(ADDRESS(ROW()-1,COLUMN())),NOTA[[#This Row],[FAKTUR]]))</f>
        <v>UNTANA</v>
      </c>
      <c r="AI28" s="27" t="str">
        <f ca="1">IF(NOTA[[#This Row],[ID]]="","",COUNTIF(NOTA[ID_H],NOTA[[#This Row],[ID_H]]))</f>
        <v/>
      </c>
      <c r="AJ28" s="27">
        <f ca="1">IF(NOTA[[#This Row],[TGL.NOTA]]="",IF(NOTA[[#This Row],[SUPPLIER_H]]="","",AJ27),MONTH(NOTA[[#This Row],[TGL.NOTA]]))</f>
        <v>4</v>
      </c>
      <c r="AK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L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M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" s="27" t="str">
        <f>IF(NOTA[[#This Row],[CONCAT4]]="","",_xlfn.IFNA(MATCH(NOTA[[#This Row],[CONCAT4]],[2]!RAW[CONCAT_H],0),FALSE))</f>
        <v/>
      </c>
      <c r="AP28" s="146">
        <f>IF(NOTA[[#This Row],[CONCAT1]]="","",MATCH(NOTA[[#This Row],[CONCAT1]],[3]!db[NB NOTA_C],0)+1)</f>
        <v>1571</v>
      </c>
    </row>
    <row r="29" spans="1:42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131</v>
      </c>
      <c r="M29" s="28">
        <v>2</v>
      </c>
      <c r="N29" s="16">
        <v>100</v>
      </c>
      <c r="O29" s="16" t="s">
        <v>125</v>
      </c>
      <c r="P29" s="35">
        <v>16000</v>
      </c>
      <c r="Q29" s="38"/>
      <c r="R29" s="28" t="s">
        <v>137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D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9" s="40">
        <f>IF(OR(NOTA[[#This Row],[QTY]]="",NOTA[[#This Row],[HARGA SATUAN]]="",),"",NOTA[[#This Row],[QTY]]*NOTA[[#This Row],[HARGA SATUAN]])</f>
        <v>1600000</v>
      </c>
      <c r="AF29" s="37">
        <f ca="1">IF(NOTA[ID_H]="","",INDEX(NOTA[TANGGAL],MATCH(,INDIRECT(ADDRESS(ROW(NOTA[TANGGAL]),COLUMN(NOTA[TANGGAL]))&amp;":"&amp;ADDRESS(ROW(),COLUMN(NOTA[TANGGAL]))),-1)))</f>
        <v>45049</v>
      </c>
      <c r="AG29" s="35" t="str">
        <f ca="1">IF(NOTA[[#This Row],[NAMA BARANG]]="","",INDEX(NOTA[SUPPLIER],MATCH(,INDIRECT(ADDRESS(ROW(NOTA[ID]),COLUMN(NOTA[ID]))&amp;":"&amp;ADDRESS(ROW(),COLUMN(NOTA[ID]))),-1)))</f>
        <v>GRAFINDO</v>
      </c>
      <c r="AH29" s="35" t="str">
        <f ca="1">IF(NOTA[[#This Row],[ID_H]]="","",IF(NOTA[[#This Row],[FAKTUR]]="",INDIRECT(ADDRESS(ROW()-1,COLUMN())),NOTA[[#This Row],[FAKTUR]]))</f>
        <v>UNTANA</v>
      </c>
      <c r="AI29" s="27" t="str">
        <f ca="1">IF(NOTA[[#This Row],[ID]]="","",COUNTIF(NOTA[ID_H],NOTA[[#This Row],[ID_H]]))</f>
        <v/>
      </c>
      <c r="AJ29" s="27">
        <f ca="1">IF(NOTA[[#This Row],[TGL.NOTA]]="",IF(NOTA[[#This Row],[SUPPLIER_H]]="","",AJ28),MONTH(NOTA[[#This Row],[TGL.NOTA]]))</f>
        <v>4</v>
      </c>
      <c r="AK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" s="27" t="str">
        <f>IF(NOTA[[#This Row],[CONCAT4]]="","",_xlfn.IFNA(MATCH(NOTA[[#This Row],[CONCAT4]],[2]!RAW[CONCAT_H],0),FALSE))</f>
        <v/>
      </c>
      <c r="AP29" s="146" t="e">
        <f>IF(NOTA[[#This Row],[CONCAT1]]="","",MATCH(NOTA[[#This Row],[CONCAT1]],[3]!db[NB NOTA_C],0)+1)</f>
        <v>#N/A</v>
      </c>
    </row>
    <row r="30" spans="1:42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40" t="str">
        <f>IF(OR(NOTA[[#This Row],[QTY]]="",NOTA[[#This Row],[HARGA SATUAN]]="",),"",NOTA[[#This Row],[QTY]]*NOTA[[#This Row],[HARGA SATUAN]])</f>
        <v/>
      </c>
      <c r="AF30" s="37" t="str">
        <f ca="1">IF(NOTA[ID_H]="","",INDEX(NOTA[TANGGAL],MATCH(,INDIRECT(ADDRESS(ROW(NOTA[TANGGAL]),COLUMN(NOTA[TANGGAL]))&amp;":"&amp;ADDRESS(ROW(),COLUMN(NOTA[TANGGAL]))),-1)))</f>
        <v/>
      </c>
      <c r="AG30" s="35" t="str">
        <f ca="1">IF(NOTA[[#This Row],[NAMA BARANG]]="","",INDEX(NOTA[SUPPLIER],MATCH(,INDIRECT(ADDRESS(ROW(NOTA[ID]),COLUMN(NOTA[ID]))&amp;":"&amp;ADDRESS(ROW(),COLUMN(NOTA[ID]))),-1)))</f>
        <v/>
      </c>
      <c r="AH30" s="35" t="str">
        <f ca="1">IF(NOTA[[#This Row],[ID_H]]="","",IF(NOTA[[#This Row],[FAKTUR]]="",INDIRECT(ADDRESS(ROW()-1,COLUMN())),NOTA[[#This Row],[FAKTUR]]))</f>
        <v/>
      </c>
      <c r="AI30" s="27" t="str">
        <f ca="1">IF(NOTA[[#This Row],[ID]]="","",COUNTIF(NOTA[ID_H],NOTA[[#This Row],[ID_H]]))</f>
        <v/>
      </c>
      <c r="AJ30" s="27" t="str">
        <f ca="1">IF(NOTA[[#This Row],[TGL.NOTA]]="",IF(NOTA[[#This Row],[SUPPLIER_H]]="","",AJ29),MONTH(NOTA[[#This Row],[TGL.NOTA]]))</f>
        <v/>
      </c>
      <c r="AK30" s="27" t="str">
        <f>LOWER(SUBSTITUTE(SUBSTITUTE(SUBSTITUTE(SUBSTITUTE(SUBSTITUTE(SUBSTITUTE(SUBSTITUTE(SUBSTITUTE(SUBSTITUTE(NOTA[NAMA BARANG]," ",),".",""),"-",""),"(",""),")",""),",",""),"/",""),"""",""),"+",""))</f>
        <v/>
      </c>
      <c r="AL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" s="27" t="str">
        <f>IF(NOTA[[#This Row],[CONCAT4]]="","",_xlfn.IFNA(MATCH(NOTA[[#This Row],[CONCAT4]],[2]!RAW[CONCAT_H],0),FALSE))</f>
        <v/>
      </c>
      <c r="AP30" s="146" t="str">
        <f>IF(NOTA[[#This Row],[CONCAT1]]="","",MATCH(NOTA[[#This Row],[CONCAT1]],[3]!db[NB NOTA_C],0)+1)</f>
        <v/>
      </c>
    </row>
    <row r="31" spans="1:42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124</v>
      </c>
      <c r="G31" s="16" t="s">
        <v>112</v>
      </c>
      <c r="H31" s="20" t="s">
        <v>132</v>
      </c>
      <c r="I31" s="16"/>
      <c r="J31" s="37">
        <v>45044</v>
      </c>
      <c r="K31" s="16"/>
      <c r="L31" s="16" t="s">
        <v>135</v>
      </c>
      <c r="M31" s="28">
        <v>20</v>
      </c>
      <c r="N31" s="16">
        <v>1000</v>
      </c>
      <c r="O31" s="16" t="s">
        <v>125</v>
      </c>
      <c r="P31" s="35">
        <v>16000</v>
      </c>
      <c r="Q31" s="38"/>
      <c r="R31" s="28" t="s">
        <v>137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1" s="40">
        <f>IF(OR(NOTA[[#This Row],[QTY]]="",NOTA[[#This Row],[HARGA SATUAN]]="",),"",NOTA[[#This Row],[QTY]]*NOTA[[#This Row],[HARGA SATUAN]])</f>
        <v>16000000</v>
      </c>
      <c r="AF31" s="37">
        <f ca="1">IF(NOTA[ID_H]="","",INDEX(NOTA[TANGGAL],MATCH(,INDIRECT(ADDRESS(ROW(NOTA[TANGGAL]),COLUMN(NOTA[TANGGAL]))&amp;":"&amp;ADDRESS(ROW(),COLUMN(NOTA[TANGGAL]))),-1)))</f>
        <v>45049</v>
      </c>
      <c r="AG31" s="35" t="str">
        <f ca="1">IF(NOTA[[#This Row],[NAMA BARANG]]="","",INDEX(NOTA[SUPPLIER],MATCH(,INDIRECT(ADDRESS(ROW(NOTA[ID]),COLUMN(NOTA[ID]))&amp;":"&amp;ADDRESS(ROW(),COLUMN(NOTA[ID]))),-1)))</f>
        <v>GRAFINDO</v>
      </c>
      <c r="AH31" s="35" t="str">
        <f ca="1">IF(NOTA[[#This Row],[ID_H]]="","",IF(NOTA[[#This Row],[FAKTUR]]="",INDIRECT(ADDRESS(ROW()-1,COLUMN())),NOTA[[#This Row],[FAKTUR]]))</f>
        <v>UNTANA</v>
      </c>
      <c r="AI31" s="27">
        <f ca="1">IF(NOTA[[#This Row],[ID]]="","",COUNTIF(NOTA[ID_H],NOTA[[#This Row],[ID_H]]))</f>
        <v>5</v>
      </c>
      <c r="AJ31" s="27">
        <f>IF(NOTA[[#This Row],[TGL.NOTA]]="",IF(NOTA[[#This Row],[SUPPLIER_H]]="","",AJ30),MONTH(NOTA[[#This Row],[TGL.NOTA]]))</f>
        <v>4</v>
      </c>
      <c r="AK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M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O31" s="27" t="e">
        <f>IF(NOTA[[#This Row],[CONCAT4]]="","",_xlfn.IFNA(MATCH(NOTA[[#This Row],[CONCAT4]],[2]!RAW[CONCAT_H],0),FALSE))</f>
        <v>#REF!</v>
      </c>
      <c r="AP31" s="146">
        <f>IF(NOTA[[#This Row],[CONCAT1]]="","",MATCH(NOTA[[#This Row],[CONCAT1]],[3]!db[NB NOTA_C],0)+1)</f>
        <v>1549</v>
      </c>
    </row>
    <row r="32" spans="1:42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134</v>
      </c>
      <c r="M32" s="28">
        <v>30</v>
      </c>
      <c r="N32" s="16">
        <v>1500</v>
      </c>
      <c r="O32" s="16" t="s">
        <v>125</v>
      </c>
      <c r="P32" s="35">
        <v>16000</v>
      </c>
      <c r="Q32" s="38"/>
      <c r="R32" s="28" t="s">
        <v>137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2" s="66">
        <f>IF(OR(NOTA[[#This Row],[QTY]]="",NOTA[[#This Row],[HARGA SATUAN]]="",),"",NOTA[[#This Row],[QTY]]*NOTA[[#This Row],[HARGA SATUAN]])</f>
        <v>24000000</v>
      </c>
      <c r="AF32" s="37">
        <f ca="1">IF(NOTA[ID_H]="","",INDEX(NOTA[TANGGAL],MATCH(,INDIRECT(ADDRESS(ROW(NOTA[TANGGAL]),COLUMN(NOTA[TANGGAL]))&amp;":"&amp;ADDRESS(ROW(),COLUMN(NOTA[TANGGAL]))),-1)))</f>
        <v>45049</v>
      </c>
      <c r="AG32" s="35" t="str">
        <f ca="1">IF(NOTA[[#This Row],[NAMA BARANG]]="","",INDEX(NOTA[SUPPLIER],MATCH(,INDIRECT(ADDRESS(ROW(NOTA[ID]),COLUMN(NOTA[ID]))&amp;":"&amp;ADDRESS(ROW(),COLUMN(NOTA[ID]))),-1)))</f>
        <v>GRAFINDO</v>
      </c>
      <c r="AH32" s="35" t="str">
        <f ca="1">IF(NOTA[[#This Row],[ID_H]]="","",IF(NOTA[[#This Row],[FAKTUR]]="",INDIRECT(ADDRESS(ROW()-1,COLUMN())),NOTA[[#This Row],[FAKTUR]]))</f>
        <v>UNTANA</v>
      </c>
      <c r="AI32" s="67" t="str">
        <f ca="1">IF(NOTA[[#This Row],[ID]]="","",COUNTIF(NOTA[ID_H],NOTA[[#This Row],[ID_H]]))</f>
        <v/>
      </c>
      <c r="AJ32" s="27">
        <f ca="1">IF(NOTA[[#This Row],[TGL.NOTA]]="",IF(NOTA[[#This Row],[SUPPLIER_H]]="","",AJ31),MONTH(NOTA[[#This Row],[TGL.NOTA]]))</f>
        <v>4</v>
      </c>
      <c r="AK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L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M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" s="27" t="str">
        <f>IF(NOTA[[#This Row],[CONCAT4]]="","",_xlfn.IFNA(MATCH(NOTA[[#This Row],[CONCAT4]],[2]!RAW[CONCAT_H],0),FALSE))</f>
        <v/>
      </c>
      <c r="AP32" s="146">
        <f>IF(NOTA[[#This Row],[CONCAT1]]="","",MATCH(NOTA[[#This Row],[CONCAT1]],[3]!db[NB NOTA_C],0)+1)</f>
        <v>1551</v>
      </c>
    </row>
    <row r="33" spans="1:42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127</v>
      </c>
      <c r="M33" s="28">
        <v>28</v>
      </c>
      <c r="N33" s="16">
        <v>1400</v>
      </c>
      <c r="O33" s="16" t="s">
        <v>125</v>
      </c>
      <c r="P33" s="35">
        <v>16000</v>
      </c>
      <c r="Q33" s="38"/>
      <c r="R33" s="28" t="s">
        <v>137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3" s="40">
        <f>IF(OR(NOTA[[#This Row],[QTY]]="",NOTA[[#This Row],[HARGA SATUAN]]="",),"",NOTA[[#This Row],[QTY]]*NOTA[[#This Row],[HARGA SATUAN]])</f>
        <v>22400000</v>
      </c>
      <c r="AF33" s="37">
        <f ca="1">IF(NOTA[ID_H]="","",INDEX(NOTA[TANGGAL],MATCH(,INDIRECT(ADDRESS(ROW(NOTA[TANGGAL]),COLUMN(NOTA[TANGGAL]))&amp;":"&amp;ADDRESS(ROW(),COLUMN(NOTA[TANGGAL]))),-1)))</f>
        <v>45049</v>
      </c>
      <c r="AG33" s="35" t="str">
        <f ca="1">IF(NOTA[[#This Row],[NAMA BARANG]]="","",INDEX(NOTA[SUPPLIER],MATCH(,INDIRECT(ADDRESS(ROW(NOTA[ID]),COLUMN(NOTA[ID]))&amp;":"&amp;ADDRESS(ROW(),COLUMN(NOTA[ID]))),-1)))</f>
        <v>GRAFINDO</v>
      </c>
      <c r="AH33" s="35" t="str">
        <f ca="1">IF(NOTA[[#This Row],[ID_H]]="","",IF(NOTA[[#This Row],[FAKTUR]]="",INDIRECT(ADDRESS(ROW()-1,COLUMN())),NOTA[[#This Row],[FAKTUR]]))</f>
        <v>UNTANA</v>
      </c>
      <c r="AI33" s="27" t="str">
        <f ca="1">IF(NOTA[[#This Row],[ID]]="","",COUNTIF(NOTA[ID_H],NOTA[[#This Row],[ID_H]]))</f>
        <v/>
      </c>
      <c r="AJ33" s="27">
        <f ca="1">IF(NOTA[[#This Row],[TGL.NOTA]]="",IF(NOTA[[#This Row],[SUPPLIER_H]]="","",AJ32),MONTH(NOTA[[#This Row],[TGL.NOTA]]))</f>
        <v>4</v>
      </c>
      <c r="AK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" s="27" t="str">
        <f>IF(NOTA[[#This Row],[CONCAT4]]="","",_xlfn.IFNA(MATCH(NOTA[[#This Row],[CONCAT4]],[2]!RAW[CONCAT_H],0),FALSE))</f>
        <v/>
      </c>
      <c r="AP33" s="146">
        <f>IF(NOTA[[#This Row],[CONCAT1]]="","",MATCH(NOTA[[#This Row],[CONCAT1]],[3]!db[NB NOTA_C],0)+1)</f>
        <v>1546</v>
      </c>
    </row>
    <row r="34" spans="1:42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136</v>
      </c>
      <c r="M34" s="28">
        <v>5</v>
      </c>
      <c r="N34" s="16">
        <v>250</v>
      </c>
      <c r="O34" s="16" t="s">
        <v>125</v>
      </c>
      <c r="P34" s="35">
        <v>16000</v>
      </c>
      <c r="Q34" s="38"/>
      <c r="R34" s="28" t="s">
        <v>137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4" s="40">
        <f>IF(OR(NOTA[[#This Row],[QTY]]="",NOTA[[#This Row],[HARGA SATUAN]]="",),"",NOTA[[#This Row],[QTY]]*NOTA[[#This Row],[HARGA SATUAN]])</f>
        <v>4000000</v>
      </c>
      <c r="AF34" s="37">
        <f ca="1">IF(NOTA[ID_H]="","",INDEX(NOTA[TANGGAL],MATCH(,INDIRECT(ADDRESS(ROW(NOTA[TANGGAL]),COLUMN(NOTA[TANGGAL]))&amp;":"&amp;ADDRESS(ROW(),COLUMN(NOTA[TANGGAL]))),-1)))</f>
        <v>45049</v>
      </c>
      <c r="AG34" s="35" t="str">
        <f ca="1">IF(NOTA[[#This Row],[NAMA BARANG]]="","",INDEX(NOTA[SUPPLIER],MATCH(,INDIRECT(ADDRESS(ROW(NOTA[ID]),COLUMN(NOTA[ID]))&amp;":"&amp;ADDRESS(ROW(),COLUMN(NOTA[ID]))),-1)))</f>
        <v>GRAFINDO</v>
      </c>
      <c r="AH34" s="35" t="str">
        <f ca="1">IF(NOTA[[#This Row],[ID_H]]="","",IF(NOTA[[#This Row],[FAKTUR]]="",INDIRECT(ADDRESS(ROW()-1,COLUMN())),NOTA[[#This Row],[FAKTUR]]))</f>
        <v>UNTANA</v>
      </c>
      <c r="AI34" s="27" t="str">
        <f ca="1">IF(NOTA[[#This Row],[ID]]="","",COUNTIF(NOTA[ID_H],NOTA[[#This Row],[ID_H]]))</f>
        <v/>
      </c>
      <c r="AJ34" s="27">
        <f ca="1">IF(NOTA[[#This Row],[TGL.NOTA]]="",IF(NOTA[[#This Row],[SUPPLIER_H]]="","",AJ33),MONTH(NOTA[[#This Row],[TGL.NOTA]]))</f>
        <v>4</v>
      </c>
      <c r="AK34" s="27" t="str">
        <f>LOWER(SUBSTITUTE(SUBSTITUTE(SUBSTITUTE(SUBSTITUTE(SUBSTITUTE(SUBSTITUTE(SUBSTITUTE(SUBSTITUTE(SUBSTITUTE(NOTA[NAMA BARANG]," ",),".",""),"-",""),"(",""),")",""),",",""),"/",""),"""",""),"+",""))</f>
        <v>mapkancingsikaac5putih</v>
      </c>
      <c r="AL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mapkancingsikaac5putih800000</v>
      </c>
      <c r="AM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mapkancingsikaac5putih800000</v>
      </c>
      <c r="AN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" s="27" t="str">
        <f>IF(NOTA[[#This Row],[CONCAT4]]="","",_xlfn.IFNA(MATCH(NOTA[[#This Row],[CONCAT4]],[2]!RAW[CONCAT_H],0),FALSE))</f>
        <v/>
      </c>
      <c r="AP34" s="146" t="e">
        <f>IF(NOTA[[#This Row],[CONCAT1]]="","",MATCH(NOTA[[#This Row],[CONCAT1]],[3]!db[NB NOTA_C],0)+1)</f>
        <v>#N/A</v>
      </c>
    </row>
    <row r="35" spans="1:42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128</v>
      </c>
      <c r="M35" s="28">
        <v>8</v>
      </c>
      <c r="N35" s="16">
        <v>400</v>
      </c>
      <c r="O35" s="16" t="s">
        <v>125</v>
      </c>
      <c r="P35" s="35">
        <v>16000</v>
      </c>
      <c r="Q35" s="38"/>
      <c r="R35" s="28" t="s">
        <v>137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D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5" s="40">
        <f>IF(OR(NOTA[[#This Row],[QTY]]="",NOTA[[#This Row],[HARGA SATUAN]]="",),"",NOTA[[#This Row],[QTY]]*NOTA[[#This Row],[HARGA SATUAN]])</f>
        <v>6400000</v>
      </c>
      <c r="AF35" s="37">
        <f ca="1">IF(NOTA[ID_H]="","",INDEX(NOTA[TANGGAL],MATCH(,INDIRECT(ADDRESS(ROW(NOTA[TANGGAL]),COLUMN(NOTA[TANGGAL]))&amp;":"&amp;ADDRESS(ROW(),COLUMN(NOTA[TANGGAL]))),-1)))</f>
        <v>45049</v>
      </c>
      <c r="AG35" s="35" t="str">
        <f ca="1">IF(NOTA[[#This Row],[NAMA BARANG]]="","",INDEX(NOTA[SUPPLIER],MATCH(,INDIRECT(ADDRESS(ROW(NOTA[ID]),COLUMN(NOTA[ID]))&amp;":"&amp;ADDRESS(ROW(),COLUMN(NOTA[ID]))),-1)))</f>
        <v>GRAFINDO</v>
      </c>
      <c r="AH35" s="35" t="str">
        <f ca="1">IF(NOTA[[#This Row],[ID_H]]="","",IF(NOTA[[#This Row],[FAKTUR]]="",INDIRECT(ADDRESS(ROW()-1,COLUMN())),NOTA[[#This Row],[FAKTUR]]))</f>
        <v>UNTANA</v>
      </c>
      <c r="AI35" s="27" t="str">
        <f ca="1">IF(NOTA[[#This Row],[ID]]="","",COUNTIF(NOTA[ID_H],NOTA[[#This Row],[ID_H]]))</f>
        <v/>
      </c>
      <c r="AJ35" s="27">
        <f ca="1">IF(NOTA[[#This Row],[TGL.NOTA]]="",IF(NOTA[[#This Row],[SUPPLIER_H]]="","",AJ34),MONTH(NOTA[[#This Row],[TGL.NOTA]]))</f>
        <v>4</v>
      </c>
      <c r="AK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" s="27" t="str">
        <f>IF(NOTA[[#This Row],[CONCAT4]]="","",_xlfn.IFNA(MATCH(NOTA[[#This Row],[CONCAT4]],[2]!RAW[CONCAT_H],0),FALSE))</f>
        <v/>
      </c>
      <c r="AP35" s="146">
        <f>IF(NOTA[[#This Row],[CONCAT1]]="","",MATCH(NOTA[[#This Row],[CONCAT1]],[3]!db[NB NOTA_C],0)+1)</f>
        <v>1548</v>
      </c>
    </row>
    <row r="36" spans="1:42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40" t="str">
        <f>IF(OR(NOTA[[#This Row],[QTY]]="",NOTA[[#This Row],[HARGA SATUAN]]="",),"",NOTA[[#This Row],[QTY]]*NOTA[[#This Row],[HARGA SATUAN]])</f>
        <v/>
      </c>
      <c r="AF36" s="37" t="str">
        <f ca="1">IF(NOTA[ID_H]="","",INDEX(NOTA[TANGGAL],MATCH(,INDIRECT(ADDRESS(ROW(NOTA[TANGGAL]),COLUMN(NOTA[TANGGAL]))&amp;":"&amp;ADDRESS(ROW(),COLUMN(NOTA[TANGGAL]))),-1)))</f>
        <v/>
      </c>
      <c r="AG36" s="35" t="str">
        <f ca="1">IF(NOTA[[#This Row],[NAMA BARANG]]="","",INDEX(NOTA[SUPPLIER],MATCH(,INDIRECT(ADDRESS(ROW(NOTA[ID]),COLUMN(NOTA[ID]))&amp;":"&amp;ADDRESS(ROW(),COLUMN(NOTA[ID]))),-1)))</f>
        <v/>
      </c>
      <c r="AH36" s="35" t="str">
        <f ca="1">IF(NOTA[[#This Row],[ID_H]]="","",IF(NOTA[[#This Row],[FAKTUR]]="",INDIRECT(ADDRESS(ROW()-1,COLUMN())),NOTA[[#This Row],[FAKTUR]]))</f>
        <v/>
      </c>
      <c r="AI36" s="27" t="str">
        <f ca="1">IF(NOTA[[#This Row],[ID]]="","",COUNTIF(NOTA[ID_H],NOTA[[#This Row],[ID_H]]))</f>
        <v/>
      </c>
      <c r="AJ36" s="27" t="str">
        <f ca="1">IF(NOTA[[#This Row],[TGL.NOTA]]="",IF(NOTA[[#This Row],[SUPPLIER_H]]="","",AJ35),MONTH(NOTA[[#This Row],[TGL.NOTA]]))</f>
        <v/>
      </c>
      <c r="AK36" s="27" t="str">
        <f>LOWER(SUBSTITUTE(SUBSTITUTE(SUBSTITUTE(SUBSTITUTE(SUBSTITUTE(SUBSTITUTE(SUBSTITUTE(SUBSTITUTE(SUBSTITUTE(NOTA[NAMA BARANG]," ",),".",""),"-",""),"(",""),")",""),",",""),"/",""),"""",""),"+",""))</f>
        <v/>
      </c>
      <c r="AL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" s="27" t="str">
        <f>IF(NOTA[[#This Row],[CONCAT4]]="","",_xlfn.IFNA(MATCH(NOTA[[#This Row],[CONCAT4]],[2]!RAW[CONCAT_H],0),FALSE))</f>
        <v/>
      </c>
      <c r="AP36" s="146" t="str">
        <f>IF(NOTA[[#This Row],[CONCAT1]]="","",MATCH(NOTA[[#This Row],[CONCAT1]],[3]!db[NB NOTA_C],0)+1)</f>
        <v/>
      </c>
    </row>
    <row r="37" spans="1:42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138</v>
      </c>
      <c r="G37" s="16" t="s">
        <v>112</v>
      </c>
      <c r="H37" s="20" t="s">
        <v>139</v>
      </c>
      <c r="I37" s="16"/>
      <c r="J37" s="37">
        <v>45048</v>
      </c>
      <c r="K37" s="16"/>
      <c r="L37" s="16" t="s">
        <v>140</v>
      </c>
      <c r="M37" s="28">
        <v>5</v>
      </c>
      <c r="N37" s="16">
        <v>25</v>
      </c>
      <c r="O37" s="16" t="s">
        <v>125</v>
      </c>
      <c r="P37" s="35">
        <f>NOTA[[#This Row],[HARGA/ CTN]]/5</f>
        <v>91620</v>
      </c>
      <c r="Q37" s="38">
        <v>458100</v>
      </c>
      <c r="R37" s="28" t="s">
        <v>142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37" s="40">
        <f>IF(OR(NOTA[[#This Row],[QTY]]="",NOTA[[#This Row],[HARGA SATUAN]]="",),"",NOTA[[#This Row],[QTY]]*NOTA[[#This Row],[HARGA SATUAN]])</f>
        <v>2290500</v>
      </c>
      <c r="AF37" s="37">
        <f ca="1">IF(NOTA[ID_H]="","",INDEX(NOTA[TANGGAL],MATCH(,INDIRECT(ADDRESS(ROW(NOTA[TANGGAL]),COLUMN(NOTA[TANGGAL]))&amp;":"&amp;ADDRESS(ROW(),COLUMN(NOTA[TANGGAL]))),-1)))</f>
        <v>45049</v>
      </c>
      <c r="AG37" s="35" t="str">
        <f ca="1">IF(NOTA[[#This Row],[NAMA BARANG]]="","",INDEX(NOTA[SUPPLIER],MATCH(,INDIRECT(ADDRESS(ROW(NOTA[ID]),COLUMN(NOTA[ID]))&amp;":"&amp;ADDRESS(ROW(),COLUMN(NOTA[ID]))),-1)))</f>
        <v>YUSHINCA</v>
      </c>
      <c r="AH37" s="35" t="str">
        <f ca="1">IF(NOTA[[#This Row],[ID_H]]="","",IF(NOTA[[#This Row],[FAKTUR]]="",INDIRECT(ADDRESS(ROW()-1,COLUMN())),NOTA[[#This Row],[FAKTUR]]))</f>
        <v>UNTANA</v>
      </c>
      <c r="AI37" s="27">
        <f ca="1">IF(NOTA[[#This Row],[ID]]="","",COUNTIF(NOTA[ID_H],NOTA[[#This Row],[ID_H]]))</f>
        <v>2</v>
      </c>
      <c r="AJ37" s="27">
        <f>IF(NOTA[[#This Row],[TGL.NOTA]]="",IF(NOTA[[#This Row],[SUPPLIER_H]]="","",AJ36),MONTH(NOTA[[#This Row],[TGL.NOTA]]))</f>
        <v>5</v>
      </c>
      <c r="AK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L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M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O37" s="27" t="e">
        <f>IF(NOTA[[#This Row],[CONCAT4]]="","",_xlfn.IFNA(MATCH(NOTA[[#This Row],[CONCAT4]],[2]!RAW[CONCAT_H],0),FALSE))</f>
        <v>#REF!</v>
      </c>
      <c r="AP37" s="146">
        <f>IF(NOTA[[#This Row],[CONCAT1]]="","",MATCH(NOTA[[#This Row],[CONCAT1]],[3]!db[NB NOTA_C],0)+1)</f>
        <v>499</v>
      </c>
    </row>
    <row r="38" spans="1:42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141</v>
      </c>
      <c r="M38" s="28">
        <v>5</v>
      </c>
      <c r="N38" s="16">
        <v>25</v>
      </c>
      <c r="O38" s="16" t="s">
        <v>125</v>
      </c>
      <c r="P38" s="35">
        <f>NOTA[[#This Row],[HARGA/ CTN]]/5</f>
        <v>107400</v>
      </c>
      <c r="Q38" s="38">
        <v>537000</v>
      </c>
      <c r="R38" s="28" t="s">
        <v>142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D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38" s="40">
        <f>IF(OR(NOTA[[#This Row],[QTY]]="",NOTA[[#This Row],[HARGA SATUAN]]="",),"",NOTA[[#This Row],[QTY]]*NOTA[[#This Row],[HARGA SATUAN]])</f>
        <v>2685000</v>
      </c>
      <c r="AF38" s="37">
        <f ca="1">IF(NOTA[ID_H]="","",INDEX(NOTA[TANGGAL],MATCH(,INDIRECT(ADDRESS(ROW(NOTA[TANGGAL]),COLUMN(NOTA[TANGGAL]))&amp;":"&amp;ADDRESS(ROW(),COLUMN(NOTA[TANGGAL]))),-1)))</f>
        <v>45049</v>
      </c>
      <c r="AG38" s="35" t="str">
        <f ca="1">IF(NOTA[[#This Row],[NAMA BARANG]]="","",INDEX(NOTA[SUPPLIER],MATCH(,INDIRECT(ADDRESS(ROW(NOTA[ID]),COLUMN(NOTA[ID]))&amp;":"&amp;ADDRESS(ROW(),COLUMN(NOTA[ID]))),-1)))</f>
        <v>YUSHINCA</v>
      </c>
      <c r="AH38" s="35" t="str">
        <f ca="1">IF(NOTA[[#This Row],[ID_H]]="","",IF(NOTA[[#This Row],[FAKTUR]]="",INDIRECT(ADDRESS(ROW()-1,COLUMN())),NOTA[[#This Row],[FAKTUR]]))</f>
        <v>UNTANA</v>
      </c>
      <c r="AI38" s="27" t="str">
        <f ca="1">IF(NOTA[[#This Row],[ID]]="","",COUNTIF(NOTA[ID_H],NOTA[[#This Row],[ID_H]]))</f>
        <v/>
      </c>
      <c r="AJ38" s="27">
        <f ca="1">IF(NOTA[[#This Row],[TGL.NOTA]]="",IF(NOTA[[#This Row],[SUPPLIER_H]]="","",AJ37),MONTH(NOTA[[#This Row],[TGL.NOTA]]))</f>
        <v>5</v>
      </c>
      <c r="AK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L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M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" s="27" t="str">
        <f>IF(NOTA[[#This Row],[CONCAT4]]="","",_xlfn.IFNA(MATCH(NOTA[[#This Row],[CONCAT4]],[2]!RAW[CONCAT_H],0),FALSE))</f>
        <v/>
      </c>
      <c r="AP38" s="146">
        <f>IF(NOTA[[#This Row],[CONCAT1]]="","",MATCH(NOTA[[#This Row],[CONCAT1]],[3]!db[NB NOTA_C],0)+1)</f>
        <v>500</v>
      </c>
    </row>
    <row r="39" spans="1:42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40" t="str">
        <f>IF(OR(NOTA[[#This Row],[QTY]]="",NOTA[[#This Row],[HARGA SATUAN]]="",),"",NOTA[[#This Row],[QTY]]*NOTA[[#This Row],[HARGA SATUAN]])</f>
        <v/>
      </c>
      <c r="AF39" s="37" t="str">
        <f ca="1">IF(NOTA[ID_H]="","",INDEX(NOTA[TANGGAL],MATCH(,INDIRECT(ADDRESS(ROW(NOTA[TANGGAL]),COLUMN(NOTA[TANGGAL]))&amp;":"&amp;ADDRESS(ROW(),COLUMN(NOTA[TANGGAL]))),-1)))</f>
        <v/>
      </c>
      <c r="AG39" s="35" t="str">
        <f ca="1">IF(NOTA[[#This Row],[NAMA BARANG]]="","",INDEX(NOTA[SUPPLIER],MATCH(,INDIRECT(ADDRESS(ROW(NOTA[ID]),COLUMN(NOTA[ID]))&amp;":"&amp;ADDRESS(ROW(),COLUMN(NOTA[ID]))),-1)))</f>
        <v/>
      </c>
      <c r="AH39" s="35" t="str">
        <f ca="1">IF(NOTA[[#This Row],[ID_H]]="","",IF(NOTA[[#This Row],[FAKTUR]]="",INDIRECT(ADDRESS(ROW()-1,COLUMN())),NOTA[[#This Row],[FAKTUR]]))</f>
        <v/>
      </c>
      <c r="AI39" s="27" t="str">
        <f ca="1">IF(NOTA[[#This Row],[ID]]="","",COUNTIF(NOTA[ID_H],NOTA[[#This Row],[ID_H]]))</f>
        <v/>
      </c>
      <c r="AJ39" s="27" t="str">
        <f ca="1">IF(NOTA[[#This Row],[TGL.NOTA]]="",IF(NOTA[[#This Row],[SUPPLIER_H]]="","",AJ38),MONTH(NOTA[[#This Row],[TGL.NOTA]]))</f>
        <v/>
      </c>
      <c r="AK39" s="27" t="str">
        <f>LOWER(SUBSTITUTE(SUBSTITUTE(SUBSTITUTE(SUBSTITUTE(SUBSTITUTE(SUBSTITUTE(SUBSTITUTE(SUBSTITUTE(SUBSTITUTE(NOTA[NAMA BARANG]," ",),".",""),"-",""),"(",""),")",""),",",""),"/",""),"""",""),"+",""))</f>
        <v/>
      </c>
      <c r="AL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" s="27" t="str">
        <f>IF(NOTA[[#This Row],[CONCAT4]]="","",_xlfn.IFNA(MATCH(NOTA[[#This Row],[CONCAT4]],[2]!RAW[CONCAT_H],0),FALSE))</f>
        <v/>
      </c>
      <c r="AP39" s="146" t="str">
        <f>IF(NOTA[[#This Row],[CONCAT1]]="","",MATCH(NOTA[[#This Row],[CONCAT1]],[3]!db[NB NOTA_C],0)+1)</f>
        <v/>
      </c>
    </row>
    <row r="40" spans="1:42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143</v>
      </c>
      <c r="G40" s="16" t="s">
        <v>112</v>
      </c>
      <c r="H40" s="20" t="s">
        <v>144</v>
      </c>
      <c r="I40" s="16"/>
      <c r="J40" s="37">
        <v>45026</v>
      </c>
      <c r="K40" s="16"/>
      <c r="L40" s="16" t="s">
        <v>145</v>
      </c>
      <c r="M40" s="28">
        <v>50</v>
      </c>
      <c r="N40" s="16">
        <v>2500</v>
      </c>
      <c r="O40" s="16" t="s">
        <v>146</v>
      </c>
      <c r="P40" s="35">
        <v>15250</v>
      </c>
      <c r="Q40" s="136">
        <v>762500</v>
      </c>
      <c r="R40" s="148" t="s">
        <v>147</v>
      </c>
      <c r="S40" s="137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D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E40" s="40">
        <f>IF(OR(NOTA[[#This Row],[QTY]]="",NOTA[[#This Row],[HARGA SATUAN]]="",),"",NOTA[[#This Row],[QTY]]*NOTA[[#This Row],[HARGA SATUAN]])</f>
        <v>38125000</v>
      </c>
      <c r="AF40" s="37">
        <f ca="1">IF(NOTA[ID_H]="","",INDEX(NOTA[TANGGAL],MATCH(,INDIRECT(ADDRESS(ROW(NOTA[TANGGAL]),COLUMN(NOTA[TANGGAL]))&amp;":"&amp;ADDRESS(ROW(),COLUMN(NOTA[TANGGAL]))),-1)))</f>
        <v>45049</v>
      </c>
      <c r="AG40" s="35" t="str">
        <f ca="1">IF(NOTA[[#This Row],[NAMA BARANG]]="","",INDEX(NOTA[SUPPLIER],MATCH(,INDIRECT(ADDRESS(ROW(NOTA[ID]),COLUMN(NOTA[ID]))&amp;":"&amp;ADDRESS(ROW(),COLUMN(NOTA[ID]))),-1)))</f>
        <v>ANDY</v>
      </c>
      <c r="AH40" s="35" t="str">
        <f ca="1">IF(NOTA[[#This Row],[ID_H]]="","",IF(NOTA[[#This Row],[FAKTUR]]="",INDIRECT(ADDRESS(ROW()-1,COLUMN())),NOTA[[#This Row],[FAKTUR]]))</f>
        <v>UNTANA</v>
      </c>
      <c r="AI40" s="27">
        <f ca="1">IF(NOTA[[#This Row],[ID]]="","",COUNTIF(NOTA[ID_H],NOTA[[#This Row],[ID_H]]))</f>
        <v>1</v>
      </c>
      <c r="AJ40" s="27">
        <f>IF(NOTA[[#This Row],[TGL.NOTA]]="",IF(NOTA[[#This Row],[SUPPLIER_H]]="","",AJ39),MONTH(NOTA[[#This Row],[TGL.NOTA]]))</f>
        <v>4</v>
      </c>
      <c r="AK40" s="27" t="str">
        <f>LOWER(SUBSTITUTE(SUBSTITUTE(SUBSTITUTE(SUBSTITUTE(SUBSTITUTE(SUBSTITUTE(SUBSTITUTE(SUBSTITUTE(SUBSTITUTE(NOTA[NAMA BARANG]," ",),".",""),"-",""),"(",""),")",""),",",""),"/",""),"""",""),"+",""))</f>
        <v>garisanbesi30yoeker</v>
      </c>
      <c r="AL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garisanbesi30yoeker762500</v>
      </c>
      <c r="AM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garisanbesi30yoeker762500</v>
      </c>
      <c r="AN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</v>
      </c>
      <c r="AO40" s="27" t="e">
        <f>IF(NOTA[[#This Row],[CONCAT4]]="","",_xlfn.IFNA(MATCH(NOTA[[#This Row],[CONCAT4]],[2]!RAW[CONCAT_H],0),FALSE))</f>
        <v>#REF!</v>
      </c>
      <c r="AP40" s="146" t="e">
        <f>IF(NOTA[[#This Row],[CONCAT1]]="","",MATCH(NOTA[[#This Row],[CONCAT1]],[3]!db[NB NOTA_C],0)+1)</f>
        <v>#N/A</v>
      </c>
    </row>
    <row r="41" spans="1:42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40" t="str">
        <f>IF(OR(NOTA[[#This Row],[QTY]]="",NOTA[[#This Row],[HARGA SATUAN]]="",),"",NOTA[[#This Row],[QTY]]*NOTA[[#This Row],[HARGA SATUAN]])</f>
        <v/>
      </c>
      <c r="AF41" s="37" t="str">
        <f ca="1">IF(NOTA[ID_H]="","",INDEX(NOTA[TANGGAL],MATCH(,INDIRECT(ADDRESS(ROW(NOTA[TANGGAL]),COLUMN(NOTA[TANGGAL]))&amp;":"&amp;ADDRESS(ROW(),COLUMN(NOTA[TANGGAL]))),-1)))</f>
        <v/>
      </c>
      <c r="AG41" s="35" t="str">
        <f ca="1">IF(NOTA[[#This Row],[NAMA BARANG]]="","",INDEX(NOTA[SUPPLIER],MATCH(,INDIRECT(ADDRESS(ROW(NOTA[ID]),COLUMN(NOTA[ID]))&amp;":"&amp;ADDRESS(ROW(),COLUMN(NOTA[ID]))),-1)))</f>
        <v/>
      </c>
      <c r="AH41" s="35" t="str">
        <f ca="1">IF(NOTA[[#This Row],[ID_H]]="","",IF(NOTA[[#This Row],[FAKTUR]]="",INDIRECT(ADDRESS(ROW()-1,COLUMN())),NOTA[[#This Row],[FAKTUR]]))</f>
        <v/>
      </c>
      <c r="AI41" s="27" t="str">
        <f ca="1">IF(NOTA[[#This Row],[ID]]="","",COUNTIF(NOTA[ID_H],NOTA[[#This Row],[ID_H]]))</f>
        <v/>
      </c>
      <c r="AJ41" s="27" t="str">
        <f ca="1">IF(NOTA[[#This Row],[TGL.NOTA]]="",IF(NOTA[[#This Row],[SUPPLIER_H]]="","",AJ40),MONTH(NOTA[[#This Row],[TGL.NOTA]]))</f>
        <v/>
      </c>
      <c r="AK41" s="27" t="str">
        <f>LOWER(SUBSTITUTE(SUBSTITUTE(SUBSTITUTE(SUBSTITUTE(SUBSTITUTE(SUBSTITUTE(SUBSTITUTE(SUBSTITUTE(SUBSTITUTE(NOTA[NAMA BARANG]," ",),".",""),"-",""),"(",""),")",""),",",""),"/",""),"""",""),"+",""))</f>
        <v/>
      </c>
      <c r="AL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" s="27" t="str">
        <f>IF(NOTA[[#This Row],[CONCAT4]]="","",_xlfn.IFNA(MATCH(NOTA[[#This Row],[CONCAT4]],[2]!RAW[CONCAT_H],0),FALSE))</f>
        <v/>
      </c>
      <c r="AP41" s="146" t="str">
        <f>IF(NOTA[[#This Row],[CONCAT1]]="","",MATCH(NOTA[[#This Row],[CONCAT1]],[3]!db[NB NOTA_C],0)+1)</f>
        <v/>
      </c>
    </row>
    <row r="42" spans="1:42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45052</v>
      </c>
      <c r="F42" s="16" t="s">
        <v>153</v>
      </c>
      <c r="G42" s="16" t="s">
        <v>112</v>
      </c>
      <c r="H42" s="20" t="s">
        <v>154</v>
      </c>
      <c r="I42" s="16"/>
      <c r="J42" s="37">
        <v>45052</v>
      </c>
      <c r="K42" s="16"/>
      <c r="L42" s="16" t="s">
        <v>155</v>
      </c>
      <c r="M42" s="28"/>
      <c r="N42" s="16">
        <v>6</v>
      </c>
      <c r="O42" s="16" t="s">
        <v>125</v>
      </c>
      <c r="P42" s="35">
        <v>39000</v>
      </c>
      <c r="Q42" s="38"/>
      <c r="R42" s="28"/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234000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234000</v>
      </c>
      <c r="AB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42" s="40">
        <f>IF(OR(NOTA[[#This Row],[QTY]]="",NOTA[[#This Row],[HARGA SATUAN]]="",),"",NOTA[[#This Row],[QTY]]*NOTA[[#This Row],[HARGA SATUAN]])</f>
        <v>234000</v>
      </c>
      <c r="AF42" s="37">
        <f ca="1">IF(NOTA[ID_H]="","",INDEX(NOTA[TANGGAL],MATCH(,INDIRECT(ADDRESS(ROW(NOTA[TANGGAL]),COLUMN(NOTA[TANGGAL]))&amp;":"&amp;ADDRESS(ROW(),COLUMN(NOTA[TANGGAL]))),-1)))</f>
        <v>45052</v>
      </c>
      <c r="AG42" s="35" t="str">
        <f ca="1">IF(NOTA[[#This Row],[NAMA BARANG]]="","",INDEX(NOTA[SUPPLIER],MATCH(,INDIRECT(ADDRESS(ROW(NOTA[ID]),COLUMN(NOTA[ID]))&amp;":"&amp;ADDRESS(ROW(),COLUMN(NOTA[ID]))),-1)))</f>
        <v>HANSA</v>
      </c>
      <c r="AH42" s="35" t="str">
        <f ca="1">IF(NOTA[[#This Row],[ID_H]]="","",IF(NOTA[[#This Row],[FAKTUR]]="",INDIRECT(ADDRESS(ROW()-1,COLUMN())),NOTA[[#This Row],[FAKTUR]]))</f>
        <v>UNTANA</v>
      </c>
      <c r="AI42" s="27">
        <f ca="1">IF(NOTA[[#This Row],[ID]]="","",COUNTIF(NOTA[ID_H],NOTA[[#This Row],[ID_H]]))</f>
        <v>2</v>
      </c>
      <c r="AJ42" s="27">
        <f>IF(NOTA[[#This Row],[TGL.NOTA]]="",IF(NOTA[[#This Row],[SUPPLIER_H]]="","",#REF!),MONTH(NOTA[[#This Row],[TGL.NOTA]]))</f>
        <v>5</v>
      </c>
      <c r="AK42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M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42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O42" s="27" t="e">
        <f>IF(NOTA[[#This Row],[CONCAT4]]="","",_xlfn.IFNA(MATCH(NOTA[[#This Row],[CONCAT4]],[2]!RAW[CONCAT_H],0),FALSE))</f>
        <v>#REF!</v>
      </c>
      <c r="AP42" s="146">
        <f>IF(NOTA[[#This Row],[CONCAT1]]="","",MATCH(NOTA[[#This Row],[CONCAT1]],[3]!db[NB NOTA_C],0)+1)</f>
        <v>1489</v>
      </c>
    </row>
    <row r="43" spans="1:42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156</v>
      </c>
      <c r="M43" s="28"/>
      <c r="N43" s="16">
        <v>6</v>
      </c>
      <c r="O43" s="16" t="s">
        <v>125</v>
      </c>
      <c r="P43" s="35">
        <v>41000</v>
      </c>
      <c r="Q43" s="38"/>
      <c r="R43" s="28"/>
      <c r="S43" s="39"/>
      <c r="T43" s="39"/>
      <c r="U43" s="40"/>
      <c r="V43" s="26"/>
      <c r="W43" s="40">
        <f>IF(NOTA[[#This Row],[HARGA/ CTN]]="",NOTA[[#This Row],[JUMLAH_H]],NOTA[[#This Row],[HARGA/ CTN]]*IF(NOTA[[#This Row],[C]]="",0,NOTA[[#This Row],[C]]))</f>
        <v>246000</v>
      </c>
      <c r="X43" s="40">
        <f>IF(NOTA[[#This Row],[JUMLAH]]="","",NOTA[[#This Row],[JUMLAH]]*NOTA[[#This Row],[DISC 1]])</f>
        <v>0</v>
      </c>
      <c r="Y43" s="40">
        <f>IF(NOTA[[#This Row],[JUMLAH]]="","",(NOTA[[#This Row],[JUMLAH]]-NOTA[[#This Row],[DISC 1-]])*NOTA[[#This Row],[DISC 2]])</f>
        <v>0</v>
      </c>
      <c r="Z43" s="40">
        <f>IF(NOTA[[#This Row],[JUMLAH]]="","",NOTA[[#This Row],[DISC 1-]]+NOTA[[#This Row],[DISC 2-]])</f>
        <v>0</v>
      </c>
      <c r="AA43" s="40">
        <f>IF(NOTA[[#This Row],[JUMLAH]]="","",NOTA[[#This Row],[JUMLAH]]-NOTA[[#This Row],[DISC]])</f>
        <v>246000</v>
      </c>
      <c r="AB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43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43" s="40">
        <f>IF(OR(NOTA[[#This Row],[QTY]]="",NOTA[[#This Row],[HARGA SATUAN]]="",),"",NOTA[[#This Row],[QTY]]*NOTA[[#This Row],[HARGA SATUAN]])</f>
        <v>246000</v>
      </c>
      <c r="AF43" s="37">
        <f ca="1">IF(NOTA[ID_H]="","",INDEX(NOTA[TANGGAL],MATCH(,INDIRECT(ADDRESS(ROW(NOTA[TANGGAL]),COLUMN(NOTA[TANGGAL]))&amp;":"&amp;ADDRESS(ROW(),COLUMN(NOTA[TANGGAL]))),-1)))</f>
        <v>45052</v>
      </c>
      <c r="AG43" s="35" t="str">
        <f ca="1">IF(NOTA[[#This Row],[NAMA BARANG]]="","",INDEX(NOTA[SUPPLIER],MATCH(,INDIRECT(ADDRESS(ROW(NOTA[ID]),COLUMN(NOTA[ID]))&amp;":"&amp;ADDRESS(ROW(),COLUMN(NOTA[ID]))),-1)))</f>
        <v>HANSA</v>
      </c>
      <c r="AH43" s="35" t="str">
        <f ca="1">IF(NOTA[[#This Row],[ID_H]]="","",IF(NOTA[[#This Row],[FAKTUR]]="",INDIRECT(ADDRESS(ROW()-1,COLUMN())),NOTA[[#This Row],[FAKTUR]]))</f>
        <v>UNTANA</v>
      </c>
      <c r="AI43" s="27" t="str">
        <f ca="1">IF(NOTA[[#This Row],[ID]]="","",COUNTIF(NOTA[ID_H],NOTA[[#This Row],[ID_H]]))</f>
        <v/>
      </c>
      <c r="AJ43" s="27">
        <f ca="1">IF(NOTA[[#This Row],[TGL.NOTA]]="",IF(NOTA[[#This Row],[SUPPLIER_H]]="","",AJ42),MONTH(NOTA[[#This Row],[TGL.NOTA]]))</f>
        <v>5</v>
      </c>
      <c r="AK43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M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" s="27" t="str">
        <f>IF(NOTA[[#This Row],[CONCAT4]]="","",_xlfn.IFNA(MATCH(NOTA[[#This Row],[CONCAT4]],[2]!RAW[CONCAT_H],0),FALSE))</f>
        <v/>
      </c>
      <c r="AP43" s="146">
        <f>IF(NOTA[[#This Row],[CONCAT1]]="","",MATCH(NOTA[[#This Row],[CONCAT1]],[3]!db[NB NOTA_C],0)+1)</f>
        <v>1490</v>
      </c>
    </row>
    <row r="44" spans="1:42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 t="str">
        <f ca="1">IF(NOTA[[#This Row],[NAMA BARANG]]="","",INDEX(NOTA[ID],MATCH(,INDIRECT(ADDRESS(ROW(NOTA[ID]),COLUMN(NOTA[ID]))&amp;":"&amp;ADDRESS(ROW(),COLUMN(NOTA[ID]))),-1)))</f>
        <v/>
      </c>
      <c r="E44" s="14"/>
      <c r="F44" s="16"/>
      <c r="G44" s="16"/>
      <c r="H44" s="20"/>
      <c r="I44" s="16"/>
      <c r="J44" s="37"/>
      <c r="K44" s="16"/>
      <c r="L44" s="16"/>
      <c r="M44" s="28"/>
      <c r="N44" s="16"/>
      <c r="O44" s="16"/>
      <c r="P44" s="35"/>
      <c r="Q44" s="38"/>
      <c r="R44" s="28"/>
      <c r="S44" s="39"/>
      <c r="T44" s="39"/>
      <c r="U44" s="40"/>
      <c r="V44" s="26"/>
      <c r="W44" s="40" t="str">
        <f>IF(NOTA[[#This Row],[HARGA/ CTN]]="",NOTA[[#This Row],[JUMLAH_H]],NOTA[[#This Row],[HARGA/ CTN]]*IF(NOTA[[#This Row],[C]]="",0,NOTA[[#This Row],[C]]))</f>
        <v/>
      </c>
      <c r="X44" s="40" t="str">
        <f>IF(NOTA[[#This Row],[JUMLAH]]="","",NOTA[[#This Row],[JUMLAH]]*NOTA[[#This Row],[DISC 1]])</f>
        <v/>
      </c>
      <c r="Y44" s="40" t="str">
        <f>IF(NOTA[[#This Row],[JUMLAH]]="","",(NOTA[[#This Row],[JUMLAH]]-NOTA[[#This Row],[DISC 1-]])*NOTA[[#This Row],[DISC 2]])</f>
        <v/>
      </c>
      <c r="Z44" s="40" t="str">
        <f>IF(NOTA[[#This Row],[JUMLAH]]="","",NOTA[[#This Row],[DISC 1-]]+NOTA[[#This Row],[DISC 2-]])</f>
        <v/>
      </c>
      <c r="AA44" s="40" t="str">
        <f>IF(NOTA[[#This Row],[JUMLAH]]="","",NOTA[[#This Row],[JUMLAH]]-NOTA[[#This Row],[DISC]])</f>
        <v/>
      </c>
      <c r="AB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40" t="str">
        <f>IF(OR(NOTA[[#This Row],[QTY]]="",NOTA[[#This Row],[HARGA SATUAN]]="",),"",NOTA[[#This Row],[QTY]]*NOTA[[#This Row],[HARGA SATUAN]])</f>
        <v/>
      </c>
      <c r="AF44" s="37" t="str">
        <f ca="1">IF(NOTA[ID_H]="","",INDEX(NOTA[TANGGAL],MATCH(,INDIRECT(ADDRESS(ROW(NOTA[TANGGAL]),COLUMN(NOTA[TANGGAL]))&amp;":"&amp;ADDRESS(ROW(),COLUMN(NOTA[TANGGAL]))),-1)))</f>
        <v/>
      </c>
      <c r="AG44" s="35" t="str">
        <f ca="1">IF(NOTA[[#This Row],[NAMA BARANG]]="","",INDEX(NOTA[SUPPLIER],MATCH(,INDIRECT(ADDRESS(ROW(NOTA[ID]),COLUMN(NOTA[ID]))&amp;":"&amp;ADDRESS(ROW(),COLUMN(NOTA[ID]))),-1)))</f>
        <v/>
      </c>
      <c r="AH44" s="35" t="str">
        <f ca="1">IF(NOTA[[#This Row],[ID_H]]="","",IF(NOTA[[#This Row],[FAKTUR]]="",INDIRECT(ADDRESS(ROW()-1,COLUMN())),NOTA[[#This Row],[FAKTUR]]))</f>
        <v/>
      </c>
      <c r="AI44" s="27" t="str">
        <f ca="1">IF(NOTA[[#This Row],[ID]]="","",COUNTIF(NOTA[ID_H],NOTA[[#This Row],[ID_H]]))</f>
        <v/>
      </c>
      <c r="AJ44" s="27" t="str">
        <f ca="1">IF(NOTA[[#This Row],[TGL.NOTA]]="",IF(NOTA[[#This Row],[SUPPLIER_H]]="","",AJ43),MONTH(NOTA[[#This Row],[TGL.NOTA]]))</f>
        <v/>
      </c>
      <c r="AK44" s="27" t="str">
        <f>LOWER(SUBSTITUTE(SUBSTITUTE(SUBSTITUTE(SUBSTITUTE(SUBSTITUTE(SUBSTITUTE(SUBSTITUTE(SUBSTITUTE(SUBSTITUTE(NOTA[NAMA BARANG]," ",),".",""),"-",""),"(",""),")",""),",",""),"/",""),"""",""),"+",""))</f>
        <v/>
      </c>
      <c r="AL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" s="27" t="str">
        <f>IF(NOTA[[#This Row],[CONCAT4]]="","",_xlfn.IFNA(MATCH(NOTA[[#This Row],[CONCAT4]],[2]!RAW[CONCAT_H],0),FALSE))</f>
        <v/>
      </c>
      <c r="AP44" s="146" t="str">
        <f>IF(NOTA[[#This Row],[CONCAT1]]="","",MATCH(NOTA[[#This Row],[CONCAT1]],[3]!db[NB NOTA_C],0)+1)</f>
        <v/>
      </c>
    </row>
    <row r="45" spans="1:42" ht="20.100000000000001" customHeight="1" x14ac:dyDescent="0.25">
      <c r="A45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5" s="36" t="e">
        <f ca="1">IF(NOTA[[#This Row],[ID_P]]="","",MATCH(NOTA[[#This Row],[ID_P]],[1]!B_MSK[N_ID],0))</f>
        <v>#REF!</v>
      </c>
      <c r="D45" s="36">
        <f ca="1">IF(NOTA[[#This Row],[NAMA BARANG]]="","",INDEX(NOTA[ID],MATCH(,INDIRECT(ADDRESS(ROW(NOTA[ID]),COLUMN(NOTA[ID]))&amp;":"&amp;ADDRESS(ROW(),COLUMN(NOTA[ID]))),-1)))</f>
        <v>8</v>
      </c>
      <c r="E45" s="14">
        <v>45051</v>
      </c>
      <c r="F45" s="16" t="s">
        <v>157</v>
      </c>
      <c r="G45" s="16" t="s">
        <v>112</v>
      </c>
      <c r="H45" s="20" t="s">
        <v>158</v>
      </c>
      <c r="I45" s="16"/>
      <c r="J45" s="37">
        <v>45048</v>
      </c>
      <c r="K45" s="16"/>
      <c r="L45" s="16" t="s">
        <v>159</v>
      </c>
      <c r="M45" s="28">
        <v>25</v>
      </c>
      <c r="N45" s="16">
        <v>3600</v>
      </c>
      <c r="O45" s="16" t="s">
        <v>160</v>
      </c>
      <c r="P45" s="35">
        <v>12500</v>
      </c>
      <c r="Q45" s="38"/>
      <c r="R45" s="28" t="s">
        <v>161</v>
      </c>
      <c r="S45" s="39"/>
      <c r="T45" s="39"/>
      <c r="U45" s="40"/>
      <c r="V45" s="26"/>
      <c r="W45" s="40">
        <f>IF(NOTA[[#This Row],[HARGA/ CTN]]="",NOTA[[#This Row],[JUMLAH_H]],NOTA[[#This Row],[HARGA/ CTN]]*IF(NOTA[[#This Row],[C]]="",0,NOTA[[#This Row],[C]]))</f>
        <v>45000000</v>
      </c>
      <c r="X45" s="40">
        <f>IF(NOTA[[#This Row],[JUMLAH]]="","",NOTA[[#This Row],[JUMLAH]]*NOTA[[#This Row],[DISC 1]])</f>
        <v>0</v>
      </c>
      <c r="Y45" s="40">
        <f>IF(NOTA[[#This Row],[JUMLAH]]="","",(NOTA[[#This Row],[JUMLAH]]-NOTA[[#This Row],[DISC 1-]])*NOTA[[#This Row],[DISC 2]])</f>
        <v>0</v>
      </c>
      <c r="Z45" s="40">
        <f>IF(NOTA[[#This Row],[JUMLAH]]="","",NOTA[[#This Row],[DISC 1-]]+NOTA[[#This Row],[DISC 2-]])</f>
        <v>0</v>
      </c>
      <c r="AA45" s="40">
        <f>IF(NOTA[[#This Row],[JUMLAH]]="","",NOTA[[#This Row],[JUMLAH]]-NOTA[[#This Row],[DISC]])</f>
        <v>45000000</v>
      </c>
      <c r="AB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5" s="40">
        <f>IF(OR(NOTA[[#This Row],[QTY]]="",NOTA[[#This Row],[HARGA SATUAN]]="",),"",NOTA[[#This Row],[QTY]]*NOTA[[#This Row],[HARGA SATUAN]])</f>
        <v>45000000</v>
      </c>
      <c r="AF45" s="37">
        <f ca="1">IF(NOTA[ID_H]="","",INDEX(NOTA[TANGGAL],MATCH(,INDIRECT(ADDRESS(ROW(NOTA[TANGGAL]),COLUMN(NOTA[TANGGAL]))&amp;":"&amp;ADDRESS(ROW(),COLUMN(NOTA[TANGGAL]))),-1)))</f>
        <v>45051</v>
      </c>
      <c r="AG45" s="35" t="str">
        <f ca="1">IF(NOTA[[#This Row],[NAMA BARANG]]="","",INDEX(NOTA[SUPPLIER],MATCH(,INDIRECT(ADDRESS(ROW(NOTA[ID]),COLUMN(NOTA[ID]))&amp;":"&amp;ADDRESS(ROW(),COLUMN(NOTA[ID]))),-1)))</f>
        <v>BINTANG JAYA</v>
      </c>
      <c r="AH45" s="35" t="str">
        <f ca="1">IF(NOTA[[#This Row],[ID_H]]="","",IF(NOTA[[#This Row],[FAKTUR]]="",INDIRECT(ADDRESS(ROW()-1,COLUMN())),NOTA[[#This Row],[FAKTUR]]))</f>
        <v>UNTANA</v>
      </c>
      <c r="AI45" s="27">
        <f ca="1">IF(NOTA[[#This Row],[ID]]="","",COUNTIF(NOTA[ID_H],NOTA[[#This Row],[ID_H]]))</f>
        <v>4</v>
      </c>
      <c r="AJ45" s="27">
        <f>IF(NOTA[[#This Row],[TGL.NOTA]]="",IF(NOTA[[#This Row],[SUPPLIER_H]]="","",AJ44),MONTH(NOTA[[#This Row],[TGL.NOTA]]))</f>
        <v>5</v>
      </c>
      <c r="AK45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L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M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N45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O45" s="27" t="e">
        <f>IF(NOTA[[#This Row],[CONCAT4]]="","",_xlfn.IFNA(MATCH(NOTA[[#This Row],[CONCAT4]],[2]!RAW[CONCAT_H],0),FALSE))</f>
        <v>#REF!</v>
      </c>
      <c r="AP45" s="146" t="e">
        <f>IF(NOTA[[#This Row],[CONCAT1]]="","",MATCH(NOTA[[#This Row],[CONCAT1]],[3]!db[NB NOTA_C],0)+1)</f>
        <v>#N/A</v>
      </c>
    </row>
    <row r="46" spans="1:42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>
        <f ca="1">IF(NOTA[[#This Row],[NAMA BARANG]]="","",INDEX(NOTA[ID],MATCH(,INDIRECT(ADDRESS(ROW(NOTA[ID]),COLUMN(NOTA[ID]))&amp;":"&amp;ADDRESS(ROW(),COLUMN(NOTA[ID]))),-1)))</f>
        <v>8</v>
      </c>
      <c r="E46" s="14"/>
      <c r="F46" s="16"/>
      <c r="G46" s="16"/>
      <c r="H46" s="20"/>
      <c r="I46" s="16"/>
      <c r="J46" s="37"/>
      <c r="K46" s="16"/>
      <c r="L46" s="16" t="s">
        <v>162</v>
      </c>
      <c r="M46" s="28">
        <v>2</v>
      </c>
      <c r="N46" s="16">
        <v>672</v>
      </c>
      <c r="O46" s="16" t="s">
        <v>160</v>
      </c>
      <c r="P46" s="35">
        <v>2850</v>
      </c>
      <c r="Q46" s="38"/>
      <c r="R46" s="28" t="s">
        <v>163</v>
      </c>
      <c r="S46" s="39">
        <v>0.05</v>
      </c>
      <c r="T46" s="39">
        <v>2.5000000000000001E-2</v>
      </c>
      <c r="U46" s="40"/>
      <c r="V46" s="26"/>
      <c r="W46" s="40">
        <f>IF(NOTA[[#This Row],[HARGA/ CTN]]="",NOTA[[#This Row],[JUMLAH_H]],NOTA[[#This Row],[HARGA/ CTN]]*IF(NOTA[[#This Row],[C]]="",0,NOTA[[#This Row],[C]]))</f>
        <v>1915200</v>
      </c>
      <c r="X46" s="40">
        <f>IF(NOTA[[#This Row],[JUMLAH]]="","",NOTA[[#This Row],[JUMLAH]]*NOTA[[#This Row],[DISC 1]])</f>
        <v>95760</v>
      </c>
      <c r="Y46" s="40">
        <f>IF(NOTA[[#This Row],[JUMLAH]]="","",(NOTA[[#This Row],[JUMLAH]]-NOTA[[#This Row],[DISC 1-]])*NOTA[[#This Row],[DISC 2]])</f>
        <v>45486</v>
      </c>
      <c r="Z46" s="40">
        <f>IF(NOTA[[#This Row],[JUMLAH]]="","",NOTA[[#This Row],[DISC 1-]]+NOTA[[#This Row],[DISC 2-]])</f>
        <v>141246</v>
      </c>
      <c r="AA46" s="40">
        <f>IF(NOTA[[#This Row],[JUMLAH]]="","",NOTA[[#This Row],[JUMLAH]]-NOTA[[#This Row],[DISC]])</f>
        <v>1773954</v>
      </c>
      <c r="AB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E46" s="40">
        <f>IF(OR(NOTA[[#This Row],[QTY]]="",NOTA[[#This Row],[HARGA SATUAN]]="",),"",NOTA[[#This Row],[QTY]]*NOTA[[#This Row],[HARGA SATUAN]])</f>
        <v>1915200</v>
      </c>
      <c r="AF46" s="37">
        <f ca="1">IF(NOTA[ID_H]="","",INDEX(NOTA[TANGGAL],MATCH(,INDIRECT(ADDRESS(ROW(NOTA[TANGGAL]),COLUMN(NOTA[TANGGAL]))&amp;":"&amp;ADDRESS(ROW(),COLUMN(NOTA[TANGGAL]))),-1)))</f>
        <v>45051</v>
      </c>
      <c r="AG46" s="35" t="str">
        <f ca="1">IF(NOTA[[#This Row],[NAMA BARANG]]="","",INDEX(NOTA[SUPPLIER],MATCH(,INDIRECT(ADDRESS(ROW(NOTA[ID]),COLUMN(NOTA[ID]))&amp;":"&amp;ADDRESS(ROW(),COLUMN(NOTA[ID]))),-1)))</f>
        <v>BINTANG JAYA</v>
      </c>
      <c r="AH46" s="35" t="str">
        <f ca="1">IF(NOTA[[#This Row],[ID_H]]="","",IF(NOTA[[#This Row],[FAKTUR]]="",INDIRECT(ADDRESS(ROW()-1,COLUMN())),NOTA[[#This Row],[FAKTUR]]))</f>
        <v>UNTANA</v>
      </c>
      <c r="AI46" s="27" t="str">
        <f ca="1">IF(NOTA[[#This Row],[ID]]="","",COUNTIF(NOTA[ID_H],NOTA[[#This Row],[ID_H]]))</f>
        <v/>
      </c>
      <c r="AJ46" s="27">
        <f ca="1">IF(NOTA[[#This Row],[TGL.NOTA]]="",IF(NOTA[[#This Row],[SUPPLIER_H]]="","",AJ45),MONTH(NOTA[[#This Row],[TGL.NOTA]]))</f>
        <v>5</v>
      </c>
      <c r="AK46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L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M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" s="27" t="str">
        <f>IF(NOTA[[#This Row],[CONCAT4]]="","",_xlfn.IFNA(MATCH(NOTA[[#This Row],[CONCAT4]],[2]!RAW[CONCAT_H],0),FALSE))</f>
        <v/>
      </c>
      <c r="AP46" s="146">
        <f>IF(NOTA[[#This Row],[CONCAT1]]="","",MATCH(NOTA[[#This Row],[CONCAT1]],[3]!db[NB NOTA_C],0)+1)</f>
        <v>1745</v>
      </c>
    </row>
    <row r="47" spans="1:42" ht="20.100000000000001" customHeight="1" x14ac:dyDescent="0.25">
      <c r="A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6" t="str">
        <f>IF(NOTA[[#This Row],[ID_P]]="","",MATCH(NOTA[[#This Row],[ID_P]],[1]!B_MSK[N_ID],0))</f>
        <v/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/>
      <c r="G47" s="16"/>
      <c r="H47" s="20"/>
      <c r="I47" s="16"/>
      <c r="J47" s="37"/>
      <c r="K47" s="16"/>
      <c r="L47" s="16" t="s">
        <v>164</v>
      </c>
      <c r="M47" s="28">
        <v>2</v>
      </c>
      <c r="N47" s="16">
        <v>1152</v>
      </c>
      <c r="O47" s="16" t="s">
        <v>160</v>
      </c>
      <c r="P47" s="35">
        <v>1850</v>
      </c>
      <c r="Q47" s="38"/>
      <c r="R47" s="28" t="s">
        <v>165</v>
      </c>
      <c r="S47" s="39">
        <v>0.05</v>
      </c>
      <c r="T47" s="39">
        <v>2.5000000000000001E-2</v>
      </c>
      <c r="U47" s="40"/>
      <c r="V47" s="26"/>
      <c r="W47" s="40">
        <f>IF(NOTA[[#This Row],[HARGA/ CTN]]="",NOTA[[#This Row],[JUMLAH_H]],NOTA[[#This Row],[HARGA/ CTN]]*IF(NOTA[[#This Row],[C]]="",0,NOTA[[#This Row],[C]]))</f>
        <v>2131200</v>
      </c>
      <c r="X47" s="40">
        <f>IF(NOTA[[#This Row],[JUMLAH]]="","",NOTA[[#This Row],[JUMLAH]]*NOTA[[#This Row],[DISC 1]])</f>
        <v>106560</v>
      </c>
      <c r="Y47" s="40">
        <f>IF(NOTA[[#This Row],[JUMLAH]]="","",(NOTA[[#This Row],[JUMLAH]]-NOTA[[#This Row],[DISC 1-]])*NOTA[[#This Row],[DISC 2]])</f>
        <v>50616</v>
      </c>
      <c r="Z47" s="40">
        <f>IF(NOTA[[#This Row],[JUMLAH]]="","",NOTA[[#This Row],[DISC 1-]]+NOTA[[#This Row],[DISC 2-]])</f>
        <v>157176</v>
      </c>
      <c r="AA47" s="40">
        <f>IF(NOTA[[#This Row],[JUMLAH]]="","",NOTA[[#This Row],[JUMLAH]]-NOTA[[#This Row],[DISC]])</f>
        <v>1974024</v>
      </c>
      <c r="AB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E47" s="40">
        <f>IF(OR(NOTA[[#This Row],[QTY]]="",NOTA[[#This Row],[HARGA SATUAN]]="",),"",NOTA[[#This Row],[QTY]]*NOTA[[#This Row],[HARGA SATUAN]])</f>
        <v>2131200</v>
      </c>
      <c r="AF47" s="37">
        <f ca="1">IF(NOTA[ID_H]="","",INDEX(NOTA[TANGGAL],MATCH(,INDIRECT(ADDRESS(ROW(NOTA[TANGGAL]),COLUMN(NOTA[TANGGAL]))&amp;":"&amp;ADDRESS(ROW(),COLUMN(NOTA[TANGGAL]))),-1)))</f>
        <v>45051</v>
      </c>
      <c r="AG47" s="35" t="str">
        <f ca="1">IF(NOTA[[#This Row],[NAMA BARANG]]="","",INDEX(NOTA[SUPPLIER],MATCH(,INDIRECT(ADDRESS(ROW(NOTA[ID]),COLUMN(NOTA[ID]))&amp;":"&amp;ADDRESS(ROW(),COLUMN(NOTA[ID]))),-1)))</f>
        <v>BINTANG JAYA</v>
      </c>
      <c r="AH47" s="35" t="str">
        <f ca="1">IF(NOTA[[#This Row],[ID_H]]="","",IF(NOTA[[#This Row],[FAKTUR]]="",INDIRECT(ADDRESS(ROW()-1,COLUMN())),NOTA[[#This Row],[FAKTUR]]))</f>
        <v>UNTANA</v>
      </c>
      <c r="AI47" s="27" t="str">
        <f ca="1">IF(NOTA[[#This Row],[ID]]="","",COUNTIF(NOTA[ID_H],NOTA[[#This Row],[ID_H]]))</f>
        <v/>
      </c>
      <c r="AJ47" s="27">
        <f ca="1">IF(NOTA[[#This Row],[TGL.NOTA]]="",IF(NOTA[[#This Row],[SUPPLIER_H]]="","",AJ46),MONTH(NOTA[[#This Row],[TGL.NOTA]]))</f>
        <v>5</v>
      </c>
      <c r="AK47" s="27" t="str">
        <f>LOWER(SUBSTITUTE(SUBSTITUTE(SUBSTITUTE(SUBSTITUTE(SUBSTITUTE(SUBSTITUTE(SUBSTITUTE(SUBSTITUTE(SUBSTITUTE(NOTA[NAMA BARANG]," ",),".",""),"-",""),"(",""),")",""),",",""),"/",""),"""",""),"+",""))</f>
        <v>paperbagtasmotifbatikukkecil</v>
      </c>
      <c r="AL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M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N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" s="27" t="str">
        <f>IF(NOTA[[#This Row],[CONCAT4]]="","",_xlfn.IFNA(MATCH(NOTA[[#This Row],[CONCAT4]],[2]!RAW[CONCAT_H],0),FALSE))</f>
        <v/>
      </c>
      <c r="AP47" s="146" t="e">
        <f>IF(NOTA[[#This Row],[CONCAT1]]="","",MATCH(NOTA[[#This Row],[CONCAT1]],[3]!db[NB NOTA_C],0)+1)</f>
        <v>#N/A</v>
      </c>
    </row>
    <row r="48" spans="1:42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166</v>
      </c>
      <c r="M48" s="28">
        <v>2</v>
      </c>
      <c r="N48" s="16">
        <v>720</v>
      </c>
      <c r="O48" s="16" t="s">
        <v>160</v>
      </c>
      <c r="P48" s="35">
        <v>2250</v>
      </c>
      <c r="Q48" s="38"/>
      <c r="R48" s="28" t="s">
        <v>167</v>
      </c>
      <c r="S48" s="39">
        <v>0.05</v>
      </c>
      <c r="T48" s="39">
        <v>2.5000000000000001E-2</v>
      </c>
      <c r="U48" s="40"/>
      <c r="V48" s="26"/>
      <c r="W48" s="40">
        <f>IF(NOTA[[#This Row],[HARGA/ CTN]]="",NOTA[[#This Row],[JUMLAH_H]],NOTA[[#This Row],[HARGA/ CTN]]*IF(NOTA[[#This Row],[C]]="",0,NOTA[[#This Row],[C]]))</f>
        <v>1620000</v>
      </c>
      <c r="X48" s="40">
        <f>IF(NOTA[[#This Row],[JUMLAH]]="","",NOTA[[#This Row],[JUMLAH]]*NOTA[[#This Row],[DISC 1]])</f>
        <v>81000</v>
      </c>
      <c r="Y48" s="40">
        <f>IF(NOTA[[#This Row],[JUMLAH]]="","",(NOTA[[#This Row],[JUMLAH]]-NOTA[[#This Row],[DISC 1-]])*NOTA[[#This Row],[DISC 2]])</f>
        <v>38475</v>
      </c>
      <c r="Z48" s="40">
        <f>IF(NOTA[[#This Row],[JUMLAH]]="","",NOTA[[#This Row],[DISC 1-]]+NOTA[[#This Row],[DISC 2-]])</f>
        <v>119475</v>
      </c>
      <c r="AA48" s="40">
        <f>IF(NOTA[[#This Row],[JUMLAH]]="","",NOTA[[#This Row],[JUMLAH]]-NOTA[[#This Row],[DISC]])</f>
        <v>1500525</v>
      </c>
      <c r="AB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C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D48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8" s="40">
        <f>IF(OR(NOTA[[#This Row],[QTY]]="",NOTA[[#This Row],[HARGA SATUAN]]="",),"",NOTA[[#This Row],[QTY]]*NOTA[[#This Row],[HARGA SATUAN]])</f>
        <v>1620000</v>
      </c>
      <c r="AF48" s="37">
        <f ca="1">IF(NOTA[ID_H]="","",INDEX(NOTA[TANGGAL],MATCH(,INDIRECT(ADDRESS(ROW(NOTA[TANGGAL]),COLUMN(NOTA[TANGGAL]))&amp;":"&amp;ADDRESS(ROW(),COLUMN(NOTA[TANGGAL]))),-1)))</f>
        <v>45051</v>
      </c>
      <c r="AG48" s="35" t="str">
        <f ca="1">IF(NOTA[[#This Row],[NAMA BARANG]]="","",INDEX(NOTA[SUPPLIER],MATCH(,INDIRECT(ADDRESS(ROW(NOTA[ID]),COLUMN(NOTA[ID]))&amp;":"&amp;ADDRESS(ROW(),COLUMN(NOTA[ID]))),-1)))</f>
        <v>BINTANG JAYA</v>
      </c>
      <c r="AH48" s="35" t="str">
        <f ca="1">IF(NOTA[[#This Row],[ID_H]]="","",IF(NOTA[[#This Row],[FAKTUR]]="",INDIRECT(ADDRESS(ROW()-1,COLUMN())),NOTA[[#This Row],[FAKTUR]]))</f>
        <v>UNTANA</v>
      </c>
      <c r="AI48" s="27" t="str">
        <f ca="1">IF(NOTA[[#This Row],[ID]]="","",COUNTIF(NOTA[ID_H],NOTA[[#This Row],[ID_H]]))</f>
        <v/>
      </c>
      <c r="AJ48" s="27">
        <f ca="1">IF(NOTA[[#This Row],[TGL.NOTA]]="",IF(NOTA[[#This Row],[SUPPLIER_H]]="","",AJ47),MONTH(NOTA[[#This Row],[TGL.NOTA]]))</f>
        <v>5</v>
      </c>
      <c r="AK48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L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M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" s="27" t="str">
        <f>IF(NOTA[[#This Row],[CONCAT4]]="","",_xlfn.IFNA(MATCH(NOTA[[#This Row],[CONCAT4]],[2]!RAW[CONCAT_H],0),FALSE))</f>
        <v/>
      </c>
      <c r="AP48" s="146">
        <f>IF(NOTA[[#This Row],[CONCAT1]]="","",MATCH(NOTA[[#This Row],[CONCAT1]],[3]!db[NB NOTA_C],0)+1)</f>
        <v>1748</v>
      </c>
    </row>
    <row r="49" spans="1:42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 t="str">
        <f ca="1">IF(NOTA[[#This Row],[NAMA BARANG]]="","",INDEX(NOTA[ID],MATCH(,INDIRECT(ADDRESS(ROW(NOTA[ID]),COLUMN(NOTA[ID]))&amp;":"&amp;ADDRESS(ROW(),COLUMN(NOTA[ID]))),-1)))</f>
        <v/>
      </c>
      <c r="E49" s="14"/>
      <c r="F49" s="16"/>
      <c r="G49" s="16"/>
      <c r="H49" s="20"/>
      <c r="I49" s="16"/>
      <c r="J49" s="37"/>
      <c r="K49" s="16"/>
      <c r="L49" s="16"/>
      <c r="M49" s="28"/>
      <c r="N49" s="16"/>
      <c r="O49" s="16"/>
      <c r="P49" s="35"/>
      <c r="Q49" s="38"/>
      <c r="R49" s="28"/>
      <c r="S49" s="39"/>
      <c r="T49" s="39"/>
      <c r="U49" s="40"/>
      <c r="V49" s="26"/>
      <c r="W49" s="40" t="str">
        <f>IF(NOTA[[#This Row],[HARGA/ CTN]]="",NOTA[[#This Row],[JUMLAH_H]],NOTA[[#This Row],[HARGA/ CTN]]*IF(NOTA[[#This Row],[C]]="",0,NOTA[[#This Row],[C]]))</f>
        <v/>
      </c>
      <c r="X49" s="40" t="str">
        <f>IF(NOTA[[#This Row],[JUMLAH]]="","",NOTA[[#This Row],[JUMLAH]]*NOTA[[#This Row],[DISC 1]])</f>
        <v/>
      </c>
      <c r="Y49" s="40" t="str">
        <f>IF(NOTA[[#This Row],[JUMLAH]]="","",(NOTA[[#This Row],[JUMLAH]]-NOTA[[#This Row],[DISC 1-]])*NOTA[[#This Row],[DISC 2]])</f>
        <v/>
      </c>
      <c r="Z49" s="40" t="str">
        <f>IF(NOTA[[#This Row],[JUMLAH]]="","",NOTA[[#This Row],[DISC 1-]]+NOTA[[#This Row],[DISC 2-]])</f>
        <v/>
      </c>
      <c r="AA49" s="40" t="str">
        <f>IF(NOTA[[#This Row],[JUMLAH]]="","",NOTA[[#This Row],[JUMLAH]]-NOTA[[#This Row],[DISC]])</f>
        <v/>
      </c>
      <c r="AB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40" t="str">
        <f>IF(OR(NOTA[[#This Row],[QTY]]="",NOTA[[#This Row],[HARGA SATUAN]]="",),"",NOTA[[#This Row],[QTY]]*NOTA[[#This Row],[HARGA SATUAN]])</f>
        <v/>
      </c>
      <c r="AF49" s="37" t="str">
        <f ca="1">IF(NOTA[ID_H]="","",INDEX(NOTA[TANGGAL],MATCH(,INDIRECT(ADDRESS(ROW(NOTA[TANGGAL]),COLUMN(NOTA[TANGGAL]))&amp;":"&amp;ADDRESS(ROW(),COLUMN(NOTA[TANGGAL]))),-1)))</f>
        <v/>
      </c>
      <c r="AG49" s="35" t="str">
        <f ca="1">IF(NOTA[[#This Row],[NAMA BARANG]]="","",INDEX(NOTA[SUPPLIER],MATCH(,INDIRECT(ADDRESS(ROW(NOTA[ID]),COLUMN(NOTA[ID]))&amp;":"&amp;ADDRESS(ROW(),COLUMN(NOTA[ID]))),-1)))</f>
        <v/>
      </c>
      <c r="AH49" s="35" t="str">
        <f ca="1">IF(NOTA[[#This Row],[ID_H]]="","",IF(NOTA[[#This Row],[FAKTUR]]="",INDIRECT(ADDRESS(ROW()-1,COLUMN())),NOTA[[#This Row],[FAKTUR]]))</f>
        <v/>
      </c>
      <c r="AI49" s="27" t="str">
        <f ca="1">IF(NOTA[[#This Row],[ID]]="","",COUNTIF(NOTA[ID_H],NOTA[[#This Row],[ID_H]]))</f>
        <v/>
      </c>
      <c r="AJ49" s="27" t="str">
        <f ca="1">IF(NOTA[[#This Row],[TGL.NOTA]]="",IF(NOTA[[#This Row],[SUPPLIER_H]]="","",AJ48),MONTH(NOTA[[#This Row],[TGL.NOTA]]))</f>
        <v/>
      </c>
      <c r="AK49" s="27" t="str">
        <f>LOWER(SUBSTITUTE(SUBSTITUTE(SUBSTITUTE(SUBSTITUTE(SUBSTITUTE(SUBSTITUTE(SUBSTITUTE(SUBSTITUTE(SUBSTITUTE(NOTA[NAMA BARANG]," ",),".",""),"-",""),"(",""),")",""),",",""),"/",""),"""",""),"+",""))</f>
        <v/>
      </c>
      <c r="AL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" s="27" t="str">
        <f>IF(NOTA[[#This Row],[CONCAT4]]="","",_xlfn.IFNA(MATCH(NOTA[[#This Row],[CONCAT4]],[2]!RAW[CONCAT_H],0),FALSE))</f>
        <v/>
      </c>
      <c r="AP49" s="146" t="str">
        <f>IF(NOTA[[#This Row],[CONCAT1]]="","",MATCH(NOTA[[#This Row],[CONCAT1]],[3]!db[NB NOTA_C],0)+1)</f>
        <v/>
      </c>
    </row>
    <row r="50" spans="1:42" ht="20.100000000000001" customHeight="1" x14ac:dyDescent="0.25">
      <c r="A50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50" s="36" t="e">
        <f ca="1">IF(NOTA[[#This Row],[ID_P]]="","",MATCH(NOTA[[#This Row],[ID_P]],[1]!B_MSK[N_ID],0))</f>
        <v>#REF!</v>
      </c>
      <c r="D50" s="36">
        <f ca="1">IF(NOTA[[#This Row],[NAMA BARANG]]="","",INDEX(NOTA[ID],MATCH(,INDIRECT(ADDRESS(ROW(NOTA[ID]),COLUMN(NOTA[ID]))&amp;":"&amp;ADDRESS(ROW(),COLUMN(NOTA[ID]))),-1)))</f>
        <v>9</v>
      </c>
      <c r="E50" s="14"/>
      <c r="F50" s="16" t="s">
        <v>168</v>
      </c>
      <c r="G50" s="16" t="s">
        <v>112</v>
      </c>
      <c r="H50" s="20" t="s">
        <v>169</v>
      </c>
      <c r="I50" s="16"/>
      <c r="J50" s="37">
        <v>45048</v>
      </c>
      <c r="K50" s="16"/>
      <c r="L50" s="16" t="s">
        <v>170</v>
      </c>
      <c r="M50" s="28">
        <v>2</v>
      </c>
      <c r="N50" s="16">
        <v>288</v>
      </c>
      <c r="O50" s="16" t="s">
        <v>125</v>
      </c>
      <c r="P50" s="35">
        <v>21000</v>
      </c>
      <c r="Q50" s="38"/>
      <c r="R50" s="28" t="s">
        <v>171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6048000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6048000</v>
      </c>
      <c r="AB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0" s="40">
        <f>IF(OR(NOTA[[#This Row],[QTY]]="",NOTA[[#This Row],[HARGA SATUAN]]="",),"",NOTA[[#This Row],[QTY]]*NOTA[[#This Row],[HARGA SATUAN]])</f>
        <v>6048000</v>
      </c>
      <c r="AF50" s="37">
        <f ca="1">IF(NOTA[ID_H]="","",INDEX(NOTA[TANGGAL],MATCH(,INDIRECT(ADDRESS(ROW(NOTA[TANGGAL]),COLUMN(NOTA[TANGGAL]))&amp;":"&amp;ADDRESS(ROW(),COLUMN(NOTA[TANGGAL]))),-1)))</f>
        <v>45051</v>
      </c>
      <c r="AG50" s="35" t="str">
        <f ca="1">IF(NOTA[[#This Row],[NAMA BARANG]]="","",INDEX(NOTA[SUPPLIER],MATCH(,INDIRECT(ADDRESS(ROW(NOTA[ID]),COLUMN(NOTA[ID]))&amp;":"&amp;ADDRESS(ROW(),COLUMN(NOTA[ID]))),-1)))</f>
        <v>DB STATIONERY</v>
      </c>
      <c r="AH50" s="35" t="str">
        <f ca="1">IF(NOTA[[#This Row],[ID_H]]="","",IF(NOTA[[#This Row],[FAKTUR]]="",INDIRECT(ADDRESS(ROW()-1,COLUMN())),NOTA[[#This Row],[FAKTUR]]))</f>
        <v>UNTANA</v>
      </c>
      <c r="AI50" s="27">
        <f ca="1">IF(NOTA[[#This Row],[ID]]="","",COUNTIF(NOTA[ID_H],NOTA[[#This Row],[ID_H]]))</f>
        <v>4</v>
      </c>
      <c r="AJ50" s="27">
        <f>IF(NOTA[[#This Row],[TGL.NOTA]]="",IF(NOTA[[#This Row],[SUPPLIER_H]]="","",AJ49),MONTH(NOTA[[#This Row],[TGL.NOTA]]))</f>
        <v>5</v>
      </c>
      <c r="AK50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5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O50" s="27" t="e">
        <f>IF(NOTA[[#This Row],[CONCAT4]]="","",_xlfn.IFNA(MATCH(NOTA[[#This Row],[CONCAT4]],[2]!RAW[CONCAT_H],0),FALSE))</f>
        <v>#REF!</v>
      </c>
      <c r="AP50" s="146">
        <f>IF(NOTA[[#This Row],[CONCAT1]]="","",MATCH(NOTA[[#This Row],[CONCAT1]],[3]!db[NB NOTA_C],0)+1)</f>
        <v>905</v>
      </c>
    </row>
    <row r="51" spans="1:42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>
        <f ca="1">IF(NOTA[[#This Row],[NAMA BARANG]]="","",INDEX(NOTA[ID],MATCH(,INDIRECT(ADDRESS(ROW(NOTA[ID]),COLUMN(NOTA[ID]))&amp;":"&amp;ADDRESS(ROW(),COLUMN(NOTA[ID]))),-1)))</f>
        <v>9</v>
      </c>
      <c r="E51" s="14"/>
      <c r="F51" s="16"/>
      <c r="G51" s="16"/>
      <c r="H51" s="20"/>
      <c r="I51" s="16"/>
      <c r="J51" s="37"/>
      <c r="K51" s="16"/>
      <c r="L51" s="16" t="s">
        <v>172</v>
      </c>
      <c r="M51" s="28">
        <v>2</v>
      </c>
      <c r="N51" s="16">
        <v>240</v>
      </c>
      <c r="O51" s="16" t="s">
        <v>125</v>
      </c>
      <c r="P51" s="35">
        <v>25500</v>
      </c>
      <c r="Q51" s="38"/>
      <c r="R51" s="28" t="s">
        <v>173</v>
      </c>
      <c r="S51" s="39"/>
      <c r="T51" s="39"/>
      <c r="U51" s="40"/>
      <c r="V51" s="26"/>
      <c r="W51" s="40">
        <f>IF(NOTA[[#This Row],[HARGA/ CTN]]="",NOTA[[#This Row],[JUMLAH_H]],NOTA[[#This Row],[HARGA/ CTN]]*IF(NOTA[[#This Row],[C]]="",0,NOTA[[#This Row],[C]]))</f>
        <v>6120000</v>
      </c>
      <c r="X51" s="40">
        <f>IF(NOTA[[#This Row],[JUMLAH]]="","",NOTA[[#This Row],[JUMLAH]]*NOTA[[#This Row],[DISC 1]])</f>
        <v>0</v>
      </c>
      <c r="Y51" s="40">
        <f>IF(NOTA[[#This Row],[JUMLAH]]="","",(NOTA[[#This Row],[JUMLAH]]-NOTA[[#This Row],[DISC 1-]])*NOTA[[#This Row],[DISC 2]])</f>
        <v>0</v>
      </c>
      <c r="Z51" s="40">
        <f>IF(NOTA[[#This Row],[JUMLAH]]="","",NOTA[[#This Row],[DISC 1-]]+NOTA[[#This Row],[DISC 2-]])</f>
        <v>0</v>
      </c>
      <c r="AA51" s="40">
        <f>IF(NOTA[[#This Row],[JUMLAH]]="","",NOTA[[#This Row],[JUMLAH]]-NOTA[[#This Row],[DISC]])</f>
        <v>6120000</v>
      </c>
      <c r="AB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51" s="40">
        <f>IF(OR(NOTA[[#This Row],[QTY]]="",NOTA[[#This Row],[HARGA SATUAN]]="",),"",NOTA[[#This Row],[QTY]]*NOTA[[#This Row],[HARGA SATUAN]])</f>
        <v>6120000</v>
      </c>
      <c r="AF51" s="37">
        <f ca="1">IF(NOTA[ID_H]="","",INDEX(NOTA[TANGGAL],MATCH(,INDIRECT(ADDRESS(ROW(NOTA[TANGGAL]),COLUMN(NOTA[TANGGAL]))&amp;":"&amp;ADDRESS(ROW(),COLUMN(NOTA[TANGGAL]))),-1)))</f>
        <v>45051</v>
      </c>
      <c r="AG51" s="51" t="str">
        <f ca="1">IF(NOTA[[#This Row],[NAMA BARANG]]="","",INDEX(NOTA[SUPPLIER],MATCH(,INDIRECT(ADDRESS(ROW(NOTA[ID]),COLUMN(NOTA[ID]))&amp;":"&amp;ADDRESS(ROW(),COLUMN(NOTA[ID]))),-1)))</f>
        <v>DB STATIONERY</v>
      </c>
      <c r="AH51" s="51" t="str">
        <f ca="1">IF(NOTA[[#This Row],[ID_H]]="","",IF(NOTA[[#This Row],[FAKTUR]]="",INDIRECT(ADDRESS(ROW()-1,COLUMN())),NOTA[[#This Row],[FAKTUR]]))</f>
        <v>UNTANA</v>
      </c>
      <c r="AI51" s="27" t="str">
        <f ca="1">IF(NOTA[[#This Row],[ID]]="","",COUNTIF(NOTA[ID_H],NOTA[[#This Row],[ID_H]]))</f>
        <v/>
      </c>
      <c r="AJ51" s="27">
        <f ca="1">IF(NOTA[[#This Row],[TGL.NOTA]]="",IF(NOTA[[#This Row],[SUPPLIER_H]]="","",AJ50),MONTH(NOTA[[#This Row],[TGL.NOTA]]))</f>
        <v>5</v>
      </c>
      <c r="AK51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L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M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N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" s="27" t="str">
        <f>IF(NOTA[[#This Row],[CONCAT4]]="","",_xlfn.IFNA(MATCH(NOTA[[#This Row],[CONCAT4]],[2]!RAW[CONCAT_H],0),FALSE))</f>
        <v/>
      </c>
      <c r="AP51" s="146">
        <f>IF(NOTA[[#This Row],[CONCAT1]]="","",MATCH(NOTA[[#This Row],[CONCAT1]],[3]!db[NB NOTA_C],0)+1)</f>
        <v>772</v>
      </c>
    </row>
    <row r="52" spans="1:42" ht="20.100000000000001" customHeight="1" x14ac:dyDescent="0.25">
      <c r="A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6" t="str">
        <f>IF(NOTA[[#This Row],[ID_P]]="","",MATCH(NOTA[[#This Row],[ID_P]],[1]!B_MSK[N_ID],0))</f>
        <v/>
      </c>
      <c r="D52" s="36">
        <f ca="1">IF(NOTA[[#This Row],[NAMA BARANG]]="","",INDEX(NOTA[ID],MATCH(,INDIRECT(ADDRESS(ROW(NOTA[ID]),COLUMN(NOTA[ID]))&amp;":"&amp;ADDRESS(ROW(),COLUMN(NOTA[ID]))),-1)))</f>
        <v>9</v>
      </c>
      <c r="E52" s="14"/>
      <c r="F52" s="16"/>
      <c r="G52" s="16"/>
      <c r="H52" s="20"/>
      <c r="I52" s="16"/>
      <c r="J52" s="37"/>
      <c r="K52" s="16"/>
      <c r="L52" s="16" t="s">
        <v>174</v>
      </c>
      <c r="M52" s="28">
        <v>1</v>
      </c>
      <c r="N52" s="16">
        <v>96</v>
      </c>
      <c r="O52" s="16" t="s">
        <v>125</v>
      </c>
      <c r="P52" s="35">
        <v>29000</v>
      </c>
      <c r="Q52" s="38"/>
      <c r="R52" s="28" t="s">
        <v>175</v>
      </c>
      <c r="S52" s="39"/>
      <c r="T52" s="39"/>
      <c r="U52" s="40"/>
      <c r="V52" s="26"/>
      <c r="W52" s="40">
        <f>IF(NOTA[[#This Row],[HARGA/ CTN]]="",NOTA[[#This Row],[JUMLAH_H]],NOTA[[#This Row],[HARGA/ CTN]]*IF(NOTA[[#This Row],[C]]="",0,NOTA[[#This Row],[C]]))</f>
        <v>2784000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2784000</v>
      </c>
      <c r="AB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2" s="40">
        <f>IF(OR(NOTA[[#This Row],[QTY]]="",NOTA[[#This Row],[HARGA SATUAN]]="",),"",NOTA[[#This Row],[QTY]]*NOTA[[#This Row],[HARGA SATUAN]])</f>
        <v>2784000</v>
      </c>
      <c r="AF52" s="37">
        <f ca="1">IF(NOTA[ID_H]="","",INDEX(NOTA[TANGGAL],MATCH(,INDIRECT(ADDRESS(ROW(NOTA[TANGGAL]),COLUMN(NOTA[TANGGAL]))&amp;":"&amp;ADDRESS(ROW(),COLUMN(NOTA[TANGGAL]))),-1)))</f>
        <v>45051</v>
      </c>
      <c r="AG52" s="51" t="str">
        <f ca="1">IF(NOTA[[#This Row],[NAMA BARANG]]="","",INDEX(NOTA[SUPPLIER],MATCH(,INDIRECT(ADDRESS(ROW(NOTA[ID]),COLUMN(NOTA[ID]))&amp;":"&amp;ADDRESS(ROW(),COLUMN(NOTA[ID]))),-1)))</f>
        <v>DB STATIONERY</v>
      </c>
      <c r="AH52" s="51" t="str">
        <f ca="1">IF(NOTA[[#This Row],[ID_H]]="","",IF(NOTA[[#This Row],[FAKTUR]]="",INDIRECT(ADDRESS(ROW()-1,COLUMN())),NOTA[[#This Row],[FAKTUR]]))</f>
        <v>UNTANA</v>
      </c>
      <c r="AI52" s="27" t="str">
        <f ca="1">IF(NOTA[[#This Row],[ID]]="","",COUNTIF(NOTA[ID_H],NOTA[[#This Row],[ID_H]]))</f>
        <v/>
      </c>
      <c r="AJ52" s="27">
        <f ca="1">IF(NOTA[[#This Row],[TGL.NOTA]]="",IF(NOTA[[#This Row],[SUPPLIER_H]]="","",AJ51),MONTH(NOTA[[#This Row],[TGL.NOTA]]))</f>
        <v>5</v>
      </c>
      <c r="AK52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L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M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N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" s="27" t="str">
        <f>IF(NOTA[[#This Row],[CONCAT4]]="","",_xlfn.IFNA(MATCH(NOTA[[#This Row],[CONCAT4]],[2]!RAW[CONCAT_H],0),FALSE))</f>
        <v/>
      </c>
      <c r="AP52" s="146">
        <f>IF(NOTA[[#This Row],[CONCAT1]]="","",MATCH(NOTA[[#This Row],[CONCAT1]],[3]!db[NB NOTA_C],0)+1)</f>
        <v>1636</v>
      </c>
    </row>
    <row r="53" spans="1:42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176</v>
      </c>
      <c r="M53" s="28">
        <v>3</v>
      </c>
      <c r="N53" s="16">
        <v>432</v>
      </c>
      <c r="O53" s="16" t="s">
        <v>160</v>
      </c>
      <c r="P53" s="35">
        <v>21500</v>
      </c>
      <c r="Q53" s="38"/>
      <c r="R53" s="28" t="s">
        <v>171</v>
      </c>
      <c r="S53" s="39"/>
      <c r="T53" s="39"/>
      <c r="U53" s="40"/>
      <c r="V53" s="26"/>
      <c r="W53" s="40">
        <f>IF(NOTA[[#This Row],[HARGA/ CTN]]="",NOTA[[#This Row],[JUMLAH_H]],NOTA[[#This Row],[HARGA/ CTN]]*IF(NOTA[[#This Row],[C]]="",0,NOTA[[#This Row],[C]]))</f>
        <v>9288000</v>
      </c>
      <c r="X53" s="40">
        <f>IF(NOTA[[#This Row],[JUMLAH]]="","",NOTA[[#This Row],[JUMLAH]]*NOTA[[#This Row],[DISC 1]])</f>
        <v>0</v>
      </c>
      <c r="Y53" s="40">
        <f>IF(NOTA[[#This Row],[JUMLAH]]="","",(NOTA[[#This Row],[JUMLAH]]-NOTA[[#This Row],[DISC 1-]])*NOTA[[#This Row],[DISC 2]])</f>
        <v>0</v>
      </c>
      <c r="Z53" s="40">
        <f>IF(NOTA[[#This Row],[JUMLAH]]="","",NOTA[[#This Row],[DISC 1-]]+NOTA[[#This Row],[DISC 2-]])</f>
        <v>0</v>
      </c>
      <c r="AA53" s="40">
        <f>IF(NOTA[[#This Row],[JUMLAH]]="","",NOTA[[#This Row],[JUMLAH]]-NOTA[[#This Row],[DISC]])</f>
        <v>9288000</v>
      </c>
      <c r="AB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D53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53" s="40">
        <f>IF(OR(NOTA[[#This Row],[QTY]]="",NOTA[[#This Row],[HARGA SATUAN]]="",),"",NOTA[[#This Row],[QTY]]*NOTA[[#This Row],[HARGA SATUAN]])</f>
        <v>9288000</v>
      </c>
      <c r="AF53" s="37">
        <f ca="1">IF(NOTA[ID_H]="","",INDEX(NOTA[TANGGAL],MATCH(,INDIRECT(ADDRESS(ROW(NOTA[TANGGAL]),COLUMN(NOTA[TANGGAL]))&amp;":"&amp;ADDRESS(ROW(),COLUMN(NOTA[TANGGAL]))),-1)))</f>
        <v>45051</v>
      </c>
      <c r="AG53" s="51" t="str">
        <f ca="1">IF(NOTA[[#This Row],[NAMA BARANG]]="","",INDEX(NOTA[SUPPLIER],MATCH(,INDIRECT(ADDRESS(ROW(NOTA[ID]),COLUMN(NOTA[ID]))&amp;":"&amp;ADDRESS(ROW(),COLUMN(NOTA[ID]))),-1)))</f>
        <v>DB STATIONERY</v>
      </c>
      <c r="AH53" s="51" t="str">
        <f ca="1">IF(NOTA[[#This Row],[ID_H]]="","",IF(NOTA[[#This Row],[FAKTUR]]="",INDIRECT(ADDRESS(ROW()-1,COLUMN())),NOTA[[#This Row],[FAKTUR]]))</f>
        <v>UNTANA</v>
      </c>
      <c r="AI53" s="27" t="str">
        <f ca="1">IF(NOTA[[#This Row],[ID]]="","",COUNTIF(NOTA[ID_H],NOTA[[#This Row],[ID_H]]))</f>
        <v/>
      </c>
      <c r="AJ53" s="27">
        <f ca="1">IF(NOTA[[#This Row],[TGL.NOTA]]="",IF(NOTA[[#This Row],[SUPPLIER_H]]="","",AJ52),MONTH(NOTA[[#This Row],[TGL.NOTA]]))</f>
        <v>5</v>
      </c>
      <c r="AK53" s="27" t="str">
        <f>LOWER(SUBSTITUTE(SUBSTITUTE(SUBSTITUTE(SUBSTITUTE(SUBSTITUTE(SUBSTITUTE(SUBSTITUTE(SUBSTITUTE(SUBSTITUTE(NOTA[NAMA BARANG]," ",),".",""),"-",""),"(",""),")",""),",",""),"/",""),"""",""),"+",""))</f>
        <v>tfbdklgbd839</v>
      </c>
      <c r="AL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tfbdklgbd8393096000</v>
      </c>
      <c r="AM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tfbdklgbd8393096000</v>
      </c>
      <c r="AN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" s="27" t="str">
        <f>IF(NOTA[[#This Row],[CONCAT4]]="","",_xlfn.IFNA(MATCH(NOTA[[#This Row],[CONCAT4]],[2]!RAW[CONCAT_H],0),FALSE))</f>
        <v/>
      </c>
      <c r="AP53" s="146" t="e">
        <f>IF(NOTA[[#This Row],[CONCAT1]]="","",MATCH(NOTA[[#This Row],[CONCAT1]],[3]!db[NB NOTA_C],0)+1)</f>
        <v>#N/A</v>
      </c>
    </row>
    <row r="54" spans="1:42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 t="str">
        <f ca="1">IF(NOTA[[#This Row],[NAMA BARANG]]="","",INDEX(NOTA[ID],MATCH(,INDIRECT(ADDRESS(ROW(NOTA[ID]),COLUMN(NOTA[ID]))&amp;":"&amp;ADDRESS(ROW(),COLUMN(NOTA[ID]))),-1)))</f>
        <v/>
      </c>
      <c r="E54" s="14"/>
      <c r="F54" s="16"/>
      <c r="G54" s="16"/>
      <c r="H54" s="20"/>
      <c r="I54" s="16"/>
      <c r="J54" s="37"/>
      <c r="K54" s="16"/>
      <c r="L54" s="16"/>
      <c r="M54" s="28"/>
      <c r="N54" s="16"/>
      <c r="O54" s="16"/>
      <c r="P54" s="35"/>
      <c r="Q54" s="38"/>
      <c r="R54" s="28"/>
      <c r="S54" s="39"/>
      <c r="T54" s="39"/>
      <c r="U54" s="40"/>
      <c r="V54" s="26"/>
      <c r="W54" s="40" t="str">
        <f>IF(NOTA[[#This Row],[HARGA/ CTN]]="",NOTA[[#This Row],[JUMLAH_H]],NOTA[[#This Row],[HARGA/ CTN]]*IF(NOTA[[#This Row],[C]]="",0,NOTA[[#This Row],[C]]))</f>
        <v/>
      </c>
      <c r="X54" s="40" t="str">
        <f>IF(NOTA[[#This Row],[JUMLAH]]="","",NOTA[[#This Row],[JUMLAH]]*NOTA[[#This Row],[DISC 1]])</f>
        <v/>
      </c>
      <c r="Y54" s="40" t="str">
        <f>IF(NOTA[[#This Row],[JUMLAH]]="","",(NOTA[[#This Row],[JUMLAH]]-NOTA[[#This Row],[DISC 1-]])*NOTA[[#This Row],[DISC 2]])</f>
        <v/>
      </c>
      <c r="Z54" s="40" t="str">
        <f>IF(NOTA[[#This Row],[JUMLAH]]="","",NOTA[[#This Row],[DISC 1-]]+NOTA[[#This Row],[DISC 2-]])</f>
        <v/>
      </c>
      <c r="AA54" s="40" t="str">
        <f>IF(NOTA[[#This Row],[JUMLAH]]="","",NOTA[[#This Row],[JUMLAH]]-NOTA[[#This Row],[DISC]])</f>
        <v/>
      </c>
      <c r="AB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40" t="str">
        <f>IF(OR(NOTA[[#This Row],[QTY]]="",NOTA[[#This Row],[HARGA SATUAN]]="",),"",NOTA[[#This Row],[QTY]]*NOTA[[#This Row],[HARGA SATUAN]])</f>
        <v/>
      </c>
      <c r="AF54" s="37" t="str">
        <f ca="1">IF(NOTA[ID_H]="","",INDEX(NOTA[TANGGAL],MATCH(,INDIRECT(ADDRESS(ROW(NOTA[TANGGAL]),COLUMN(NOTA[TANGGAL]))&amp;":"&amp;ADDRESS(ROW(),COLUMN(NOTA[TANGGAL]))),-1)))</f>
        <v/>
      </c>
      <c r="AG54" s="51" t="str">
        <f ca="1">IF(NOTA[[#This Row],[NAMA BARANG]]="","",INDEX(NOTA[SUPPLIER],MATCH(,INDIRECT(ADDRESS(ROW(NOTA[ID]),COLUMN(NOTA[ID]))&amp;":"&amp;ADDRESS(ROW(),COLUMN(NOTA[ID]))),-1)))</f>
        <v/>
      </c>
      <c r="AH54" s="51" t="str">
        <f ca="1">IF(NOTA[[#This Row],[ID_H]]="","",IF(NOTA[[#This Row],[FAKTUR]]="",INDIRECT(ADDRESS(ROW()-1,COLUMN())),NOTA[[#This Row],[FAKTUR]]))</f>
        <v/>
      </c>
      <c r="AI54" s="27" t="str">
        <f ca="1">IF(NOTA[[#This Row],[ID]]="","",COUNTIF(NOTA[ID_H],NOTA[[#This Row],[ID_H]]))</f>
        <v/>
      </c>
      <c r="AJ54" s="27" t="str">
        <f ca="1">IF(NOTA[[#This Row],[TGL.NOTA]]="",IF(NOTA[[#This Row],[SUPPLIER_H]]="","",AJ53),MONTH(NOTA[[#This Row],[TGL.NOTA]]))</f>
        <v/>
      </c>
      <c r="AK54" s="27" t="str">
        <f>LOWER(SUBSTITUTE(SUBSTITUTE(SUBSTITUTE(SUBSTITUTE(SUBSTITUTE(SUBSTITUTE(SUBSTITUTE(SUBSTITUTE(SUBSTITUTE(NOTA[NAMA BARANG]," ",),".",""),"-",""),"(",""),")",""),",",""),"/",""),"""",""),"+",""))</f>
        <v/>
      </c>
      <c r="AL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" s="27" t="str">
        <f>IF(NOTA[[#This Row],[CONCAT4]]="","",_xlfn.IFNA(MATCH(NOTA[[#This Row],[CONCAT4]],[2]!RAW[CONCAT_H],0),FALSE))</f>
        <v/>
      </c>
      <c r="AP54" s="146" t="str">
        <f>IF(NOTA[[#This Row],[CONCAT1]]="","",MATCH(NOTA[[#This Row],[CONCAT1]],[3]!db[NB NOTA_C],0)+1)</f>
        <v/>
      </c>
    </row>
    <row r="55" spans="1:42" ht="20.100000000000001" customHeight="1" x14ac:dyDescent="0.25">
      <c r="A55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5" s="36" t="e">
        <f ca="1">IF(NOTA[[#This Row],[ID_P]]="","",MATCH(NOTA[[#This Row],[ID_P]],[1]!B_MSK[N_ID],0))</f>
        <v>#REF!</v>
      </c>
      <c r="D55" s="36">
        <f ca="1">IF(NOTA[[#This Row],[NAMA BARANG]]="","",INDEX(NOTA[ID],MATCH(,INDIRECT(ADDRESS(ROW(NOTA[ID]),COLUMN(NOTA[ID]))&amp;":"&amp;ADDRESS(ROW(),COLUMN(NOTA[ID]))),-1)))</f>
        <v>10</v>
      </c>
      <c r="E55" s="14">
        <v>45051</v>
      </c>
      <c r="F55" s="16" t="s">
        <v>177</v>
      </c>
      <c r="G55" s="16" t="s">
        <v>112</v>
      </c>
      <c r="H55" s="20"/>
      <c r="I55" s="16"/>
      <c r="J55" s="37">
        <v>45048</v>
      </c>
      <c r="K55" s="16"/>
      <c r="L55" s="16" t="s">
        <v>178</v>
      </c>
      <c r="M55" s="28">
        <v>20</v>
      </c>
      <c r="N55" s="16">
        <v>200</v>
      </c>
      <c r="O55" s="16" t="s">
        <v>160</v>
      </c>
      <c r="P55" s="35">
        <v>57000</v>
      </c>
      <c r="Q55" s="38"/>
      <c r="R55" s="28" t="s">
        <v>179</v>
      </c>
      <c r="S55" s="39"/>
      <c r="T55" s="39"/>
      <c r="U55" s="40"/>
      <c r="V55" s="26" t="s">
        <v>180</v>
      </c>
      <c r="W55" s="40">
        <f>IF(NOTA[[#This Row],[HARGA/ CTN]]="",NOTA[[#This Row],[JUMLAH_H]],NOTA[[#This Row],[HARGA/ CTN]]*IF(NOTA[[#This Row],[C]]="",0,NOTA[[#This Row],[C]]))</f>
        <v>11400000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11400000</v>
      </c>
      <c r="AB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55" s="40">
        <f>IF(OR(NOTA[[#This Row],[QTY]]="",NOTA[[#This Row],[HARGA SATUAN]]="",),"",NOTA[[#This Row],[QTY]]*NOTA[[#This Row],[HARGA SATUAN]])</f>
        <v>11400000</v>
      </c>
      <c r="AF55" s="37">
        <f ca="1">IF(NOTA[ID_H]="","",INDEX(NOTA[TANGGAL],MATCH(,INDIRECT(ADDRESS(ROW(NOTA[TANGGAL]),COLUMN(NOTA[TANGGAL]))&amp;":"&amp;ADDRESS(ROW(),COLUMN(NOTA[TANGGAL]))),-1)))</f>
        <v>45051</v>
      </c>
      <c r="AG55" s="51" t="str">
        <f ca="1">IF(NOTA[[#This Row],[NAMA BARANG]]="","",INDEX(NOTA[SUPPLIER],MATCH(,INDIRECT(ADDRESS(ROW(NOTA[ID]),COLUMN(NOTA[ID]))&amp;":"&amp;ADDRESS(ROW(),COLUMN(NOTA[ID]))),-1)))</f>
        <v>PELNA</v>
      </c>
      <c r="AH55" s="51" t="str">
        <f ca="1">IF(NOTA[[#This Row],[ID_H]]="","",IF(NOTA[[#This Row],[FAKTUR]]="",INDIRECT(ADDRESS(ROW()-1,COLUMN())),NOTA[[#This Row],[FAKTUR]]))</f>
        <v>UNTANA</v>
      </c>
      <c r="AI55" s="27">
        <f ca="1">IF(NOTA[[#This Row],[ID]]="","",COUNTIF(NOTA[ID_H],NOTA[[#This Row],[ID_H]]))</f>
        <v>5</v>
      </c>
      <c r="AJ55" s="27">
        <f>IF(NOTA[[#This Row],[TGL.NOTA]]="",IF(NOTA[[#This Row],[SUPPLIER_H]]="","",AJ54),MONTH(NOTA[[#This Row],[TGL.NOTA]]))</f>
        <v>5</v>
      </c>
      <c r="AK55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pelnalaptoptabel570000</v>
      </c>
      <c r="AM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pelnalaptoptabel570000</v>
      </c>
      <c r="AN55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PELNAUNTANA45048pelnalaptoptabel</v>
      </c>
      <c r="AO55" s="27" t="e">
        <f>IF(NOTA[[#This Row],[CONCAT4]]="","",_xlfn.IFNA(MATCH(NOTA[[#This Row],[CONCAT4]],[2]!RAW[CONCAT_H],0),FALSE))</f>
        <v>#REF!</v>
      </c>
      <c r="AP55" s="146" t="e">
        <f>IF(NOTA[[#This Row],[CONCAT1]]="","",MATCH(NOTA[[#This Row],[CONCAT1]],[3]!db[NB NOTA_C],0)+1)</f>
        <v>#N/A</v>
      </c>
    </row>
    <row r="56" spans="1:42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10</v>
      </c>
      <c r="E56" s="14"/>
      <c r="F56" s="16"/>
      <c r="G56" s="16"/>
      <c r="H56" s="20"/>
      <c r="I56" s="16"/>
      <c r="J56" s="37"/>
      <c r="K56" s="16"/>
      <c r="L56" s="16" t="s">
        <v>178</v>
      </c>
      <c r="M56" s="28">
        <v>1</v>
      </c>
      <c r="N56" s="16">
        <v>10</v>
      </c>
      <c r="O56" s="16" t="s">
        <v>160</v>
      </c>
      <c r="P56" s="35"/>
      <c r="Q56" s="38"/>
      <c r="R56" s="28" t="s">
        <v>179</v>
      </c>
      <c r="S56" s="39"/>
      <c r="T56" s="39"/>
      <c r="U56" s="40"/>
      <c r="V56" s="26" t="s">
        <v>181</v>
      </c>
      <c r="W56" s="40" t="str">
        <f>IF(NOTA[[#This Row],[HARGA/ CTN]]="",NOTA[[#This Row],[JUMLAH_H]],NOTA[[#This Row],[HARGA/ CTN]]*IF(NOTA[[#This Row],[C]]="",0,NOTA[[#This Row],[C]]))</f>
        <v/>
      </c>
      <c r="X56" s="40" t="str">
        <f>IF(NOTA[[#This Row],[JUMLAH]]="","",NOTA[[#This Row],[JUMLAH]]*NOTA[[#This Row],[DISC 1]])</f>
        <v/>
      </c>
      <c r="Y56" s="40" t="str">
        <f>IF(NOTA[[#This Row],[JUMLAH]]="","",(NOTA[[#This Row],[JUMLAH]]-NOTA[[#This Row],[DISC 1-]])*NOTA[[#This Row],[DISC 2]])</f>
        <v/>
      </c>
      <c r="Z56" s="40" t="str">
        <f>IF(NOTA[[#This Row],[JUMLAH]]="","",NOTA[[#This Row],[DISC 1-]]+NOTA[[#This Row],[DISC 2-]])</f>
        <v/>
      </c>
      <c r="AA56" s="40" t="str">
        <f>IF(NOTA[[#This Row],[JUMLAH]]="","",NOTA[[#This Row],[JUMLAH]]-NOTA[[#This Row],[DISC]])</f>
        <v/>
      </c>
      <c r="AB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" s="40" t="str">
        <f>IF(OR(NOTA[[#This Row],[QTY]]="",NOTA[[#This Row],[HARGA SATUAN]]="",),"",NOTA[[#This Row],[QTY]]*NOTA[[#This Row],[HARGA SATUAN]])</f>
        <v/>
      </c>
      <c r="AF56" s="37">
        <f ca="1">IF(NOTA[ID_H]="","",INDEX(NOTA[TANGGAL],MATCH(,INDIRECT(ADDRESS(ROW(NOTA[TANGGAL]),COLUMN(NOTA[TANGGAL]))&amp;":"&amp;ADDRESS(ROW(),COLUMN(NOTA[TANGGAL]))),-1)))</f>
        <v>45051</v>
      </c>
      <c r="AG56" s="51" t="str">
        <f ca="1">IF(NOTA[[#This Row],[NAMA BARANG]]="","",INDEX(NOTA[SUPPLIER],MATCH(,INDIRECT(ADDRESS(ROW(NOTA[ID]),COLUMN(NOTA[ID]))&amp;":"&amp;ADDRESS(ROW(),COLUMN(NOTA[ID]))),-1)))</f>
        <v>PELNA</v>
      </c>
      <c r="AH56" s="51" t="str">
        <f ca="1">IF(NOTA[[#This Row],[ID_H]]="","",IF(NOTA[[#This Row],[FAKTUR]]="",INDIRECT(ADDRESS(ROW()-1,COLUMN())),NOTA[[#This Row],[FAKTUR]]))</f>
        <v>UNTANA</v>
      </c>
      <c r="AI56" s="27" t="str">
        <f ca="1">IF(NOTA[[#This Row],[ID]]="","",COUNTIF(NOTA[ID_H],NOTA[[#This Row],[ID_H]]))</f>
        <v/>
      </c>
      <c r="AJ56" s="27">
        <f ca="1">IF(NOTA[[#This Row],[TGL.NOTA]]="",IF(NOTA[[#This Row],[SUPPLIER_H]]="","",AJ55),MONTH(NOTA[[#This Row],[TGL.NOTA]]))</f>
        <v>5</v>
      </c>
      <c r="AK56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pelnalaptoptabel0</v>
      </c>
      <c r="AM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pelnalaptoptabel0</v>
      </c>
      <c r="AN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" s="27" t="str">
        <f>IF(NOTA[[#This Row],[CONCAT4]]="","",_xlfn.IFNA(MATCH(NOTA[[#This Row],[CONCAT4]],[2]!RAW[CONCAT_H],0),FALSE))</f>
        <v/>
      </c>
      <c r="AP56" s="146" t="e">
        <f>IF(NOTA[[#This Row],[CONCAT1]]="","",MATCH(NOTA[[#This Row],[CONCAT1]],[3]!db[NB NOTA_C],0)+1)</f>
        <v>#N/A</v>
      </c>
    </row>
    <row r="57" spans="1:42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>
        <f ca="1">IF(NOTA[[#This Row],[NAMA BARANG]]="","",INDEX(NOTA[ID],MATCH(,INDIRECT(ADDRESS(ROW(NOTA[ID]),COLUMN(NOTA[ID]))&amp;":"&amp;ADDRESS(ROW(),COLUMN(NOTA[ID]))),-1)))</f>
        <v>10</v>
      </c>
      <c r="E57" s="14"/>
      <c r="F57" s="16"/>
      <c r="G57" s="16"/>
      <c r="H57" s="20"/>
      <c r="I57" s="16"/>
      <c r="J57" s="37"/>
      <c r="K57" s="16"/>
      <c r="L57" s="16" t="s">
        <v>182</v>
      </c>
      <c r="M57" s="28">
        <v>1</v>
      </c>
      <c r="N57" s="16">
        <v>20</v>
      </c>
      <c r="O57" s="16" t="s">
        <v>183</v>
      </c>
      <c r="P57" s="35">
        <v>48000</v>
      </c>
      <c r="Q57" s="38"/>
      <c r="R57" s="28" t="s">
        <v>184</v>
      </c>
      <c r="S57" s="39"/>
      <c r="T57" s="39"/>
      <c r="U57" s="40"/>
      <c r="V57" s="26" t="s">
        <v>185</v>
      </c>
      <c r="W57" s="40">
        <f>IF(NOTA[[#This Row],[HARGA/ CTN]]="",NOTA[[#This Row],[JUMLAH_H]],NOTA[[#This Row],[HARGA/ CTN]]*IF(NOTA[[#This Row],[C]]="",0,NOTA[[#This Row],[C]]))</f>
        <v>960000</v>
      </c>
      <c r="X57" s="40">
        <f>IF(NOTA[[#This Row],[JUMLAH]]="","",NOTA[[#This Row],[JUMLAH]]*NOTA[[#This Row],[DISC 1]])</f>
        <v>0</v>
      </c>
      <c r="Y57" s="40">
        <f>IF(NOTA[[#This Row],[JUMLAH]]="","",(NOTA[[#This Row],[JUMLAH]]-NOTA[[#This Row],[DISC 1-]])*NOTA[[#This Row],[DISC 2]])</f>
        <v>0</v>
      </c>
      <c r="Z57" s="40">
        <f>IF(NOTA[[#This Row],[JUMLAH]]="","",NOTA[[#This Row],[DISC 1-]]+NOTA[[#This Row],[DISC 2-]])</f>
        <v>0</v>
      </c>
      <c r="AA57" s="40">
        <f>IF(NOTA[[#This Row],[JUMLAH]]="","",NOTA[[#This Row],[JUMLAH]]-NOTA[[#This Row],[DISC]])</f>
        <v>960000</v>
      </c>
      <c r="AB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7" s="40">
        <f>IF(OR(NOTA[[#This Row],[QTY]]="",NOTA[[#This Row],[HARGA SATUAN]]="",),"",NOTA[[#This Row],[QTY]]*NOTA[[#This Row],[HARGA SATUAN]])</f>
        <v>960000</v>
      </c>
      <c r="AF57" s="37">
        <f ca="1">IF(NOTA[ID_H]="","",INDEX(NOTA[TANGGAL],MATCH(,INDIRECT(ADDRESS(ROW(NOTA[TANGGAL]),COLUMN(NOTA[TANGGAL]))&amp;":"&amp;ADDRESS(ROW(),COLUMN(NOTA[TANGGAL]))),-1)))</f>
        <v>45051</v>
      </c>
      <c r="AG57" s="51" t="str">
        <f ca="1">IF(NOTA[[#This Row],[NAMA BARANG]]="","",INDEX(NOTA[SUPPLIER],MATCH(,INDIRECT(ADDRESS(ROW(NOTA[ID]),COLUMN(NOTA[ID]))&amp;":"&amp;ADDRESS(ROW(),COLUMN(NOTA[ID]))),-1)))</f>
        <v>PELNA</v>
      </c>
      <c r="AH57" s="51" t="str">
        <f ca="1">IF(NOTA[[#This Row],[ID_H]]="","",IF(NOTA[[#This Row],[FAKTUR]]="",INDIRECT(ADDRESS(ROW()-1,COLUMN())),NOTA[[#This Row],[FAKTUR]]))</f>
        <v>UNTANA</v>
      </c>
      <c r="AI57" s="27" t="str">
        <f ca="1">IF(NOTA[[#This Row],[ID]]="","",COUNTIF(NOTA[ID_H],NOTA[[#This Row],[ID_H]]))</f>
        <v/>
      </c>
      <c r="AJ57" s="27">
        <f ca="1">IF(NOTA[[#This Row],[TGL.NOTA]]="",IF(NOTA[[#This Row],[SUPPLIER_H]]="","",AJ56),MONTH(NOTA[[#This Row],[TGL.NOTA]]))</f>
        <v>5</v>
      </c>
      <c r="AK57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L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M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N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" s="27" t="str">
        <f>IF(NOTA[[#This Row],[CONCAT4]]="","",_xlfn.IFNA(MATCH(NOTA[[#This Row],[CONCAT4]],[2]!RAW[CONCAT_H],0),FALSE))</f>
        <v/>
      </c>
      <c r="AP57" s="146">
        <f>IF(NOTA[[#This Row],[CONCAT1]]="","",MATCH(NOTA[[#This Row],[CONCAT1]],[3]!db[NB NOTA_C],0)+1)</f>
        <v>2406</v>
      </c>
    </row>
    <row r="58" spans="1:42" ht="20.100000000000001" customHeight="1" x14ac:dyDescent="0.25">
      <c r="A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6" t="str">
        <f>IF(NOTA[[#This Row],[ID_P]]="","",MATCH(NOTA[[#This Row],[ID_P]],[1]!B_MSK[N_ID],0))</f>
        <v/>
      </c>
      <c r="D58" s="36">
        <f ca="1">IF(NOTA[[#This Row],[NAMA BARANG]]="","",INDEX(NOTA[ID],MATCH(,INDIRECT(ADDRESS(ROW(NOTA[ID]),COLUMN(NOTA[ID]))&amp;":"&amp;ADDRESS(ROW(),COLUMN(NOTA[ID]))),-1)))</f>
        <v>10</v>
      </c>
      <c r="E58" s="14"/>
      <c r="F58" s="16"/>
      <c r="G58" s="16"/>
      <c r="H58" s="20"/>
      <c r="I58" s="16"/>
      <c r="J58" s="37"/>
      <c r="K58" s="16"/>
      <c r="L58" s="16" t="s">
        <v>186</v>
      </c>
      <c r="M58" s="28">
        <v>1</v>
      </c>
      <c r="N58" s="16">
        <v>20</v>
      </c>
      <c r="O58" s="16" t="s">
        <v>183</v>
      </c>
      <c r="P58" s="35">
        <v>48000</v>
      </c>
      <c r="Q58" s="38"/>
      <c r="R58" s="28" t="s">
        <v>184</v>
      </c>
      <c r="S58" s="39"/>
      <c r="T58" s="39"/>
      <c r="U58" s="40"/>
      <c r="V58" s="26" t="s">
        <v>185</v>
      </c>
      <c r="W58" s="40">
        <f>IF(NOTA[[#This Row],[HARGA/ CTN]]="",NOTA[[#This Row],[JUMLAH_H]],NOTA[[#This Row],[HARGA/ CTN]]*IF(NOTA[[#This Row],[C]]="",0,NOTA[[#This Row],[C]]))</f>
        <v>960000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960000</v>
      </c>
      <c r="AB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8" s="40">
        <f>IF(OR(NOTA[[#This Row],[QTY]]="",NOTA[[#This Row],[HARGA SATUAN]]="",),"",NOTA[[#This Row],[QTY]]*NOTA[[#This Row],[HARGA SATUAN]])</f>
        <v>960000</v>
      </c>
      <c r="AF58" s="37">
        <f ca="1">IF(NOTA[ID_H]="","",INDEX(NOTA[TANGGAL],MATCH(,INDIRECT(ADDRESS(ROW(NOTA[TANGGAL]),COLUMN(NOTA[TANGGAL]))&amp;":"&amp;ADDRESS(ROW(),COLUMN(NOTA[TANGGAL]))),-1)))</f>
        <v>45051</v>
      </c>
      <c r="AG58" s="51" t="str">
        <f ca="1">IF(NOTA[[#This Row],[NAMA BARANG]]="","",INDEX(NOTA[SUPPLIER],MATCH(,INDIRECT(ADDRESS(ROW(NOTA[ID]),COLUMN(NOTA[ID]))&amp;":"&amp;ADDRESS(ROW(),COLUMN(NOTA[ID]))),-1)))</f>
        <v>PELNA</v>
      </c>
      <c r="AH58" s="51" t="str">
        <f ca="1">IF(NOTA[[#This Row],[ID_H]]="","",IF(NOTA[[#This Row],[FAKTUR]]="",INDIRECT(ADDRESS(ROW()-1,COLUMN())),NOTA[[#This Row],[FAKTUR]]))</f>
        <v>UNTANA</v>
      </c>
      <c r="AI58" s="27" t="str">
        <f ca="1">IF(NOTA[[#This Row],[ID]]="","",COUNTIF(NOTA[ID_H],NOTA[[#This Row],[ID_H]]))</f>
        <v/>
      </c>
      <c r="AJ58" s="27">
        <f ca="1">IF(NOTA[[#This Row],[TGL.NOTA]]="",IF(NOTA[[#This Row],[SUPPLIER_H]]="","",AJ57),MONTH(NOTA[[#This Row],[TGL.NOTA]]))</f>
        <v>5</v>
      </c>
      <c r="AK58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L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M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N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" s="27" t="str">
        <f>IF(NOTA[[#This Row],[CONCAT4]]="","",_xlfn.IFNA(MATCH(NOTA[[#This Row],[CONCAT4]],[2]!RAW[CONCAT_H],0),FALSE))</f>
        <v/>
      </c>
      <c r="AP58" s="146">
        <f>IF(NOTA[[#This Row],[CONCAT1]]="","",MATCH(NOTA[[#This Row],[CONCAT1]],[3]!db[NB NOTA_C],0)+1)</f>
        <v>2407</v>
      </c>
    </row>
    <row r="59" spans="1:42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187</v>
      </c>
      <c r="M59" s="28">
        <v>1</v>
      </c>
      <c r="N59" s="16">
        <v>12</v>
      </c>
      <c r="O59" s="16" t="s">
        <v>183</v>
      </c>
      <c r="P59" s="35">
        <v>114167</v>
      </c>
      <c r="Q59" s="38"/>
      <c r="R59" s="28" t="s">
        <v>150</v>
      </c>
      <c r="S59" s="39"/>
      <c r="T59" s="39"/>
      <c r="U59" s="40"/>
      <c r="V59" s="26" t="s">
        <v>188</v>
      </c>
      <c r="W59" s="40">
        <f>IF(NOTA[[#This Row],[HARGA/ CTN]]="",NOTA[[#This Row],[JUMLAH_H]],NOTA[[#This Row],[HARGA/ CTN]]*IF(NOTA[[#This Row],[C]]="",0,NOTA[[#This Row],[C]]))</f>
        <v>1370004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1370004</v>
      </c>
      <c r="AB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D59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E59" s="40">
        <f>IF(OR(NOTA[[#This Row],[QTY]]="",NOTA[[#This Row],[HARGA SATUAN]]="",),"",NOTA[[#This Row],[QTY]]*NOTA[[#This Row],[HARGA SATUAN]])</f>
        <v>1370004</v>
      </c>
      <c r="AF59" s="37">
        <f ca="1">IF(NOTA[ID_H]="","",INDEX(NOTA[TANGGAL],MATCH(,INDIRECT(ADDRESS(ROW(NOTA[TANGGAL]),COLUMN(NOTA[TANGGAL]))&amp;":"&amp;ADDRESS(ROW(),COLUMN(NOTA[TANGGAL]))),-1)))</f>
        <v>45051</v>
      </c>
      <c r="AG59" s="51" t="str">
        <f ca="1">IF(NOTA[[#This Row],[NAMA BARANG]]="","",INDEX(NOTA[SUPPLIER],MATCH(,INDIRECT(ADDRESS(ROW(NOTA[ID]),COLUMN(NOTA[ID]))&amp;":"&amp;ADDRESS(ROW(),COLUMN(NOTA[ID]))),-1)))</f>
        <v>PELNA</v>
      </c>
      <c r="AH59" s="51" t="str">
        <f ca="1">IF(NOTA[[#This Row],[ID_H]]="","",IF(NOTA[[#This Row],[FAKTUR]]="",INDIRECT(ADDRESS(ROW()-1,COLUMN())),NOTA[[#This Row],[FAKTUR]]))</f>
        <v>UNTANA</v>
      </c>
      <c r="AI59" s="27" t="str">
        <f ca="1">IF(NOTA[[#This Row],[ID]]="","",COUNTIF(NOTA[ID_H],NOTA[[#This Row],[ID_H]]))</f>
        <v/>
      </c>
      <c r="AJ59" s="27">
        <f ca="1">IF(NOTA[[#This Row],[TGL.NOTA]]="",IF(NOTA[[#This Row],[SUPPLIER_H]]="","",AJ58),MONTH(NOTA[[#This Row],[TGL.NOTA]]))</f>
        <v>5</v>
      </c>
      <c r="AK59" s="27" t="str">
        <f>LOWER(SUBSTITUTE(SUBSTITUTE(SUBSTITUTE(SUBSTITUTE(SUBSTITUTE(SUBSTITUTE(SUBSTITUTE(SUBSTITUTE(SUBSTITUTE(NOTA[NAMA BARANG]," ",),".",""),"-",""),"(",""),")",""),",",""),"/",""),"""",""),"+",""))</f>
        <v>pelna05</v>
      </c>
      <c r="AL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pelna051370004</v>
      </c>
      <c r="AM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pelna051370004</v>
      </c>
      <c r="AN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" s="27" t="str">
        <f>IF(NOTA[[#This Row],[CONCAT4]]="","",_xlfn.IFNA(MATCH(NOTA[[#This Row],[CONCAT4]],[2]!RAW[CONCAT_H],0),FALSE))</f>
        <v/>
      </c>
      <c r="AP59" s="146" t="e">
        <f>IF(NOTA[[#This Row],[CONCAT1]]="","",MATCH(NOTA[[#This Row],[CONCAT1]],[3]!db[NB NOTA_C],0)+1)</f>
        <v>#N/A</v>
      </c>
    </row>
    <row r="60" spans="1:42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40" t="str">
        <f>IF(OR(NOTA[[#This Row],[QTY]]="",NOTA[[#This Row],[HARGA SATUAN]]="",),"",NOTA[[#This Row],[QTY]]*NOTA[[#This Row],[HARGA SATUAN]])</f>
        <v/>
      </c>
      <c r="AF60" s="37" t="str">
        <f ca="1">IF(NOTA[ID_H]="","",INDEX(NOTA[TANGGAL],MATCH(,INDIRECT(ADDRESS(ROW(NOTA[TANGGAL]),COLUMN(NOTA[TANGGAL]))&amp;":"&amp;ADDRESS(ROW(),COLUMN(NOTA[TANGGAL]))),-1)))</f>
        <v/>
      </c>
      <c r="AG60" s="51" t="str">
        <f ca="1">IF(NOTA[[#This Row],[NAMA BARANG]]="","",INDEX(NOTA[SUPPLIER],MATCH(,INDIRECT(ADDRESS(ROW(NOTA[ID]),COLUMN(NOTA[ID]))&amp;":"&amp;ADDRESS(ROW(),COLUMN(NOTA[ID]))),-1)))</f>
        <v/>
      </c>
      <c r="AH60" s="51" t="str">
        <f ca="1">IF(NOTA[[#This Row],[ID_H]]="","",IF(NOTA[[#This Row],[FAKTUR]]="",INDIRECT(ADDRESS(ROW()-1,COLUMN())),NOTA[[#This Row],[FAKTUR]]))</f>
        <v/>
      </c>
      <c r="AI60" s="27" t="str">
        <f ca="1">IF(NOTA[[#This Row],[ID]]="","",COUNTIF(NOTA[ID_H],NOTA[[#This Row],[ID_H]]))</f>
        <v/>
      </c>
      <c r="AJ60" s="27" t="str">
        <f ca="1">IF(NOTA[[#This Row],[TGL.NOTA]]="",IF(NOTA[[#This Row],[SUPPLIER_H]]="","",AJ59),MONTH(NOTA[[#This Row],[TGL.NOTA]]))</f>
        <v/>
      </c>
      <c r="AK60" s="27" t="str">
        <f>LOWER(SUBSTITUTE(SUBSTITUTE(SUBSTITUTE(SUBSTITUTE(SUBSTITUTE(SUBSTITUTE(SUBSTITUTE(SUBSTITUTE(SUBSTITUTE(NOTA[NAMA BARANG]," ",),".",""),"-",""),"(",""),")",""),",",""),"/",""),"""",""),"+",""))</f>
        <v/>
      </c>
      <c r="AL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" s="27" t="str">
        <f>IF(NOTA[[#This Row],[CONCAT4]]="","",_xlfn.IFNA(MATCH(NOTA[[#This Row],[CONCAT4]],[2]!RAW[CONCAT_H],0),FALSE))</f>
        <v/>
      </c>
      <c r="AP60" s="146" t="str">
        <f>IF(NOTA[[#This Row],[CONCAT1]]="","",MATCH(NOTA[[#This Row],[CONCAT1]],[3]!db[NB NOTA_C],0)+1)</f>
        <v/>
      </c>
    </row>
    <row r="61" spans="1:42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45054</v>
      </c>
      <c r="F61" s="16" t="s">
        <v>168</v>
      </c>
      <c r="G61" s="16" t="s">
        <v>112</v>
      </c>
      <c r="H61" s="20" t="s">
        <v>189</v>
      </c>
      <c r="I61" s="16"/>
      <c r="J61" s="37">
        <v>45051</v>
      </c>
      <c r="K61" s="16"/>
      <c r="L61" s="16" t="s">
        <v>190</v>
      </c>
      <c r="M61" s="28">
        <v>2</v>
      </c>
      <c r="N61" s="16">
        <v>240</v>
      </c>
      <c r="O61" s="16" t="s">
        <v>125</v>
      </c>
      <c r="P61" s="35">
        <v>18250</v>
      </c>
      <c r="Q61" s="38"/>
      <c r="R61" s="28" t="s">
        <v>173</v>
      </c>
      <c r="S61" s="39"/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4380000</v>
      </c>
      <c r="X61" s="40">
        <f>IF(NOTA[[#This Row],[JUMLAH]]="","",NOTA[[#This Row],[JUMLAH]]*NOTA[[#This Row],[DISC 1]])</f>
        <v>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0</v>
      </c>
      <c r="AA61" s="40">
        <f>IF(NOTA[[#This Row],[JUMLAH]]="","",NOTA[[#This Row],[JUMLAH]]-NOTA[[#This Row],[DISC]])</f>
        <v>4380000</v>
      </c>
      <c r="AB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1" s="40">
        <f>IF(OR(NOTA[[#This Row],[QTY]]="",NOTA[[#This Row],[HARGA SATUAN]]="",),"",NOTA[[#This Row],[QTY]]*NOTA[[#This Row],[HARGA SATUAN]])</f>
        <v>4380000</v>
      </c>
      <c r="AF61" s="37">
        <f ca="1">IF(NOTA[ID_H]="","",INDEX(NOTA[TANGGAL],MATCH(,INDIRECT(ADDRESS(ROW(NOTA[TANGGAL]),COLUMN(NOTA[TANGGAL]))&amp;":"&amp;ADDRESS(ROW(),COLUMN(NOTA[TANGGAL]))),-1)))</f>
        <v>45054</v>
      </c>
      <c r="AG61" s="51" t="str">
        <f ca="1">IF(NOTA[[#This Row],[NAMA BARANG]]="","",INDEX(NOTA[SUPPLIER],MATCH(,INDIRECT(ADDRESS(ROW(NOTA[ID]),COLUMN(NOTA[ID]))&amp;":"&amp;ADDRESS(ROW(),COLUMN(NOTA[ID]))),-1)))</f>
        <v>DB STATIONERY</v>
      </c>
      <c r="AH61" s="51" t="str">
        <f ca="1">IF(NOTA[[#This Row],[ID_H]]="","",IF(NOTA[[#This Row],[FAKTUR]]="",INDIRECT(ADDRESS(ROW()-1,COLUMN())),NOTA[[#This Row],[FAKTUR]]))</f>
        <v>UNTANA</v>
      </c>
      <c r="AI61" s="27">
        <f ca="1">IF(NOTA[[#This Row],[ID]]="","",COUNTIF(NOTA[ID_H],NOTA[[#This Row],[ID_H]]))</f>
        <v>14</v>
      </c>
      <c r="AJ61" s="27">
        <f>IF(NOTA[[#This Row],[TGL.NOTA]]="",IF(NOTA[[#This Row],[SUPPLIER_H]]="","",AJ60),MONTH(NOTA[[#This Row],[TGL.NOTA]]))</f>
        <v>5</v>
      </c>
      <c r="AK61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M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N61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O61" s="27" t="e">
        <f>IF(NOTA[[#This Row],[CONCAT4]]="","",_xlfn.IFNA(MATCH(NOTA[[#This Row],[CONCAT4]],[2]!RAW[CONCAT_H],0),FALSE))</f>
        <v>#REF!</v>
      </c>
      <c r="AP61" s="146">
        <f>IF(NOTA[[#This Row],[CONCAT1]]="","",MATCH(NOTA[[#This Row],[CONCAT1]],[3]!db[NB NOTA_C],0)+1)</f>
        <v>975</v>
      </c>
    </row>
    <row r="62" spans="1:42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191</v>
      </c>
      <c r="M62" s="28">
        <v>2</v>
      </c>
      <c r="N62" s="16">
        <v>240</v>
      </c>
      <c r="O62" s="16" t="s">
        <v>125</v>
      </c>
      <c r="P62" s="35">
        <v>18250</v>
      </c>
      <c r="Q62" s="38"/>
      <c r="R62" s="28" t="s">
        <v>173</v>
      </c>
      <c r="S62" s="39"/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4380000</v>
      </c>
      <c r="X62" s="40">
        <f>IF(NOTA[[#This Row],[JUMLAH]]="","",NOTA[[#This Row],[JUMLAH]]*NOTA[[#This Row],[DISC 1]])</f>
        <v>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0</v>
      </c>
      <c r="AA62" s="40">
        <f>IF(NOTA[[#This Row],[JUMLAH]]="","",NOTA[[#This Row],[JUMLAH]]-NOTA[[#This Row],[DISC]])</f>
        <v>4380000</v>
      </c>
      <c r="AB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2" s="40">
        <f>IF(OR(NOTA[[#This Row],[QTY]]="",NOTA[[#This Row],[HARGA SATUAN]]="",),"",NOTA[[#This Row],[QTY]]*NOTA[[#This Row],[HARGA SATUAN]])</f>
        <v>4380000</v>
      </c>
      <c r="AF62" s="37">
        <f ca="1">IF(NOTA[ID_H]="","",INDEX(NOTA[TANGGAL],MATCH(,INDIRECT(ADDRESS(ROW(NOTA[TANGGAL]),COLUMN(NOTA[TANGGAL]))&amp;":"&amp;ADDRESS(ROW(),COLUMN(NOTA[TANGGAL]))),-1)))</f>
        <v>45054</v>
      </c>
      <c r="AG62" s="51" t="str">
        <f ca="1">IF(NOTA[[#This Row],[NAMA BARANG]]="","",INDEX(NOTA[SUPPLIER],MATCH(,INDIRECT(ADDRESS(ROW(NOTA[ID]),COLUMN(NOTA[ID]))&amp;":"&amp;ADDRESS(ROW(),COLUMN(NOTA[ID]))),-1)))</f>
        <v>DB STATIONERY</v>
      </c>
      <c r="AH62" s="51" t="str">
        <f ca="1">IF(NOTA[[#This Row],[ID_H]]="","",IF(NOTA[[#This Row],[FAKTUR]]="",INDIRECT(ADDRESS(ROW()-1,COLUMN())),NOTA[[#This Row],[FAKTUR]]))</f>
        <v>UNTANA</v>
      </c>
      <c r="AI62" s="27" t="str">
        <f ca="1">IF(NOTA[[#This Row],[ID]]="","",COUNTIF(NOTA[ID_H],NOTA[[#This Row],[ID_H]]))</f>
        <v/>
      </c>
      <c r="AJ62" s="27">
        <f ca="1">IF(NOTA[[#This Row],[TGL.NOTA]]="",IF(NOTA[[#This Row],[SUPPLIER_H]]="","",AJ61),MONTH(NOTA[[#This Row],[TGL.NOTA]]))</f>
        <v>5</v>
      </c>
      <c r="AK62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M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N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" s="27" t="str">
        <f>IF(NOTA[[#This Row],[CONCAT4]]="","",_xlfn.IFNA(MATCH(NOTA[[#This Row],[CONCAT4]],[2]!RAW[CONCAT_H],0),FALSE))</f>
        <v/>
      </c>
      <c r="AP62" s="146">
        <f>IF(NOTA[[#This Row],[CONCAT1]]="","",MATCH(NOTA[[#This Row],[CONCAT1]],[3]!db[NB NOTA_C],0)+1)</f>
        <v>976</v>
      </c>
    </row>
    <row r="63" spans="1:42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192</v>
      </c>
      <c r="M63" s="28">
        <v>2</v>
      </c>
      <c r="N63" s="16">
        <v>240</v>
      </c>
      <c r="O63" s="16" t="s">
        <v>125</v>
      </c>
      <c r="P63" s="35">
        <v>18250</v>
      </c>
      <c r="Q63" s="38"/>
      <c r="R63" s="28" t="s">
        <v>173</v>
      </c>
      <c r="S63" s="39"/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4380000</v>
      </c>
      <c r="X63" s="40">
        <f>IF(NOTA[[#This Row],[JUMLAH]]="","",NOTA[[#This Row],[JUMLAH]]*NOTA[[#This Row],[DISC 1]])</f>
        <v>0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0</v>
      </c>
      <c r="AA63" s="40">
        <f>IF(NOTA[[#This Row],[JUMLAH]]="","",NOTA[[#This Row],[JUMLAH]]-NOTA[[#This Row],[DISC]])</f>
        <v>4380000</v>
      </c>
      <c r="AB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3" s="40">
        <f>IF(OR(NOTA[[#This Row],[QTY]]="",NOTA[[#This Row],[HARGA SATUAN]]="",),"",NOTA[[#This Row],[QTY]]*NOTA[[#This Row],[HARGA SATUAN]])</f>
        <v>4380000</v>
      </c>
      <c r="AF63" s="37">
        <f ca="1">IF(NOTA[ID_H]="","",INDEX(NOTA[TANGGAL],MATCH(,INDIRECT(ADDRESS(ROW(NOTA[TANGGAL]),COLUMN(NOTA[TANGGAL]))&amp;":"&amp;ADDRESS(ROW(),COLUMN(NOTA[TANGGAL]))),-1)))</f>
        <v>45054</v>
      </c>
      <c r="AG63" s="51" t="str">
        <f ca="1">IF(NOTA[[#This Row],[NAMA BARANG]]="","",INDEX(NOTA[SUPPLIER],MATCH(,INDIRECT(ADDRESS(ROW(NOTA[ID]),COLUMN(NOTA[ID]))&amp;":"&amp;ADDRESS(ROW(),COLUMN(NOTA[ID]))),-1)))</f>
        <v>DB STATIONERY</v>
      </c>
      <c r="AH63" s="51" t="str">
        <f ca="1">IF(NOTA[[#This Row],[ID_H]]="","",IF(NOTA[[#This Row],[FAKTUR]]="",INDIRECT(ADDRESS(ROW()-1,COLUMN())),NOTA[[#This Row],[FAKTUR]]))</f>
        <v>UNTANA</v>
      </c>
      <c r="AI63" s="27" t="str">
        <f ca="1">IF(NOTA[[#This Row],[ID]]="","",COUNTIF(NOTA[ID_H],NOTA[[#This Row],[ID_H]]))</f>
        <v/>
      </c>
      <c r="AJ63" s="27">
        <f ca="1">IF(NOTA[[#This Row],[TGL.NOTA]]="",IF(NOTA[[#This Row],[SUPPLIER_H]]="","",AJ62),MONTH(NOTA[[#This Row],[TGL.NOTA]]))</f>
        <v>5</v>
      </c>
      <c r="AK63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M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N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" s="27" t="str">
        <f>IF(NOTA[[#This Row],[CONCAT4]]="","",_xlfn.IFNA(MATCH(NOTA[[#This Row],[CONCAT4]],[2]!RAW[CONCAT_H],0),FALSE))</f>
        <v/>
      </c>
      <c r="AP63" s="146">
        <f>IF(NOTA[[#This Row],[CONCAT1]]="","",MATCH(NOTA[[#This Row],[CONCAT1]],[3]!db[NB NOTA_C],0)+1)</f>
        <v>978</v>
      </c>
    </row>
    <row r="64" spans="1:42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193</v>
      </c>
      <c r="M64" s="28">
        <v>2</v>
      </c>
      <c r="N64" s="16">
        <v>240</v>
      </c>
      <c r="O64" s="16" t="s">
        <v>125</v>
      </c>
      <c r="P64" s="35">
        <v>18250</v>
      </c>
      <c r="Q64" s="38"/>
      <c r="R64" s="28" t="s">
        <v>173</v>
      </c>
      <c r="S64" s="39"/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4380000</v>
      </c>
      <c r="X64" s="40">
        <f>IF(NOTA[[#This Row],[JUMLAH]]="","",NOTA[[#This Row],[JUMLAH]]*NOTA[[#This Row],[DISC 1]])</f>
        <v>0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0</v>
      </c>
      <c r="AA64" s="40">
        <f>IF(NOTA[[#This Row],[JUMLAH]]="","",NOTA[[#This Row],[JUMLAH]]-NOTA[[#This Row],[DISC]])</f>
        <v>4380000</v>
      </c>
      <c r="AB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4" s="40">
        <f>IF(OR(NOTA[[#This Row],[QTY]]="",NOTA[[#This Row],[HARGA SATUAN]]="",),"",NOTA[[#This Row],[QTY]]*NOTA[[#This Row],[HARGA SATUAN]])</f>
        <v>4380000</v>
      </c>
      <c r="AF64" s="37">
        <f ca="1">IF(NOTA[ID_H]="","",INDEX(NOTA[TANGGAL],MATCH(,INDIRECT(ADDRESS(ROW(NOTA[TANGGAL]),COLUMN(NOTA[TANGGAL]))&amp;":"&amp;ADDRESS(ROW(),COLUMN(NOTA[TANGGAL]))),-1)))</f>
        <v>45054</v>
      </c>
      <c r="AG64" s="51" t="str">
        <f ca="1">IF(NOTA[[#This Row],[NAMA BARANG]]="","",INDEX(NOTA[SUPPLIER],MATCH(,INDIRECT(ADDRESS(ROW(NOTA[ID]),COLUMN(NOTA[ID]))&amp;":"&amp;ADDRESS(ROW(),COLUMN(NOTA[ID]))),-1)))</f>
        <v>DB STATIONERY</v>
      </c>
      <c r="AH64" s="51" t="str">
        <f ca="1">IF(NOTA[[#This Row],[ID_H]]="","",IF(NOTA[[#This Row],[FAKTUR]]="",INDIRECT(ADDRESS(ROW()-1,COLUMN())),NOTA[[#This Row],[FAKTUR]]))</f>
        <v>UNTANA</v>
      </c>
      <c r="AI64" s="27" t="str">
        <f ca="1">IF(NOTA[[#This Row],[ID]]="","",COUNTIF(NOTA[ID_H],NOTA[[#This Row],[ID_H]]))</f>
        <v/>
      </c>
      <c r="AJ64" s="27">
        <f ca="1">IF(NOTA[[#This Row],[TGL.NOTA]]="",IF(NOTA[[#This Row],[SUPPLIER_H]]="","",AJ63),MONTH(NOTA[[#This Row],[TGL.NOTA]]))</f>
        <v>5</v>
      </c>
      <c r="AK64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L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M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N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" s="27" t="str">
        <f>IF(NOTA[[#This Row],[CONCAT4]]="","",_xlfn.IFNA(MATCH(NOTA[[#This Row],[CONCAT4]],[2]!RAW[CONCAT_H],0),FALSE))</f>
        <v/>
      </c>
      <c r="AP64" s="146" t="e">
        <f>IF(NOTA[[#This Row],[CONCAT1]]="","",MATCH(NOTA[[#This Row],[CONCAT1]],[3]!db[NB NOTA_C],0)+1)</f>
        <v>#N/A</v>
      </c>
    </row>
    <row r="65" spans="1:42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194</v>
      </c>
      <c r="M65" s="28">
        <v>2</v>
      </c>
      <c r="N65" s="16">
        <v>240</v>
      </c>
      <c r="O65" s="16" t="s">
        <v>125</v>
      </c>
      <c r="P65" s="35">
        <v>18250</v>
      </c>
      <c r="Q65" s="38"/>
      <c r="R65" s="28" t="s">
        <v>173</v>
      </c>
      <c r="S65" s="39"/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4380000</v>
      </c>
      <c r="X65" s="40">
        <f>IF(NOTA[[#This Row],[JUMLAH]]="","",NOTA[[#This Row],[JUMLAH]]*NOTA[[#This Row],[DISC 1]])</f>
        <v>0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0</v>
      </c>
      <c r="AA65" s="40">
        <f>IF(NOTA[[#This Row],[JUMLAH]]="","",NOTA[[#This Row],[JUMLAH]]-NOTA[[#This Row],[DISC]])</f>
        <v>4380000</v>
      </c>
      <c r="AB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5" s="40">
        <f>IF(OR(NOTA[[#This Row],[QTY]]="",NOTA[[#This Row],[HARGA SATUAN]]="",),"",NOTA[[#This Row],[QTY]]*NOTA[[#This Row],[HARGA SATUAN]])</f>
        <v>4380000</v>
      </c>
      <c r="AF65" s="37">
        <f ca="1">IF(NOTA[ID_H]="","",INDEX(NOTA[TANGGAL],MATCH(,INDIRECT(ADDRESS(ROW(NOTA[TANGGAL]),COLUMN(NOTA[TANGGAL]))&amp;":"&amp;ADDRESS(ROW(),COLUMN(NOTA[TANGGAL]))),-1)))</f>
        <v>45054</v>
      </c>
      <c r="AG65" s="51" t="str">
        <f ca="1">IF(NOTA[[#This Row],[NAMA BARANG]]="","",INDEX(NOTA[SUPPLIER],MATCH(,INDIRECT(ADDRESS(ROW(NOTA[ID]),COLUMN(NOTA[ID]))&amp;":"&amp;ADDRESS(ROW(),COLUMN(NOTA[ID]))),-1)))</f>
        <v>DB STATIONERY</v>
      </c>
      <c r="AH65" s="51" t="str">
        <f ca="1">IF(NOTA[[#This Row],[ID_H]]="","",IF(NOTA[[#This Row],[FAKTUR]]="",INDIRECT(ADDRESS(ROW()-1,COLUMN())),NOTA[[#This Row],[FAKTUR]]))</f>
        <v>UNTANA</v>
      </c>
      <c r="AI65" s="27" t="str">
        <f ca="1">IF(NOTA[[#This Row],[ID]]="","",COUNTIF(NOTA[ID_H],NOTA[[#This Row],[ID_H]]))</f>
        <v/>
      </c>
      <c r="AJ65" s="27">
        <f ca="1">IF(NOTA[[#This Row],[TGL.NOTA]]="",IF(NOTA[[#This Row],[SUPPLIER_H]]="","",AJ64),MONTH(NOTA[[#This Row],[TGL.NOTA]]))</f>
        <v>5</v>
      </c>
      <c r="AK65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L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M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N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" s="27" t="str">
        <f>IF(NOTA[[#This Row],[CONCAT4]]="","",_xlfn.IFNA(MATCH(NOTA[[#This Row],[CONCAT4]],[2]!RAW[CONCAT_H],0),FALSE))</f>
        <v/>
      </c>
      <c r="AP65" s="146" t="e">
        <f>IF(NOTA[[#This Row],[CONCAT1]]="","",MATCH(NOTA[[#This Row],[CONCAT1]],[3]!db[NB NOTA_C],0)+1)</f>
        <v>#N/A</v>
      </c>
    </row>
    <row r="66" spans="1:42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195</v>
      </c>
      <c r="M66" s="28">
        <v>2</v>
      </c>
      <c r="N66" s="16">
        <v>240</v>
      </c>
      <c r="O66" s="16" t="s">
        <v>125</v>
      </c>
      <c r="P66" s="35">
        <v>18250</v>
      </c>
      <c r="Q66" s="38"/>
      <c r="R66" s="28" t="s">
        <v>173</v>
      </c>
      <c r="S66" s="39"/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4380000</v>
      </c>
      <c r="X66" s="40">
        <f>IF(NOTA[[#This Row],[JUMLAH]]="","",NOTA[[#This Row],[JUMLAH]]*NOTA[[#This Row],[DISC 1]])</f>
        <v>0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0</v>
      </c>
      <c r="AA66" s="40">
        <f>IF(NOTA[[#This Row],[JUMLAH]]="","",NOTA[[#This Row],[JUMLAH]]-NOTA[[#This Row],[DISC]])</f>
        <v>4380000</v>
      </c>
      <c r="AB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6" s="40">
        <f>IF(OR(NOTA[[#This Row],[QTY]]="",NOTA[[#This Row],[HARGA SATUAN]]="",),"",NOTA[[#This Row],[QTY]]*NOTA[[#This Row],[HARGA SATUAN]])</f>
        <v>4380000</v>
      </c>
      <c r="AF66" s="37">
        <f ca="1">IF(NOTA[ID_H]="","",INDEX(NOTA[TANGGAL],MATCH(,INDIRECT(ADDRESS(ROW(NOTA[TANGGAL]),COLUMN(NOTA[TANGGAL]))&amp;":"&amp;ADDRESS(ROW(),COLUMN(NOTA[TANGGAL]))),-1)))</f>
        <v>45054</v>
      </c>
      <c r="AG66" s="51" t="str">
        <f ca="1">IF(NOTA[[#This Row],[NAMA BARANG]]="","",INDEX(NOTA[SUPPLIER],MATCH(,INDIRECT(ADDRESS(ROW(NOTA[ID]),COLUMN(NOTA[ID]))&amp;":"&amp;ADDRESS(ROW(),COLUMN(NOTA[ID]))),-1)))</f>
        <v>DB STATIONERY</v>
      </c>
      <c r="AH66" s="51" t="str">
        <f ca="1">IF(NOTA[[#This Row],[ID_H]]="","",IF(NOTA[[#This Row],[FAKTUR]]="",INDIRECT(ADDRESS(ROW()-1,COLUMN())),NOTA[[#This Row],[FAKTUR]]))</f>
        <v>UNTANA</v>
      </c>
      <c r="AI66" s="27" t="str">
        <f ca="1">IF(NOTA[[#This Row],[ID]]="","",COUNTIF(NOTA[ID_H],NOTA[[#This Row],[ID_H]]))</f>
        <v/>
      </c>
      <c r="AJ66" s="27">
        <f ca="1">IF(NOTA[[#This Row],[TGL.NOTA]]="",IF(NOTA[[#This Row],[SUPPLIER_H]]="","",AJ65),MONTH(NOTA[[#This Row],[TGL.NOTA]]))</f>
        <v>5</v>
      </c>
      <c r="AK66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L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M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N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" s="27" t="str">
        <f>IF(NOTA[[#This Row],[CONCAT4]]="","",_xlfn.IFNA(MATCH(NOTA[[#This Row],[CONCAT4]],[2]!RAW[CONCAT_H],0),FALSE))</f>
        <v/>
      </c>
      <c r="AP66" s="146">
        <f>IF(NOTA[[#This Row],[CONCAT1]]="","",MATCH(NOTA[[#This Row],[CONCAT1]],[3]!db[NB NOTA_C],0)+1)</f>
        <v>944</v>
      </c>
    </row>
    <row r="67" spans="1:42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196</v>
      </c>
      <c r="M67" s="28">
        <v>2</v>
      </c>
      <c r="N67" s="16">
        <v>240</v>
      </c>
      <c r="O67" s="16" t="s">
        <v>125</v>
      </c>
      <c r="P67" s="35">
        <v>18250</v>
      </c>
      <c r="Q67" s="38"/>
      <c r="R67" s="28" t="s">
        <v>173</v>
      </c>
      <c r="S67" s="39"/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4380000</v>
      </c>
      <c r="X67" s="40">
        <f>IF(NOTA[[#This Row],[JUMLAH]]="","",NOTA[[#This Row],[JUMLAH]]*NOTA[[#This Row],[DISC 1]])</f>
        <v>0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0</v>
      </c>
      <c r="AA67" s="40">
        <f>IF(NOTA[[#This Row],[JUMLAH]]="","",NOTA[[#This Row],[JUMLAH]]-NOTA[[#This Row],[DISC]])</f>
        <v>4380000</v>
      </c>
      <c r="AB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7" s="40">
        <f>IF(OR(NOTA[[#This Row],[QTY]]="",NOTA[[#This Row],[HARGA SATUAN]]="",),"",NOTA[[#This Row],[QTY]]*NOTA[[#This Row],[HARGA SATUAN]])</f>
        <v>4380000</v>
      </c>
      <c r="AF67" s="37">
        <f ca="1">IF(NOTA[ID_H]="","",INDEX(NOTA[TANGGAL],MATCH(,INDIRECT(ADDRESS(ROW(NOTA[TANGGAL]),COLUMN(NOTA[TANGGAL]))&amp;":"&amp;ADDRESS(ROW(),COLUMN(NOTA[TANGGAL]))),-1)))</f>
        <v>45054</v>
      </c>
      <c r="AG67" s="51" t="str">
        <f ca="1">IF(NOTA[[#This Row],[NAMA BARANG]]="","",INDEX(NOTA[SUPPLIER],MATCH(,INDIRECT(ADDRESS(ROW(NOTA[ID]),COLUMN(NOTA[ID]))&amp;":"&amp;ADDRESS(ROW(),COLUMN(NOTA[ID]))),-1)))</f>
        <v>DB STATIONERY</v>
      </c>
      <c r="AH67" s="51" t="str">
        <f ca="1">IF(NOTA[[#This Row],[ID_H]]="","",IF(NOTA[[#This Row],[FAKTUR]]="",INDIRECT(ADDRESS(ROW()-1,COLUMN())),NOTA[[#This Row],[FAKTUR]]))</f>
        <v>UNTANA</v>
      </c>
      <c r="AI67" s="27" t="str">
        <f ca="1">IF(NOTA[[#This Row],[ID]]="","",COUNTIF(NOTA[ID_H],NOTA[[#This Row],[ID_H]]))</f>
        <v/>
      </c>
      <c r="AJ67" s="27">
        <f ca="1">IF(NOTA[[#This Row],[TGL.NOTA]]="",IF(NOTA[[#This Row],[SUPPLIER_H]]="","",AJ66),MONTH(NOTA[[#This Row],[TGL.NOTA]]))</f>
        <v>5</v>
      </c>
      <c r="AK67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L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M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N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" s="27" t="str">
        <f>IF(NOTA[[#This Row],[CONCAT4]]="","",_xlfn.IFNA(MATCH(NOTA[[#This Row],[CONCAT4]],[2]!RAW[CONCAT_H],0),FALSE))</f>
        <v/>
      </c>
      <c r="AP67" s="146">
        <f>IF(NOTA[[#This Row],[CONCAT1]]="","",MATCH(NOTA[[#This Row],[CONCAT1]],[3]!db[NB NOTA_C],0)+1)</f>
        <v>916</v>
      </c>
    </row>
    <row r="68" spans="1:42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197</v>
      </c>
      <c r="M68" s="28">
        <v>2</v>
      </c>
      <c r="N68" s="16">
        <v>240</v>
      </c>
      <c r="O68" s="16" t="s">
        <v>125</v>
      </c>
      <c r="P68" s="35">
        <v>18250</v>
      </c>
      <c r="Q68" s="38"/>
      <c r="R68" s="28" t="s">
        <v>173</v>
      </c>
      <c r="S68" s="39"/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4380000</v>
      </c>
      <c r="X68" s="40">
        <f>IF(NOTA[[#This Row],[JUMLAH]]="","",NOTA[[#This Row],[JUMLAH]]*NOTA[[#This Row],[DISC 1]])</f>
        <v>0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0</v>
      </c>
      <c r="AA68" s="40">
        <f>IF(NOTA[[#This Row],[JUMLAH]]="","",NOTA[[#This Row],[JUMLAH]]-NOTA[[#This Row],[DISC]])</f>
        <v>4380000</v>
      </c>
      <c r="AB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8" s="40">
        <f>IF(OR(NOTA[[#This Row],[QTY]]="",NOTA[[#This Row],[HARGA SATUAN]]="",),"",NOTA[[#This Row],[QTY]]*NOTA[[#This Row],[HARGA SATUAN]])</f>
        <v>4380000</v>
      </c>
      <c r="AF68" s="37">
        <f ca="1">IF(NOTA[ID_H]="","",INDEX(NOTA[TANGGAL],MATCH(,INDIRECT(ADDRESS(ROW(NOTA[TANGGAL]),COLUMN(NOTA[TANGGAL]))&amp;":"&amp;ADDRESS(ROW(),COLUMN(NOTA[TANGGAL]))),-1)))</f>
        <v>45054</v>
      </c>
      <c r="AG68" s="51" t="str">
        <f ca="1">IF(NOTA[[#This Row],[NAMA BARANG]]="","",INDEX(NOTA[SUPPLIER],MATCH(,INDIRECT(ADDRESS(ROW(NOTA[ID]),COLUMN(NOTA[ID]))&amp;":"&amp;ADDRESS(ROW(),COLUMN(NOTA[ID]))),-1)))</f>
        <v>DB STATIONERY</v>
      </c>
      <c r="AH68" s="51" t="str">
        <f ca="1">IF(NOTA[[#This Row],[ID_H]]="","",IF(NOTA[[#This Row],[FAKTUR]]="",INDIRECT(ADDRESS(ROW()-1,COLUMN())),NOTA[[#This Row],[FAKTUR]]))</f>
        <v>UNTANA</v>
      </c>
      <c r="AI68" s="27" t="str">
        <f ca="1">IF(NOTA[[#This Row],[ID]]="","",COUNTIF(NOTA[ID_H],NOTA[[#This Row],[ID_H]]))</f>
        <v/>
      </c>
      <c r="AJ68" s="27">
        <f ca="1">IF(NOTA[[#This Row],[TGL.NOTA]]="",IF(NOTA[[#This Row],[SUPPLIER_H]]="","",AJ67),MONTH(NOTA[[#This Row],[TGL.NOTA]]))</f>
        <v>5</v>
      </c>
      <c r="AK68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L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M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N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" s="27" t="str">
        <f>IF(NOTA[[#This Row],[CONCAT4]]="","",_xlfn.IFNA(MATCH(NOTA[[#This Row],[CONCAT4]],[2]!RAW[CONCAT_H],0),FALSE))</f>
        <v/>
      </c>
      <c r="AP68" s="146">
        <f>IF(NOTA[[#This Row],[CONCAT1]]="","",MATCH(NOTA[[#This Row],[CONCAT1]],[3]!db[NB NOTA_C],0)+1)</f>
        <v>967</v>
      </c>
    </row>
    <row r="69" spans="1:42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>
        <f ca="1">IF(NOTA[[#This Row],[NAMA BARANG]]="","",INDEX(NOTA[ID],MATCH(,INDIRECT(ADDRESS(ROW(NOTA[ID]),COLUMN(NOTA[ID]))&amp;":"&amp;ADDRESS(ROW(),COLUMN(NOTA[ID]))),-1)))</f>
        <v>11</v>
      </c>
      <c r="E69" s="14"/>
      <c r="F69" s="16"/>
      <c r="G69" s="16"/>
      <c r="H69" s="20"/>
      <c r="I69" s="16"/>
      <c r="J69" s="37"/>
      <c r="K69" s="16"/>
      <c r="L69" s="16" t="s">
        <v>198</v>
      </c>
      <c r="M69" s="28">
        <v>2</v>
      </c>
      <c r="N69" s="16">
        <v>240</v>
      </c>
      <c r="O69" s="16" t="s">
        <v>125</v>
      </c>
      <c r="P69" s="35">
        <v>18250</v>
      </c>
      <c r="Q69" s="38"/>
      <c r="R69" s="28" t="s">
        <v>173</v>
      </c>
      <c r="S69" s="39"/>
      <c r="T69" s="39"/>
      <c r="U69" s="40"/>
      <c r="V69" s="26"/>
      <c r="W69" s="40">
        <f>IF(NOTA[[#This Row],[HARGA/ CTN]]="",NOTA[[#This Row],[JUMLAH_H]],NOTA[[#This Row],[HARGA/ CTN]]*IF(NOTA[[#This Row],[C]]="",0,NOTA[[#This Row],[C]]))</f>
        <v>4380000</v>
      </c>
      <c r="X69" s="40">
        <f>IF(NOTA[[#This Row],[JUMLAH]]="","",NOTA[[#This Row],[JUMLAH]]*NOTA[[#This Row],[DISC 1]])</f>
        <v>0</v>
      </c>
      <c r="Y69" s="40">
        <f>IF(NOTA[[#This Row],[JUMLAH]]="","",(NOTA[[#This Row],[JUMLAH]]-NOTA[[#This Row],[DISC 1-]])*NOTA[[#This Row],[DISC 2]])</f>
        <v>0</v>
      </c>
      <c r="Z69" s="40">
        <f>IF(NOTA[[#This Row],[JUMLAH]]="","",NOTA[[#This Row],[DISC 1-]]+NOTA[[#This Row],[DISC 2-]])</f>
        <v>0</v>
      </c>
      <c r="AA69" s="40">
        <f>IF(NOTA[[#This Row],[JUMLAH]]="","",NOTA[[#This Row],[JUMLAH]]-NOTA[[#This Row],[DISC]])</f>
        <v>4380000</v>
      </c>
      <c r="AB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9" s="40">
        <f>IF(OR(NOTA[[#This Row],[QTY]]="",NOTA[[#This Row],[HARGA SATUAN]]="",),"",NOTA[[#This Row],[QTY]]*NOTA[[#This Row],[HARGA SATUAN]])</f>
        <v>4380000</v>
      </c>
      <c r="AF69" s="37">
        <f ca="1">IF(NOTA[ID_H]="","",INDEX(NOTA[TANGGAL],MATCH(,INDIRECT(ADDRESS(ROW(NOTA[TANGGAL]),COLUMN(NOTA[TANGGAL]))&amp;":"&amp;ADDRESS(ROW(),COLUMN(NOTA[TANGGAL]))),-1)))</f>
        <v>45054</v>
      </c>
      <c r="AG69" s="51" t="str">
        <f ca="1">IF(NOTA[[#This Row],[NAMA BARANG]]="","",INDEX(NOTA[SUPPLIER],MATCH(,INDIRECT(ADDRESS(ROW(NOTA[ID]),COLUMN(NOTA[ID]))&amp;":"&amp;ADDRESS(ROW(),COLUMN(NOTA[ID]))),-1)))</f>
        <v>DB STATIONERY</v>
      </c>
      <c r="AH69" s="51" t="str">
        <f ca="1">IF(NOTA[[#This Row],[ID_H]]="","",IF(NOTA[[#This Row],[FAKTUR]]="",INDIRECT(ADDRESS(ROW()-1,COLUMN())),NOTA[[#This Row],[FAKTUR]]))</f>
        <v>UNTANA</v>
      </c>
      <c r="AI69" s="27" t="str">
        <f ca="1">IF(NOTA[[#This Row],[ID]]="","",COUNTIF(NOTA[ID_H],NOTA[[#This Row],[ID_H]]))</f>
        <v/>
      </c>
      <c r="AJ69" s="27">
        <f ca="1">IF(NOTA[[#This Row],[TGL.NOTA]]="",IF(NOTA[[#This Row],[SUPPLIER_H]]="","",AJ68),MONTH(NOTA[[#This Row],[TGL.NOTA]]))</f>
        <v>5</v>
      </c>
      <c r="AK69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M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N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" s="27" t="str">
        <f>IF(NOTA[[#This Row],[CONCAT4]]="","",_xlfn.IFNA(MATCH(NOTA[[#This Row],[CONCAT4]],[2]!RAW[CONCAT_H],0),FALSE))</f>
        <v/>
      </c>
      <c r="AP69" s="146">
        <f>IF(NOTA[[#This Row],[CONCAT1]]="","",MATCH(NOTA[[#This Row],[CONCAT1]],[3]!db[NB NOTA_C],0)+1)</f>
        <v>968</v>
      </c>
    </row>
    <row r="70" spans="1:42" ht="20.100000000000001" customHeight="1" x14ac:dyDescent="0.25">
      <c r="A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6" t="str">
        <f>IF(NOTA[[#This Row],[ID_P]]="","",MATCH(NOTA[[#This Row],[ID_P]],[1]!B_MSK[N_ID],0))</f>
        <v/>
      </c>
      <c r="D70" s="36">
        <f ca="1">IF(NOTA[[#This Row],[NAMA BARANG]]="","",INDEX(NOTA[ID],MATCH(,INDIRECT(ADDRESS(ROW(NOTA[ID]),COLUMN(NOTA[ID]))&amp;":"&amp;ADDRESS(ROW(),COLUMN(NOTA[ID]))),-1)))</f>
        <v>11</v>
      </c>
      <c r="E70" s="14"/>
      <c r="F70" s="16"/>
      <c r="G70" s="16"/>
      <c r="H70" s="20"/>
      <c r="I70" s="16"/>
      <c r="J70" s="37"/>
      <c r="K70" s="16"/>
      <c r="L70" s="16" t="s">
        <v>202</v>
      </c>
      <c r="M70" s="28">
        <v>2</v>
      </c>
      <c r="N70" s="16">
        <v>240</v>
      </c>
      <c r="O70" s="16" t="s">
        <v>125</v>
      </c>
      <c r="P70" s="35">
        <v>18250</v>
      </c>
      <c r="Q70" s="38"/>
      <c r="R70" s="28" t="s">
        <v>173</v>
      </c>
      <c r="S70" s="39"/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4380000</v>
      </c>
      <c r="X70" s="40">
        <f>IF(NOTA[[#This Row],[JUMLAH]]="","",NOTA[[#This Row],[JUMLAH]]*NOTA[[#This Row],[DISC 1]])</f>
        <v>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0</v>
      </c>
      <c r="AA70" s="40">
        <f>IF(NOTA[[#This Row],[JUMLAH]]="","",NOTA[[#This Row],[JUMLAH]]-NOTA[[#This Row],[DISC]])</f>
        <v>4380000</v>
      </c>
      <c r="AB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" s="40">
        <f>IF(OR(NOTA[[#This Row],[QTY]]="",NOTA[[#This Row],[HARGA SATUAN]]="",),"",NOTA[[#This Row],[QTY]]*NOTA[[#This Row],[HARGA SATUAN]])</f>
        <v>4380000</v>
      </c>
      <c r="AF70" s="37">
        <f ca="1">IF(NOTA[ID_H]="","",INDEX(NOTA[TANGGAL],MATCH(,INDIRECT(ADDRESS(ROW(NOTA[TANGGAL]),COLUMN(NOTA[TANGGAL]))&amp;":"&amp;ADDRESS(ROW(),COLUMN(NOTA[TANGGAL]))),-1)))</f>
        <v>45054</v>
      </c>
      <c r="AG70" s="51" t="str">
        <f ca="1">IF(NOTA[[#This Row],[NAMA BARANG]]="","",INDEX(NOTA[SUPPLIER],MATCH(,INDIRECT(ADDRESS(ROW(NOTA[ID]),COLUMN(NOTA[ID]))&amp;":"&amp;ADDRESS(ROW(),COLUMN(NOTA[ID]))),-1)))</f>
        <v>DB STATIONERY</v>
      </c>
      <c r="AH70" s="51" t="str">
        <f ca="1">IF(NOTA[[#This Row],[ID_H]]="","",IF(NOTA[[#This Row],[FAKTUR]]="",INDIRECT(ADDRESS(ROW()-1,COLUMN())),NOTA[[#This Row],[FAKTUR]]))</f>
        <v>UNTANA</v>
      </c>
      <c r="AI70" s="27" t="str">
        <f ca="1">IF(NOTA[[#This Row],[ID]]="","",COUNTIF(NOTA[ID_H],NOTA[[#This Row],[ID_H]]))</f>
        <v/>
      </c>
      <c r="AJ70" s="27">
        <f ca="1">IF(NOTA[[#This Row],[TGL.NOTA]]="",IF(NOTA[[#This Row],[SUPPLIER_H]]="","",AJ69),MONTH(NOTA[[#This Row],[TGL.NOTA]]))</f>
        <v>5</v>
      </c>
      <c r="AK70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M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N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" s="27" t="str">
        <f>IF(NOTA[[#This Row],[CONCAT4]]="","",_xlfn.IFNA(MATCH(NOTA[[#This Row],[CONCAT4]],[2]!RAW[CONCAT_H],0),FALSE))</f>
        <v/>
      </c>
      <c r="AP70" s="146">
        <f>IF(NOTA[[#This Row],[CONCAT1]]="","",MATCH(NOTA[[#This Row],[CONCAT1]],[3]!db[NB NOTA_C],0)+1)</f>
        <v>969</v>
      </c>
    </row>
    <row r="71" spans="1:42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11</v>
      </c>
      <c r="E71" s="114"/>
      <c r="F71" s="16"/>
      <c r="G71" s="16"/>
      <c r="H71" s="14"/>
      <c r="I71" s="16"/>
      <c r="J71" s="37"/>
      <c r="K71" s="16"/>
      <c r="L71" s="16" t="s">
        <v>201</v>
      </c>
      <c r="M71" s="28">
        <v>2</v>
      </c>
      <c r="N71" s="16">
        <v>240</v>
      </c>
      <c r="O71" s="16" t="s">
        <v>125</v>
      </c>
      <c r="P71" s="35">
        <v>18250</v>
      </c>
      <c r="Q71" s="38"/>
      <c r="R71" s="28" t="s">
        <v>173</v>
      </c>
      <c r="S71" s="39"/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4380000</v>
      </c>
      <c r="X71" s="40">
        <f>IF(NOTA[[#This Row],[JUMLAH]]="","",NOTA[[#This Row],[JUMLAH]]*NOTA[[#This Row],[DISC 1]])</f>
        <v>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0</v>
      </c>
      <c r="AA71" s="40">
        <f>IF(NOTA[[#This Row],[JUMLAH]]="","",NOTA[[#This Row],[JUMLAH]]-NOTA[[#This Row],[DISC]])</f>
        <v>4380000</v>
      </c>
      <c r="AB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" s="40">
        <f>IF(OR(NOTA[[#This Row],[QTY]]="",NOTA[[#This Row],[HARGA SATUAN]]="",),"",NOTA[[#This Row],[QTY]]*NOTA[[#This Row],[HARGA SATUAN]])</f>
        <v>4380000</v>
      </c>
      <c r="AF71" s="37">
        <f ca="1">IF(NOTA[ID_H]="","",INDEX(NOTA[TANGGAL],MATCH(,INDIRECT(ADDRESS(ROW(NOTA[TANGGAL]),COLUMN(NOTA[TANGGAL]))&amp;":"&amp;ADDRESS(ROW(),COLUMN(NOTA[TANGGAL]))),-1)))</f>
        <v>45054</v>
      </c>
      <c r="AG71" s="51" t="str">
        <f ca="1">IF(NOTA[[#This Row],[NAMA BARANG]]="","",INDEX(NOTA[SUPPLIER],MATCH(,INDIRECT(ADDRESS(ROW(NOTA[ID]),COLUMN(NOTA[ID]))&amp;":"&amp;ADDRESS(ROW(),COLUMN(NOTA[ID]))),-1)))</f>
        <v>DB STATIONERY</v>
      </c>
      <c r="AH71" s="51" t="str">
        <f ca="1">IF(NOTA[[#This Row],[ID_H]]="","",IF(NOTA[[#This Row],[FAKTUR]]="",INDIRECT(ADDRESS(ROW()-1,COLUMN())),NOTA[[#This Row],[FAKTUR]]))</f>
        <v>UNTANA</v>
      </c>
      <c r="AI71" s="27" t="str">
        <f ca="1">IF(NOTA[[#This Row],[ID]]="","",COUNTIF(NOTA[ID_H],NOTA[[#This Row],[ID_H]]))</f>
        <v/>
      </c>
      <c r="AJ71" s="27">
        <f ca="1">IF(NOTA[[#This Row],[TGL.NOTA]]="",IF(NOTA[[#This Row],[SUPPLIER_H]]="","",AJ69),MONTH(NOTA[[#This Row],[TGL.NOTA]]))</f>
        <v>5</v>
      </c>
      <c r="AK71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L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M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N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" s="27" t="str">
        <f>IF(NOTA[[#This Row],[CONCAT4]]="","",_xlfn.IFNA(MATCH(NOTA[[#This Row],[CONCAT4]],[2]!RAW[CONCAT_H],0),FALSE))</f>
        <v/>
      </c>
      <c r="AP71" s="146">
        <f>IF(NOTA[[#This Row],[CONCAT1]]="","",MATCH(NOTA[[#This Row],[CONCAT1]],[3]!db[NB NOTA_C],0)+1)</f>
        <v>970</v>
      </c>
    </row>
    <row r="72" spans="1:42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11</v>
      </c>
      <c r="E72" s="14"/>
      <c r="F72" s="16"/>
      <c r="G72" s="16"/>
      <c r="H72" s="20"/>
      <c r="I72" s="16"/>
      <c r="J72" s="37"/>
      <c r="K72" s="16"/>
      <c r="L72" s="16" t="s">
        <v>200</v>
      </c>
      <c r="M72" s="28">
        <v>2</v>
      </c>
      <c r="N72" s="16">
        <v>240</v>
      </c>
      <c r="O72" s="16" t="s">
        <v>125</v>
      </c>
      <c r="P72" s="35">
        <v>18250</v>
      </c>
      <c r="Q72" s="38"/>
      <c r="R72" s="28" t="s">
        <v>173</v>
      </c>
      <c r="S72" s="39"/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4380000</v>
      </c>
      <c r="X72" s="40">
        <f>IF(NOTA[[#This Row],[JUMLAH]]="","",NOTA[[#This Row],[JUMLAH]]*NOTA[[#This Row],[DISC 1]])</f>
        <v>0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0</v>
      </c>
      <c r="AA72" s="40">
        <f>IF(NOTA[[#This Row],[JUMLAH]]="","",NOTA[[#This Row],[JUMLAH]]-NOTA[[#This Row],[DISC]])</f>
        <v>4380000</v>
      </c>
      <c r="AB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" s="40">
        <f>IF(OR(NOTA[[#This Row],[QTY]]="",NOTA[[#This Row],[HARGA SATUAN]]="",),"",NOTA[[#This Row],[QTY]]*NOTA[[#This Row],[HARGA SATUAN]])</f>
        <v>4380000</v>
      </c>
      <c r="AF72" s="37">
        <f ca="1">IF(NOTA[ID_H]="","",INDEX(NOTA[TANGGAL],MATCH(,INDIRECT(ADDRESS(ROW(NOTA[TANGGAL]),COLUMN(NOTA[TANGGAL]))&amp;":"&amp;ADDRESS(ROW(),COLUMN(NOTA[TANGGAL]))),-1)))</f>
        <v>45054</v>
      </c>
      <c r="AG72" s="51" t="str">
        <f ca="1">IF(NOTA[[#This Row],[NAMA BARANG]]="","",INDEX(NOTA[SUPPLIER],MATCH(,INDIRECT(ADDRESS(ROW(NOTA[ID]),COLUMN(NOTA[ID]))&amp;":"&amp;ADDRESS(ROW(),COLUMN(NOTA[ID]))),-1)))</f>
        <v>DB STATIONERY</v>
      </c>
      <c r="AH72" s="51" t="str">
        <f ca="1">IF(NOTA[[#This Row],[ID_H]]="","",IF(NOTA[[#This Row],[FAKTUR]]="",INDIRECT(ADDRESS(ROW()-1,COLUMN())),NOTA[[#This Row],[FAKTUR]]))</f>
        <v>UNTANA</v>
      </c>
      <c r="AI72" s="27" t="str">
        <f ca="1">IF(NOTA[[#This Row],[ID]]="","",COUNTIF(NOTA[ID_H],NOTA[[#This Row],[ID_H]]))</f>
        <v/>
      </c>
      <c r="AJ72" s="27">
        <f ca="1">IF(NOTA[[#This Row],[TGL.NOTA]]="",IF(NOTA[[#This Row],[SUPPLIER_H]]="","",AJ71),MONTH(NOTA[[#This Row],[TGL.NOTA]]))</f>
        <v>5</v>
      </c>
      <c r="AK72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M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N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" s="27" t="str">
        <f>IF(NOTA[[#This Row],[CONCAT4]]="","",_xlfn.IFNA(MATCH(NOTA[[#This Row],[CONCAT4]],[2]!RAW[CONCAT_H],0),FALSE))</f>
        <v/>
      </c>
      <c r="AP72" s="146">
        <f>IF(NOTA[[#This Row],[CONCAT1]]="","",MATCH(NOTA[[#This Row],[CONCAT1]],[3]!db[NB NOTA_C],0)+1)</f>
        <v>971</v>
      </c>
    </row>
    <row r="73" spans="1:42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11</v>
      </c>
      <c r="E73" s="56"/>
      <c r="F73" s="16"/>
      <c r="G73" s="16"/>
      <c r="H73" s="20"/>
      <c r="I73" s="16"/>
      <c r="J73" s="57"/>
      <c r="K73" s="16"/>
      <c r="L73" s="16" t="s">
        <v>199</v>
      </c>
      <c r="M73" s="28">
        <v>1</v>
      </c>
      <c r="N73" s="16">
        <v>120</v>
      </c>
      <c r="O73" s="16" t="s">
        <v>125</v>
      </c>
      <c r="P73" s="35">
        <v>18250</v>
      </c>
      <c r="Q73" s="61"/>
      <c r="R73" s="28" t="s">
        <v>173</v>
      </c>
      <c r="S73" s="62"/>
      <c r="T73" s="62"/>
      <c r="U73" s="63"/>
      <c r="V73" s="26"/>
      <c r="W73" s="40">
        <f>IF(NOTA[[#This Row],[HARGA/ CTN]]="",NOTA[[#This Row],[JUMLAH_H]],NOTA[[#This Row],[HARGA/ CTN]]*IF(NOTA[[#This Row],[C]]="",0,NOTA[[#This Row],[C]]))</f>
        <v>2190000</v>
      </c>
      <c r="X73" s="40">
        <f>IF(NOTA[[#This Row],[JUMLAH]]="","",NOTA[[#This Row],[JUMLAH]]*NOTA[[#This Row],[DISC 1]])</f>
        <v>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0</v>
      </c>
      <c r="AA73" s="40">
        <f>IF(NOTA[[#This Row],[JUMLAH]]="","",NOTA[[#This Row],[JUMLAH]]-NOTA[[#This Row],[DISC]])</f>
        <v>2190000</v>
      </c>
      <c r="AB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3" s="40">
        <f>IF(OR(NOTA[[#This Row],[QTY]]="",NOTA[[#This Row],[HARGA SATUAN]]="",),"",NOTA[[#This Row],[QTY]]*NOTA[[#This Row],[HARGA SATUAN]])</f>
        <v>2190000</v>
      </c>
      <c r="AF73" s="37">
        <f ca="1">IF(NOTA[ID_H]="","",INDEX(NOTA[TANGGAL],MATCH(,INDIRECT(ADDRESS(ROW(NOTA[TANGGAL]),COLUMN(NOTA[TANGGAL]))&amp;":"&amp;ADDRESS(ROW(),COLUMN(NOTA[TANGGAL]))),-1)))</f>
        <v>45054</v>
      </c>
      <c r="AG73" s="51" t="str">
        <f ca="1">IF(NOTA[[#This Row],[NAMA BARANG]]="","",INDEX(NOTA[SUPPLIER],MATCH(,INDIRECT(ADDRESS(ROW(NOTA[ID]),COLUMN(NOTA[ID]))&amp;":"&amp;ADDRESS(ROW(),COLUMN(NOTA[ID]))),-1)))</f>
        <v>DB STATIONERY</v>
      </c>
      <c r="AH73" s="51" t="str">
        <f ca="1">IF(NOTA[[#This Row],[ID_H]]="","",IF(NOTA[[#This Row],[FAKTUR]]="",INDIRECT(ADDRESS(ROW()-1,COLUMN())),NOTA[[#This Row],[FAKTUR]]))</f>
        <v>UNTANA</v>
      </c>
      <c r="AI73" s="27" t="str">
        <f ca="1">IF(NOTA[[#This Row],[ID]]="","",COUNTIF(NOTA[ID_H],NOTA[[#This Row],[ID_H]]))</f>
        <v/>
      </c>
      <c r="AJ73" s="27">
        <f ca="1">IF(NOTA[[#This Row],[TGL.NOTA]]="",IF(NOTA[[#This Row],[SUPPLIER_H]]="","",AJ72),MONTH(NOTA[[#This Row],[TGL.NOTA]]))</f>
        <v>5</v>
      </c>
      <c r="AK73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M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N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" s="27" t="str">
        <f>IF(NOTA[[#This Row],[CONCAT4]]="","",_xlfn.IFNA(MATCH(NOTA[[#This Row],[CONCAT4]],[2]!RAW[CONCAT_H],0),FALSE))</f>
        <v/>
      </c>
      <c r="AP73" s="146" t="e">
        <f>IF(NOTA[[#This Row],[CONCAT1]]="","",MATCH(NOTA[[#This Row],[CONCAT1]],[3]!db[NB NOTA_C],0)+1)</f>
        <v>#N/A</v>
      </c>
    </row>
    <row r="74" spans="1:42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>
        <f ca="1">IF(NOTA[[#This Row],[NAMA BARANG]]="","",INDEX(NOTA[ID],MATCH(,INDIRECT(ADDRESS(ROW(NOTA[ID]),COLUMN(NOTA[ID]))&amp;":"&amp;ADDRESS(ROW(),COLUMN(NOTA[ID]))),-1)))</f>
        <v>11</v>
      </c>
      <c r="E74" s="56"/>
      <c r="F74" s="16"/>
      <c r="G74" s="16"/>
      <c r="H74" s="20"/>
      <c r="I74" s="58"/>
      <c r="J74" s="57"/>
      <c r="K74" s="16"/>
      <c r="L74" s="16" t="s">
        <v>199</v>
      </c>
      <c r="M74" s="28">
        <v>1</v>
      </c>
      <c r="N74" s="16">
        <v>120</v>
      </c>
      <c r="O74" s="16" t="s">
        <v>125</v>
      </c>
      <c r="P74" s="35">
        <v>0</v>
      </c>
      <c r="Q74" s="61"/>
      <c r="R74" s="28" t="s">
        <v>173</v>
      </c>
      <c r="S74" s="62"/>
      <c r="T74" s="62"/>
      <c r="U74" s="63"/>
      <c r="V74" s="26"/>
      <c r="W74" s="40">
        <f>IF(NOTA[[#This Row],[HARGA/ CTN]]="",NOTA[[#This Row],[JUMLAH_H]],NOTA[[#This Row],[HARGA/ CTN]]*IF(NOTA[[#This Row],[C]]="",0,NOTA[[#This Row],[C]]))</f>
        <v>0</v>
      </c>
      <c r="X74" s="40">
        <f>IF(NOTA[[#This Row],[JUMLAH]]="","",NOTA[[#This Row],[JUMLAH]]*NOTA[[#This Row],[DISC 1]])</f>
        <v>0</v>
      </c>
      <c r="Y74" s="40">
        <f>IF(NOTA[[#This Row],[JUMLAH]]="","",(NOTA[[#This Row],[JUMLAH]]-NOTA[[#This Row],[DISC 1-]])*NOTA[[#This Row],[DISC 2]])</f>
        <v>0</v>
      </c>
      <c r="Z74" s="40">
        <f>IF(NOTA[[#This Row],[JUMLAH]]="","",NOTA[[#This Row],[DISC 1-]]+NOTA[[#This Row],[DISC 2-]])</f>
        <v>0</v>
      </c>
      <c r="AA74" s="40">
        <f>IF(NOTA[[#This Row],[JUMLAH]]="","",NOTA[[#This Row],[JUMLAH]]-NOTA[[#This Row],[DISC]])</f>
        <v>0</v>
      </c>
      <c r="AB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40">
        <f>IF(OR(NOTA[[#This Row],[QTY]]="",NOTA[[#This Row],[HARGA SATUAN]]="",),"",NOTA[[#This Row],[QTY]]*NOTA[[#This Row],[HARGA SATUAN]])</f>
        <v>0</v>
      </c>
      <c r="AF74" s="37">
        <f ca="1">IF(NOTA[ID_H]="","",INDEX(NOTA[TANGGAL],MATCH(,INDIRECT(ADDRESS(ROW(NOTA[TANGGAL]),COLUMN(NOTA[TANGGAL]))&amp;":"&amp;ADDRESS(ROW(),COLUMN(NOTA[TANGGAL]))),-1)))</f>
        <v>45054</v>
      </c>
      <c r="AG74" s="51" t="str">
        <f ca="1">IF(NOTA[[#This Row],[NAMA BARANG]]="","",INDEX(NOTA[SUPPLIER],MATCH(,INDIRECT(ADDRESS(ROW(NOTA[ID]),COLUMN(NOTA[ID]))&amp;":"&amp;ADDRESS(ROW(),COLUMN(NOTA[ID]))),-1)))</f>
        <v>DB STATIONERY</v>
      </c>
      <c r="AH74" s="51" t="str">
        <f ca="1">IF(NOTA[[#This Row],[ID_H]]="","",IF(NOTA[[#This Row],[FAKTUR]]="",INDIRECT(ADDRESS(ROW()-1,COLUMN())),NOTA[[#This Row],[FAKTUR]]))</f>
        <v>UNTANA</v>
      </c>
      <c r="AI74" s="27" t="str">
        <f ca="1">IF(NOTA[[#This Row],[ID]]="","",COUNTIF(NOTA[ID_H],NOTA[[#This Row],[ID_H]]))</f>
        <v/>
      </c>
      <c r="AJ74" s="27">
        <f ca="1">IF(NOTA[[#This Row],[TGL.NOTA]]="",IF(NOTA[[#This Row],[SUPPLIER_H]]="","",AJ73),MONTH(NOTA[[#This Row],[TGL.NOTA]]))</f>
        <v>5</v>
      </c>
      <c r="AK74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M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N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" s="27" t="str">
        <f>IF(NOTA[[#This Row],[CONCAT4]]="","",_xlfn.IFNA(MATCH(NOTA[[#This Row],[CONCAT4]],[2]!RAW[CONCAT_H],0),FALSE))</f>
        <v/>
      </c>
      <c r="AP74" s="146" t="e">
        <f>IF(NOTA[[#This Row],[CONCAT1]]="","",MATCH(NOTA[[#This Row],[CONCAT1]],[3]!db[NB NOTA_C],0)+1)</f>
        <v>#N/A</v>
      </c>
    </row>
    <row r="75" spans="1:42" ht="20.100000000000001" customHeight="1" x14ac:dyDescent="0.25">
      <c r="A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6" t="str">
        <f>IF(NOTA[[#This Row],[ID_P]]="","",MATCH(NOTA[[#This Row],[ID_P]],[1]!B_MSK[N_ID],0))</f>
        <v/>
      </c>
      <c r="D75" s="36" t="str">
        <f ca="1">IF(NOTA[[#This Row],[NAMA BARANG]]="","",INDEX(NOTA[ID],MATCH(,INDIRECT(ADDRESS(ROW(NOTA[ID]),COLUMN(NOTA[ID]))&amp;":"&amp;ADDRESS(ROW(),COLUMN(NOTA[ID]))),-1)))</f>
        <v/>
      </c>
      <c r="E75" s="56"/>
      <c r="F75" s="16"/>
      <c r="G75" s="16"/>
      <c r="H75" s="20"/>
      <c r="I75" s="58"/>
      <c r="J75" s="57"/>
      <c r="K75" s="16"/>
      <c r="L75" s="16"/>
      <c r="M75" s="28"/>
      <c r="N75" s="16"/>
      <c r="O75" s="16"/>
      <c r="P75" s="35"/>
      <c r="Q75" s="61"/>
      <c r="R75" s="28"/>
      <c r="S75" s="62"/>
      <c r="T75" s="62"/>
      <c r="U75" s="63"/>
      <c r="V75" s="26"/>
      <c r="W75" s="40" t="str">
        <f>IF(NOTA[[#This Row],[HARGA/ CTN]]="",NOTA[[#This Row],[JUMLAH_H]],NOTA[[#This Row],[HARGA/ CTN]]*IF(NOTA[[#This Row],[C]]="",0,NOTA[[#This Row],[C]]))</f>
        <v/>
      </c>
      <c r="X75" s="40" t="str">
        <f>IF(NOTA[[#This Row],[JUMLAH]]="","",NOTA[[#This Row],[JUMLAH]]*NOTA[[#This Row],[DISC 1]])</f>
        <v/>
      </c>
      <c r="Y75" s="40" t="str">
        <f>IF(NOTA[[#This Row],[JUMLAH]]="","",(NOTA[[#This Row],[JUMLAH]]-NOTA[[#This Row],[DISC 1-]])*NOTA[[#This Row],[DISC 2]])</f>
        <v/>
      </c>
      <c r="Z75" s="40" t="str">
        <f>IF(NOTA[[#This Row],[JUMLAH]]="","",NOTA[[#This Row],[DISC 1-]]+NOTA[[#This Row],[DISC 2-]])</f>
        <v/>
      </c>
      <c r="AA75" s="40" t="str">
        <f>IF(NOTA[[#This Row],[JUMLAH]]="","",NOTA[[#This Row],[JUMLAH]]-NOTA[[#This Row],[DISC]])</f>
        <v/>
      </c>
      <c r="AB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40" t="str">
        <f>IF(OR(NOTA[[#This Row],[QTY]]="",NOTA[[#This Row],[HARGA SATUAN]]="",),"",NOTA[[#This Row],[QTY]]*NOTA[[#This Row],[HARGA SATUAN]])</f>
        <v/>
      </c>
      <c r="AF75" s="37" t="str">
        <f ca="1">IF(NOTA[ID_H]="","",INDEX(NOTA[TANGGAL],MATCH(,INDIRECT(ADDRESS(ROW(NOTA[TANGGAL]),COLUMN(NOTA[TANGGAL]))&amp;":"&amp;ADDRESS(ROW(),COLUMN(NOTA[TANGGAL]))),-1)))</f>
        <v/>
      </c>
      <c r="AG75" s="51" t="str">
        <f ca="1">IF(NOTA[[#This Row],[NAMA BARANG]]="","",INDEX(NOTA[SUPPLIER],MATCH(,INDIRECT(ADDRESS(ROW(NOTA[ID]),COLUMN(NOTA[ID]))&amp;":"&amp;ADDRESS(ROW(),COLUMN(NOTA[ID]))),-1)))</f>
        <v/>
      </c>
      <c r="AH75" s="51" t="str">
        <f ca="1">IF(NOTA[[#This Row],[ID_H]]="","",IF(NOTA[[#This Row],[FAKTUR]]="",INDIRECT(ADDRESS(ROW()-1,COLUMN())),NOTA[[#This Row],[FAKTUR]]))</f>
        <v/>
      </c>
      <c r="AI75" s="27" t="str">
        <f ca="1">IF(NOTA[[#This Row],[ID]]="","",COUNTIF(NOTA[ID_H],NOTA[[#This Row],[ID_H]]))</f>
        <v/>
      </c>
      <c r="AJ75" s="27" t="str">
        <f ca="1">IF(NOTA[[#This Row],[TGL.NOTA]]="",IF(NOTA[[#This Row],[SUPPLIER_H]]="","",AJ74),MONTH(NOTA[[#This Row],[TGL.NOTA]]))</f>
        <v/>
      </c>
      <c r="AK75" s="27" t="str">
        <f>LOWER(SUBSTITUTE(SUBSTITUTE(SUBSTITUTE(SUBSTITUTE(SUBSTITUTE(SUBSTITUTE(SUBSTITUTE(SUBSTITUTE(SUBSTITUTE(NOTA[NAMA BARANG]," ",),".",""),"-",""),"(",""),")",""),",",""),"/",""),"""",""),"+",""))</f>
        <v/>
      </c>
      <c r="AL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" s="27" t="str">
        <f>IF(NOTA[[#This Row],[CONCAT4]]="","",_xlfn.IFNA(MATCH(NOTA[[#This Row],[CONCAT4]],[2]!RAW[CONCAT_H],0),FALSE))</f>
        <v/>
      </c>
      <c r="AP75" s="146" t="str">
        <f>IF(NOTA[[#This Row],[CONCAT1]]="","",MATCH(NOTA[[#This Row],[CONCAT1]],[3]!db[NB NOTA_C],0)+1)</f>
        <v/>
      </c>
    </row>
    <row r="76" spans="1:42" ht="20.100000000000001" customHeight="1" x14ac:dyDescent="0.25">
      <c r="A76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76" s="36" t="e">
        <f ca="1">IF(NOTA[[#This Row],[ID_P]]="","",MATCH(NOTA[[#This Row],[ID_P]],[1]!B_MSK[N_ID],0))</f>
        <v>#REF!</v>
      </c>
      <c r="D76" s="36">
        <f ca="1">IF(NOTA[[#This Row],[NAMA BARANG]]="","",INDEX(NOTA[ID],MATCH(,INDIRECT(ADDRESS(ROW(NOTA[ID]),COLUMN(NOTA[ID]))&amp;":"&amp;ADDRESS(ROW(),COLUMN(NOTA[ID]))),-1)))</f>
        <v>12</v>
      </c>
      <c r="E76" s="56"/>
      <c r="F76" s="16" t="s">
        <v>168</v>
      </c>
      <c r="G76" s="16" t="s">
        <v>112</v>
      </c>
      <c r="H76" s="20" t="s">
        <v>203</v>
      </c>
      <c r="I76" s="16"/>
      <c r="J76" s="57">
        <v>45051</v>
      </c>
      <c r="K76" s="16"/>
      <c r="L76" s="16" t="s">
        <v>205</v>
      </c>
      <c r="M76" s="28">
        <v>3</v>
      </c>
      <c r="N76" s="16">
        <v>432</v>
      </c>
      <c r="O76" s="16" t="s">
        <v>125</v>
      </c>
      <c r="P76" s="35">
        <v>18250</v>
      </c>
      <c r="Q76" s="61"/>
      <c r="R76" s="28" t="s">
        <v>171</v>
      </c>
      <c r="S76" s="62"/>
      <c r="T76" s="62"/>
      <c r="U76" s="63"/>
      <c r="V76" s="26"/>
      <c r="W76" s="40">
        <f>IF(NOTA[[#This Row],[HARGA/ CTN]]="",NOTA[[#This Row],[JUMLAH_H]],NOTA[[#This Row],[HARGA/ CTN]]*IF(NOTA[[#This Row],[C]]="",0,NOTA[[#This Row],[C]]))</f>
        <v>7884000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7884000</v>
      </c>
      <c r="AB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" s="40">
        <f>IF(OR(NOTA[[#This Row],[QTY]]="",NOTA[[#This Row],[HARGA SATUAN]]="",),"",NOTA[[#This Row],[QTY]]*NOTA[[#This Row],[HARGA SATUAN]])</f>
        <v>7884000</v>
      </c>
      <c r="AF76" s="37">
        <f ca="1">IF(NOTA[ID_H]="","",INDEX(NOTA[TANGGAL],MATCH(,INDIRECT(ADDRESS(ROW(NOTA[TANGGAL]),COLUMN(NOTA[TANGGAL]))&amp;":"&amp;ADDRESS(ROW(),COLUMN(NOTA[TANGGAL]))),-1)))</f>
        <v>45054</v>
      </c>
      <c r="AG76" s="51" t="str">
        <f ca="1">IF(NOTA[[#This Row],[NAMA BARANG]]="","",INDEX(NOTA[SUPPLIER],MATCH(,INDIRECT(ADDRESS(ROW(NOTA[ID]),COLUMN(NOTA[ID]))&amp;":"&amp;ADDRESS(ROW(),COLUMN(NOTA[ID]))),-1)))</f>
        <v>DB STATIONERY</v>
      </c>
      <c r="AH76" s="51" t="str">
        <f ca="1">IF(NOTA[[#This Row],[ID_H]]="","",IF(NOTA[[#This Row],[FAKTUR]]="",INDIRECT(ADDRESS(ROW()-1,COLUMN())),NOTA[[#This Row],[FAKTUR]]))</f>
        <v>UNTANA</v>
      </c>
      <c r="AI76" s="27">
        <f ca="1">IF(NOTA[[#This Row],[ID]]="","",COUNTIF(NOTA[ID_H],NOTA[[#This Row],[ID_H]]))</f>
        <v>10</v>
      </c>
      <c r="AJ76" s="27">
        <f>IF(NOTA[[#This Row],[TGL.NOTA]]="",IF(NOTA[[#This Row],[SUPPLIER_H]]="","",AJ75),MONTH(NOTA[[#This Row],[TGL.NOTA]]))</f>
        <v>5</v>
      </c>
      <c r="AK76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L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M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N76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O76" s="27" t="e">
        <f>IF(NOTA[[#This Row],[CONCAT4]]="","",_xlfn.IFNA(MATCH(NOTA[[#This Row],[CONCAT4]],[2]!RAW[CONCAT_H],0),FALSE))</f>
        <v>#REF!</v>
      </c>
      <c r="AP76" s="146">
        <f>IF(NOTA[[#This Row],[CONCAT1]]="","",MATCH(NOTA[[#This Row],[CONCAT1]],[3]!db[NB NOTA_C],0)+1)</f>
        <v>866</v>
      </c>
    </row>
    <row r="77" spans="1:42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12</v>
      </c>
      <c r="E77" s="56"/>
      <c r="F77" s="16"/>
      <c r="G77" s="16"/>
      <c r="H77" s="20"/>
      <c r="I77" s="16"/>
      <c r="J77" s="57"/>
      <c r="K77" s="16"/>
      <c r="L77" s="16" t="s">
        <v>204</v>
      </c>
      <c r="M77" s="28">
        <v>2</v>
      </c>
      <c r="N77" s="16">
        <v>288</v>
      </c>
      <c r="O77" s="16" t="s">
        <v>125</v>
      </c>
      <c r="P77" s="35">
        <v>18250</v>
      </c>
      <c r="Q77" s="61"/>
      <c r="R77" s="28" t="s">
        <v>171</v>
      </c>
      <c r="S77" s="62"/>
      <c r="T77" s="62"/>
      <c r="U77" s="63"/>
      <c r="V77" s="26"/>
      <c r="W77" s="40">
        <f>IF(NOTA[[#This Row],[HARGA/ CTN]]="",NOTA[[#This Row],[JUMLAH_H]],NOTA[[#This Row],[HARGA/ CTN]]*IF(NOTA[[#This Row],[C]]="",0,NOTA[[#This Row],[C]]))</f>
        <v>5256000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5256000</v>
      </c>
      <c r="AB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7" s="40">
        <f>IF(OR(NOTA[[#This Row],[QTY]]="",NOTA[[#This Row],[HARGA SATUAN]]="",),"",NOTA[[#This Row],[QTY]]*NOTA[[#This Row],[HARGA SATUAN]])</f>
        <v>5256000</v>
      </c>
      <c r="AF77" s="37">
        <f ca="1">IF(NOTA[ID_H]="","",INDEX(NOTA[TANGGAL],MATCH(,INDIRECT(ADDRESS(ROW(NOTA[TANGGAL]),COLUMN(NOTA[TANGGAL]))&amp;":"&amp;ADDRESS(ROW(),COLUMN(NOTA[TANGGAL]))),-1)))</f>
        <v>45054</v>
      </c>
      <c r="AG77" s="51" t="str">
        <f ca="1">IF(NOTA[[#This Row],[NAMA BARANG]]="","",INDEX(NOTA[SUPPLIER],MATCH(,INDIRECT(ADDRESS(ROW(NOTA[ID]),COLUMN(NOTA[ID]))&amp;":"&amp;ADDRESS(ROW(),COLUMN(NOTA[ID]))),-1)))</f>
        <v>DB STATIONERY</v>
      </c>
      <c r="AH77" s="51" t="str">
        <f ca="1">IF(NOTA[[#This Row],[ID_H]]="","",IF(NOTA[[#This Row],[FAKTUR]]="",INDIRECT(ADDRESS(ROW()-1,COLUMN())),NOTA[[#This Row],[FAKTUR]]))</f>
        <v>UNTANA</v>
      </c>
      <c r="AI77" s="27" t="str">
        <f ca="1">IF(NOTA[[#This Row],[ID]]="","",COUNTIF(NOTA[ID_H],NOTA[[#This Row],[ID_H]]))</f>
        <v/>
      </c>
      <c r="AJ77" s="27">
        <f ca="1">IF(NOTA[[#This Row],[TGL.NOTA]]="",IF(NOTA[[#This Row],[SUPPLIER_H]]="","",AJ76),MONTH(NOTA[[#This Row],[TGL.NOTA]]))</f>
        <v>5</v>
      </c>
      <c r="AK77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L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M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N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" s="27" t="str">
        <f>IF(NOTA[[#This Row],[CONCAT4]]="","",_xlfn.IFNA(MATCH(NOTA[[#This Row],[CONCAT4]],[2]!RAW[CONCAT_H],0),FALSE))</f>
        <v/>
      </c>
      <c r="AP77" s="146">
        <f>IF(NOTA[[#This Row],[CONCAT1]]="","",MATCH(NOTA[[#This Row],[CONCAT1]],[3]!db[NB NOTA_C],0)+1)</f>
        <v>887</v>
      </c>
    </row>
    <row r="78" spans="1:42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12</v>
      </c>
      <c r="E78" s="56"/>
      <c r="F78" s="16"/>
      <c r="G78" s="16"/>
      <c r="H78" s="20"/>
      <c r="I78" s="16"/>
      <c r="J78" s="57"/>
      <c r="K78" s="16"/>
      <c r="L78" s="16" t="s">
        <v>206</v>
      </c>
      <c r="M78" s="28">
        <v>2</v>
      </c>
      <c r="N78" s="16">
        <v>288</v>
      </c>
      <c r="O78" s="16" t="s">
        <v>125</v>
      </c>
      <c r="P78" s="35">
        <v>18250</v>
      </c>
      <c r="Q78" s="61"/>
      <c r="R78" s="28" t="s">
        <v>171</v>
      </c>
      <c r="S78" s="62"/>
      <c r="T78" s="62"/>
      <c r="U78" s="63"/>
      <c r="V78" s="26"/>
      <c r="W78" s="40">
        <f>IF(NOTA[[#This Row],[HARGA/ CTN]]="",NOTA[[#This Row],[JUMLAH_H]],NOTA[[#This Row],[HARGA/ CTN]]*IF(NOTA[[#This Row],[C]]="",0,NOTA[[#This Row],[C]]))</f>
        <v>5256000</v>
      </c>
      <c r="X78" s="40">
        <f>IF(NOTA[[#This Row],[JUMLAH]]="","",NOTA[[#This Row],[JUMLAH]]*NOTA[[#This Row],[DISC 1]])</f>
        <v>0</v>
      </c>
      <c r="Y78" s="40">
        <f>IF(NOTA[[#This Row],[JUMLAH]]="","",(NOTA[[#This Row],[JUMLAH]]-NOTA[[#This Row],[DISC 1-]])*NOTA[[#This Row],[DISC 2]])</f>
        <v>0</v>
      </c>
      <c r="Z78" s="40">
        <f>IF(NOTA[[#This Row],[JUMLAH]]="","",NOTA[[#This Row],[DISC 1-]]+NOTA[[#This Row],[DISC 2-]])</f>
        <v>0</v>
      </c>
      <c r="AA78" s="40">
        <f>IF(NOTA[[#This Row],[JUMLAH]]="","",NOTA[[#This Row],[JUMLAH]]-NOTA[[#This Row],[DISC]])</f>
        <v>5256000</v>
      </c>
      <c r="AB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8" s="40">
        <f>IF(OR(NOTA[[#This Row],[QTY]]="",NOTA[[#This Row],[HARGA SATUAN]]="",),"",NOTA[[#This Row],[QTY]]*NOTA[[#This Row],[HARGA SATUAN]])</f>
        <v>5256000</v>
      </c>
      <c r="AF78" s="37">
        <f ca="1">IF(NOTA[ID_H]="","",INDEX(NOTA[TANGGAL],MATCH(,INDIRECT(ADDRESS(ROW(NOTA[TANGGAL]),COLUMN(NOTA[TANGGAL]))&amp;":"&amp;ADDRESS(ROW(),COLUMN(NOTA[TANGGAL]))),-1)))</f>
        <v>45054</v>
      </c>
      <c r="AG78" s="51" t="str">
        <f ca="1">IF(NOTA[[#This Row],[NAMA BARANG]]="","",INDEX(NOTA[SUPPLIER],MATCH(,INDIRECT(ADDRESS(ROW(NOTA[ID]),COLUMN(NOTA[ID]))&amp;":"&amp;ADDRESS(ROW(),COLUMN(NOTA[ID]))),-1)))</f>
        <v>DB STATIONERY</v>
      </c>
      <c r="AH78" s="51" t="str">
        <f ca="1">IF(NOTA[[#This Row],[ID_H]]="","",IF(NOTA[[#This Row],[FAKTUR]]="",INDIRECT(ADDRESS(ROW()-1,COLUMN())),NOTA[[#This Row],[FAKTUR]]))</f>
        <v>UNTANA</v>
      </c>
      <c r="AI78" s="27" t="str">
        <f ca="1">IF(NOTA[[#This Row],[ID]]="","",COUNTIF(NOTA[ID_H],NOTA[[#This Row],[ID_H]]))</f>
        <v/>
      </c>
      <c r="AJ78" s="27">
        <f ca="1">IF(NOTA[[#This Row],[TGL.NOTA]]="",IF(NOTA[[#This Row],[SUPPLIER_H]]="","",AJ77),MONTH(NOTA[[#This Row],[TGL.NOTA]]))</f>
        <v>5</v>
      </c>
      <c r="AK78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L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M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N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" s="27" t="str">
        <f>IF(NOTA[[#This Row],[CONCAT4]]="","",_xlfn.IFNA(MATCH(NOTA[[#This Row],[CONCAT4]],[2]!RAW[CONCAT_H],0),FALSE))</f>
        <v/>
      </c>
      <c r="AP78" s="146">
        <f>IF(NOTA[[#This Row],[CONCAT1]]="","",MATCH(NOTA[[#This Row],[CONCAT1]],[3]!db[NB NOTA_C],0)+1)</f>
        <v>889</v>
      </c>
    </row>
    <row r="79" spans="1:42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12</v>
      </c>
      <c r="E79" s="56"/>
      <c r="F79" s="58"/>
      <c r="G79" s="58"/>
      <c r="H79" s="64"/>
      <c r="I79" s="58"/>
      <c r="J79" s="57"/>
      <c r="K79" s="16"/>
      <c r="L79" s="16" t="s">
        <v>207</v>
      </c>
      <c r="M79" s="28">
        <v>2</v>
      </c>
      <c r="N79" s="16">
        <v>288</v>
      </c>
      <c r="O79" s="16" t="s">
        <v>125</v>
      </c>
      <c r="P79" s="35">
        <v>18250</v>
      </c>
      <c r="Q79" s="61"/>
      <c r="R79" s="28" t="s">
        <v>171</v>
      </c>
      <c r="S79" s="62"/>
      <c r="T79" s="62"/>
      <c r="U79" s="63"/>
      <c r="V79" s="26"/>
      <c r="W79" s="40">
        <f>IF(NOTA[[#This Row],[HARGA/ CTN]]="",NOTA[[#This Row],[JUMLAH_H]],NOTA[[#This Row],[HARGA/ CTN]]*IF(NOTA[[#This Row],[C]]="",0,NOTA[[#This Row],[C]]))</f>
        <v>5256000</v>
      </c>
      <c r="X79" s="40">
        <f>IF(NOTA[[#This Row],[JUMLAH]]="","",NOTA[[#This Row],[JUMLAH]]*NOTA[[#This Row],[DISC 1]])</f>
        <v>0</v>
      </c>
      <c r="Y79" s="40">
        <f>IF(NOTA[[#This Row],[JUMLAH]]="","",(NOTA[[#This Row],[JUMLAH]]-NOTA[[#This Row],[DISC 1-]])*NOTA[[#This Row],[DISC 2]])</f>
        <v>0</v>
      </c>
      <c r="Z79" s="40">
        <f>IF(NOTA[[#This Row],[JUMLAH]]="","",NOTA[[#This Row],[DISC 1-]]+NOTA[[#This Row],[DISC 2-]])</f>
        <v>0</v>
      </c>
      <c r="AA79" s="40">
        <f>IF(NOTA[[#This Row],[JUMLAH]]="","",NOTA[[#This Row],[JUMLAH]]-NOTA[[#This Row],[DISC]])</f>
        <v>5256000</v>
      </c>
      <c r="AB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9" s="40">
        <f>IF(OR(NOTA[[#This Row],[QTY]]="",NOTA[[#This Row],[HARGA SATUAN]]="",),"",NOTA[[#This Row],[QTY]]*NOTA[[#This Row],[HARGA SATUAN]])</f>
        <v>5256000</v>
      </c>
      <c r="AF79" s="37">
        <f ca="1">IF(NOTA[ID_H]="","",INDEX(NOTA[TANGGAL],MATCH(,INDIRECT(ADDRESS(ROW(NOTA[TANGGAL]),COLUMN(NOTA[TANGGAL]))&amp;":"&amp;ADDRESS(ROW(),COLUMN(NOTA[TANGGAL]))),-1)))</f>
        <v>45054</v>
      </c>
      <c r="AG79" s="51" t="str">
        <f ca="1">IF(NOTA[[#This Row],[NAMA BARANG]]="","",INDEX(NOTA[SUPPLIER],MATCH(,INDIRECT(ADDRESS(ROW(NOTA[ID]),COLUMN(NOTA[ID]))&amp;":"&amp;ADDRESS(ROW(),COLUMN(NOTA[ID]))),-1)))</f>
        <v>DB STATIONERY</v>
      </c>
      <c r="AH79" s="51" t="str">
        <f ca="1">IF(NOTA[[#This Row],[ID_H]]="","",IF(NOTA[[#This Row],[FAKTUR]]="",INDIRECT(ADDRESS(ROW()-1,COLUMN())),NOTA[[#This Row],[FAKTUR]]))</f>
        <v>UNTANA</v>
      </c>
      <c r="AI79" s="27" t="str">
        <f ca="1">IF(NOTA[[#This Row],[ID]]="","",COUNTIF(NOTA[ID_H],NOTA[[#This Row],[ID_H]]))</f>
        <v/>
      </c>
      <c r="AJ79" s="27">
        <f ca="1">IF(NOTA[[#This Row],[TGL.NOTA]]="",IF(NOTA[[#This Row],[SUPPLIER_H]]="","",AJ78),MONTH(NOTA[[#This Row],[TGL.NOTA]]))</f>
        <v>5</v>
      </c>
      <c r="AK79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L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M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N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" s="27" t="str">
        <f>IF(NOTA[[#This Row],[CONCAT4]]="","",_xlfn.IFNA(MATCH(NOTA[[#This Row],[CONCAT4]],[2]!RAW[CONCAT_H],0),FALSE))</f>
        <v/>
      </c>
      <c r="AP79" s="146">
        <f>IF(NOTA[[#This Row],[CONCAT1]]="","",MATCH(NOTA[[#This Row],[CONCAT1]],[3]!db[NB NOTA_C],0)+1)</f>
        <v>881</v>
      </c>
    </row>
    <row r="80" spans="1:42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12</v>
      </c>
      <c r="E80" s="56"/>
      <c r="F80" s="16"/>
      <c r="G80" s="16"/>
      <c r="H80" s="20"/>
      <c r="I80" s="16"/>
      <c r="J80" s="57"/>
      <c r="L80" s="16" t="s">
        <v>208</v>
      </c>
      <c r="M80" s="28">
        <v>2</v>
      </c>
      <c r="N80" s="16">
        <v>288</v>
      </c>
      <c r="O80" s="16" t="s">
        <v>125</v>
      </c>
      <c r="P80" s="35">
        <v>18250</v>
      </c>
      <c r="Q80" s="61"/>
      <c r="R80" s="28" t="s">
        <v>171</v>
      </c>
      <c r="S80" s="62"/>
      <c r="T80" s="62"/>
      <c r="U80" s="63"/>
      <c r="V80" s="26"/>
      <c r="W80" s="40">
        <f>IF(NOTA[[#This Row],[HARGA/ CTN]]="",NOTA[[#This Row],[JUMLAH_H]],NOTA[[#This Row],[HARGA/ CTN]]*IF(NOTA[[#This Row],[C]]="",0,NOTA[[#This Row],[C]]))</f>
        <v>5256000</v>
      </c>
      <c r="X80" s="40">
        <f>IF(NOTA[[#This Row],[JUMLAH]]="","",NOTA[[#This Row],[JUMLAH]]*NOTA[[#This Row],[DISC 1]])</f>
        <v>0</v>
      </c>
      <c r="Y80" s="40">
        <f>IF(NOTA[[#This Row],[JUMLAH]]="","",(NOTA[[#This Row],[JUMLAH]]-NOTA[[#This Row],[DISC 1-]])*NOTA[[#This Row],[DISC 2]])</f>
        <v>0</v>
      </c>
      <c r="Z80" s="40">
        <f>IF(NOTA[[#This Row],[JUMLAH]]="","",NOTA[[#This Row],[DISC 1-]]+NOTA[[#This Row],[DISC 2-]])</f>
        <v>0</v>
      </c>
      <c r="AA80" s="40">
        <f>IF(NOTA[[#This Row],[JUMLAH]]="","",NOTA[[#This Row],[JUMLAH]]-NOTA[[#This Row],[DISC]])</f>
        <v>5256000</v>
      </c>
      <c r="AB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0" s="40">
        <f>IF(OR(NOTA[[#This Row],[QTY]]="",NOTA[[#This Row],[HARGA SATUAN]]="",),"",NOTA[[#This Row],[QTY]]*NOTA[[#This Row],[HARGA SATUAN]])</f>
        <v>5256000</v>
      </c>
      <c r="AF80" s="37">
        <f ca="1">IF(NOTA[ID_H]="","",INDEX(NOTA[TANGGAL],MATCH(,INDIRECT(ADDRESS(ROW(NOTA[TANGGAL]),COLUMN(NOTA[TANGGAL]))&amp;":"&amp;ADDRESS(ROW(),COLUMN(NOTA[TANGGAL]))),-1)))</f>
        <v>45054</v>
      </c>
      <c r="AG80" s="51" t="str">
        <f ca="1">IF(NOTA[[#This Row],[NAMA BARANG]]="","",INDEX(NOTA[SUPPLIER],MATCH(,INDIRECT(ADDRESS(ROW(NOTA[ID]),COLUMN(NOTA[ID]))&amp;":"&amp;ADDRESS(ROW(),COLUMN(NOTA[ID]))),-1)))</f>
        <v>DB STATIONERY</v>
      </c>
      <c r="AH80" s="51" t="str">
        <f ca="1">IF(NOTA[[#This Row],[ID_H]]="","",IF(NOTA[[#This Row],[FAKTUR]]="",INDIRECT(ADDRESS(ROW()-1,COLUMN())),NOTA[[#This Row],[FAKTUR]]))</f>
        <v>UNTANA</v>
      </c>
      <c r="AI80" s="27" t="str">
        <f ca="1">IF(NOTA[[#This Row],[ID]]="","",COUNTIF(NOTA[ID_H],NOTA[[#This Row],[ID_H]]))</f>
        <v/>
      </c>
      <c r="AJ80" s="27">
        <f ca="1">IF(NOTA[[#This Row],[TGL.NOTA]]="",IF(NOTA[[#This Row],[SUPPLIER_H]]="","",AJ79),MONTH(NOTA[[#This Row],[TGL.NOTA]]))</f>
        <v>5</v>
      </c>
      <c r="AK80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L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M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N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" s="27" t="str">
        <f>IF(NOTA[[#This Row],[CONCAT4]]="","",_xlfn.IFNA(MATCH(NOTA[[#This Row],[CONCAT4]],[2]!RAW[CONCAT_H],0),FALSE))</f>
        <v/>
      </c>
      <c r="AP80" s="146">
        <f>IF(NOTA[[#This Row],[CONCAT1]]="","",MATCH(NOTA[[#This Row],[CONCAT1]],[3]!db[NB NOTA_C],0)+1)</f>
        <v>850</v>
      </c>
    </row>
    <row r="81" spans="1:42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>
        <f ca="1">IF(NOTA[[#This Row],[NAMA BARANG]]="","",INDEX(NOTA[ID],MATCH(,INDIRECT(ADDRESS(ROW(NOTA[ID]),COLUMN(NOTA[ID]))&amp;":"&amp;ADDRESS(ROW(),COLUMN(NOTA[ID]))),-1)))</f>
        <v>12</v>
      </c>
      <c r="E81" s="56"/>
      <c r="F81" s="16"/>
      <c r="G81" s="16"/>
      <c r="H81" s="20"/>
      <c r="I81" s="16"/>
      <c r="J81" s="57"/>
      <c r="K81" s="16"/>
      <c r="L81" s="16" t="s">
        <v>209</v>
      </c>
      <c r="M81" s="28">
        <v>1</v>
      </c>
      <c r="N81" s="16">
        <v>144</v>
      </c>
      <c r="O81" s="16" t="s">
        <v>125</v>
      </c>
      <c r="P81" s="35">
        <v>18250</v>
      </c>
      <c r="Q81" s="61"/>
      <c r="R81" s="28" t="s">
        <v>171</v>
      </c>
      <c r="S81" s="62"/>
      <c r="T81" s="62"/>
      <c r="U81" s="63"/>
      <c r="V81" s="26"/>
      <c r="W81" s="40">
        <f>IF(NOTA[[#This Row],[HARGA/ CTN]]="",NOTA[[#This Row],[JUMLAH_H]],NOTA[[#This Row],[HARGA/ CTN]]*IF(NOTA[[#This Row],[C]]="",0,NOTA[[#This Row],[C]]))</f>
        <v>2628000</v>
      </c>
      <c r="X81" s="40">
        <f>IF(NOTA[[#This Row],[JUMLAH]]="","",NOTA[[#This Row],[JUMLAH]]*NOTA[[#This Row],[DISC 1]])</f>
        <v>0</v>
      </c>
      <c r="Y81" s="40">
        <f>IF(NOTA[[#This Row],[JUMLAH]]="","",(NOTA[[#This Row],[JUMLAH]]-NOTA[[#This Row],[DISC 1-]])*NOTA[[#This Row],[DISC 2]])</f>
        <v>0</v>
      </c>
      <c r="Z81" s="40">
        <f>IF(NOTA[[#This Row],[JUMLAH]]="","",NOTA[[#This Row],[DISC 1-]]+NOTA[[#This Row],[DISC 2-]])</f>
        <v>0</v>
      </c>
      <c r="AA81" s="40">
        <f>IF(NOTA[[#This Row],[JUMLAH]]="","",NOTA[[#This Row],[JUMLAH]]-NOTA[[#This Row],[DISC]])</f>
        <v>2628000</v>
      </c>
      <c r="AB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1" s="40">
        <f>IF(OR(NOTA[[#This Row],[QTY]]="",NOTA[[#This Row],[HARGA SATUAN]]="",),"",NOTA[[#This Row],[QTY]]*NOTA[[#This Row],[HARGA SATUAN]])</f>
        <v>2628000</v>
      </c>
      <c r="AF81" s="37">
        <f ca="1">IF(NOTA[ID_H]="","",INDEX(NOTA[TANGGAL],MATCH(,INDIRECT(ADDRESS(ROW(NOTA[TANGGAL]),COLUMN(NOTA[TANGGAL]))&amp;":"&amp;ADDRESS(ROW(),COLUMN(NOTA[TANGGAL]))),-1)))</f>
        <v>45054</v>
      </c>
      <c r="AG81" s="51" t="str">
        <f ca="1">IF(NOTA[[#This Row],[NAMA BARANG]]="","",INDEX(NOTA[SUPPLIER],MATCH(,INDIRECT(ADDRESS(ROW(NOTA[ID]),COLUMN(NOTA[ID]))&amp;":"&amp;ADDRESS(ROW(),COLUMN(NOTA[ID]))),-1)))</f>
        <v>DB STATIONERY</v>
      </c>
      <c r="AH81" s="51" t="str">
        <f ca="1">IF(NOTA[[#This Row],[ID_H]]="","",IF(NOTA[[#This Row],[FAKTUR]]="",INDIRECT(ADDRESS(ROW()-1,COLUMN())),NOTA[[#This Row],[FAKTUR]]))</f>
        <v>UNTANA</v>
      </c>
      <c r="AI81" s="27" t="str">
        <f ca="1">IF(NOTA[[#This Row],[ID]]="","",COUNTIF(NOTA[ID_H],NOTA[[#This Row],[ID_H]]))</f>
        <v/>
      </c>
      <c r="AJ81" s="27">
        <f ca="1">IF(NOTA[[#This Row],[TGL.NOTA]]="",IF(NOTA[[#This Row],[SUPPLIER_H]]="","",AJ80),MONTH(NOTA[[#This Row],[TGL.NOTA]]))</f>
        <v>5</v>
      </c>
      <c r="AK81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M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N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" s="27" t="str">
        <f>IF(NOTA[[#This Row],[CONCAT4]]="","",_xlfn.IFNA(MATCH(NOTA[[#This Row],[CONCAT4]],[2]!RAW[CONCAT_H],0),FALSE))</f>
        <v/>
      </c>
      <c r="AP81" s="146">
        <f>IF(NOTA[[#This Row],[CONCAT1]]="","",MATCH(NOTA[[#This Row],[CONCAT1]],[3]!db[NB NOTA_C],0)+1)</f>
        <v>884</v>
      </c>
    </row>
    <row r="82" spans="1:42" ht="20.100000000000001" customHeight="1" x14ac:dyDescent="0.25">
      <c r="A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6" t="str">
        <f>IF(NOTA[[#This Row],[ID_P]]="","",MATCH(NOTA[[#This Row],[ID_P]],[1]!B_MSK[N_ID],0))</f>
        <v/>
      </c>
      <c r="D82" s="36">
        <f ca="1">IF(NOTA[[#This Row],[NAMA BARANG]]="","",INDEX(NOTA[ID],MATCH(,INDIRECT(ADDRESS(ROW(NOTA[ID]),COLUMN(NOTA[ID]))&amp;":"&amp;ADDRESS(ROW(),COLUMN(NOTA[ID]))),-1)))</f>
        <v>12</v>
      </c>
      <c r="E82" s="56"/>
      <c r="F82" s="16"/>
      <c r="G82" s="16"/>
      <c r="H82" s="20"/>
      <c r="I82" s="16"/>
      <c r="J82" s="57"/>
      <c r="K82" s="58"/>
      <c r="L82" s="16" t="s">
        <v>210</v>
      </c>
      <c r="M82" s="28">
        <v>1</v>
      </c>
      <c r="N82" s="16">
        <v>144</v>
      </c>
      <c r="O82" s="16" t="s">
        <v>125</v>
      </c>
      <c r="P82" s="35">
        <v>18250</v>
      </c>
      <c r="Q82" s="61"/>
      <c r="R82" s="28" t="s">
        <v>171</v>
      </c>
      <c r="S82" s="62"/>
      <c r="T82" s="62"/>
      <c r="U82" s="63"/>
      <c r="V82" s="26"/>
      <c r="W82" s="40">
        <f>IF(NOTA[[#This Row],[HARGA/ CTN]]="",NOTA[[#This Row],[JUMLAH_H]],NOTA[[#This Row],[HARGA/ CTN]]*IF(NOTA[[#This Row],[C]]="",0,NOTA[[#This Row],[C]]))</f>
        <v>2628000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2628000</v>
      </c>
      <c r="AB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2" s="40">
        <f>IF(OR(NOTA[[#This Row],[QTY]]="",NOTA[[#This Row],[HARGA SATUAN]]="",),"",NOTA[[#This Row],[QTY]]*NOTA[[#This Row],[HARGA SATUAN]])</f>
        <v>2628000</v>
      </c>
      <c r="AF82" s="37">
        <f ca="1">IF(NOTA[ID_H]="","",INDEX(NOTA[TANGGAL],MATCH(,INDIRECT(ADDRESS(ROW(NOTA[TANGGAL]),COLUMN(NOTA[TANGGAL]))&amp;":"&amp;ADDRESS(ROW(),COLUMN(NOTA[TANGGAL]))),-1)))</f>
        <v>45054</v>
      </c>
      <c r="AG82" s="51" t="str">
        <f ca="1">IF(NOTA[[#This Row],[NAMA BARANG]]="","",INDEX(NOTA[SUPPLIER],MATCH(,INDIRECT(ADDRESS(ROW(NOTA[ID]),COLUMN(NOTA[ID]))&amp;":"&amp;ADDRESS(ROW(),COLUMN(NOTA[ID]))),-1)))</f>
        <v>DB STATIONERY</v>
      </c>
      <c r="AH82" s="51" t="str">
        <f ca="1">IF(NOTA[[#This Row],[ID_H]]="","",IF(NOTA[[#This Row],[FAKTUR]]="",INDIRECT(ADDRESS(ROW()-1,COLUMN())),NOTA[[#This Row],[FAKTUR]]))</f>
        <v>UNTANA</v>
      </c>
      <c r="AI82" s="27" t="str">
        <f ca="1">IF(NOTA[[#This Row],[ID]]="","",COUNTIF(NOTA[ID_H],NOTA[[#This Row],[ID_H]]))</f>
        <v/>
      </c>
      <c r="AJ82" s="27">
        <f ca="1">IF(NOTA[[#This Row],[TGL.NOTA]]="",IF(NOTA[[#This Row],[SUPPLIER_H]]="","",AJ81),MONTH(NOTA[[#This Row],[TGL.NOTA]]))</f>
        <v>5</v>
      </c>
      <c r="AK82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L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M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N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" s="27" t="str">
        <f>IF(NOTA[[#This Row],[CONCAT4]]="","",_xlfn.IFNA(MATCH(NOTA[[#This Row],[CONCAT4]],[2]!RAW[CONCAT_H],0),FALSE))</f>
        <v/>
      </c>
      <c r="AP82" s="146">
        <f>IF(NOTA[[#This Row],[CONCAT1]]="","",MATCH(NOTA[[#This Row],[CONCAT1]],[3]!db[NB NOTA_C],0)+1)</f>
        <v>891</v>
      </c>
    </row>
    <row r="83" spans="1:42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>
        <f ca="1">IF(NOTA[[#This Row],[NAMA BARANG]]="","",INDEX(NOTA[ID],MATCH(,INDIRECT(ADDRESS(ROW(NOTA[ID]),COLUMN(NOTA[ID]))&amp;":"&amp;ADDRESS(ROW(),COLUMN(NOTA[ID]))),-1)))</f>
        <v>12</v>
      </c>
      <c r="E83" s="56"/>
      <c r="F83" s="16"/>
      <c r="G83" s="16"/>
      <c r="H83" s="20"/>
      <c r="I83" s="58"/>
      <c r="J83" s="57"/>
      <c r="K83" s="16"/>
      <c r="L83" s="16" t="s">
        <v>211</v>
      </c>
      <c r="M83" s="28">
        <v>1</v>
      </c>
      <c r="N83" s="16">
        <v>144</v>
      </c>
      <c r="O83" s="16" t="s">
        <v>125</v>
      </c>
      <c r="P83" s="35">
        <v>18250</v>
      </c>
      <c r="Q83" s="61"/>
      <c r="R83" s="28" t="s">
        <v>171</v>
      </c>
      <c r="S83" s="62"/>
      <c r="T83" s="62"/>
      <c r="U83" s="63"/>
      <c r="V83" s="26"/>
      <c r="W83" s="40">
        <f>IF(NOTA[[#This Row],[HARGA/ CTN]]="",NOTA[[#This Row],[JUMLAH_H]],NOTA[[#This Row],[HARGA/ CTN]]*IF(NOTA[[#This Row],[C]]="",0,NOTA[[#This Row],[C]]))</f>
        <v>2628000</v>
      </c>
      <c r="X83" s="40">
        <f>IF(NOTA[[#This Row],[JUMLAH]]="","",NOTA[[#This Row],[JUMLAH]]*NOTA[[#This Row],[DISC 1]])</f>
        <v>0</v>
      </c>
      <c r="Y83" s="40">
        <f>IF(NOTA[[#This Row],[JUMLAH]]="","",(NOTA[[#This Row],[JUMLAH]]-NOTA[[#This Row],[DISC 1-]])*NOTA[[#This Row],[DISC 2]])</f>
        <v>0</v>
      </c>
      <c r="Z83" s="40">
        <f>IF(NOTA[[#This Row],[JUMLAH]]="","",NOTA[[#This Row],[DISC 1-]]+NOTA[[#This Row],[DISC 2-]])</f>
        <v>0</v>
      </c>
      <c r="AA83" s="40">
        <f>IF(NOTA[[#This Row],[JUMLAH]]="","",NOTA[[#This Row],[JUMLAH]]-NOTA[[#This Row],[DISC]])</f>
        <v>2628000</v>
      </c>
      <c r="AB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3" s="40">
        <f>IF(OR(NOTA[[#This Row],[QTY]]="",NOTA[[#This Row],[HARGA SATUAN]]="",),"",NOTA[[#This Row],[QTY]]*NOTA[[#This Row],[HARGA SATUAN]])</f>
        <v>2628000</v>
      </c>
      <c r="AF83" s="37">
        <f ca="1">IF(NOTA[ID_H]="","",INDEX(NOTA[TANGGAL],MATCH(,INDIRECT(ADDRESS(ROW(NOTA[TANGGAL]),COLUMN(NOTA[TANGGAL]))&amp;":"&amp;ADDRESS(ROW(),COLUMN(NOTA[TANGGAL]))),-1)))</f>
        <v>45054</v>
      </c>
      <c r="AG83" s="51" t="str">
        <f ca="1">IF(NOTA[[#This Row],[NAMA BARANG]]="","",INDEX(NOTA[SUPPLIER],MATCH(,INDIRECT(ADDRESS(ROW(NOTA[ID]),COLUMN(NOTA[ID]))&amp;":"&amp;ADDRESS(ROW(),COLUMN(NOTA[ID]))),-1)))</f>
        <v>DB STATIONERY</v>
      </c>
      <c r="AH83" s="51" t="str">
        <f ca="1">IF(NOTA[[#This Row],[ID_H]]="","",IF(NOTA[[#This Row],[FAKTUR]]="",INDIRECT(ADDRESS(ROW()-1,COLUMN())),NOTA[[#This Row],[FAKTUR]]))</f>
        <v>UNTANA</v>
      </c>
      <c r="AI83" s="27" t="str">
        <f ca="1">IF(NOTA[[#This Row],[ID]]="","",COUNTIF(NOTA[ID_H],NOTA[[#This Row],[ID_H]]))</f>
        <v/>
      </c>
      <c r="AJ83" s="27">
        <f ca="1">IF(NOTA[[#This Row],[TGL.NOTA]]="",IF(NOTA[[#This Row],[SUPPLIER_H]]="","",AJ82),MONTH(NOTA[[#This Row],[TGL.NOTA]]))</f>
        <v>5</v>
      </c>
      <c r="AK83" s="27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L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M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N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" s="27" t="str">
        <f>IF(NOTA[[#This Row],[CONCAT4]]="","",_xlfn.IFNA(MATCH(NOTA[[#This Row],[CONCAT4]],[2]!RAW[CONCAT_H],0),FALSE))</f>
        <v/>
      </c>
      <c r="AP83" s="146">
        <f>IF(NOTA[[#This Row],[CONCAT1]]="","",MATCH(NOTA[[#This Row],[CONCAT1]],[3]!db[NB NOTA_C],0)+1)</f>
        <v>859</v>
      </c>
    </row>
    <row r="84" spans="1:42" ht="20.100000000000001" customHeight="1" x14ac:dyDescent="0.25">
      <c r="A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6" t="str">
        <f>IF(NOTA[[#This Row],[ID_P]]="","",MATCH(NOTA[[#This Row],[ID_P]],[1]!B_MSK[N_ID],0))</f>
        <v/>
      </c>
      <c r="D84" s="36">
        <f ca="1">IF(NOTA[[#This Row],[NAMA BARANG]]="","",INDEX(NOTA[ID],MATCH(,INDIRECT(ADDRESS(ROW(NOTA[ID]),COLUMN(NOTA[ID]))&amp;":"&amp;ADDRESS(ROW(),COLUMN(NOTA[ID]))),-1)))</f>
        <v>12</v>
      </c>
      <c r="E84" s="56"/>
      <c r="F84" s="16"/>
      <c r="G84" s="16"/>
      <c r="H84" s="20"/>
      <c r="I84" s="16"/>
      <c r="J84" s="57"/>
      <c r="K84" s="16"/>
      <c r="L84" s="16" t="s">
        <v>212</v>
      </c>
      <c r="M84" s="28">
        <v>1</v>
      </c>
      <c r="N84" s="16">
        <v>144</v>
      </c>
      <c r="O84" s="16" t="s">
        <v>125</v>
      </c>
      <c r="P84" s="35">
        <v>18250</v>
      </c>
      <c r="Q84" s="61"/>
      <c r="R84" s="28" t="s">
        <v>171</v>
      </c>
      <c r="S84" s="62"/>
      <c r="T84" s="62"/>
      <c r="U84" s="63"/>
      <c r="V84" s="26"/>
      <c r="W84" s="40">
        <f>IF(NOTA[[#This Row],[HARGA/ CTN]]="",NOTA[[#This Row],[JUMLAH_H]],NOTA[[#This Row],[HARGA/ CTN]]*IF(NOTA[[#This Row],[C]]="",0,NOTA[[#This Row],[C]]))</f>
        <v>2628000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2628000</v>
      </c>
      <c r="AB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4" s="40">
        <f>IF(OR(NOTA[[#This Row],[QTY]]="",NOTA[[#This Row],[HARGA SATUAN]]="",),"",NOTA[[#This Row],[QTY]]*NOTA[[#This Row],[HARGA SATUAN]])</f>
        <v>2628000</v>
      </c>
      <c r="AF84" s="37">
        <f ca="1">IF(NOTA[ID_H]="","",INDEX(NOTA[TANGGAL],MATCH(,INDIRECT(ADDRESS(ROW(NOTA[TANGGAL]),COLUMN(NOTA[TANGGAL]))&amp;":"&amp;ADDRESS(ROW(),COLUMN(NOTA[TANGGAL]))),-1)))</f>
        <v>45054</v>
      </c>
      <c r="AG84" s="51" t="str">
        <f ca="1">IF(NOTA[[#This Row],[NAMA BARANG]]="","",INDEX(NOTA[SUPPLIER],MATCH(,INDIRECT(ADDRESS(ROW(NOTA[ID]),COLUMN(NOTA[ID]))&amp;":"&amp;ADDRESS(ROW(),COLUMN(NOTA[ID]))),-1)))</f>
        <v>DB STATIONERY</v>
      </c>
      <c r="AH84" s="51" t="str">
        <f ca="1">IF(NOTA[[#This Row],[ID_H]]="","",IF(NOTA[[#This Row],[FAKTUR]]="",INDIRECT(ADDRESS(ROW()-1,COLUMN())),NOTA[[#This Row],[FAKTUR]]))</f>
        <v>UNTANA</v>
      </c>
      <c r="AI84" s="27" t="str">
        <f ca="1">IF(NOTA[[#This Row],[ID]]="","",COUNTIF(NOTA[ID_H],NOTA[[#This Row],[ID_H]]))</f>
        <v/>
      </c>
      <c r="AJ84" s="27">
        <f ca="1">IF(NOTA[[#This Row],[TGL.NOTA]]="",IF(NOTA[[#This Row],[SUPPLIER_H]]="","",AJ83),MONTH(NOTA[[#This Row],[TGL.NOTA]]))</f>
        <v>5</v>
      </c>
      <c r="AK84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L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M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N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" s="27" t="str">
        <f>IF(NOTA[[#This Row],[CONCAT4]]="","",_xlfn.IFNA(MATCH(NOTA[[#This Row],[CONCAT4]],[2]!RAW[CONCAT_H],0),FALSE))</f>
        <v/>
      </c>
      <c r="AP84" s="146">
        <f>IF(NOTA[[#This Row],[CONCAT1]]="","",MATCH(NOTA[[#This Row],[CONCAT1]],[3]!db[NB NOTA_C],0)+1)</f>
        <v>843</v>
      </c>
    </row>
    <row r="85" spans="1:42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12</v>
      </c>
      <c r="E85" s="56"/>
      <c r="F85" s="16"/>
      <c r="G85" s="16"/>
      <c r="H85" s="20"/>
      <c r="I85" s="58"/>
      <c r="J85" s="57"/>
      <c r="K85" s="16"/>
      <c r="L85" s="16" t="s">
        <v>213</v>
      </c>
      <c r="M85" s="28">
        <v>1</v>
      </c>
      <c r="N85" s="16">
        <v>144</v>
      </c>
      <c r="O85" s="16" t="s">
        <v>125</v>
      </c>
      <c r="P85" s="35">
        <v>0</v>
      </c>
      <c r="Q85" s="61"/>
      <c r="R85" s="28" t="s">
        <v>171</v>
      </c>
      <c r="S85" s="62"/>
      <c r="T85" s="62"/>
      <c r="U85" s="63"/>
      <c r="V85" s="26"/>
      <c r="W85" s="40">
        <f>IF(NOTA[[#This Row],[HARGA/ CTN]]="",NOTA[[#This Row],[JUMLAH_H]],NOTA[[#This Row],[HARGA/ CTN]]*IF(NOTA[[#This Row],[C]]="",0,NOTA[[#This Row],[C]]))</f>
        <v>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0</v>
      </c>
      <c r="AB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8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" s="40">
        <f>IF(OR(NOTA[[#This Row],[QTY]]="",NOTA[[#This Row],[HARGA SATUAN]]="",),"",NOTA[[#This Row],[QTY]]*NOTA[[#This Row],[HARGA SATUAN]])</f>
        <v>0</v>
      </c>
      <c r="AF85" s="37">
        <f ca="1">IF(NOTA[ID_H]="","",INDEX(NOTA[TANGGAL],MATCH(,INDIRECT(ADDRESS(ROW(NOTA[TANGGAL]),COLUMN(NOTA[TANGGAL]))&amp;":"&amp;ADDRESS(ROW(),COLUMN(NOTA[TANGGAL]))),-1)))</f>
        <v>45054</v>
      </c>
      <c r="AG85" s="51" t="str">
        <f ca="1">IF(NOTA[[#This Row],[NAMA BARANG]]="","",INDEX(NOTA[SUPPLIER],MATCH(,INDIRECT(ADDRESS(ROW(NOTA[ID]),COLUMN(NOTA[ID]))&amp;":"&amp;ADDRESS(ROW(),COLUMN(NOTA[ID]))),-1)))</f>
        <v>DB STATIONERY</v>
      </c>
      <c r="AH85" s="51" t="str">
        <f ca="1">IF(NOTA[[#This Row],[ID_H]]="","",IF(NOTA[[#This Row],[FAKTUR]]="",INDIRECT(ADDRESS(ROW()-1,COLUMN())),NOTA[[#This Row],[FAKTUR]]))</f>
        <v>UNTANA</v>
      </c>
      <c r="AI85" s="27" t="str">
        <f ca="1">IF(NOTA[[#This Row],[ID]]="","",COUNTIF(NOTA[ID_H],NOTA[[#This Row],[ID_H]]))</f>
        <v/>
      </c>
      <c r="AJ85" s="27">
        <f ca="1">IF(NOTA[[#This Row],[TGL.NOTA]]="",IF(NOTA[[#This Row],[SUPPLIER_H]]="","",AJ84),MONTH(NOTA[[#This Row],[TGL.NOTA]]))</f>
        <v>5</v>
      </c>
      <c r="AK85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L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M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N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" s="27" t="str">
        <f>IF(NOTA[[#This Row],[CONCAT4]]="","",_xlfn.IFNA(MATCH(NOTA[[#This Row],[CONCAT4]],[2]!RAW[CONCAT_H],0),FALSE))</f>
        <v/>
      </c>
      <c r="AP85" s="146">
        <f>IF(NOTA[[#This Row],[CONCAT1]]="","",MATCH(NOTA[[#This Row],[CONCAT1]],[3]!db[NB NOTA_C],0)+1)</f>
        <v>839</v>
      </c>
    </row>
    <row r="86" spans="1:42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 t="str">
        <f ca="1">IF(NOTA[[#This Row],[NAMA BARANG]]="","",INDEX(NOTA[ID],MATCH(,INDIRECT(ADDRESS(ROW(NOTA[ID]),COLUMN(NOTA[ID]))&amp;":"&amp;ADDRESS(ROW(),COLUMN(NOTA[ID]))),-1)))</f>
        <v/>
      </c>
      <c r="E86" s="56"/>
      <c r="F86" s="16"/>
      <c r="G86" s="16"/>
      <c r="H86" s="20"/>
      <c r="I86" s="58"/>
      <c r="J86" s="57"/>
      <c r="K86" s="16"/>
      <c r="L86" s="16"/>
      <c r="M86" s="59"/>
      <c r="N86" s="58"/>
      <c r="O86" s="16"/>
      <c r="P86" s="60"/>
      <c r="Q86" s="61"/>
      <c r="R86" s="28"/>
      <c r="S86" s="62"/>
      <c r="T86" s="62"/>
      <c r="U86" s="63"/>
      <c r="V86" s="26"/>
      <c r="W86" s="40" t="str">
        <f>IF(NOTA[[#This Row],[HARGA/ CTN]]="",NOTA[[#This Row],[JUMLAH_H]],NOTA[[#This Row],[HARGA/ CTN]]*IF(NOTA[[#This Row],[C]]="",0,NOTA[[#This Row],[C]]))</f>
        <v/>
      </c>
      <c r="X86" s="40" t="str">
        <f>IF(NOTA[[#This Row],[JUMLAH]]="","",NOTA[[#This Row],[JUMLAH]]*NOTA[[#This Row],[DISC 1]])</f>
        <v/>
      </c>
      <c r="Y86" s="40" t="str">
        <f>IF(NOTA[[#This Row],[JUMLAH]]="","",(NOTA[[#This Row],[JUMLAH]]-NOTA[[#This Row],[DISC 1-]])*NOTA[[#This Row],[DISC 2]])</f>
        <v/>
      </c>
      <c r="Z86" s="40" t="str">
        <f>IF(NOTA[[#This Row],[JUMLAH]]="","",NOTA[[#This Row],[DISC 1-]]+NOTA[[#This Row],[DISC 2-]])</f>
        <v/>
      </c>
      <c r="AA86" s="40" t="str">
        <f>IF(NOTA[[#This Row],[JUMLAH]]="","",NOTA[[#This Row],[JUMLAH]]-NOTA[[#This Row],[DISC]])</f>
        <v/>
      </c>
      <c r="AB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40" t="str">
        <f>IF(OR(NOTA[[#This Row],[QTY]]="",NOTA[[#This Row],[HARGA SATUAN]]="",),"",NOTA[[#This Row],[QTY]]*NOTA[[#This Row],[HARGA SATUAN]])</f>
        <v/>
      </c>
      <c r="AF86" s="37" t="str">
        <f ca="1">IF(NOTA[ID_H]="","",INDEX(NOTA[TANGGAL],MATCH(,INDIRECT(ADDRESS(ROW(NOTA[TANGGAL]),COLUMN(NOTA[TANGGAL]))&amp;":"&amp;ADDRESS(ROW(),COLUMN(NOTA[TANGGAL]))),-1)))</f>
        <v/>
      </c>
      <c r="AG86" s="51" t="str">
        <f ca="1">IF(NOTA[[#This Row],[NAMA BARANG]]="","",INDEX(NOTA[SUPPLIER],MATCH(,INDIRECT(ADDRESS(ROW(NOTA[ID]),COLUMN(NOTA[ID]))&amp;":"&amp;ADDRESS(ROW(),COLUMN(NOTA[ID]))),-1)))</f>
        <v/>
      </c>
      <c r="AH86" s="51" t="str">
        <f ca="1">IF(NOTA[[#This Row],[ID_H]]="","",IF(NOTA[[#This Row],[FAKTUR]]="",INDIRECT(ADDRESS(ROW()-1,COLUMN())),NOTA[[#This Row],[FAKTUR]]))</f>
        <v/>
      </c>
      <c r="AI86" s="27" t="str">
        <f ca="1">IF(NOTA[[#This Row],[ID]]="","",COUNTIF(NOTA[ID_H],NOTA[[#This Row],[ID_H]]))</f>
        <v/>
      </c>
      <c r="AJ86" s="27" t="str">
        <f ca="1">IF(NOTA[[#This Row],[TGL.NOTA]]="",IF(NOTA[[#This Row],[SUPPLIER_H]]="","",AJ85),MONTH(NOTA[[#This Row],[TGL.NOTA]]))</f>
        <v/>
      </c>
      <c r="AK86" s="27" t="str">
        <f>LOWER(SUBSTITUTE(SUBSTITUTE(SUBSTITUTE(SUBSTITUTE(SUBSTITUTE(SUBSTITUTE(SUBSTITUTE(SUBSTITUTE(SUBSTITUTE(NOTA[NAMA BARANG]," ",),".",""),"-",""),"(",""),")",""),",",""),"/",""),"""",""),"+",""))</f>
        <v/>
      </c>
      <c r="AL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" s="27" t="str">
        <f>IF(NOTA[[#This Row],[CONCAT4]]="","",_xlfn.IFNA(MATCH(NOTA[[#This Row],[CONCAT4]],[2]!RAW[CONCAT_H],0),FALSE))</f>
        <v/>
      </c>
      <c r="AP86" s="146" t="str">
        <f>IF(NOTA[[#This Row],[CONCAT1]]="","",MATCH(NOTA[[#This Row],[CONCAT1]],[3]!db[NB NOTA_C],0)+1)</f>
        <v/>
      </c>
    </row>
    <row r="87" spans="1:42" ht="20.100000000000001" customHeight="1" x14ac:dyDescent="0.25">
      <c r="A87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8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87" s="36" t="e">
        <f ca="1">IF(NOTA[[#This Row],[ID_P]]="","",MATCH(NOTA[[#This Row],[ID_P]],[1]!B_MSK[N_ID],0))</f>
        <v>#REF!</v>
      </c>
      <c r="D87" s="36">
        <f ca="1">IF(NOTA[[#This Row],[NAMA BARANG]]="","",INDEX(NOTA[ID],MATCH(,INDIRECT(ADDRESS(ROW(NOTA[ID]),COLUMN(NOTA[ID]))&amp;":"&amp;ADDRESS(ROW(),COLUMN(NOTA[ID]))),-1)))</f>
        <v>13</v>
      </c>
      <c r="E87" s="56"/>
      <c r="F87" s="16" t="s">
        <v>214</v>
      </c>
      <c r="G87" s="16" t="s">
        <v>112</v>
      </c>
      <c r="H87" s="20"/>
      <c r="I87" s="58"/>
      <c r="J87" s="57">
        <v>45050</v>
      </c>
      <c r="K87" s="16"/>
      <c r="L87" s="16" t="s">
        <v>215</v>
      </c>
      <c r="M87" s="59">
        <v>10</v>
      </c>
      <c r="N87" s="58">
        <v>1800</v>
      </c>
      <c r="O87" s="16" t="s">
        <v>160</v>
      </c>
      <c r="P87" s="60">
        <f>1359900/180</f>
        <v>7555</v>
      </c>
      <c r="Q87" s="61">
        <v>1359900</v>
      </c>
      <c r="R87" s="28" t="s">
        <v>216</v>
      </c>
      <c r="S87" s="62">
        <v>0.1</v>
      </c>
      <c r="T87" s="62">
        <v>0.1</v>
      </c>
      <c r="U87" s="63"/>
      <c r="V87" s="26"/>
      <c r="W87" s="40">
        <f>IF(NOTA[[#This Row],[HARGA/ CTN]]="",NOTA[[#This Row],[JUMLAH_H]],NOTA[[#This Row],[HARGA/ CTN]]*IF(NOTA[[#This Row],[C]]="",0,NOTA[[#This Row],[C]]))</f>
        <v>13599000</v>
      </c>
      <c r="X87" s="40">
        <f>IF(NOTA[[#This Row],[JUMLAH]]="","",NOTA[[#This Row],[JUMLAH]]*NOTA[[#This Row],[DISC 1]])</f>
        <v>1359900</v>
      </c>
      <c r="Y87" s="40">
        <f>IF(NOTA[[#This Row],[JUMLAH]]="","",(NOTA[[#This Row],[JUMLAH]]-NOTA[[#This Row],[DISC 1-]])*NOTA[[#This Row],[DISC 2]])</f>
        <v>1223910</v>
      </c>
      <c r="Z87" s="40">
        <f>IF(NOTA[[#This Row],[JUMLAH]]="","",NOTA[[#This Row],[DISC 1-]]+NOTA[[#This Row],[DISC 2-]])</f>
        <v>2583810</v>
      </c>
      <c r="AA87" s="40">
        <f>IF(NOTA[[#This Row],[JUMLAH]]="","",NOTA[[#This Row],[JUMLAH]]-NOTA[[#This Row],[DISC]])</f>
        <v>11015190</v>
      </c>
      <c r="AB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C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D87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E87" s="40">
        <f>IF(OR(NOTA[[#This Row],[QTY]]="",NOTA[[#This Row],[HARGA SATUAN]]="",),"",NOTA[[#This Row],[QTY]]*NOTA[[#This Row],[HARGA SATUAN]])</f>
        <v>13599000</v>
      </c>
      <c r="AF87" s="37">
        <f ca="1">IF(NOTA[ID_H]="","",INDEX(NOTA[TANGGAL],MATCH(,INDIRECT(ADDRESS(ROW(NOTA[TANGGAL]),COLUMN(NOTA[TANGGAL]))&amp;":"&amp;ADDRESS(ROW(),COLUMN(NOTA[TANGGAL]))),-1)))</f>
        <v>45054</v>
      </c>
      <c r="AG87" s="51" t="str">
        <f ca="1">IF(NOTA[[#This Row],[NAMA BARANG]]="","",INDEX(NOTA[SUPPLIER],MATCH(,INDIRECT(ADDRESS(ROW(NOTA[ID]),COLUMN(NOTA[ID]))&amp;":"&amp;ADDRESS(ROW(),COLUMN(NOTA[ID]))),-1)))</f>
        <v>PARAMA</v>
      </c>
      <c r="AH87" s="51" t="str">
        <f ca="1">IF(NOTA[[#This Row],[ID_H]]="","",IF(NOTA[[#This Row],[FAKTUR]]="",INDIRECT(ADDRESS(ROW()-1,COLUMN())),NOTA[[#This Row],[FAKTUR]]))</f>
        <v>UNTANA</v>
      </c>
      <c r="AI87" s="27">
        <f ca="1">IF(NOTA[[#This Row],[ID]]="","",COUNTIF(NOTA[ID_H],NOTA[[#This Row],[ID_H]]))</f>
        <v>1</v>
      </c>
      <c r="AJ87" s="27">
        <f>IF(NOTA[[#This Row],[TGL.NOTA]]="",IF(NOTA[[#This Row],[SUPPLIER_H]]="","",AJ86),MONTH(NOTA[[#This Row],[TGL.NOTA]]))</f>
        <v>5</v>
      </c>
      <c r="AK87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M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N87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O87" s="27" t="e">
        <f>IF(NOTA[[#This Row],[CONCAT4]]="","",_xlfn.IFNA(MATCH(NOTA[[#This Row],[CONCAT4]],[2]!RAW[CONCAT_H],0),FALSE))</f>
        <v>#REF!</v>
      </c>
      <c r="AP87" s="146">
        <f>IF(NOTA[[#This Row],[CONCAT1]]="","",MATCH(NOTA[[#This Row],[CONCAT1]],[3]!db[NB NOTA_C],0)+1)</f>
        <v>2059</v>
      </c>
    </row>
    <row r="88" spans="1:42" ht="20.100000000000001" customHeight="1" x14ac:dyDescent="0.25">
      <c r="A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6" t="str">
        <f>IF(NOTA[[#This Row],[ID_P]]="","",MATCH(NOTA[[#This Row],[ID_P]],[1]!B_MSK[N_ID],0))</f>
        <v/>
      </c>
      <c r="D88" s="36" t="str">
        <f ca="1">IF(NOTA[[#This Row],[NAMA BARANG]]="","",INDEX(NOTA[ID],MATCH(,INDIRECT(ADDRESS(ROW(NOTA[ID]),COLUMN(NOTA[ID]))&amp;":"&amp;ADDRESS(ROW(),COLUMN(NOTA[ID]))),-1)))</f>
        <v/>
      </c>
      <c r="E88" s="56"/>
      <c r="F88" s="16"/>
      <c r="G88" s="16"/>
      <c r="H88" s="20"/>
      <c r="I88" s="16"/>
      <c r="J88" s="57"/>
      <c r="K88" s="16"/>
      <c r="L88" s="16"/>
      <c r="M88" s="59"/>
      <c r="N88" s="58"/>
      <c r="O88" s="16"/>
      <c r="P88" s="60"/>
      <c r="Q88" s="61"/>
      <c r="R88" s="28"/>
      <c r="S88" s="62"/>
      <c r="T88" s="62"/>
      <c r="U88" s="63"/>
      <c r="V88" s="26"/>
      <c r="W88" s="40" t="str">
        <f>IF(NOTA[[#This Row],[HARGA/ CTN]]="",NOTA[[#This Row],[JUMLAH_H]],NOTA[[#This Row],[HARGA/ CTN]]*IF(NOTA[[#This Row],[C]]="",0,NOTA[[#This Row],[C]]))</f>
        <v/>
      </c>
      <c r="X88" s="40" t="str">
        <f>IF(NOTA[[#This Row],[JUMLAH]]="","",NOTA[[#This Row],[JUMLAH]]*NOTA[[#This Row],[DISC 1]])</f>
        <v/>
      </c>
      <c r="Y88" s="40" t="str">
        <f>IF(NOTA[[#This Row],[JUMLAH]]="","",(NOTA[[#This Row],[JUMLAH]]-NOTA[[#This Row],[DISC 1-]])*NOTA[[#This Row],[DISC 2]])</f>
        <v/>
      </c>
      <c r="Z88" s="40" t="str">
        <f>IF(NOTA[[#This Row],[JUMLAH]]="","",NOTA[[#This Row],[DISC 1-]]+NOTA[[#This Row],[DISC 2-]])</f>
        <v/>
      </c>
      <c r="AA88" s="40" t="str">
        <f>IF(NOTA[[#This Row],[JUMLAH]]="","",NOTA[[#This Row],[JUMLAH]]-NOTA[[#This Row],[DISC]])</f>
        <v/>
      </c>
      <c r="AB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40" t="str">
        <f>IF(OR(NOTA[[#This Row],[QTY]]="",NOTA[[#This Row],[HARGA SATUAN]]="",),"",NOTA[[#This Row],[QTY]]*NOTA[[#This Row],[HARGA SATUAN]])</f>
        <v/>
      </c>
      <c r="AF88" s="37" t="str">
        <f ca="1">IF(NOTA[ID_H]="","",INDEX(NOTA[TANGGAL],MATCH(,INDIRECT(ADDRESS(ROW(NOTA[TANGGAL]),COLUMN(NOTA[TANGGAL]))&amp;":"&amp;ADDRESS(ROW(),COLUMN(NOTA[TANGGAL]))),-1)))</f>
        <v/>
      </c>
      <c r="AG88" s="51" t="str">
        <f ca="1">IF(NOTA[[#This Row],[NAMA BARANG]]="","",INDEX(NOTA[SUPPLIER],MATCH(,INDIRECT(ADDRESS(ROW(NOTA[ID]),COLUMN(NOTA[ID]))&amp;":"&amp;ADDRESS(ROW(),COLUMN(NOTA[ID]))),-1)))</f>
        <v/>
      </c>
      <c r="AH88" s="51" t="str">
        <f ca="1">IF(NOTA[[#This Row],[ID_H]]="","",IF(NOTA[[#This Row],[FAKTUR]]="",INDIRECT(ADDRESS(ROW()-1,COLUMN())),NOTA[[#This Row],[FAKTUR]]))</f>
        <v/>
      </c>
      <c r="AI88" s="27" t="str">
        <f ca="1">IF(NOTA[[#This Row],[ID]]="","",COUNTIF(NOTA[ID_H],NOTA[[#This Row],[ID_H]]))</f>
        <v/>
      </c>
      <c r="AJ88" s="27" t="str">
        <f ca="1">IF(NOTA[[#This Row],[TGL.NOTA]]="",IF(NOTA[[#This Row],[SUPPLIER_H]]="","",AJ87),MONTH(NOTA[[#This Row],[TGL.NOTA]]))</f>
        <v/>
      </c>
      <c r="AK88" s="27" t="str">
        <f>LOWER(SUBSTITUTE(SUBSTITUTE(SUBSTITUTE(SUBSTITUTE(SUBSTITUTE(SUBSTITUTE(SUBSTITUTE(SUBSTITUTE(SUBSTITUTE(NOTA[NAMA BARANG]," ",),".",""),"-",""),"(",""),")",""),",",""),"/",""),"""",""),"+",""))</f>
        <v/>
      </c>
      <c r="AL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" s="27" t="str">
        <f>IF(NOTA[[#This Row],[CONCAT4]]="","",_xlfn.IFNA(MATCH(NOTA[[#This Row],[CONCAT4]],[2]!RAW[CONCAT_H],0),FALSE))</f>
        <v/>
      </c>
      <c r="AP88" s="146" t="str">
        <f>IF(NOTA[[#This Row],[CONCAT1]]="","",MATCH(NOTA[[#This Row],[CONCAT1]],[3]!db[NB NOTA_C],0)+1)</f>
        <v/>
      </c>
    </row>
    <row r="89" spans="1:42" ht="20.100000000000001" customHeight="1" x14ac:dyDescent="0.25">
      <c r="A89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89" s="36" t="e">
        <f ca="1">IF(NOTA[[#This Row],[ID_P]]="","",MATCH(NOTA[[#This Row],[ID_P]],[1]!B_MSK[N_ID],0))</f>
        <v>#REF!</v>
      </c>
      <c r="D89" s="36">
        <f ca="1">IF(NOTA[[#This Row],[NAMA BARANG]]="","",INDEX(NOTA[ID],MATCH(,INDIRECT(ADDRESS(ROW(NOTA[ID]),COLUMN(NOTA[ID]))&amp;":"&amp;ADDRESS(ROW(),COLUMN(NOTA[ID]))),-1)))</f>
        <v>14</v>
      </c>
      <c r="E89" s="56">
        <v>45052</v>
      </c>
      <c r="F89" s="16" t="s">
        <v>23</v>
      </c>
      <c r="G89" s="16" t="s">
        <v>24</v>
      </c>
      <c r="H89" s="20" t="s">
        <v>217</v>
      </c>
      <c r="I89" s="16" t="s">
        <v>233</v>
      </c>
      <c r="J89" s="37">
        <v>45049</v>
      </c>
      <c r="K89" s="16"/>
      <c r="L89" s="16" t="s">
        <v>218</v>
      </c>
      <c r="M89" s="59">
        <v>2</v>
      </c>
      <c r="N89" s="58"/>
      <c r="O89" s="16"/>
      <c r="P89" s="60"/>
      <c r="Q89" s="61">
        <v>2088000</v>
      </c>
      <c r="R89" s="28" t="s">
        <v>234</v>
      </c>
      <c r="S89" s="62">
        <v>0.17</v>
      </c>
      <c r="T89" s="62"/>
      <c r="U89" s="63"/>
      <c r="V89" s="26"/>
      <c r="W89" s="40">
        <f>IF(NOTA[[#This Row],[HARGA/ CTN]]="",NOTA[[#This Row],[JUMLAH_H]],NOTA[[#This Row],[HARGA/ CTN]]*IF(NOTA[[#This Row],[C]]="",0,NOTA[[#This Row],[C]]))</f>
        <v>4176000</v>
      </c>
      <c r="X89" s="40">
        <f>IF(NOTA[[#This Row],[JUMLAH]]="","",NOTA[[#This Row],[JUMLAH]]*NOTA[[#This Row],[DISC 1]])</f>
        <v>709920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709920</v>
      </c>
      <c r="AA89" s="40">
        <f>IF(NOTA[[#This Row],[JUMLAH]]="","",NOTA[[#This Row],[JUMLAH]]-NOTA[[#This Row],[DISC]])</f>
        <v>3466080</v>
      </c>
      <c r="AB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89" s="40" t="str">
        <f>IF(OR(NOTA[[#This Row],[QTY]]="",NOTA[[#This Row],[HARGA SATUAN]]="",),"",NOTA[[#This Row],[QTY]]*NOTA[[#This Row],[HARGA SATUAN]])</f>
        <v/>
      </c>
      <c r="AF89" s="37">
        <f ca="1">IF(NOTA[ID_H]="","",INDEX(NOTA[TANGGAL],MATCH(,INDIRECT(ADDRESS(ROW(NOTA[TANGGAL]),COLUMN(NOTA[TANGGAL]))&amp;":"&amp;ADDRESS(ROW(),COLUMN(NOTA[TANGGAL]))),-1)))</f>
        <v>45052</v>
      </c>
      <c r="AG89" s="51" t="str">
        <f ca="1">IF(NOTA[[#This Row],[NAMA BARANG]]="","",INDEX(NOTA[SUPPLIER],MATCH(,INDIRECT(ADDRESS(ROW(NOTA[ID]),COLUMN(NOTA[ID]))&amp;":"&amp;ADDRESS(ROW(),COLUMN(NOTA[ID]))),-1)))</f>
        <v>KENKO SINAR INDONESIA</v>
      </c>
      <c r="AH89" s="51" t="str">
        <f ca="1">IF(NOTA[[#This Row],[ID_H]]="","",IF(NOTA[[#This Row],[FAKTUR]]="",INDIRECT(ADDRESS(ROW()-1,COLUMN())),NOTA[[#This Row],[FAKTUR]]))</f>
        <v>ARTO MORO</v>
      </c>
      <c r="AI89" s="27">
        <f ca="1">IF(NOTA[[#This Row],[ID]]="","",COUNTIF(NOTA[ID_H],NOTA[[#This Row],[ID_H]]))</f>
        <v>8</v>
      </c>
      <c r="AJ89" s="27">
        <f>IF(NOTA[[#This Row],[TGL.NOTA]]="",IF(NOTA[[#This Row],[SUPPLIER_H]]="","",AJ88),MONTH(NOTA[[#This Row],[TGL.NOTA]]))</f>
        <v>5</v>
      </c>
      <c r="AK89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8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O89" s="27" t="e">
        <f>IF(NOTA[[#This Row],[CONCAT4]]="","",_xlfn.IFNA(MATCH(NOTA[[#This Row],[CONCAT4]],[2]!RAW[CONCAT_H],0),FALSE))</f>
        <v>#REF!</v>
      </c>
      <c r="AP89" s="146">
        <f>IF(NOTA[[#This Row],[CONCAT1]]="","",MATCH(NOTA[[#This Row],[CONCAT1]],[3]!db[NB NOTA_C],0)+1)</f>
        <v>2221</v>
      </c>
    </row>
    <row r="90" spans="1:42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14</v>
      </c>
      <c r="E90" s="56"/>
      <c r="H90" s="55"/>
      <c r="I90" s="58"/>
      <c r="J90" s="57"/>
      <c r="K90" s="16"/>
      <c r="L90" s="16" t="s">
        <v>219</v>
      </c>
      <c r="M90" s="59">
        <v>1</v>
      </c>
      <c r="N90" s="58"/>
      <c r="O90" s="16"/>
      <c r="P90" s="60"/>
      <c r="Q90" s="61">
        <v>1188000</v>
      </c>
      <c r="R90" s="28" t="s">
        <v>235</v>
      </c>
      <c r="S90" s="39">
        <v>0.17</v>
      </c>
      <c r="T90" s="62"/>
      <c r="U90" s="63"/>
      <c r="V90" s="26"/>
      <c r="W90" s="40">
        <f>IF(NOTA[[#This Row],[HARGA/ CTN]]="",NOTA[[#This Row],[JUMLAH_H]],NOTA[[#This Row],[HARGA/ CTN]]*IF(NOTA[[#This Row],[C]]="",0,NOTA[[#This Row],[C]]))</f>
        <v>1188000</v>
      </c>
      <c r="X90" s="40">
        <f>IF(NOTA[[#This Row],[JUMLAH]]="","",NOTA[[#This Row],[JUMLAH]]*NOTA[[#This Row],[DISC 1]])</f>
        <v>201960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201960</v>
      </c>
      <c r="AA90" s="40">
        <f>IF(NOTA[[#This Row],[JUMLAH]]="","",NOTA[[#This Row],[JUMLAH]]-NOTA[[#This Row],[DISC]])</f>
        <v>986040</v>
      </c>
      <c r="AB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90" s="40" t="str">
        <f>IF(OR(NOTA[[#This Row],[QTY]]="",NOTA[[#This Row],[HARGA SATUAN]]="",),"",NOTA[[#This Row],[QTY]]*NOTA[[#This Row],[HARGA SATUAN]])</f>
        <v/>
      </c>
      <c r="AF90" s="37">
        <f ca="1">IF(NOTA[ID_H]="","",INDEX(NOTA[TANGGAL],MATCH(,INDIRECT(ADDRESS(ROW(NOTA[TANGGAL]),COLUMN(NOTA[TANGGAL]))&amp;":"&amp;ADDRESS(ROW(),COLUMN(NOTA[TANGGAL]))),-1)))</f>
        <v>45052</v>
      </c>
      <c r="AG90" s="51" t="str">
        <f ca="1">IF(NOTA[[#This Row],[NAMA BARANG]]="","",INDEX(NOTA[SUPPLIER],MATCH(,INDIRECT(ADDRESS(ROW(NOTA[ID]),COLUMN(NOTA[ID]))&amp;":"&amp;ADDRESS(ROW(),COLUMN(NOTA[ID]))),-1)))</f>
        <v>KENKO SINAR INDONESIA</v>
      </c>
      <c r="AH90" s="51" t="str">
        <f ca="1">IF(NOTA[[#This Row],[ID_H]]="","",IF(NOTA[[#This Row],[FAKTUR]]="",INDIRECT(ADDRESS(ROW()-1,COLUMN())),NOTA[[#This Row],[FAKTUR]]))</f>
        <v>ARTO MORO</v>
      </c>
      <c r="AI90" s="27" t="str">
        <f ca="1">IF(NOTA[[#This Row],[ID]]="","",COUNTIF(NOTA[ID_H],NOTA[[#This Row],[ID_H]]))</f>
        <v/>
      </c>
      <c r="AJ90" s="27">
        <f ca="1">IF(NOTA[[#This Row],[TGL.NOTA]]="",IF(NOTA[[#This Row],[SUPPLIER_H]]="","",AJ89),MONTH(NOTA[[#This Row],[TGL.NOTA]]))</f>
        <v>5</v>
      </c>
      <c r="AK90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" s="27" t="str">
        <f>IF(NOTA[[#This Row],[CONCAT4]]="","",_xlfn.IFNA(MATCH(NOTA[[#This Row],[CONCAT4]],[2]!RAW[CONCAT_H],0),FALSE))</f>
        <v/>
      </c>
      <c r="AP90" s="146">
        <f>IF(NOTA[[#This Row],[CONCAT1]]="","",MATCH(NOTA[[#This Row],[CONCAT1]],[3]!db[NB NOTA_C],0)+1)</f>
        <v>1359</v>
      </c>
    </row>
    <row r="91" spans="1:42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14</v>
      </c>
      <c r="E91" s="56"/>
      <c r="F91" s="16"/>
      <c r="G91" s="16"/>
      <c r="H91" s="20"/>
      <c r="I91" s="58"/>
      <c r="J91" s="57"/>
      <c r="K91" s="16"/>
      <c r="L91" s="16" t="s">
        <v>224</v>
      </c>
      <c r="M91" s="59">
        <v>1</v>
      </c>
      <c r="N91" s="58"/>
      <c r="O91" s="16"/>
      <c r="P91" s="60"/>
      <c r="Q91" s="61">
        <v>372000</v>
      </c>
      <c r="R91" s="28" t="s">
        <v>236</v>
      </c>
      <c r="S91" s="62">
        <v>0.17</v>
      </c>
      <c r="T91" s="62"/>
      <c r="U91" s="63"/>
      <c r="V91" s="26"/>
      <c r="W91" s="40">
        <f>IF(NOTA[[#This Row],[HARGA/ CTN]]="",NOTA[[#This Row],[JUMLAH_H]],NOTA[[#This Row],[HARGA/ CTN]]*IF(NOTA[[#This Row],[C]]="",0,NOTA[[#This Row],[C]]))</f>
        <v>372000</v>
      </c>
      <c r="X91" s="40">
        <f>IF(NOTA[[#This Row],[JUMLAH]]="","",NOTA[[#This Row],[JUMLAH]]*NOTA[[#This Row],[DISC 1]])</f>
        <v>63240.000000000007</v>
      </c>
      <c r="Y91" s="40">
        <f>IF(NOTA[[#This Row],[JUMLAH]]="","",(NOTA[[#This Row],[JUMLAH]]-NOTA[[#This Row],[DISC 1-]])*NOTA[[#This Row],[DISC 2]])</f>
        <v>0</v>
      </c>
      <c r="Z91" s="40">
        <f>IF(NOTA[[#This Row],[JUMLAH]]="","",NOTA[[#This Row],[DISC 1-]]+NOTA[[#This Row],[DISC 2-]])</f>
        <v>63240.000000000007</v>
      </c>
      <c r="AA91" s="40">
        <f>IF(NOTA[[#This Row],[JUMLAH]]="","",NOTA[[#This Row],[JUMLAH]]-NOTA[[#This Row],[DISC]])</f>
        <v>308760</v>
      </c>
      <c r="AB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91" s="40" t="str">
        <f>IF(OR(NOTA[[#This Row],[QTY]]="",NOTA[[#This Row],[HARGA SATUAN]]="",),"",NOTA[[#This Row],[QTY]]*NOTA[[#This Row],[HARGA SATUAN]])</f>
        <v/>
      </c>
      <c r="AF91" s="37">
        <f ca="1">IF(NOTA[ID_H]="","",INDEX(NOTA[TANGGAL],MATCH(,INDIRECT(ADDRESS(ROW(NOTA[TANGGAL]),COLUMN(NOTA[TANGGAL]))&amp;":"&amp;ADDRESS(ROW(),COLUMN(NOTA[TANGGAL]))),-1)))</f>
        <v>45052</v>
      </c>
      <c r="AG91" s="51" t="str">
        <f ca="1">IF(NOTA[[#This Row],[NAMA BARANG]]="","",INDEX(NOTA[SUPPLIER],MATCH(,INDIRECT(ADDRESS(ROW(NOTA[ID]),COLUMN(NOTA[ID]))&amp;":"&amp;ADDRESS(ROW(),COLUMN(NOTA[ID]))),-1)))</f>
        <v>KENKO SINAR INDONESIA</v>
      </c>
      <c r="AH91" s="51" t="str">
        <f ca="1">IF(NOTA[[#This Row],[ID_H]]="","",IF(NOTA[[#This Row],[FAKTUR]]="",INDIRECT(ADDRESS(ROW()-1,COLUMN())),NOTA[[#This Row],[FAKTUR]]))</f>
        <v>ARTO MORO</v>
      </c>
      <c r="AI91" s="27" t="str">
        <f ca="1">IF(NOTA[[#This Row],[ID]]="","",COUNTIF(NOTA[ID_H],NOTA[[#This Row],[ID_H]]))</f>
        <v/>
      </c>
      <c r="AJ91" s="27">
        <f ca="1">IF(NOTA[[#This Row],[TGL.NOTA]]="",IF(NOTA[[#This Row],[SUPPLIER_H]]="","",AJ90),MONTH(NOTA[[#This Row],[TGL.NOTA]]))</f>
        <v>5</v>
      </c>
      <c r="AK91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L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M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N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" s="27" t="str">
        <f>IF(NOTA[[#This Row],[CONCAT4]]="","",_xlfn.IFNA(MATCH(NOTA[[#This Row],[CONCAT4]],[2]!RAW[CONCAT_H],0),FALSE))</f>
        <v/>
      </c>
      <c r="AP91" s="146">
        <f>IF(NOTA[[#This Row],[CONCAT1]]="","",MATCH(NOTA[[#This Row],[CONCAT1]],[3]!db[NB NOTA_C],0)+1)</f>
        <v>1395</v>
      </c>
    </row>
    <row r="92" spans="1:42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14</v>
      </c>
      <c r="E92" s="56"/>
      <c r="F92" s="16"/>
      <c r="G92" s="16"/>
      <c r="H92" s="20"/>
      <c r="I92" s="16"/>
      <c r="J92" s="57"/>
      <c r="K92" s="16"/>
      <c r="L92" s="16" t="s">
        <v>220</v>
      </c>
      <c r="M92" s="59">
        <v>1</v>
      </c>
      <c r="N92" s="58"/>
      <c r="O92" s="16"/>
      <c r="P92" s="60"/>
      <c r="Q92" s="61">
        <v>342000</v>
      </c>
      <c r="R92" s="28" t="s">
        <v>237</v>
      </c>
      <c r="S92" s="39">
        <v>0.17</v>
      </c>
      <c r="T92" s="62"/>
      <c r="U92" s="63"/>
      <c r="V92" s="26"/>
      <c r="W92" s="40">
        <f>IF(NOTA[[#This Row],[HARGA/ CTN]]="",NOTA[[#This Row],[JUMLAH_H]],NOTA[[#This Row],[HARGA/ CTN]]*IF(NOTA[[#This Row],[C]]="",0,NOTA[[#This Row],[C]]))</f>
        <v>342000</v>
      </c>
      <c r="X92" s="40">
        <f>IF(NOTA[[#This Row],[JUMLAH]]="","",NOTA[[#This Row],[JUMLAH]]*NOTA[[#This Row],[DISC 1]])</f>
        <v>58140.000000000007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58140.000000000007</v>
      </c>
      <c r="AA92" s="40">
        <f>IF(NOTA[[#This Row],[JUMLAH]]="","",NOTA[[#This Row],[JUMLAH]]-NOTA[[#This Row],[DISC]])</f>
        <v>283860</v>
      </c>
      <c r="AB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E92" s="40" t="str">
        <f>IF(OR(NOTA[[#This Row],[QTY]]="",NOTA[[#This Row],[HARGA SATUAN]]="",),"",NOTA[[#This Row],[QTY]]*NOTA[[#This Row],[HARGA SATUAN]])</f>
        <v/>
      </c>
      <c r="AF92" s="37">
        <f ca="1">IF(NOTA[ID_H]="","",INDEX(NOTA[TANGGAL],MATCH(,INDIRECT(ADDRESS(ROW(NOTA[TANGGAL]),COLUMN(NOTA[TANGGAL]))&amp;":"&amp;ADDRESS(ROW(),COLUMN(NOTA[TANGGAL]))),-1)))</f>
        <v>45052</v>
      </c>
      <c r="AG92" s="51" t="str">
        <f ca="1">IF(NOTA[[#This Row],[NAMA BARANG]]="","",INDEX(NOTA[SUPPLIER],MATCH(,INDIRECT(ADDRESS(ROW(NOTA[ID]),COLUMN(NOTA[ID]))&amp;":"&amp;ADDRESS(ROW(),COLUMN(NOTA[ID]))),-1)))</f>
        <v>KENKO SINAR INDONESIA</v>
      </c>
      <c r="AH92" s="51" t="str">
        <f ca="1">IF(NOTA[[#This Row],[ID_H]]="","",IF(NOTA[[#This Row],[FAKTUR]]="",INDIRECT(ADDRESS(ROW()-1,COLUMN())),NOTA[[#This Row],[FAKTUR]]))</f>
        <v>ARTO MORO</v>
      </c>
      <c r="AI92" s="27" t="str">
        <f ca="1">IF(NOTA[[#This Row],[ID]]="","",COUNTIF(NOTA[ID_H],NOTA[[#This Row],[ID_H]]))</f>
        <v/>
      </c>
      <c r="AJ92" s="27">
        <f ca="1">IF(NOTA[[#This Row],[TGL.NOTA]]="",IF(NOTA[[#This Row],[SUPPLIER_H]]="","",AJ91),MONTH(NOTA[[#This Row],[TGL.NOTA]]))</f>
        <v>5</v>
      </c>
      <c r="AK92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L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M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N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" s="27" t="str">
        <f>IF(NOTA[[#This Row],[CONCAT4]]="","",_xlfn.IFNA(MATCH(NOTA[[#This Row],[CONCAT4]],[2]!RAW[CONCAT_H],0),FALSE))</f>
        <v/>
      </c>
      <c r="AP92" s="146">
        <f>IF(NOTA[[#This Row],[CONCAT1]]="","",MATCH(NOTA[[#This Row],[CONCAT1]],[3]!db[NB NOTA_C],0)+1)</f>
        <v>1399</v>
      </c>
    </row>
    <row r="93" spans="1:42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>
        <f ca="1">IF(NOTA[[#This Row],[NAMA BARANG]]="","",INDEX(NOTA[ID],MATCH(,INDIRECT(ADDRESS(ROW(NOTA[ID]),COLUMN(NOTA[ID]))&amp;":"&amp;ADDRESS(ROW(),COLUMN(NOTA[ID]))),-1)))</f>
        <v>14</v>
      </c>
      <c r="E93" s="56"/>
      <c r="F93" s="16"/>
      <c r="G93" s="16"/>
      <c r="H93" s="20"/>
      <c r="I93" s="58"/>
      <c r="J93" s="57"/>
      <c r="K93" s="16"/>
      <c r="L93" s="16" t="s">
        <v>221</v>
      </c>
      <c r="M93" s="59">
        <v>1</v>
      </c>
      <c r="N93" s="58"/>
      <c r="O93" s="16"/>
      <c r="P93" s="60"/>
      <c r="Q93" s="61">
        <v>348000</v>
      </c>
      <c r="R93" s="28" t="s">
        <v>237</v>
      </c>
      <c r="S93" s="62">
        <v>0.17</v>
      </c>
      <c r="T93" s="62"/>
      <c r="U93" s="63"/>
      <c r="V93" s="26"/>
      <c r="W93" s="40">
        <f>IF(NOTA[[#This Row],[HARGA/ CTN]]="",NOTA[[#This Row],[JUMLAH_H]],NOTA[[#This Row],[HARGA/ CTN]]*IF(NOTA[[#This Row],[C]]="",0,NOTA[[#This Row],[C]]))</f>
        <v>348000</v>
      </c>
      <c r="X93" s="40">
        <f>IF(NOTA[[#This Row],[JUMLAH]]="","",NOTA[[#This Row],[JUMLAH]]*NOTA[[#This Row],[DISC 1]])</f>
        <v>59160.000000000007</v>
      </c>
      <c r="Y93" s="40">
        <f>IF(NOTA[[#This Row],[JUMLAH]]="","",(NOTA[[#This Row],[JUMLAH]]-NOTA[[#This Row],[DISC 1-]])*NOTA[[#This Row],[DISC 2]])</f>
        <v>0</v>
      </c>
      <c r="Z93" s="40">
        <f>IF(NOTA[[#This Row],[JUMLAH]]="","",NOTA[[#This Row],[DISC 1-]]+NOTA[[#This Row],[DISC 2-]])</f>
        <v>59160.000000000007</v>
      </c>
      <c r="AA93" s="40">
        <f>IF(NOTA[[#This Row],[JUMLAH]]="","",NOTA[[#This Row],[JUMLAH]]-NOTA[[#This Row],[DISC]])</f>
        <v>288840</v>
      </c>
      <c r="AB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93" s="40" t="str">
        <f>IF(OR(NOTA[[#This Row],[QTY]]="",NOTA[[#This Row],[HARGA SATUAN]]="",),"",NOTA[[#This Row],[QTY]]*NOTA[[#This Row],[HARGA SATUAN]])</f>
        <v/>
      </c>
      <c r="AF93" s="37">
        <f ca="1">IF(NOTA[ID_H]="","",INDEX(NOTA[TANGGAL],MATCH(,INDIRECT(ADDRESS(ROW(NOTA[TANGGAL]),COLUMN(NOTA[TANGGAL]))&amp;":"&amp;ADDRESS(ROW(),COLUMN(NOTA[TANGGAL]))),-1)))</f>
        <v>45052</v>
      </c>
      <c r="AG93" s="51" t="str">
        <f ca="1">IF(NOTA[[#This Row],[NAMA BARANG]]="","",INDEX(NOTA[SUPPLIER],MATCH(,INDIRECT(ADDRESS(ROW(NOTA[ID]),COLUMN(NOTA[ID]))&amp;":"&amp;ADDRESS(ROW(),COLUMN(NOTA[ID]))),-1)))</f>
        <v>KENKO SINAR INDONESIA</v>
      </c>
      <c r="AH93" s="51" t="str">
        <f ca="1">IF(NOTA[[#This Row],[ID_H]]="","",IF(NOTA[[#This Row],[FAKTUR]]="",INDIRECT(ADDRESS(ROW()-1,COLUMN())),NOTA[[#This Row],[FAKTUR]]))</f>
        <v>ARTO MORO</v>
      </c>
      <c r="AI93" s="27" t="str">
        <f ca="1">IF(NOTA[[#This Row],[ID]]="","",COUNTIF(NOTA[ID_H],NOTA[[#This Row],[ID_H]]))</f>
        <v/>
      </c>
      <c r="AJ93" s="27">
        <f ca="1">IF(NOTA[[#This Row],[TGL.NOTA]]="",IF(NOTA[[#This Row],[SUPPLIER_H]]="","",AJ92),MONTH(NOTA[[#This Row],[TGL.NOTA]]))</f>
        <v>5</v>
      </c>
      <c r="AK93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L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M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N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" s="27" t="str">
        <f>IF(NOTA[[#This Row],[CONCAT4]]="","",_xlfn.IFNA(MATCH(NOTA[[#This Row],[CONCAT4]],[2]!RAW[CONCAT_H],0),FALSE))</f>
        <v/>
      </c>
      <c r="AP93" s="146">
        <f>IF(NOTA[[#This Row],[CONCAT1]]="","",MATCH(NOTA[[#This Row],[CONCAT1]],[3]!db[NB NOTA_C],0)+1)</f>
        <v>1400</v>
      </c>
    </row>
    <row r="94" spans="1:42" ht="20.100000000000001" customHeight="1" x14ac:dyDescent="0.25">
      <c r="A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6" t="str">
        <f>IF(NOTA[[#This Row],[ID_P]]="","",MATCH(NOTA[[#This Row],[ID_P]],[1]!B_MSK[N_ID],0))</f>
        <v/>
      </c>
      <c r="D94" s="36">
        <f ca="1">IF(NOTA[[#This Row],[NAMA BARANG]]="","",INDEX(NOTA[ID],MATCH(,INDIRECT(ADDRESS(ROW(NOTA[ID]),COLUMN(NOTA[ID]))&amp;":"&amp;ADDRESS(ROW(),COLUMN(NOTA[ID]))),-1)))</f>
        <v>14</v>
      </c>
      <c r="E94" s="14"/>
      <c r="F94" s="16"/>
      <c r="G94" s="16"/>
      <c r="H94" s="20"/>
      <c r="I94" s="16"/>
      <c r="J94" s="37"/>
      <c r="K94" s="16"/>
      <c r="L94" s="16" t="s">
        <v>222</v>
      </c>
      <c r="M94" s="59">
        <v>1</v>
      </c>
      <c r="N94" s="58"/>
      <c r="O94" s="16"/>
      <c r="P94" s="60"/>
      <c r="Q94" s="38">
        <v>1440000</v>
      </c>
      <c r="R94" s="28" t="s">
        <v>238</v>
      </c>
      <c r="S94" s="39">
        <v>0.17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1440000</v>
      </c>
      <c r="X94" s="40">
        <f>IF(NOTA[[#This Row],[JUMLAH]]="","",NOTA[[#This Row],[JUMLAH]]*NOTA[[#This Row],[DISC 1]])</f>
        <v>244800.00000000003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244800.00000000003</v>
      </c>
      <c r="AA94" s="40">
        <f>IF(NOTA[[#This Row],[JUMLAH]]="","",NOTA[[#This Row],[JUMLAH]]-NOTA[[#This Row],[DISC]])</f>
        <v>1195200</v>
      </c>
      <c r="AB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4" s="40" t="str">
        <f>IF(OR(NOTA[[#This Row],[QTY]]="",NOTA[[#This Row],[HARGA SATUAN]]="",),"",NOTA[[#This Row],[QTY]]*NOTA[[#This Row],[HARGA SATUAN]])</f>
        <v/>
      </c>
      <c r="AF94" s="37">
        <f ca="1">IF(NOTA[ID_H]="","",INDEX(NOTA[TANGGAL],MATCH(,INDIRECT(ADDRESS(ROW(NOTA[TANGGAL]),COLUMN(NOTA[TANGGAL]))&amp;":"&amp;ADDRESS(ROW(),COLUMN(NOTA[TANGGAL]))),-1)))</f>
        <v>45052</v>
      </c>
      <c r="AG94" s="51" t="str">
        <f ca="1">IF(NOTA[[#This Row],[NAMA BARANG]]="","",INDEX(NOTA[SUPPLIER],MATCH(,INDIRECT(ADDRESS(ROW(NOTA[ID]),COLUMN(NOTA[ID]))&amp;":"&amp;ADDRESS(ROW(),COLUMN(NOTA[ID]))),-1)))</f>
        <v>KENKO SINAR INDONESIA</v>
      </c>
      <c r="AH94" s="51" t="str">
        <f ca="1">IF(NOTA[[#This Row],[ID_H]]="","",IF(NOTA[[#This Row],[FAKTUR]]="",INDIRECT(ADDRESS(ROW()-1,COLUMN())),NOTA[[#This Row],[FAKTUR]]))</f>
        <v>ARTO MORO</v>
      </c>
      <c r="AI94" s="27" t="str">
        <f ca="1">IF(NOTA[[#This Row],[ID]]="","",COUNTIF(NOTA[ID_H],NOTA[[#This Row],[ID_H]]))</f>
        <v/>
      </c>
      <c r="AJ94" s="27">
        <f ca="1">IF(NOTA[[#This Row],[TGL.NOTA]]="",IF(NOTA[[#This Row],[SUPPLIER_H]]="","",AJ93),MONTH(NOTA[[#This Row],[TGL.NOTA]]))</f>
        <v>5</v>
      </c>
      <c r="AK94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L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" s="27" t="str">
        <f>IF(NOTA[[#This Row],[CONCAT4]]="","",_xlfn.IFNA(MATCH(NOTA[[#This Row],[CONCAT4]],[2]!RAW[CONCAT_H],0),FALSE))</f>
        <v/>
      </c>
      <c r="AP94" s="146">
        <f>IF(NOTA[[#This Row],[CONCAT1]]="","",MATCH(NOTA[[#This Row],[CONCAT1]],[3]!db[NB NOTA_C],0)+1)</f>
        <v>1348</v>
      </c>
    </row>
    <row r="95" spans="1:42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14</v>
      </c>
      <c r="E95" s="14"/>
      <c r="F95" s="16"/>
      <c r="G95" s="16"/>
      <c r="H95" s="20"/>
      <c r="I95" s="16"/>
      <c r="J95" s="37"/>
      <c r="K95" s="16"/>
      <c r="L95" s="16" t="s">
        <v>223</v>
      </c>
      <c r="M95" s="59">
        <v>1</v>
      </c>
      <c r="N95" s="58"/>
      <c r="O95" s="16"/>
      <c r="P95" s="60"/>
      <c r="Q95" s="38">
        <v>1536000</v>
      </c>
      <c r="R95" s="28" t="s">
        <v>239</v>
      </c>
      <c r="S95" s="39">
        <v>0.17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1536000</v>
      </c>
      <c r="X95" s="40">
        <f>IF(NOTA[[#This Row],[JUMLAH]]="","",NOTA[[#This Row],[JUMLAH]]*NOTA[[#This Row],[DISC 1]])</f>
        <v>261120.00000000003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261120.00000000003</v>
      </c>
      <c r="AA95" s="40">
        <f>IF(NOTA[[#This Row],[JUMLAH]]="","",NOTA[[#This Row],[JUMLAH]]-NOTA[[#This Row],[DISC]])</f>
        <v>1274880</v>
      </c>
      <c r="AB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95" s="40" t="str">
        <f>IF(OR(NOTA[[#This Row],[QTY]]="",NOTA[[#This Row],[HARGA SATUAN]]="",),"",NOTA[[#This Row],[QTY]]*NOTA[[#This Row],[HARGA SATUAN]])</f>
        <v/>
      </c>
      <c r="AF95" s="37">
        <f ca="1">IF(NOTA[ID_H]="","",INDEX(NOTA[TANGGAL],MATCH(,INDIRECT(ADDRESS(ROW(NOTA[TANGGAL]),COLUMN(NOTA[TANGGAL]))&amp;":"&amp;ADDRESS(ROW(),COLUMN(NOTA[TANGGAL]))),-1)))</f>
        <v>45052</v>
      </c>
      <c r="AG95" s="35" t="str">
        <f ca="1">IF(NOTA[[#This Row],[NAMA BARANG]]="","",INDEX(NOTA[SUPPLIER],MATCH(,INDIRECT(ADDRESS(ROW(NOTA[ID]),COLUMN(NOTA[ID]))&amp;":"&amp;ADDRESS(ROW(),COLUMN(NOTA[ID]))),-1)))</f>
        <v>KENKO SINAR INDONESIA</v>
      </c>
      <c r="AH95" s="35" t="str">
        <f ca="1">IF(NOTA[[#This Row],[ID_H]]="","",IF(NOTA[[#This Row],[FAKTUR]]="",INDIRECT(ADDRESS(ROW()-1,COLUMN())),NOTA[[#This Row],[FAKTUR]]))</f>
        <v>ARTO MORO</v>
      </c>
      <c r="AI95" s="27" t="str">
        <f ca="1">IF(NOTA[[#This Row],[ID]]="","",COUNTIF(NOTA[ID_H],NOTA[[#This Row],[ID_H]]))</f>
        <v/>
      </c>
      <c r="AJ95" s="27">
        <f ca="1">IF(NOTA[[#This Row],[TGL.NOTA]]="",IF(NOTA[[#This Row],[SUPPLIER_H]]="","",AJ94),MONTH(NOTA[[#This Row],[TGL.NOTA]]))</f>
        <v>5</v>
      </c>
      <c r="AK95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L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M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N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" s="27" t="str">
        <f>IF(NOTA[[#This Row],[CONCAT4]]="","",_xlfn.IFNA(MATCH(NOTA[[#This Row],[CONCAT4]],[2]!RAW[CONCAT_H],0),FALSE))</f>
        <v/>
      </c>
      <c r="AP95" s="146">
        <f>IF(NOTA[[#This Row],[CONCAT1]]="","",MATCH(NOTA[[#This Row],[CONCAT1]],[3]!db[NB NOTA_C],0)+1)</f>
        <v>1350</v>
      </c>
    </row>
    <row r="96" spans="1:42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14</v>
      </c>
      <c r="E96" s="14"/>
      <c r="F96" s="16"/>
      <c r="G96" s="16"/>
      <c r="H96" s="20"/>
      <c r="I96" s="16"/>
      <c r="J96" s="37"/>
      <c r="K96" s="16"/>
      <c r="L96" s="16" t="s">
        <v>96</v>
      </c>
      <c r="M96" s="59">
        <v>1</v>
      </c>
      <c r="N96" s="58"/>
      <c r="O96" s="16"/>
      <c r="P96" s="60"/>
      <c r="Q96" s="38">
        <v>2764800</v>
      </c>
      <c r="R96" s="28" t="s">
        <v>150</v>
      </c>
      <c r="S96" s="39">
        <v>0.17</v>
      </c>
      <c r="T96" s="39"/>
      <c r="U96" s="40"/>
      <c r="V96" s="26"/>
      <c r="W96" s="40">
        <f>IF(NOTA[[#This Row],[HARGA/ CTN]]="",NOTA[[#This Row],[JUMLAH_H]],NOTA[[#This Row],[HARGA/ CTN]]*IF(NOTA[[#This Row],[C]]="",0,NOTA[[#This Row],[C]]))</f>
        <v>2764800</v>
      </c>
      <c r="X96" s="40">
        <f>IF(NOTA[[#This Row],[JUMLAH]]="","",NOTA[[#This Row],[JUMLAH]]*NOTA[[#This Row],[DISC 1]])</f>
        <v>470016.00000000006</v>
      </c>
      <c r="Y96" s="40">
        <f>IF(NOTA[[#This Row],[JUMLAH]]="","",(NOTA[[#This Row],[JUMLAH]]-NOTA[[#This Row],[DISC 1-]])*NOTA[[#This Row],[DISC 2]])</f>
        <v>0</v>
      </c>
      <c r="Z96" s="40">
        <f>IF(NOTA[[#This Row],[JUMLAH]]="","",NOTA[[#This Row],[DISC 1-]]+NOTA[[#This Row],[DISC 2-]])</f>
        <v>470016.00000000006</v>
      </c>
      <c r="AA96" s="40">
        <f>IF(NOTA[[#This Row],[JUMLAH]]="","",NOTA[[#This Row],[JUMLAH]]-NOTA[[#This Row],[DISC]])</f>
        <v>2294784</v>
      </c>
      <c r="AB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D96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96" s="40" t="str">
        <f>IF(OR(NOTA[[#This Row],[QTY]]="",NOTA[[#This Row],[HARGA SATUAN]]="",),"",NOTA[[#This Row],[QTY]]*NOTA[[#This Row],[HARGA SATUAN]])</f>
        <v/>
      </c>
      <c r="AF96" s="37">
        <f ca="1">IF(NOTA[ID_H]="","",INDEX(NOTA[TANGGAL],MATCH(,INDIRECT(ADDRESS(ROW(NOTA[TANGGAL]),COLUMN(NOTA[TANGGAL]))&amp;":"&amp;ADDRESS(ROW(),COLUMN(NOTA[TANGGAL]))),-1)))</f>
        <v>45052</v>
      </c>
      <c r="AG96" s="35" t="str">
        <f ca="1">IF(NOTA[[#This Row],[NAMA BARANG]]="","",INDEX(NOTA[SUPPLIER],MATCH(,INDIRECT(ADDRESS(ROW(NOTA[ID]),COLUMN(NOTA[ID]))&amp;":"&amp;ADDRESS(ROW(),COLUMN(NOTA[ID]))),-1)))</f>
        <v>KENKO SINAR INDONESIA</v>
      </c>
      <c r="AH96" s="35" t="str">
        <f ca="1">IF(NOTA[[#This Row],[ID_H]]="","",IF(NOTA[[#This Row],[FAKTUR]]="",INDIRECT(ADDRESS(ROW()-1,COLUMN())),NOTA[[#This Row],[FAKTUR]]))</f>
        <v>ARTO MORO</v>
      </c>
      <c r="AI96" s="27" t="str">
        <f ca="1">IF(NOTA[[#This Row],[ID]]="","",COUNTIF(NOTA[ID_H],NOTA[[#This Row],[ID_H]]))</f>
        <v/>
      </c>
      <c r="AJ96" s="27">
        <f ca="1">IF(NOTA[[#This Row],[TGL.NOTA]]="",IF(NOTA[[#This Row],[SUPPLIER_H]]="","",AJ95),MONTH(NOTA[[#This Row],[TGL.NOTA]]))</f>
        <v>5</v>
      </c>
      <c r="AK96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" s="27" t="str">
        <f>IF(NOTA[[#This Row],[CONCAT4]]="","",_xlfn.IFNA(MATCH(NOTA[[#This Row],[CONCAT4]],[2]!RAW[CONCAT_H],0),FALSE))</f>
        <v/>
      </c>
      <c r="AP96" s="146">
        <f>IF(NOTA[[#This Row],[CONCAT1]]="","",MATCH(NOTA[[#This Row],[CONCAT1]],[3]!db[NB NOTA_C],0)+1)</f>
        <v>1252</v>
      </c>
    </row>
    <row r="97" spans="1:42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9"/>
      <c r="N97" s="58"/>
      <c r="O97" s="16"/>
      <c r="P97" s="60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40" t="str">
        <f>IF(OR(NOTA[[#This Row],[QTY]]="",NOTA[[#This Row],[HARGA SATUAN]]="",),"",NOTA[[#This Row],[QTY]]*NOTA[[#This Row],[HARGA SATUAN]])</f>
        <v/>
      </c>
      <c r="AF97" s="37" t="str">
        <f ca="1">IF(NOTA[ID_H]="","",INDEX(NOTA[TANGGAL],MATCH(,INDIRECT(ADDRESS(ROW(NOTA[TANGGAL]),COLUMN(NOTA[TANGGAL]))&amp;":"&amp;ADDRESS(ROW(),COLUMN(NOTA[TANGGAL]))),-1)))</f>
        <v/>
      </c>
      <c r="AG97" s="35" t="str">
        <f ca="1">IF(NOTA[[#This Row],[NAMA BARANG]]="","",INDEX(NOTA[SUPPLIER],MATCH(,INDIRECT(ADDRESS(ROW(NOTA[ID]),COLUMN(NOTA[ID]))&amp;":"&amp;ADDRESS(ROW(),COLUMN(NOTA[ID]))),-1)))</f>
        <v/>
      </c>
      <c r="AH97" s="35" t="str">
        <f ca="1">IF(NOTA[[#This Row],[ID_H]]="","",IF(NOTA[[#This Row],[FAKTUR]]="",INDIRECT(ADDRESS(ROW()-1,COLUMN())),NOTA[[#This Row],[FAKTUR]]))</f>
        <v/>
      </c>
      <c r="AI97" s="27" t="str">
        <f ca="1">IF(NOTA[[#This Row],[ID]]="","",COUNTIF(NOTA[ID_H],NOTA[[#This Row],[ID_H]]))</f>
        <v/>
      </c>
      <c r="AJ97" s="27" t="str">
        <f ca="1">IF(NOTA[[#This Row],[TGL.NOTA]]="",IF(NOTA[[#This Row],[SUPPLIER_H]]="","",AJ96),MONTH(NOTA[[#This Row],[TGL.NOTA]]))</f>
        <v/>
      </c>
      <c r="AK97" s="27" t="str">
        <f>LOWER(SUBSTITUTE(SUBSTITUTE(SUBSTITUTE(SUBSTITUTE(SUBSTITUTE(SUBSTITUTE(SUBSTITUTE(SUBSTITUTE(SUBSTITUTE(NOTA[NAMA BARANG]," ",),".",""),"-",""),"(",""),")",""),",",""),"/",""),"""",""),"+",""))</f>
        <v/>
      </c>
      <c r="AL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" s="27" t="str">
        <f>IF(NOTA[[#This Row],[CONCAT4]]="","",_xlfn.IFNA(MATCH(NOTA[[#This Row],[CONCAT4]],[2]!RAW[CONCAT_H],0),FALSE))</f>
        <v/>
      </c>
      <c r="AP97" s="146" t="str">
        <f>IF(NOTA[[#This Row],[CONCAT1]]="","",MATCH(NOTA[[#This Row],[CONCAT1]],[3]!db[NB NOTA_C],0)+1)</f>
        <v/>
      </c>
    </row>
    <row r="98" spans="1:42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15</v>
      </c>
      <c r="E98" s="14"/>
      <c r="F98" s="16" t="s">
        <v>23</v>
      </c>
      <c r="G98" s="16" t="s">
        <v>24</v>
      </c>
      <c r="H98" s="20" t="s">
        <v>225</v>
      </c>
      <c r="I98" s="16" t="s">
        <v>229</v>
      </c>
      <c r="J98" s="37">
        <v>45049</v>
      </c>
      <c r="K98" s="16"/>
      <c r="L98" s="16" t="s">
        <v>218</v>
      </c>
      <c r="M98" s="28">
        <v>2</v>
      </c>
      <c r="N98" s="16"/>
      <c r="O98" s="16"/>
      <c r="P98" s="35"/>
      <c r="Q98" s="38">
        <v>2088000</v>
      </c>
      <c r="R98" s="28" t="s">
        <v>230</v>
      </c>
      <c r="S98" s="39">
        <v>0.17</v>
      </c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4176000</v>
      </c>
      <c r="X98" s="40">
        <f>IF(NOTA[[#This Row],[JUMLAH]]="","",NOTA[[#This Row],[JUMLAH]]*NOTA[[#This Row],[DISC 1]])</f>
        <v>709920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709920</v>
      </c>
      <c r="AA98" s="40">
        <f>IF(NOTA[[#This Row],[JUMLAH]]="","",NOTA[[#This Row],[JUMLAH]]-NOTA[[#This Row],[DISC]])</f>
        <v>3466080</v>
      </c>
      <c r="AB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98" s="40" t="str">
        <f>IF(OR(NOTA[[#This Row],[QTY]]="",NOTA[[#This Row],[HARGA SATUAN]]="",),"",NOTA[[#This Row],[QTY]]*NOTA[[#This Row],[HARGA SATUAN]])</f>
        <v/>
      </c>
      <c r="AF98" s="37">
        <f ca="1">IF(NOTA[ID_H]="","",INDEX(NOTA[TANGGAL],MATCH(,INDIRECT(ADDRESS(ROW(NOTA[TANGGAL]),COLUMN(NOTA[TANGGAL]))&amp;":"&amp;ADDRESS(ROW(),COLUMN(NOTA[TANGGAL]))),-1)))</f>
        <v>45052</v>
      </c>
      <c r="AG98" s="35" t="str">
        <f ca="1">IF(NOTA[[#This Row],[NAMA BARANG]]="","",INDEX(NOTA[SUPPLIER],MATCH(,INDIRECT(ADDRESS(ROW(NOTA[ID]),COLUMN(NOTA[ID]))&amp;":"&amp;ADDRESS(ROW(),COLUMN(NOTA[ID]))),-1)))</f>
        <v>KENKO SINAR INDONESIA</v>
      </c>
      <c r="AH98" s="35" t="str">
        <f ca="1">IF(NOTA[[#This Row],[ID_H]]="","",IF(NOTA[[#This Row],[FAKTUR]]="",INDIRECT(ADDRESS(ROW()-1,COLUMN())),NOTA[[#This Row],[FAKTUR]]))</f>
        <v>ARTO MORO</v>
      </c>
      <c r="AI98" s="27">
        <f ca="1">IF(NOTA[[#This Row],[ID]]="","",COUNTIF(NOTA[ID_H],NOTA[[#This Row],[ID_H]]))</f>
        <v>4</v>
      </c>
      <c r="AJ98" s="27">
        <f>IF(NOTA[[#This Row],[TGL.NOTA]]="",IF(NOTA[[#This Row],[SUPPLIER_H]]="","",AJ97),MONTH(NOTA[[#This Row],[TGL.NOTA]]))</f>
        <v>5</v>
      </c>
      <c r="AK9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9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O98" s="27" t="e">
        <f>IF(NOTA[[#This Row],[CONCAT4]]="","",_xlfn.IFNA(MATCH(NOTA[[#This Row],[CONCAT4]],[2]!RAW[CONCAT_H],0),FALSE))</f>
        <v>#REF!</v>
      </c>
      <c r="AP98" s="146">
        <f>IF(NOTA[[#This Row],[CONCAT1]]="","",MATCH(NOTA[[#This Row],[CONCAT1]],[3]!db[NB NOTA_C],0)+1)</f>
        <v>2221</v>
      </c>
    </row>
    <row r="99" spans="1:42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15</v>
      </c>
      <c r="E99" s="14"/>
      <c r="F99" s="16"/>
      <c r="G99" s="16"/>
      <c r="H99" s="20"/>
      <c r="I99" s="16"/>
      <c r="J99" s="37"/>
      <c r="K99" s="16"/>
      <c r="L99" s="16" t="s">
        <v>226</v>
      </c>
      <c r="M99" s="28">
        <v>8</v>
      </c>
      <c r="N99" s="16"/>
      <c r="O99" s="16"/>
      <c r="P99" s="35"/>
      <c r="Q99" s="38">
        <v>3888000</v>
      </c>
      <c r="R99" s="28" t="s">
        <v>231</v>
      </c>
      <c r="S99" s="39">
        <v>0.17</v>
      </c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31104000</v>
      </c>
      <c r="X99" s="40">
        <f>IF(NOTA[[#This Row],[JUMLAH]]="","",NOTA[[#This Row],[JUMLAH]]*NOTA[[#This Row],[DISC 1]])</f>
        <v>5287680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5287680</v>
      </c>
      <c r="AA99" s="40">
        <f>IF(NOTA[[#This Row],[JUMLAH]]="","",NOTA[[#This Row],[JUMLAH]]-NOTA[[#This Row],[DISC]])</f>
        <v>25816320</v>
      </c>
      <c r="AB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9" s="40" t="str">
        <f>IF(OR(NOTA[[#This Row],[QTY]]="",NOTA[[#This Row],[HARGA SATUAN]]="",),"",NOTA[[#This Row],[QTY]]*NOTA[[#This Row],[HARGA SATUAN]])</f>
        <v/>
      </c>
      <c r="AF99" s="37">
        <f ca="1">IF(NOTA[ID_H]="","",INDEX(NOTA[TANGGAL],MATCH(,INDIRECT(ADDRESS(ROW(NOTA[TANGGAL]),COLUMN(NOTA[TANGGAL]))&amp;":"&amp;ADDRESS(ROW(),COLUMN(NOTA[TANGGAL]))),-1)))</f>
        <v>45052</v>
      </c>
      <c r="AG99" s="35" t="str">
        <f ca="1">IF(NOTA[[#This Row],[NAMA BARANG]]="","",INDEX(NOTA[SUPPLIER],MATCH(,INDIRECT(ADDRESS(ROW(NOTA[ID]),COLUMN(NOTA[ID]))&amp;":"&amp;ADDRESS(ROW(),COLUMN(NOTA[ID]))),-1)))</f>
        <v>KENKO SINAR INDONESIA</v>
      </c>
      <c r="AH99" s="35" t="str">
        <f ca="1">IF(NOTA[[#This Row],[ID_H]]="","",IF(NOTA[[#This Row],[FAKTUR]]="",INDIRECT(ADDRESS(ROW()-1,COLUMN())),NOTA[[#This Row],[FAKTUR]]))</f>
        <v>ARTO MORO</v>
      </c>
      <c r="AI99" s="27" t="str">
        <f ca="1">IF(NOTA[[#This Row],[ID]]="","",COUNTIF(NOTA[ID_H],NOTA[[#This Row],[ID_H]]))</f>
        <v/>
      </c>
      <c r="AJ99" s="27">
        <f ca="1">IF(NOTA[[#This Row],[TGL.NOTA]]="",IF(NOTA[[#This Row],[SUPPLIER_H]]="","",AJ98),MONTH(NOTA[[#This Row],[TGL.NOTA]]))</f>
        <v>5</v>
      </c>
      <c r="AK99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" s="27" t="str">
        <f>IF(NOTA[[#This Row],[CONCAT4]]="","",_xlfn.IFNA(MATCH(NOTA[[#This Row],[CONCAT4]],[2]!RAW[CONCAT_H],0),FALSE))</f>
        <v/>
      </c>
      <c r="AP99" s="146">
        <f>IF(NOTA[[#This Row],[CONCAT1]]="","",MATCH(NOTA[[#This Row],[CONCAT1]],[3]!db[NB NOTA_C],0)+1)</f>
        <v>1214</v>
      </c>
    </row>
    <row r="100" spans="1:42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15</v>
      </c>
      <c r="E100" s="14"/>
      <c r="F100" s="16"/>
      <c r="G100" s="16"/>
      <c r="H100" s="20"/>
      <c r="I100" s="16"/>
      <c r="J100" s="37"/>
      <c r="K100" s="16"/>
      <c r="L100" s="16" t="s">
        <v>227</v>
      </c>
      <c r="M100" s="28">
        <v>5</v>
      </c>
      <c r="N100" s="16"/>
      <c r="O100" s="16"/>
      <c r="P100" s="35"/>
      <c r="Q100" s="38">
        <v>504000</v>
      </c>
      <c r="R100" s="28" t="s">
        <v>232</v>
      </c>
      <c r="S100" s="39">
        <v>0.17</v>
      </c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2520000</v>
      </c>
      <c r="X100" s="40">
        <f>IF(NOTA[[#This Row],[JUMLAH]]="","",NOTA[[#This Row],[JUMLAH]]*NOTA[[#This Row],[DISC 1]])</f>
        <v>428400.00000000006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428400.00000000006</v>
      </c>
      <c r="AA100" s="40">
        <f>IF(NOTA[[#This Row],[JUMLAH]]="","",NOTA[[#This Row],[JUMLAH]]-NOTA[[#This Row],[DISC]])</f>
        <v>2091600</v>
      </c>
      <c r="AB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00" s="40" t="str">
        <f>IF(OR(NOTA[[#This Row],[QTY]]="",NOTA[[#This Row],[HARGA SATUAN]]="",),"",NOTA[[#This Row],[QTY]]*NOTA[[#This Row],[HARGA SATUAN]])</f>
        <v/>
      </c>
      <c r="AF100" s="37">
        <f ca="1">IF(NOTA[ID_H]="","",INDEX(NOTA[TANGGAL],MATCH(,INDIRECT(ADDRESS(ROW(NOTA[TANGGAL]),COLUMN(NOTA[TANGGAL]))&amp;":"&amp;ADDRESS(ROW(),COLUMN(NOTA[TANGGAL]))),-1)))</f>
        <v>45052</v>
      </c>
      <c r="AG100" s="35" t="str">
        <f ca="1">IF(NOTA[[#This Row],[NAMA BARANG]]="","",INDEX(NOTA[SUPPLIER],MATCH(,INDIRECT(ADDRESS(ROW(NOTA[ID]),COLUMN(NOTA[ID]))&amp;":"&amp;ADDRESS(ROW(),COLUMN(NOTA[ID]))),-1)))</f>
        <v>KENKO SINAR INDONESIA</v>
      </c>
      <c r="AH100" s="35" t="str">
        <f ca="1">IF(NOTA[[#This Row],[ID_H]]="","",IF(NOTA[[#This Row],[FAKTUR]]="",INDIRECT(ADDRESS(ROW()-1,COLUMN())),NOTA[[#This Row],[FAKTUR]]))</f>
        <v>ARTO MORO</v>
      </c>
      <c r="AI100" s="27" t="str">
        <f ca="1">IF(NOTA[[#This Row],[ID]]="","",COUNTIF(NOTA[ID_H],NOTA[[#This Row],[ID_H]]))</f>
        <v/>
      </c>
      <c r="AJ100" s="27">
        <f ca="1">IF(NOTA[[#This Row],[TGL.NOTA]]="",IF(NOTA[[#This Row],[SUPPLIER_H]]="","",AJ99),MONTH(NOTA[[#This Row],[TGL.NOTA]]))</f>
        <v>5</v>
      </c>
      <c r="AK10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L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M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N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" s="27" t="str">
        <f>IF(NOTA[[#This Row],[CONCAT4]]="","",_xlfn.IFNA(MATCH(NOTA[[#This Row],[CONCAT4]],[2]!RAW[CONCAT_H],0),FALSE))</f>
        <v/>
      </c>
      <c r="AP100" s="146">
        <f>IF(NOTA[[#This Row],[CONCAT1]]="","",MATCH(NOTA[[#This Row],[CONCAT1]],[3]!db[NB NOTA_C],0)+1)</f>
        <v>1299</v>
      </c>
    </row>
    <row r="101" spans="1:42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15</v>
      </c>
      <c r="E101" s="14"/>
      <c r="F101" s="16"/>
      <c r="G101" s="16"/>
      <c r="H101" s="20"/>
      <c r="I101" s="16"/>
      <c r="J101" s="37"/>
      <c r="K101" s="16"/>
      <c r="L101" s="16" t="s">
        <v>228</v>
      </c>
      <c r="M101" s="28">
        <v>3</v>
      </c>
      <c r="N101" s="16"/>
      <c r="O101" s="16"/>
      <c r="P101" s="35"/>
      <c r="Q101" s="38">
        <v>2880000</v>
      </c>
      <c r="R101" s="28" t="s">
        <v>151</v>
      </c>
      <c r="S101" s="39">
        <v>0.17</v>
      </c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8640000</v>
      </c>
      <c r="X101" s="40">
        <f>IF(NOTA[[#This Row],[JUMLAH]]="","",NOTA[[#This Row],[JUMLAH]]*NOTA[[#This Row],[DISC 1]])</f>
        <v>1468800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1468800</v>
      </c>
      <c r="AA101" s="40">
        <f>IF(NOTA[[#This Row],[JUMLAH]]="","",NOTA[[#This Row],[JUMLAH]]-NOTA[[#This Row],[DISC]])</f>
        <v>7171200</v>
      </c>
      <c r="AB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C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D101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01" s="40" t="str">
        <f>IF(OR(NOTA[[#This Row],[QTY]]="",NOTA[[#This Row],[HARGA SATUAN]]="",),"",NOTA[[#This Row],[QTY]]*NOTA[[#This Row],[HARGA SATUAN]])</f>
        <v/>
      </c>
      <c r="AF101" s="37">
        <f ca="1">IF(NOTA[ID_H]="","",INDEX(NOTA[TANGGAL],MATCH(,INDIRECT(ADDRESS(ROW(NOTA[TANGGAL]),COLUMN(NOTA[TANGGAL]))&amp;":"&amp;ADDRESS(ROW(),COLUMN(NOTA[TANGGAL]))),-1)))</f>
        <v>45052</v>
      </c>
      <c r="AG101" s="35" t="str">
        <f ca="1">IF(NOTA[[#This Row],[NAMA BARANG]]="","",INDEX(NOTA[SUPPLIER],MATCH(,INDIRECT(ADDRESS(ROW(NOTA[ID]),COLUMN(NOTA[ID]))&amp;":"&amp;ADDRESS(ROW(),COLUMN(NOTA[ID]))),-1)))</f>
        <v>KENKO SINAR INDONESIA</v>
      </c>
      <c r="AH101" s="35" t="str">
        <f ca="1">IF(NOTA[[#This Row],[ID_H]]="","",IF(NOTA[[#This Row],[FAKTUR]]="",INDIRECT(ADDRESS(ROW()-1,COLUMN())),NOTA[[#This Row],[FAKTUR]]))</f>
        <v>ARTO MORO</v>
      </c>
      <c r="AI101" s="27" t="str">
        <f ca="1">IF(NOTA[[#This Row],[ID]]="","",COUNTIF(NOTA[ID_H],NOTA[[#This Row],[ID_H]]))</f>
        <v/>
      </c>
      <c r="AJ101" s="27">
        <f ca="1">IF(NOTA[[#This Row],[TGL.NOTA]]="",IF(NOTA[[#This Row],[SUPPLIER_H]]="","",AJ100),MONTH(NOTA[[#This Row],[TGL.NOTA]]))</f>
        <v>5</v>
      </c>
      <c r="AK101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" s="27" t="str">
        <f>IF(NOTA[[#This Row],[CONCAT4]]="","",_xlfn.IFNA(MATCH(NOTA[[#This Row],[CONCAT4]],[2]!RAW[CONCAT_H],0),FALSE))</f>
        <v/>
      </c>
      <c r="AP101" s="146">
        <f>IF(NOTA[[#This Row],[CONCAT1]]="","",MATCH(NOTA[[#This Row],[CONCAT1]],[3]!db[NB NOTA_C],0)+1)</f>
        <v>1204</v>
      </c>
    </row>
    <row r="102" spans="1:42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 t="str">
        <f ca="1">IF(NOTA[[#This Row],[NAMA BARANG]]="","",INDEX(NOTA[ID],MATCH(,INDIRECT(ADDRESS(ROW(NOTA[ID]),COLUMN(NOTA[ID]))&amp;":"&amp;ADDRESS(ROW(),COLUMN(NOTA[ID]))),-1)))</f>
        <v/>
      </c>
      <c r="E102" s="14"/>
      <c r="F102" s="16"/>
      <c r="G102" s="16"/>
      <c r="H102" s="20"/>
      <c r="I102" s="16"/>
      <c r="J102" s="37"/>
      <c r="K102" s="16"/>
      <c r="L102" s="16"/>
      <c r="M102" s="28"/>
      <c r="N102" s="16"/>
      <c r="O102" s="16"/>
      <c r="P102" s="35"/>
      <c r="Q102" s="38"/>
      <c r="R102" s="28"/>
      <c r="S102" s="39"/>
      <c r="T102" s="39"/>
      <c r="U102" s="40"/>
      <c r="V102" s="26"/>
      <c r="W102" s="40" t="str">
        <f>IF(NOTA[[#This Row],[HARGA/ CTN]]="",NOTA[[#This Row],[JUMLAH_H]],NOTA[[#This Row],[HARGA/ CTN]]*IF(NOTA[[#This Row],[C]]="",0,NOTA[[#This Row],[C]]))</f>
        <v/>
      </c>
      <c r="X102" s="40" t="str">
        <f>IF(NOTA[[#This Row],[JUMLAH]]="","",NOTA[[#This Row],[JUMLAH]]*NOTA[[#This Row],[DISC 1]])</f>
        <v/>
      </c>
      <c r="Y102" s="40" t="str">
        <f>IF(NOTA[[#This Row],[JUMLAH]]="","",(NOTA[[#This Row],[JUMLAH]]-NOTA[[#This Row],[DISC 1-]])*NOTA[[#This Row],[DISC 2]])</f>
        <v/>
      </c>
      <c r="Z102" s="40" t="str">
        <f>IF(NOTA[[#This Row],[JUMLAH]]="","",NOTA[[#This Row],[DISC 1-]]+NOTA[[#This Row],[DISC 2-]])</f>
        <v/>
      </c>
      <c r="AA102" s="40" t="str">
        <f>IF(NOTA[[#This Row],[JUMLAH]]="","",NOTA[[#This Row],[JUMLAH]]-NOTA[[#This Row],[DISC]])</f>
        <v/>
      </c>
      <c r="AB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40" t="str">
        <f>IF(OR(NOTA[[#This Row],[QTY]]="",NOTA[[#This Row],[HARGA SATUAN]]="",),"",NOTA[[#This Row],[QTY]]*NOTA[[#This Row],[HARGA SATUAN]])</f>
        <v/>
      </c>
      <c r="AF102" s="37" t="str">
        <f ca="1">IF(NOTA[ID_H]="","",INDEX(NOTA[TANGGAL],MATCH(,INDIRECT(ADDRESS(ROW(NOTA[TANGGAL]),COLUMN(NOTA[TANGGAL]))&amp;":"&amp;ADDRESS(ROW(),COLUMN(NOTA[TANGGAL]))),-1)))</f>
        <v/>
      </c>
      <c r="AG102" s="35" t="str">
        <f ca="1">IF(NOTA[[#This Row],[NAMA BARANG]]="","",INDEX(NOTA[SUPPLIER],MATCH(,INDIRECT(ADDRESS(ROW(NOTA[ID]),COLUMN(NOTA[ID]))&amp;":"&amp;ADDRESS(ROW(),COLUMN(NOTA[ID]))),-1)))</f>
        <v/>
      </c>
      <c r="AH102" s="35" t="str">
        <f ca="1">IF(NOTA[[#This Row],[ID_H]]="","",IF(NOTA[[#This Row],[FAKTUR]]="",INDIRECT(ADDRESS(ROW()-1,COLUMN())),NOTA[[#This Row],[FAKTUR]]))</f>
        <v/>
      </c>
      <c r="AI102" s="27" t="str">
        <f ca="1">IF(NOTA[[#This Row],[ID]]="","",COUNTIF(NOTA[ID_H],NOTA[[#This Row],[ID_H]]))</f>
        <v/>
      </c>
      <c r="AJ102" s="27" t="str">
        <f ca="1">IF(NOTA[[#This Row],[TGL.NOTA]]="",IF(NOTA[[#This Row],[SUPPLIER_H]]="","",AJ101),MONTH(NOTA[[#This Row],[TGL.NOTA]]))</f>
        <v/>
      </c>
      <c r="AK102" s="27" t="str">
        <f>LOWER(SUBSTITUTE(SUBSTITUTE(SUBSTITUTE(SUBSTITUTE(SUBSTITUTE(SUBSTITUTE(SUBSTITUTE(SUBSTITUTE(SUBSTITUTE(NOTA[NAMA BARANG]," ",),".",""),"-",""),"(",""),")",""),",",""),"/",""),"""",""),"+",""))</f>
        <v/>
      </c>
      <c r="AL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" s="27" t="str">
        <f>IF(NOTA[[#This Row],[CONCAT4]]="","",_xlfn.IFNA(MATCH(NOTA[[#This Row],[CONCAT4]],[2]!RAW[CONCAT_H],0),FALSE))</f>
        <v/>
      </c>
      <c r="AP102" s="146" t="str">
        <f>IF(NOTA[[#This Row],[CONCAT1]]="","",MATCH(NOTA[[#This Row],[CONCAT1]],[3]!db[NB NOTA_C],0)+1)</f>
        <v/>
      </c>
    </row>
    <row r="103" spans="1:42" ht="20.100000000000001" customHeight="1" x14ac:dyDescent="0.25">
      <c r="A103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1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103" s="36" t="e">
        <f ca="1">IF(NOTA[[#This Row],[ID_P]]="","",MATCH(NOTA[[#This Row],[ID_P]],[1]!B_MSK[N_ID],0))</f>
        <v>#REF!</v>
      </c>
      <c r="D103" s="36">
        <f ca="1">IF(NOTA[[#This Row],[NAMA BARANG]]="","",INDEX(NOTA[ID],MATCH(,INDIRECT(ADDRESS(ROW(NOTA[ID]),COLUMN(NOTA[ID]))&amp;":"&amp;ADDRESS(ROW(),COLUMN(NOTA[ID]))),-1)))</f>
        <v>16</v>
      </c>
      <c r="E103" s="14"/>
      <c r="F103" s="16" t="s">
        <v>240</v>
      </c>
      <c r="G103" s="16" t="s">
        <v>112</v>
      </c>
      <c r="H103" s="20" t="s">
        <v>241</v>
      </c>
      <c r="I103" s="16"/>
      <c r="J103" s="37">
        <v>45049</v>
      </c>
      <c r="K103" s="16"/>
      <c r="L103" s="16" t="s">
        <v>242</v>
      </c>
      <c r="M103" s="28"/>
      <c r="N103" s="16">
        <v>120</v>
      </c>
      <c r="O103" s="16" t="s">
        <v>160</v>
      </c>
      <c r="P103" s="35">
        <v>12000</v>
      </c>
      <c r="Q103" s="38"/>
      <c r="R103" s="28"/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1440000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1440000</v>
      </c>
      <c r="AB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3" s="40">
        <f>IF(OR(NOTA[[#This Row],[QTY]]="",NOTA[[#This Row],[HARGA SATUAN]]="",),"",NOTA[[#This Row],[QTY]]*NOTA[[#This Row],[HARGA SATUAN]])</f>
        <v>1440000</v>
      </c>
      <c r="AF103" s="37">
        <f ca="1">IF(NOTA[ID_H]="","",INDEX(NOTA[TANGGAL],MATCH(,INDIRECT(ADDRESS(ROW(NOTA[TANGGAL]),COLUMN(NOTA[TANGGAL]))&amp;":"&amp;ADDRESS(ROW(),COLUMN(NOTA[TANGGAL]))),-1)))</f>
        <v>45052</v>
      </c>
      <c r="AG103" s="35" t="str">
        <f ca="1">IF(NOTA[[#This Row],[NAMA BARANG]]="","",INDEX(NOTA[SUPPLIER],MATCH(,INDIRECT(ADDRESS(ROW(NOTA[ID]),COLUMN(NOTA[ID]))&amp;":"&amp;ADDRESS(ROW(),COLUMN(NOTA[ID]))),-1)))</f>
        <v>JAYA MAKMUR</v>
      </c>
      <c r="AH103" s="35" t="str">
        <f ca="1">IF(NOTA[[#This Row],[ID_H]]="","",IF(NOTA[[#This Row],[FAKTUR]]="",INDIRECT(ADDRESS(ROW()-1,COLUMN())),NOTA[[#This Row],[FAKTUR]]))</f>
        <v>UNTANA</v>
      </c>
      <c r="AI103" s="27">
        <f ca="1">IF(NOTA[[#This Row],[ID]]="","",COUNTIF(NOTA[ID_H],NOTA[[#This Row],[ID_H]]))</f>
        <v>6</v>
      </c>
      <c r="AJ103" s="27">
        <f>IF(NOTA[[#This Row],[TGL.NOTA]]="",IF(NOTA[[#This Row],[SUPPLIER_H]]="","",AJ102),MONTH(NOTA[[#This Row],[TGL.NOTA]]))</f>
        <v>5</v>
      </c>
      <c r="AK103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M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N103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O103" s="27" t="e">
        <f>IF(NOTA[[#This Row],[CONCAT4]]="","",_xlfn.IFNA(MATCH(NOTA[[#This Row],[CONCAT4]],[2]!RAW[CONCAT_H],0),FALSE))</f>
        <v>#REF!</v>
      </c>
      <c r="AP103" s="146">
        <f>IF(NOTA[[#This Row],[CONCAT1]]="","",MATCH(NOTA[[#This Row],[CONCAT1]],[3]!db[NB NOTA_C],0)+1)</f>
        <v>2189</v>
      </c>
    </row>
    <row r="104" spans="1:42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16</v>
      </c>
      <c r="E104" s="14"/>
      <c r="F104" s="16"/>
      <c r="G104" s="16"/>
      <c r="H104" s="20"/>
      <c r="I104" s="16"/>
      <c r="J104" s="37"/>
      <c r="K104" s="16"/>
      <c r="L104" s="16" t="s">
        <v>243</v>
      </c>
      <c r="M104" s="28"/>
      <c r="N104" s="16">
        <v>120</v>
      </c>
      <c r="O104" s="16" t="s">
        <v>160</v>
      </c>
      <c r="P104" s="35">
        <v>12000</v>
      </c>
      <c r="Q104" s="38"/>
      <c r="R104" s="28"/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1440000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1440000</v>
      </c>
      <c r="AB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4" s="40">
        <f>IF(OR(NOTA[[#This Row],[QTY]]="",NOTA[[#This Row],[HARGA SATUAN]]="",),"",NOTA[[#This Row],[QTY]]*NOTA[[#This Row],[HARGA SATUAN]])</f>
        <v>1440000</v>
      </c>
      <c r="AF104" s="37">
        <f ca="1">IF(NOTA[ID_H]="","",INDEX(NOTA[TANGGAL],MATCH(,INDIRECT(ADDRESS(ROW(NOTA[TANGGAL]),COLUMN(NOTA[TANGGAL]))&amp;":"&amp;ADDRESS(ROW(),COLUMN(NOTA[TANGGAL]))),-1)))</f>
        <v>45052</v>
      </c>
      <c r="AG104" s="35" t="str">
        <f ca="1">IF(NOTA[[#This Row],[NAMA BARANG]]="","",INDEX(NOTA[SUPPLIER],MATCH(,INDIRECT(ADDRESS(ROW(NOTA[ID]),COLUMN(NOTA[ID]))&amp;":"&amp;ADDRESS(ROW(),COLUMN(NOTA[ID]))),-1)))</f>
        <v>JAYA MAKMUR</v>
      </c>
      <c r="AH104" s="35" t="str">
        <f ca="1">IF(NOTA[[#This Row],[ID_H]]="","",IF(NOTA[[#This Row],[FAKTUR]]="",INDIRECT(ADDRESS(ROW()-1,COLUMN())),NOTA[[#This Row],[FAKTUR]]))</f>
        <v>UNTANA</v>
      </c>
      <c r="AI104" s="27" t="str">
        <f ca="1">IF(NOTA[[#This Row],[ID]]="","",COUNTIF(NOTA[ID_H],NOTA[[#This Row],[ID_H]]))</f>
        <v/>
      </c>
      <c r="AJ104" s="27">
        <f ca="1">IF(NOTA[[#This Row],[TGL.NOTA]]="",IF(NOTA[[#This Row],[SUPPLIER_H]]="","",AJ103),MONTH(NOTA[[#This Row],[TGL.NOTA]]))</f>
        <v>5</v>
      </c>
      <c r="AK104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M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N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" s="27" t="str">
        <f>IF(NOTA[[#This Row],[CONCAT4]]="","",_xlfn.IFNA(MATCH(NOTA[[#This Row],[CONCAT4]],[2]!RAW[CONCAT_H],0),FALSE))</f>
        <v/>
      </c>
      <c r="AP104" s="146">
        <f>IF(NOTA[[#This Row],[CONCAT1]]="","",MATCH(NOTA[[#This Row],[CONCAT1]],[3]!db[NB NOTA_C],0)+1)</f>
        <v>2188</v>
      </c>
    </row>
    <row r="105" spans="1:42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16</v>
      </c>
      <c r="E105" s="14"/>
      <c r="F105" s="16"/>
      <c r="G105" s="16"/>
      <c r="H105" s="20"/>
      <c r="I105" s="16"/>
      <c r="J105" s="37"/>
      <c r="K105" s="16"/>
      <c r="L105" s="16" t="s">
        <v>244</v>
      </c>
      <c r="M105" s="28"/>
      <c r="N105" s="16">
        <v>120</v>
      </c>
      <c r="O105" s="16" t="s">
        <v>160</v>
      </c>
      <c r="P105" s="35">
        <v>12000</v>
      </c>
      <c r="Q105" s="38"/>
      <c r="R105" s="28"/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1440000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1440000</v>
      </c>
      <c r="AB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5" s="40">
        <f>IF(OR(NOTA[[#This Row],[QTY]]="",NOTA[[#This Row],[HARGA SATUAN]]="",),"",NOTA[[#This Row],[QTY]]*NOTA[[#This Row],[HARGA SATUAN]])</f>
        <v>1440000</v>
      </c>
      <c r="AF105" s="37">
        <f ca="1">IF(NOTA[ID_H]="","",INDEX(NOTA[TANGGAL],MATCH(,INDIRECT(ADDRESS(ROW(NOTA[TANGGAL]),COLUMN(NOTA[TANGGAL]))&amp;":"&amp;ADDRESS(ROW(),COLUMN(NOTA[TANGGAL]))),-1)))</f>
        <v>45052</v>
      </c>
      <c r="AG105" s="35" t="str">
        <f ca="1">IF(NOTA[[#This Row],[NAMA BARANG]]="","",INDEX(NOTA[SUPPLIER],MATCH(,INDIRECT(ADDRESS(ROW(NOTA[ID]),COLUMN(NOTA[ID]))&amp;":"&amp;ADDRESS(ROW(),COLUMN(NOTA[ID]))),-1)))</f>
        <v>JAYA MAKMUR</v>
      </c>
      <c r="AH105" s="35" t="str">
        <f ca="1">IF(NOTA[[#This Row],[ID_H]]="","",IF(NOTA[[#This Row],[FAKTUR]]="",INDIRECT(ADDRESS(ROW()-1,COLUMN())),NOTA[[#This Row],[FAKTUR]]))</f>
        <v>UNTANA</v>
      </c>
      <c r="AI105" s="27" t="str">
        <f ca="1">IF(NOTA[[#This Row],[ID]]="","",COUNTIF(NOTA[ID_H],NOTA[[#This Row],[ID_H]]))</f>
        <v/>
      </c>
      <c r="AJ105" s="27">
        <f ca="1">IF(NOTA[[#This Row],[TGL.NOTA]]="",IF(NOTA[[#This Row],[SUPPLIER_H]]="","",AJ104),MONTH(NOTA[[#This Row],[TGL.NOTA]]))</f>
        <v>5</v>
      </c>
      <c r="AK105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M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N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" s="27" t="str">
        <f>IF(NOTA[[#This Row],[CONCAT4]]="","",_xlfn.IFNA(MATCH(NOTA[[#This Row],[CONCAT4]],[2]!RAW[CONCAT_H],0),FALSE))</f>
        <v/>
      </c>
      <c r="AP105" s="146">
        <f>IF(NOTA[[#This Row],[CONCAT1]]="","",MATCH(NOTA[[#This Row],[CONCAT1]],[3]!db[NB NOTA_C],0)+1)</f>
        <v>2190</v>
      </c>
    </row>
    <row r="106" spans="1:42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16</v>
      </c>
      <c r="E106" s="14"/>
      <c r="F106" s="16"/>
      <c r="G106" s="16"/>
      <c r="H106" s="20"/>
      <c r="I106" s="16"/>
      <c r="J106" s="37"/>
      <c r="K106" s="16"/>
      <c r="L106" s="16" t="s">
        <v>242</v>
      </c>
      <c r="M106" s="28"/>
      <c r="N106" s="16">
        <v>12</v>
      </c>
      <c r="O106" s="16" t="s">
        <v>160</v>
      </c>
      <c r="P106" s="35"/>
      <c r="Q106" s="38"/>
      <c r="R106" s="28"/>
      <c r="S106" s="39"/>
      <c r="T106" s="39"/>
      <c r="U106" s="40"/>
      <c r="V106" s="26"/>
      <c r="W106" s="40" t="str">
        <f>IF(NOTA[[#This Row],[HARGA/ CTN]]="",NOTA[[#This Row],[JUMLAH_H]],NOTA[[#This Row],[HARGA/ CTN]]*IF(NOTA[[#This Row],[C]]="",0,NOTA[[#This Row],[C]]))</f>
        <v/>
      </c>
      <c r="X106" s="40" t="str">
        <f>IF(NOTA[[#This Row],[JUMLAH]]="","",NOTA[[#This Row],[JUMLAH]]*NOTA[[#This Row],[DISC 1]])</f>
        <v/>
      </c>
      <c r="Y106" s="40" t="str">
        <f>IF(NOTA[[#This Row],[JUMLAH]]="","",(NOTA[[#This Row],[JUMLAH]]-NOTA[[#This Row],[DISC 1-]])*NOTA[[#This Row],[DISC 2]])</f>
        <v/>
      </c>
      <c r="Z106" s="40" t="str">
        <f>IF(NOTA[[#This Row],[JUMLAH]]="","",NOTA[[#This Row],[DISC 1-]]+NOTA[[#This Row],[DISC 2-]])</f>
        <v/>
      </c>
      <c r="AA106" s="40" t="str">
        <f>IF(NOTA[[#This Row],[JUMLAH]]="","",NOTA[[#This Row],[JUMLAH]]-NOTA[[#This Row],[DISC]])</f>
        <v/>
      </c>
      <c r="AB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40" t="str">
        <f>IF(OR(NOTA[[#This Row],[QTY]]="",NOTA[[#This Row],[HARGA SATUAN]]="",),"",NOTA[[#This Row],[QTY]]*NOTA[[#This Row],[HARGA SATUAN]])</f>
        <v/>
      </c>
      <c r="AF106" s="37">
        <f ca="1">IF(NOTA[ID_H]="","",INDEX(NOTA[TANGGAL],MATCH(,INDIRECT(ADDRESS(ROW(NOTA[TANGGAL]),COLUMN(NOTA[TANGGAL]))&amp;":"&amp;ADDRESS(ROW(),COLUMN(NOTA[TANGGAL]))),-1)))</f>
        <v>45052</v>
      </c>
      <c r="AG106" s="35" t="str">
        <f ca="1">IF(NOTA[[#This Row],[NAMA BARANG]]="","",INDEX(NOTA[SUPPLIER],MATCH(,INDIRECT(ADDRESS(ROW(NOTA[ID]),COLUMN(NOTA[ID]))&amp;":"&amp;ADDRESS(ROW(),COLUMN(NOTA[ID]))),-1)))</f>
        <v>JAYA MAKMUR</v>
      </c>
      <c r="AH106" s="35" t="str">
        <f ca="1">IF(NOTA[[#This Row],[ID_H]]="","",IF(NOTA[[#This Row],[FAKTUR]]="",INDIRECT(ADDRESS(ROW()-1,COLUMN())),NOTA[[#This Row],[FAKTUR]]))</f>
        <v>UNTANA</v>
      </c>
      <c r="AI106" s="27" t="str">
        <f ca="1">IF(NOTA[[#This Row],[ID]]="","",COUNTIF(NOTA[ID_H],NOTA[[#This Row],[ID_H]]))</f>
        <v/>
      </c>
      <c r="AJ106" s="27">
        <f ca="1">IF(NOTA[[#This Row],[TGL.NOTA]]="",IF(NOTA[[#This Row],[SUPPLIER_H]]="","",AJ105),MONTH(NOTA[[#This Row],[TGL.NOTA]]))</f>
        <v>5</v>
      </c>
      <c r="AK106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M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N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" s="27" t="str">
        <f>IF(NOTA[[#This Row],[CONCAT4]]="","",_xlfn.IFNA(MATCH(NOTA[[#This Row],[CONCAT4]],[2]!RAW[CONCAT_H],0),FALSE))</f>
        <v/>
      </c>
      <c r="AP106" s="146">
        <f>IF(NOTA[[#This Row],[CONCAT1]]="","",MATCH(NOTA[[#This Row],[CONCAT1]],[3]!db[NB NOTA_C],0)+1)</f>
        <v>2189</v>
      </c>
    </row>
    <row r="107" spans="1:42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16</v>
      </c>
      <c r="E107" s="14"/>
      <c r="F107" s="16"/>
      <c r="G107" s="16"/>
      <c r="H107" s="20"/>
      <c r="I107" s="16"/>
      <c r="J107" s="37"/>
      <c r="K107" s="16"/>
      <c r="L107" s="144" t="s">
        <v>243</v>
      </c>
      <c r="M107" s="28"/>
      <c r="N107" s="16">
        <v>12</v>
      </c>
      <c r="O107" s="16" t="s">
        <v>160</v>
      </c>
      <c r="P107" s="35"/>
      <c r="Q107" s="38"/>
      <c r="R107" s="28"/>
      <c r="S107" s="39"/>
      <c r="T107" s="39"/>
      <c r="U107" s="40"/>
      <c r="V107" s="26"/>
      <c r="W107" s="40" t="str">
        <f>IF(NOTA[[#This Row],[HARGA/ CTN]]="",NOTA[[#This Row],[JUMLAH_H]],NOTA[[#This Row],[HARGA/ CTN]]*IF(NOTA[[#This Row],[C]]="",0,NOTA[[#This Row],[C]]))</f>
        <v/>
      </c>
      <c r="X107" s="40" t="str">
        <f>IF(NOTA[[#This Row],[JUMLAH]]="","",NOTA[[#This Row],[JUMLAH]]*NOTA[[#This Row],[DISC 1]])</f>
        <v/>
      </c>
      <c r="Y107" s="40" t="str">
        <f>IF(NOTA[[#This Row],[JUMLAH]]="","",(NOTA[[#This Row],[JUMLAH]]-NOTA[[#This Row],[DISC 1-]])*NOTA[[#This Row],[DISC 2]])</f>
        <v/>
      </c>
      <c r="Z107" s="40" t="str">
        <f>IF(NOTA[[#This Row],[JUMLAH]]="","",NOTA[[#This Row],[DISC 1-]]+NOTA[[#This Row],[DISC 2-]])</f>
        <v/>
      </c>
      <c r="AA107" s="40" t="str">
        <f>IF(NOTA[[#This Row],[JUMLAH]]="","",NOTA[[#This Row],[JUMLAH]]-NOTA[[#This Row],[DISC]])</f>
        <v/>
      </c>
      <c r="AB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40" t="str">
        <f>IF(OR(NOTA[[#This Row],[QTY]]="",NOTA[[#This Row],[HARGA SATUAN]]="",),"",NOTA[[#This Row],[QTY]]*NOTA[[#This Row],[HARGA SATUAN]])</f>
        <v/>
      </c>
      <c r="AF107" s="37">
        <f ca="1">IF(NOTA[ID_H]="","",INDEX(NOTA[TANGGAL],MATCH(,INDIRECT(ADDRESS(ROW(NOTA[TANGGAL]),COLUMN(NOTA[TANGGAL]))&amp;":"&amp;ADDRESS(ROW(),COLUMN(NOTA[TANGGAL]))),-1)))</f>
        <v>45052</v>
      </c>
      <c r="AG107" s="35" t="str">
        <f ca="1">IF(NOTA[[#This Row],[NAMA BARANG]]="","",INDEX(NOTA[SUPPLIER],MATCH(,INDIRECT(ADDRESS(ROW(NOTA[ID]),COLUMN(NOTA[ID]))&amp;":"&amp;ADDRESS(ROW(),COLUMN(NOTA[ID]))),-1)))</f>
        <v>JAYA MAKMUR</v>
      </c>
      <c r="AH107" s="35" t="str">
        <f ca="1">IF(NOTA[[#This Row],[ID_H]]="","",IF(NOTA[[#This Row],[FAKTUR]]="",INDIRECT(ADDRESS(ROW()-1,COLUMN())),NOTA[[#This Row],[FAKTUR]]))</f>
        <v>UNTANA</v>
      </c>
      <c r="AI107" s="27" t="str">
        <f ca="1">IF(NOTA[[#This Row],[ID]]="","",COUNTIF(NOTA[ID_H],NOTA[[#This Row],[ID_H]]))</f>
        <v/>
      </c>
      <c r="AJ107" s="27">
        <f ca="1">IF(NOTA[[#This Row],[TGL.NOTA]]="",IF(NOTA[[#This Row],[SUPPLIER_H]]="","",AJ106),MONTH(NOTA[[#This Row],[TGL.NOTA]]))</f>
        <v>5</v>
      </c>
      <c r="AK107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M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N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" s="27" t="str">
        <f>IF(NOTA[[#This Row],[CONCAT4]]="","",_xlfn.IFNA(MATCH(NOTA[[#This Row],[CONCAT4]],[2]!RAW[CONCAT_H],0),FALSE))</f>
        <v/>
      </c>
      <c r="AP107" s="146">
        <f>IF(NOTA[[#This Row],[CONCAT1]]="","",MATCH(NOTA[[#This Row],[CONCAT1]],[3]!db[NB NOTA_C],0)+1)</f>
        <v>2188</v>
      </c>
    </row>
    <row r="108" spans="1:42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16</v>
      </c>
      <c r="E108" s="14"/>
      <c r="F108" s="16"/>
      <c r="G108" s="16"/>
      <c r="H108" s="20"/>
      <c r="I108" s="16"/>
      <c r="J108" s="37"/>
      <c r="K108" s="16"/>
      <c r="L108" s="16" t="s">
        <v>244</v>
      </c>
      <c r="M108" s="28"/>
      <c r="N108" s="16">
        <v>12</v>
      </c>
      <c r="O108" s="16" t="s">
        <v>160</v>
      </c>
      <c r="P108" s="35"/>
      <c r="Q108" s="38"/>
      <c r="R108" s="28"/>
      <c r="S108" s="39"/>
      <c r="T108" s="39"/>
      <c r="U108" s="40"/>
      <c r="V108" s="26"/>
      <c r="W108" s="40" t="str">
        <f>IF(NOTA[[#This Row],[HARGA/ CTN]]="",NOTA[[#This Row],[JUMLAH_H]],NOTA[[#This Row],[HARGA/ CTN]]*IF(NOTA[[#This Row],[C]]="",0,NOTA[[#This Row],[C]]))</f>
        <v/>
      </c>
      <c r="X108" s="40" t="str">
        <f>IF(NOTA[[#This Row],[JUMLAH]]="","",NOTA[[#This Row],[JUMLAH]]*NOTA[[#This Row],[DISC 1]])</f>
        <v/>
      </c>
      <c r="Y108" s="40" t="str">
        <f>IF(NOTA[[#This Row],[JUMLAH]]="","",(NOTA[[#This Row],[JUMLAH]]-NOTA[[#This Row],[DISC 1-]])*NOTA[[#This Row],[DISC 2]])</f>
        <v/>
      </c>
      <c r="Z108" s="40" t="str">
        <f>IF(NOTA[[#This Row],[JUMLAH]]="","",NOTA[[#This Row],[DISC 1-]]+NOTA[[#This Row],[DISC 2-]])</f>
        <v/>
      </c>
      <c r="AA108" s="40" t="str">
        <f>IF(NOTA[[#This Row],[JUMLAH]]="","",NOTA[[#This Row],[JUMLAH]]-NOTA[[#This Row],[DISC]])</f>
        <v/>
      </c>
      <c r="AB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D10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8" s="40" t="str">
        <f>IF(OR(NOTA[[#This Row],[QTY]]="",NOTA[[#This Row],[HARGA SATUAN]]="",),"",NOTA[[#This Row],[QTY]]*NOTA[[#This Row],[HARGA SATUAN]])</f>
        <v/>
      </c>
      <c r="AF108" s="37">
        <f ca="1">IF(NOTA[ID_H]="","",INDEX(NOTA[TANGGAL],MATCH(,INDIRECT(ADDRESS(ROW(NOTA[TANGGAL]),COLUMN(NOTA[TANGGAL]))&amp;":"&amp;ADDRESS(ROW(),COLUMN(NOTA[TANGGAL]))),-1)))</f>
        <v>45052</v>
      </c>
      <c r="AG108" s="35" t="str">
        <f ca="1">IF(NOTA[[#This Row],[NAMA BARANG]]="","",INDEX(NOTA[SUPPLIER],MATCH(,INDIRECT(ADDRESS(ROW(NOTA[ID]),COLUMN(NOTA[ID]))&amp;":"&amp;ADDRESS(ROW(),COLUMN(NOTA[ID]))),-1)))</f>
        <v>JAYA MAKMUR</v>
      </c>
      <c r="AH108" s="35" t="str">
        <f ca="1">IF(NOTA[[#This Row],[ID_H]]="","",IF(NOTA[[#This Row],[FAKTUR]]="",INDIRECT(ADDRESS(ROW()-1,COLUMN())),NOTA[[#This Row],[FAKTUR]]))</f>
        <v>UNTANA</v>
      </c>
      <c r="AI108" s="27" t="str">
        <f ca="1">IF(NOTA[[#This Row],[ID]]="","",COUNTIF(NOTA[ID_H],NOTA[[#This Row],[ID_H]]))</f>
        <v/>
      </c>
      <c r="AJ108" s="27">
        <f ca="1">IF(NOTA[[#This Row],[TGL.NOTA]]="",IF(NOTA[[#This Row],[SUPPLIER_H]]="","",AJ107),MONTH(NOTA[[#This Row],[TGL.NOTA]]))</f>
        <v>5</v>
      </c>
      <c r="AK108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M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N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" s="27" t="str">
        <f>IF(NOTA[[#This Row],[CONCAT4]]="","",_xlfn.IFNA(MATCH(NOTA[[#This Row],[CONCAT4]],[2]!RAW[CONCAT_H],0),FALSE))</f>
        <v/>
      </c>
      <c r="AP108" s="146">
        <f>IF(NOTA[[#This Row],[CONCAT1]]="","",MATCH(NOTA[[#This Row],[CONCAT1]],[3]!db[NB NOTA_C],0)+1)</f>
        <v>2190</v>
      </c>
    </row>
    <row r="109" spans="1:42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 t="str">
        <f ca="1">IF(NOTA[[#This Row],[NAMA BARANG]]="","",INDEX(NOTA[ID],MATCH(,INDIRECT(ADDRESS(ROW(NOTA[ID]),COLUMN(NOTA[ID]))&amp;":"&amp;ADDRESS(ROW(),COLUMN(NOTA[ID]))),-1)))</f>
        <v/>
      </c>
      <c r="E109" s="14"/>
      <c r="F109" s="16"/>
      <c r="G109" s="16"/>
      <c r="H109" s="20"/>
      <c r="I109" s="16"/>
      <c r="J109" s="37"/>
      <c r="K109" s="16"/>
      <c r="L109" s="16"/>
      <c r="M109" s="28"/>
      <c r="N109" s="16"/>
      <c r="O109" s="16"/>
      <c r="P109" s="35"/>
      <c r="Q109" s="38"/>
      <c r="R109" s="28"/>
      <c r="S109" s="39"/>
      <c r="T109" s="39"/>
      <c r="U109" s="40"/>
      <c r="V109" s="26"/>
      <c r="W109" s="40" t="str">
        <f>IF(NOTA[[#This Row],[HARGA/ CTN]]="",NOTA[[#This Row],[JUMLAH_H]],NOTA[[#This Row],[HARGA/ CTN]]*IF(NOTA[[#This Row],[C]]="",0,NOTA[[#This Row],[C]]))</f>
        <v/>
      </c>
      <c r="X109" s="40" t="str">
        <f>IF(NOTA[[#This Row],[JUMLAH]]="","",NOTA[[#This Row],[JUMLAH]]*NOTA[[#This Row],[DISC 1]])</f>
        <v/>
      </c>
      <c r="Y109" s="40" t="str">
        <f>IF(NOTA[[#This Row],[JUMLAH]]="","",(NOTA[[#This Row],[JUMLAH]]-NOTA[[#This Row],[DISC 1-]])*NOTA[[#This Row],[DISC 2]])</f>
        <v/>
      </c>
      <c r="Z109" s="40" t="str">
        <f>IF(NOTA[[#This Row],[JUMLAH]]="","",NOTA[[#This Row],[DISC 1-]]+NOTA[[#This Row],[DISC 2-]])</f>
        <v/>
      </c>
      <c r="AA109" s="40" t="str">
        <f>IF(NOTA[[#This Row],[JUMLAH]]="","",NOTA[[#This Row],[JUMLAH]]-NOTA[[#This Row],[DISC]])</f>
        <v/>
      </c>
      <c r="AB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40" t="str">
        <f>IF(OR(NOTA[[#This Row],[QTY]]="",NOTA[[#This Row],[HARGA SATUAN]]="",),"",NOTA[[#This Row],[QTY]]*NOTA[[#This Row],[HARGA SATUAN]])</f>
        <v/>
      </c>
      <c r="AF109" s="37" t="str">
        <f ca="1">IF(NOTA[ID_H]="","",INDEX(NOTA[TANGGAL],MATCH(,INDIRECT(ADDRESS(ROW(NOTA[TANGGAL]),COLUMN(NOTA[TANGGAL]))&amp;":"&amp;ADDRESS(ROW(),COLUMN(NOTA[TANGGAL]))),-1)))</f>
        <v/>
      </c>
      <c r="AG109" s="35" t="str">
        <f ca="1">IF(NOTA[[#This Row],[NAMA BARANG]]="","",INDEX(NOTA[SUPPLIER],MATCH(,INDIRECT(ADDRESS(ROW(NOTA[ID]),COLUMN(NOTA[ID]))&amp;":"&amp;ADDRESS(ROW(),COLUMN(NOTA[ID]))),-1)))</f>
        <v/>
      </c>
      <c r="AH109" s="35" t="str">
        <f ca="1">IF(NOTA[[#This Row],[ID_H]]="","",IF(NOTA[[#This Row],[FAKTUR]]="",INDIRECT(ADDRESS(ROW()-1,COLUMN())),NOTA[[#This Row],[FAKTUR]]))</f>
        <v/>
      </c>
      <c r="AI109" s="27" t="str">
        <f ca="1">IF(NOTA[[#This Row],[ID]]="","",COUNTIF(NOTA[ID_H],NOTA[[#This Row],[ID_H]]))</f>
        <v/>
      </c>
      <c r="AJ109" s="27" t="str">
        <f ca="1">IF(NOTA[[#This Row],[TGL.NOTA]]="",IF(NOTA[[#This Row],[SUPPLIER_H]]="","",AJ108),MONTH(NOTA[[#This Row],[TGL.NOTA]]))</f>
        <v/>
      </c>
      <c r="AK109" s="27" t="str">
        <f>LOWER(SUBSTITUTE(SUBSTITUTE(SUBSTITUTE(SUBSTITUTE(SUBSTITUTE(SUBSTITUTE(SUBSTITUTE(SUBSTITUTE(SUBSTITUTE(NOTA[NAMA BARANG]," ",),".",""),"-",""),"(",""),")",""),",",""),"/",""),"""",""),"+",""))</f>
        <v/>
      </c>
      <c r="AL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" s="27" t="str">
        <f>IF(NOTA[[#This Row],[CONCAT4]]="","",_xlfn.IFNA(MATCH(NOTA[[#This Row],[CONCAT4]],[2]!RAW[CONCAT_H],0),FALSE))</f>
        <v/>
      </c>
      <c r="AP109" s="146" t="str">
        <f>IF(NOTA[[#This Row],[CONCAT1]]="","",MATCH(NOTA[[#This Row],[CONCAT1]],[3]!db[NB NOTA_C],0)+1)</f>
        <v/>
      </c>
    </row>
    <row r="110" spans="1:42" ht="20.100000000000001" customHeight="1" x14ac:dyDescent="0.25">
      <c r="A110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11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110" s="36" t="e">
        <f ca="1">IF(NOTA[[#This Row],[ID_P]]="","",MATCH(NOTA[[#This Row],[ID_P]],[1]!B_MSK[N_ID],0))</f>
        <v>#REF!</v>
      </c>
      <c r="D110" s="36">
        <f ca="1">IF(NOTA[[#This Row],[NAMA BARANG]]="","",INDEX(NOTA[ID],MATCH(,INDIRECT(ADDRESS(ROW(NOTA[ID]),COLUMN(NOTA[ID]))&amp;":"&amp;ADDRESS(ROW(),COLUMN(NOTA[ID]))),-1)))</f>
        <v>17</v>
      </c>
      <c r="E110" s="14"/>
      <c r="F110" s="16" t="s">
        <v>168</v>
      </c>
      <c r="G110" s="16" t="s">
        <v>112</v>
      </c>
      <c r="H110" s="20" t="s">
        <v>245</v>
      </c>
      <c r="I110" s="16"/>
      <c r="J110" s="37">
        <v>45028</v>
      </c>
      <c r="K110" s="16"/>
      <c r="L110" s="144" t="s">
        <v>246</v>
      </c>
      <c r="M110" s="28">
        <v>1</v>
      </c>
      <c r="N110" s="16">
        <v>144</v>
      </c>
      <c r="O110" s="16" t="s">
        <v>125</v>
      </c>
      <c r="P110" s="35">
        <v>13250</v>
      </c>
      <c r="Q110" s="38"/>
      <c r="R110" s="28" t="s">
        <v>171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1908000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1908000</v>
      </c>
      <c r="AB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D110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10" s="40">
        <f>IF(OR(NOTA[[#This Row],[QTY]]="",NOTA[[#This Row],[HARGA SATUAN]]="",),"",NOTA[[#This Row],[QTY]]*NOTA[[#This Row],[HARGA SATUAN]])</f>
        <v>1908000</v>
      </c>
      <c r="AF110" s="37">
        <f ca="1">IF(NOTA[ID_H]="","",INDEX(NOTA[TANGGAL],MATCH(,INDIRECT(ADDRESS(ROW(NOTA[TANGGAL]),COLUMN(NOTA[TANGGAL]))&amp;":"&amp;ADDRESS(ROW(),COLUMN(NOTA[TANGGAL]))),-1)))</f>
        <v>45052</v>
      </c>
      <c r="AG110" s="35" t="str">
        <f ca="1">IF(NOTA[[#This Row],[NAMA BARANG]]="","",INDEX(NOTA[SUPPLIER],MATCH(,INDIRECT(ADDRESS(ROW(NOTA[ID]),COLUMN(NOTA[ID]))&amp;":"&amp;ADDRESS(ROW(),COLUMN(NOTA[ID]))),-1)))</f>
        <v>DB STATIONERY</v>
      </c>
      <c r="AH110" s="35" t="str">
        <f ca="1">IF(NOTA[[#This Row],[ID_H]]="","",IF(NOTA[[#This Row],[FAKTUR]]="",INDIRECT(ADDRESS(ROW()-1,COLUMN())),NOTA[[#This Row],[FAKTUR]]))</f>
        <v>UNTANA</v>
      </c>
      <c r="AI110" s="27">
        <f ca="1">IF(NOTA[[#This Row],[ID]]="","",COUNTIF(NOTA[ID_H],NOTA[[#This Row],[ID_H]]))</f>
        <v>1</v>
      </c>
      <c r="AJ110" s="27">
        <f>IF(NOTA[[#This Row],[TGL.NOTA]]="",IF(NOTA[[#This Row],[SUPPLIER_H]]="","",AJ109),MONTH(NOTA[[#This Row],[TGL.NOTA]]))</f>
        <v>4</v>
      </c>
      <c r="AK110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L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M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N11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O110" s="27" t="e">
        <f>IF(NOTA[[#This Row],[CONCAT4]]="","",_xlfn.IFNA(MATCH(NOTA[[#This Row],[CONCAT4]],[2]!RAW[CONCAT_H],0),FALSE))</f>
        <v>#REF!</v>
      </c>
      <c r="AP110" s="146">
        <f>IF(NOTA[[#This Row],[CONCAT1]]="","",MATCH(NOTA[[#This Row],[CONCAT1]],[3]!db[NB NOTA_C],0)+1)</f>
        <v>1631</v>
      </c>
    </row>
    <row r="111" spans="1:42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 t="str">
        <f ca="1">IF(NOTA[[#This Row],[NAMA BARANG]]="","",INDEX(NOTA[ID],MATCH(,INDIRECT(ADDRESS(ROW(NOTA[ID]),COLUMN(NOTA[ID]))&amp;":"&amp;ADDRESS(ROW(),COLUMN(NOTA[ID]))),-1)))</f>
        <v/>
      </c>
      <c r="E111" s="14"/>
      <c r="F111" s="16"/>
      <c r="G111" s="16"/>
      <c r="H111" s="20"/>
      <c r="I111" s="16"/>
      <c r="J111" s="37"/>
      <c r="K111" s="16"/>
      <c r="L111" s="144"/>
      <c r="M111" s="28"/>
      <c r="N111" s="16"/>
      <c r="O111" s="16"/>
      <c r="P111" s="35"/>
      <c r="Q111" s="38"/>
      <c r="R111" s="28"/>
      <c r="S111" s="39"/>
      <c r="T111" s="39"/>
      <c r="U111" s="40"/>
      <c r="V111" s="26"/>
      <c r="W111" s="40" t="str">
        <f>IF(NOTA[[#This Row],[HARGA/ CTN]]="",NOTA[[#This Row],[JUMLAH_H]],NOTA[[#This Row],[HARGA/ CTN]]*IF(NOTA[[#This Row],[C]]="",0,NOTA[[#This Row],[C]]))</f>
        <v/>
      </c>
      <c r="X111" s="40" t="str">
        <f>IF(NOTA[[#This Row],[JUMLAH]]="","",NOTA[[#This Row],[JUMLAH]]*NOTA[[#This Row],[DISC 1]])</f>
        <v/>
      </c>
      <c r="Y111" s="40" t="str">
        <f>IF(NOTA[[#This Row],[JUMLAH]]="","",(NOTA[[#This Row],[JUMLAH]]-NOTA[[#This Row],[DISC 1-]])*NOTA[[#This Row],[DISC 2]])</f>
        <v/>
      </c>
      <c r="Z111" s="40" t="str">
        <f>IF(NOTA[[#This Row],[JUMLAH]]="","",NOTA[[#This Row],[DISC 1-]]+NOTA[[#This Row],[DISC 2-]])</f>
        <v/>
      </c>
      <c r="AA111" s="40" t="str">
        <f>IF(NOTA[[#This Row],[JUMLAH]]="","",NOTA[[#This Row],[JUMLAH]]-NOTA[[#This Row],[DISC]])</f>
        <v/>
      </c>
      <c r="AB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40" t="str">
        <f>IF(OR(NOTA[[#This Row],[QTY]]="",NOTA[[#This Row],[HARGA SATUAN]]="",),"",NOTA[[#This Row],[QTY]]*NOTA[[#This Row],[HARGA SATUAN]])</f>
        <v/>
      </c>
      <c r="AF111" s="37" t="str">
        <f ca="1">IF(NOTA[ID_H]="","",INDEX(NOTA[TANGGAL],MATCH(,INDIRECT(ADDRESS(ROW(NOTA[TANGGAL]),COLUMN(NOTA[TANGGAL]))&amp;":"&amp;ADDRESS(ROW(),COLUMN(NOTA[TANGGAL]))),-1)))</f>
        <v/>
      </c>
      <c r="AG111" s="35" t="str">
        <f ca="1">IF(NOTA[[#This Row],[NAMA BARANG]]="","",INDEX(NOTA[SUPPLIER],MATCH(,INDIRECT(ADDRESS(ROW(NOTA[ID]),COLUMN(NOTA[ID]))&amp;":"&amp;ADDRESS(ROW(),COLUMN(NOTA[ID]))),-1)))</f>
        <v/>
      </c>
      <c r="AH111" s="35" t="str">
        <f ca="1">IF(NOTA[[#This Row],[ID_H]]="","",IF(NOTA[[#This Row],[FAKTUR]]="",INDIRECT(ADDRESS(ROW()-1,COLUMN())),NOTA[[#This Row],[FAKTUR]]))</f>
        <v/>
      </c>
      <c r="AI111" s="27" t="str">
        <f ca="1">IF(NOTA[[#This Row],[ID]]="","",COUNTIF(NOTA[ID_H],NOTA[[#This Row],[ID_H]]))</f>
        <v/>
      </c>
      <c r="AJ111" s="27" t="str">
        <f ca="1">IF(NOTA[[#This Row],[TGL.NOTA]]="",IF(NOTA[[#This Row],[SUPPLIER_H]]="","",AJ110),MONTH(NOTA[[#This Row],[TGL.NOTA]]))</f>
        <v/>
      </c>
      <c r="AK111" s="27" t="str">
        <f>LOWER(SUBSTITUTE(SUBSTITUTE(SUBSTITUTE(SUBSTITUTE(SUBSTITUTE(SUBSTITUTE(SUBSTITUTE(SUBSTITUTE(SUBSTITUTE(NOTA[NAMA BARANG]," ",),".",""),"-",""),"(",""),")",""),",",""),"/",""),"""",""),"+",""))</f>
        <v/>
      </c>
      <c r="AL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" s="27" t="str">
        <f>IF(NOTA[[#This Row],[CONCAT4]]="","",_xlfn.IFNA(MATCH(NOTA[[#This Row],[CONCAT4]],[2]!RAW[CONCAT_H],0),FALSE))</f>
        <v/>
      </c>
      <c r="AP111" s="146" t="str">
        <f>IF(NOTA[[#This Row],[CONCAT1]]="","",MATCH(NOTA[[#This Row],[CONCAT1]],[3]!db[NB NOTA_C],0)+1)</f>
        <v/>
      </c>
    </row>
    <row r="112" spans="1:42" ht="20.100000000000001" customHeight="1" x14ac:dyDescent="0.25">
      <c r="A112" s="60">
        <f ca="1">IF(INDIRECT(ADDRESS(ROW()-1,COLUMN(NOTA[[#Headers],[ID]])))="ID",1,IF(NOTA[[#This Row],[FAKTUR]]="","",COUNT(INDIRECT(ADDRESS(ROW(NOTA[ID]),COLUMN(NOTA[ID]))&amp;":"&amp;ADDRESS(ROW()-1,COLUMN(NOTA[ID]))))+1))</f>
        <v>18</v>
      </c>
      <c r="B112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112" s="68" t="e">
        <f ca="1">IF(NOTA[[#This Row],[ID_P]]="","",MATCH(NOTA[[#This Row],[ID_P]],[1]!B_MSK[N_ID],0))</f>
        <v>#REF!</v>
      </c>
      <c r="D112" s="68">
        <f ca="1">IF(NOTA[[#This Row],[NAMA BARANG]]="","",INDEX(NOTA[ID],MATCH(,INDIRECT(ADDRESS(ROW(NOTA[ID]),COLUMN(NOTA[ID]))&amp;":"&amp;ADDRESS(ROW(),COLUMN(NOTA[ID]))),-1)))</f>
        <v>18</v>
      </c>
      <c r="E112" s="56"/>
      <c r="F112" s="16" t="s">
        <v>124</v>
      </c>
      <c r="G112" s="16" t="s">
        <v>112</v>
      </c>
      <c r="H112" s="20" t="s">
        <v>247</v>
      </c>
      <c r="I112" s="16"/>
      <c r="J112" s="57">
        <v>45049</v>
      </c>
      <c r="K112" s="58"/>
      <c r="L112" s="16" t="s">
        <v>129</v>
      </c>
      <c r="M112" s="59">
        <v>1</v>
      </c>
      <c r="N112" s="58">
        <v>50</v>
      </c>
      <c r="O112" s="16" t="s">
        <v>125</v>
      </c>
      <c r="P112" s="60">
        <v>16000</v>
      </c>
      <c r="Q112" s="61"/>
      <c r="R112" s="28" t="s">
        <v>137</v>
      </c>
      <c r="S112" s="39"/>
      <c r="T112" s="39"/>
      <c r="U112" s="63"/>
      <c r="V112" s="26"/>
      <c r="W112" s="63">
        <f>IF(NOTA[[#This Row],[HARGA/ CTN]]="",NOTA[[#This Row],[JUMLAH_H]],NOTA[[#This Row],[HARGA/ CTN]]*IF(NOTA[[#This Row],[C]]="",0,NOTA[[#This Row],[C]]))</f>
        <v>800000</v>
      </c>
      <c r="X112" s="63">
        <f>IF(NOTA[[#This Row],[JUMLAH]]="","",NOTA[[#This Row],[JUMLAH]]*NOTA[[#This Row],[DISC 1]])</f>
        <v>0</v>
      </c>
      <c r="Y112" s="63">
        <f>IF(NOTA[[#This Row],[JUMLAH]]="","",(NOTA[[#This Row],[JUMLAH]]-NOTA[[#This Row],[DISC 1-]])*NOTA[[#This Row],[DISC 2]])</f>
        <v>0</v>
      </c>
      <c r="Z112" s="63">
        <f>IF(NOTA[[#This Row],[JUMLAH]]="","",NOTA[[#This Row],[DISC 1-]]+NOTA[[#This Row],[DISC 2-]])</f>
        <v>0</v>
      </c>
      <c r="AA112" s="63">
        <f>IF(NOTA[[#This Row],[JUMLAH]]="","",NOTA[[#This Row],[JUMLAH]]-NOTA[[#This Row],[DISC]])</f>
        <v>800000</v>
      </c>
      <c r="AB1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6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2" s="63">
        <f>IF(OR(NOTA[[#This Row],[QTY]]="",NOTA[[#This Row],[HARGA SATUAN]]="",),"",NOTA[[#This Row],[QTY]]*NOTA[[#This Row],[HARGA SATUAN]])</f>
        <v>800000</v>
      </c>
      <c r="AF112" s="57">
        <f ca="1">IF(NOTA[ID_H]="","",INDEX(NOTA[TANGGAL],MATCH(,INDIRECT(ADDRESS(ROW(NOTA[TANGGAL]),COLUMN(NOTA[TANGGAL]))&amp;":"&amp;ADDRESS(ROW(),COLUMN(NOTA[TANGGAL]))),-1)))</f>
        <v>45052</v>
      </c>
      <c r="AG112" s="60" t="str">
        <f ca="1">IF(NOTA[[#This Row],[NAMA BARANG]]="","",INDEX(NOTA[SUPPLIER],MATCH(,INDIRECT(ADDRESS(ROW(NOTA[ID]),COLUMN(NOTA[ID]))&amp;":"&amp;ADDRESS(ROW(),COLUMN(NOTA[ID]))),-1)))</f>
        <v>GRAFINDO</v>
      </c>
      <c r="AH112" s="60" t="str">
        <f ca="1">IF(NOTA[[#This Row],[ID_H]]="","",IF(NOTA[[#This Row],[FAKTUR]]="",INDIRECT(ADDRESS(ROW()-1,COLUMN())),NOTA[[#This Row],[FAKTUR]]))</f>
        <v>UNTANA</v>
      </c>
      <c r="AI112" s="27">
        <f ca="1">IF(NOTA[[#This Row],[ID]]="","",COUNTIF(NOTA[ID_H],NOTA[[#This Row],[ID_H]]))</f>
        <v>3</v>
      </c>
      <c r="AJ112" s="27">
        <f>IF(NOTA[[#This Row],[TGL.NOTA]]="",IF(NOTA[[#This Row],[SUPPLIER_H]]="","",AJ111),MONTH(NOTA[[#This Row],[TGL.NOTA]]))</f>
        <v>5</v>
      </c>
      <c r="AK112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1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O112" s="27" t="e">
        <f>IF(NOTA[[#This Row],[CONCAT4]]="","",_xlfn.IFNA(MATCH(NOTA[[#This Row],[CONCAT4]],[2]!RAW[CONCAT_H],0),FALSE))</f>
        <v>#REF!</v>
      </c>
      <c r="AP112" s="146">
        <f>IF(NOTA[[#This Row],[CONCAT1]]="","",MATCH(NOTA[[#This Row],[CONCAT1]],[3]!db[NB NOTA_C],0)+1)</f>
        <v>1569</v>
      </c>
    </row>
    <row r="113" spans="1:42" ht="20.100000000000001" customHeight="1" x14ac:dyDescent="0.25">
      <c r="A113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8" t="str">
        <f>IF(NOTA[[#This Row],[ID_P]]="","",MATCH(NOTA[[#This Row],[ID_P]],[1]!B_MSK[N_ID],0))</f>
        <v/>
      </c>
      <c r="D113" s="68">
        <f ca="1">IF(NOTA[[#This Row],[NAMA BARANG]]="","",INDEX(NOTA[ID],MATCH(,INDIRECT(ADDRESS(ROW(NOTA[ID]),COLUMN(NOTA[ID]))&amp;":"&amp;ADDRESS(ROW(),COLUMN(NOTA[ID]))),-1)))</f>
        <v>18</v>
      </c>
      <c r="E113" s="14"/>
      <c r="F113" s="16"/>
      <c r="G113" s="16"/>
      <c r="H113" s="20"/>
      <c r="I113" s="58"/>
      <c r="J113" s="57"/>
      <c r="K113" s="58"/>
      <c r="L113" s="16" t="s">
        <v>131</v>
      </c>
      <c r="M113" s="59">
        <v>3</v>
      </c>
      <c r="N113" s="58">
        <v>150</v>
      </c>
      <c r="O113" s="16" t="s">
        <v>125</v>
      </c>
      <c r="P113" s="60">
        <v>16000</v>
      </c>
      <c r="Q113" s="61"/>
      <c r="R113" s="28" t="s">
        <v>137</v>
      </c>
      <c r="S113" s="39"/>
      <c r="T113" s="39"/>
      <c r="U113" s="63"/>
      <c r="V113" s="26"/>
      <c r="W113" s="63">
        <f>IF(NOTA[[#This Row],[HARGA/ CTN]]="",NOTA[[#This Row],[JUMLAH_H]],NOTA[[#This Row],[HARGA/ CTN]]*IF(NOTA[[#This Row],[C]]="",0,NOTA[[#This Row],[C]]))</f>
        <v>2400000</v>
      </c>
      <c r="X113" s="63">
        <f>IF(NOTA[[#This Row],[JUMLAH]]="","",NOTA[[#This Row],[JUMLAH]]*NOTA[[#This Row],[DISC 1]])</f>
        <v>0</v>
      </c>
      <c r="Y113" s="63">
        <f>IF(NOTA[[#This Row],[JUMLAH]]="","",(NOTA[[#This Row],[JUMLAH]]-NOTA[[#This Row],[DISC 1-]])*NOTA[[#This Row],[DISC 2]])</f>
        <v>0</v>
      </c>
      <c r="Z113" s="63">
        <f>IF(NOTA[[#This Row],[JUMLAH]]="","",NOTA[[#This Row],[DISC 1-]]+NOTA[[#This Row],[DISC 2-]])</f>
        <v>0</v>
      </c>
      <c r="AA113" s="63">
        <f>IF(NOTA[[#This Row],[JUMLAH]]="","",NOTA[[#This Row],[JUMLAH]]-NOTA[[#This Row],[DISC]])</f>
        <v>2400000</v>
      </c>
      <c r="AB1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6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3" s="63">
        <f>IF(OR(NOTA[[#This Row],[QTY]]="",NOTA[[#This Row],[HARGA SATUAN]]="",),"",NOTA[[#This Row],[QTY]]*NOTA[[#This Row],[HARGA SATUAN]])</f>
        <v>2400000</v>
      </c>
      <c r="AF113" s="57">
        <f ca="1">IF(NOTA[ID_H]="","",INDEX(NOTA[TANGGAL],MATCH(,INDIRECT(ADDRESS(ROW(NOTA[TANGGAL]),COLUMN(NOTA[TANGGAL]))&amp;":"&amp;ADDRESS(ROW(),COLUMN(NOTA[TANGGAL]))),-1)))</f>
        <v>45052</v>
      </c>
      <c r="AG113" s="60" t="str">
        <f ca="1">IF(NOTA[[#This Row],[NAMA BARANG]]="","",INDEX(NOTA[SUPPLIER],MATCH(,INDIRECT(ADDRESS(ROW(NOTA[ID]),COLUMN(NOTA[ID]))&amp;":"&amp;ADDRESS(ROW(),COLUMN(NOTA[ID]))),-1)))</f>
        <v>GRAFINDO</v>
      </c>
      <c r="AH113" s="60" t="str">
        <f ca="1">IF(NOTA[[#This Row],[ID_H]]="","",IF(NOTA[[#This Row],[FAKTUR]]="",INDIRECT(ADDRESS(ROW()-1,COLUMN())),NOTA[[#This Row],[FAKTUR]]))</f>
        <v>UNTANA</v>
      </c>
      <c r="AI113" s="27" t="str">
        <f ca="1">IF(NOTA[[#This Row],[ID]]="","",COUNTIF(NOTA[ID_H],NOTA[[#This Row],[ID_H]]))</f>
        <v/>
      </c>
      <c r="AJ113" s="27">
        <f ca="1">IF(NOTA[[#This Row],[TGL.NOTA]]="",IF(NOTA[[#This Row],[SUPPLIER_H]]="","",AJ112),MONTH(NOTA[[#This Row],[TGL.NOTA]]))</f>
        <v>5</v>
      </c>
      <c r="AK113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1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" s="27" t="str">
        <f>IF(NOTA[[#This Row],[CONCAT4]]="","",_xlfn.IFNA(MATCH(NOTA[[#This Row],[CONCAT4]],[2]!RAW[CONCAT_H],0),FALSE))</f>
        <v/>
      </c>
      <c r="AP113" s="146" t="e">
        <f>IF(NOTA[[#This Row],[CONCAT1]]="","",MATCH(NOTA[[#This Row],[CONCAT1]],[3]!db[NB NOTA_C],0)+1)</f>
        <v>#N/A</v>
      </c>
    </row>
    <row r="114" spans="1:42" ht="20.100000000000001" customHeight="1" x14ac:dyDescent="0.25">
      <c r="A114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8" t="str">
        <f>IF(NOTA[[#This Row],[ID_P]]="","",MATCH(NOTA[[#This Row],[ID_P]],[1]!B_MSK[N_ID],0))</f>
        <v/>
      </c>
      <c r="D114" s="68">
        <f ca="1">IF(NOTA[[#This Row],[NAMA BARANG]]="","",INDEX(NOTA[ID],MATCH(,INDIRECT(ADDRESS(ROW(NOTA[ID]),COLUMN(NOTA[ID]))&amp;":"&amp;ADDRESS(ROW(),COLUMN(NOTA[ID]))),-1)))</f>
        <v>18</v>
      </c>
      <c r="E114" s="56"/>
      <c r="F114" s="58"/>
      <c r="G114" s="58"/>
      <c r="H114" s="64"/>
      <c r="I114" s="58"/>
      <c r="J114" s="57"/>
      <c r="K114" s="58"/>
      <c r="L114" s="144" t="s">
        <v>248</v>
      </c>
      <c r="M114" s="59">
        <v>5</v>
      </c>
      <c r="N114" s="58">
        <v>250</v>
      </c>
      <c r="O114" s="16" t="s">
        <v>125</v>
      </c>
      <c r="P114" s="60">
        <v>16000</v>
      </c>
      <c r="Q114" s="61"/>
      <c r="R114" s="28" t="s">
        <v>137</v>
      </c>
      <c r="S114" s="39"/>
      <c r="T114" s="39"/>
      <c r="U114" s="63"/>
      <c r="V114" s="26"/>
      <c r="W114" s="63">
        <f>IF(NOTA[[#This Row],[HARGA/ CTN]]="",NOTA[[#This Row],[JUMLAH_H]],NOTA[[#This Row],[HARGA/ CTN]]*IF(NOTA[[#This Row],[C]]="",0,NOTA[[#This Row],[C]]))</f>
        <v>4000000</v>
      </c>
      <c r="X114" s="63">
        <f>IF(NOTA[[#This Row],[JUMLAH]]="","",NOTA[[#This Row],[JUMLAH]]*NOTA[[#This Row],[DISC 1]])</f>
        <v>0</v>
      </c>
      <c r="Y114" s="63">
        <f>IF(NOTA[[#This Row],[JUMLAH]]="","",(NOTA[[#This Row],[JUMLAH]]-NOTA[[#This Row],[DISC 1-]])*NOTA[[#This Row],[DISC 2]])</f>
        <v>0</v>
      </c>
      <c r="Z114" s="63">
        <f>IF(NOTA[[#This Row],[JUMLAH]]="","",NOTA[[#This Row],[DISC 1-]]+NOTA[[#This Row],[DISC 2-]])</f>
        <v>0</v>
      </c>
      <c r="AA114" s="63">
        <f>IF(NOTA[[#This Row],[JUMLAH]]="","",NOTA[[#This Row],[JUMLAH]]-NOTA[[#This Row],[DISC]])</f>
        <v>4000000</v>
      </c>
      <c r="AB11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D114" s="6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4" s="63">
        <f>IF(OR(NOTA[[#This Row],[QTY]]="",NOTA[[#This Row],[HARGA SATUAN]]="",),"",NOTA[[#This Row],[QTY]]*NOTA[[#This Row],[HARGA SATUAN]])</f>
        <v>4000000</v>
      </c>
      <c r="AF114" s="57">
        <f ca="1">IF(NOTA[ID_H]="","",INDEX(NOTA[TANGGAL],MATCH(,INDIRECT(ADDRESS(ROW(NOTA[TANGGAL]),COLUMN(NOTA[TANGGAL]))&amp;":"&amp;ADDRESS(ROW(),COLUMN(NOTA[TANGGAL]))),-1)))</f>
        <v>45052</v>
      </c>
      <c r="AG114" s="60" t="str">
        <f ca="1">IF(NOTA[[#This Row],[NAMA BARANG]]="","",INDEX(NOTA[SUPPLIER],MATCH(,INDIRECT(ADDRESS(ROW(NOTA[ID]),COLUMN(NOTA[ID]))&amp;":"&amp;ADDRESS(ROW(),COLUMN(NOTA[ID]))),-1)))</f>
        <v>GRAFINDO</v>
      </c>
      <c r="AH114" s="60" t="str">
        <f ca="1">IF(NOTA[[#This Row],[ID_H]]="","",IF(NOTA[[#This Row],[FAKTUR]]="",INDIRECT(ADDRESS(ROW()-1,COLUMN())),NOTA[[#This Row],[FAKTUR]]))</f>
        <v>UNTANA</v>
      </c>
      <c r="AI114" s="27" t="str">
        <f ca="1">IF(NOTA[[#This Row],[ID]]="","",COUNTIF(NOTA[ID_H],NOTA[[#This Row],[ID_H]]))</f>
        <v/>
      </c>
      <c r="AJ114" s="27">
        <f ca="1">IF(NOTA[[#This Row],[TGL.NOTA]]="",IF(NOTA[[#This Row],[SUPPLIER_H]]="","",AJ113),MONTH(NOTA[[#This Row],[TGL.NOTA]]))</f>
        <v>5</v>
      </c>
      <c r="AK114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L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M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N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" s="27" t="str">
        <f>IF(NOTA[[#This Row],[CONCAT4]]="","",_xlfn.IFNA(MATCH(NOTA[[#This Row],[CONCAT4]],[2]!RAW[CONCAT_H],0),FALSE))</f>
        <v/>
      </c>
      <c r="AP114" s="146" t="e">
        <f>IF(NOTA[[#This Row],[CONCAT1]]="","",MATCH(NOTA[[#This Row],[CONCAT1]],[3]!db[NB NOTA_C],0)+1)</f>
        <v>#N/A</v>
      </c>
    </row>
    <row r="115" spans="1:42" ht="20.100000000000001" customHeight="1" x14ac:dyDescent="0.25">
      <c r="A115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8" t="str">
        <f>IF(NOTA[[#This Row],[ID_P]]="","",MATCH(NOTA[[#This Row],[ID_P]],[1]!B_MSK[N_ID],0))</f>
        <v/>
      </c>
      <c r="D115" s="68" t="str">
        <f ca="1">IF(NOTA[[#This Row],[NAMA BARANG]]="","",INDEX(NOTA[ID],MATCH(,INDIRECT(ADDRESS(ROW(NOTA[ID]),COLUMN(NOTA[ID]))&amp;":"&amp;ADDRESS(ROW(),COLUMN(NOTA[ID]))),-1)))</f>
        <v/>
      </c>
      <c r="E115" s="56"/>
      <c r="F115" s="16"/>
      <c r="G115" s="16"/>
      <c r="H115" s="20"/>
      <c r="I115" s="58"/>
      <c r="J115" s="57"/>
      <c r="K115" s="58"/>
      <c r="L115" s="16"/>
      <c r="M115" s="59"/>
      <c r="N115" s="58"/>
      <c r="O115" s="16"/>
      <c r="P115" s="60"/>
      <c r="Q115" s="61"/>
      <c r="R115" s="28"/>
      <c r="S115" s="39"/>
      <c r="T115" s="39"/>
      <c r="U115" s="63"/>
      <c r="V115" s="26"/>
      <c r="W115" s="63" t="str">
        <f>IF(NOTA[[#This Row],[HARGA/ CTN]]="",NOTA[[#This Row],[JUMLAH_H]],NOTA[[#This Row],[HARGA/ CTN]]*IF(NOTA[[#This Row],[C]]="",0,NOTA[[#This Row],[C]]))</f>
        <v/>
      </c>
      <c r="X115" s="63" t="str">
        <f>IF(NOTA[[#This Row],[JUMLAH]]="","",NOTA[[#This Row],[JUMLAH]]*NOTA[[#This Row],[DISC 1]])</f>
        <v/>
      </c>
      <c r="Y115" s="63" t="str">
        <f>IF(NOTA[[#This Row],[JUMLAH]]="","",(NOTA[[#This Row],[JUMLAH]]-NOTA[[#This Row],[DISC 1-]])*NOTA[[#This Row],[DISC 2]])</f>
        <v/>
      </c>
      <c r="Z115" s="63" t="str">
        <f>IF(NOTA[[#This Row],[JUMLAH]]="","",NOTA[[#This Row],[DISC 1-]]+NOTA[[#This Row],[DISC 2-]])</f>
        <v/>
      </c>
      <c r="AA115" s="63" t="str">
        <f>IF(NOTA[[#This Row],[JUMLAH]]="","",NOTA[[#This Row],[JUMLAH]]-NOTA[[#This Row],[DISC]])</f>
        <v/>
      </c>
      <c r="AB1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63" t="str">
        <f>IF(OR(NOTA[[#This Row],[QTY]]="",NOTA[[#This Row],[HARGA SATUAN]]="",),"",NOTA[[#This Row],[QTY]]*NOTA[[#This Row],[HARGA SATUAN]])</f>
        <v/>
      </c>
      <c r="AF115" s="57" t="str">
        <f ca="1">IF(NOTA[ID_H]="","",INDEX(NOTA[TANGGAL],MATCH(,INDIRECT(ADDRESS(ROW(NOTA[TANGGAL]),COLUMN(NOTA[TANGGAL]))&amp;":"&amp;ADDRESS(ROW(),COLUMN(NOTA[TANGGAL]))),-1)))</f>
        <v/>
      </c>
      <c r="AG115" s="60" t="str">
        <f ca="1">IF(NOTA[[#This Row],[NAMA BARANG]]="","",INDEX(NOTA[SUPPLIER],MATCH(,INDIRECT(ADDRESS(ROW(NOTA[ID]),COLUMN(NOTA[ID]))&amp;":"&amp;ADDRESS(ROW(),COLUMN(NOTA[ID]))),-1)))</f>
        <v/>
      </c>
      <c r="AH115" s="60" t="str">
        <f ca="1">IF(NOTA[[#This Row],[ID_H]]="","",IF(NOTA[[#This Row],[FAKTUR]]="",INDIRECT(ADDRESS(ROW()-1,COLUMN())),NOTA[[#This Row],[FAKTUR]]))</f>
        <v/>
      </c>
      <c r="AI115" s="27" t="str">
        <f ca="1">IF(NOTA[[#This Row],[ID]]="","",COUNTIF(NOTA[ID_H],NOTA[[#This Row],[ID_H]]))</f>
        <v/>
      </c>
      <c r="AJ115" s="27" t="str">
        <f ca="1">IF(NOTA[[#This Row],[TGL.NOTA]]="",IF(NOTA[[#This Row],[SUPPLIER_H]]="","",AJ114),MONTH(NOTA[[#This Row],[TGL.NOTA]]))</f>
        <v/>
      </c>
      <c r="AK115" s="27" t="str">
        <f>LOWER(SUBSTITUTE(SUBSTITUTE(SUBSTITUTE(SUBSTITUTE(SUBSTITUTE(SUBSTITUTE(SUBSTITUTE(SUBSTITUTE(SUBSTITUTE(NOTA[NAMA BARANG]," ",),".",""),"-",""),"(",""),")",""),",",""),"/",""),"""",""),"+",""))</f>
        <v/>
      </c>
      <c r="AL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" s="27" t="str">
        <f>IF(NOTA[[#This Row],[CONCAT4]]="","",_xlfn.IFNA(MATCH(NOTA[[#This Row],[CONCAT4]],[2]!RAW[CONCAT_H],0),FALSE))</f>
        <v/>
      </c>
      <c r="AP115" s="146" t="str">
        <f>IF(NOTA[[#This Row],[CONCAT1]]="","",MATCH(NOTA[[#This Row],[CONCAT1]],[3]!db[NB NOTA_C],0)+1)</f>
        <v/>
      </c>
    </row>
    <row r="116" spans="1:42" ht="20.100000000000001" customHeight="1" x14ac:dyDescent="0.25">
      <c r="A116" s="60">
        <f ca="1">IF(INDIRECT(ADDRESS(ROW()-1,COLUMN(NOTA[[#Headers],[ID]])))="ID",1,IF(NOTA[[#This Row],[FAKTUR]]="","",COUNT(INDIRECT(ADDRESS(ROW(NOTA[ID]),COLUMN(NOTA[ID]))&amp;":"&amp;ADDRESS(ROW()-1,COLUMN(NOTA[ID]))))+1))</f>
        <v>19</v>
      </c>
      <c r="B116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116" s="68" t="e">
        <f ca="1">IF(NOTA[[#This Row],[ID_P]]="","",MATCH(NOTA[[#This Row],[ID_P]],[1]!B_MSK[N_ID],0))</f>
        <v>#REF!</v>
      </c>
      <c r="D116" s="68">
        <f ca="1">IF(NOTA[[#This Row],[NAMA BARANG]]="","",INDEX(NOTA[ID],MATCH(,INDIRECT(ADDRESS(ROW(NOTA[ID]),COLUMN(NOTA[ID]))&amp;":"&amp;ADDRESS(ROW(),COLUMN(NOTA[ID]))),-1)))</f>
        <v>19</v>
      </c>
      <c r="E116" s="56"/>
      <c r="F116" s="16" t="s">
        <v>249</v>
      </c>
      <c r="G116" s="16" t="s">
        <v>112</v>
      </c>
      <c r="H116" s="20" t="s">
        <v>250</v>
      </c>
      <c r="I116" s="58"/>
      <c r="J116" s="57">
        <v>45049</v>
      </c>
      <c r="K116" s="58"/>
      <c r="L116" s="16" t="s">
        <v>251</v>
      </c>
      <c r="M116" s="59">
        <v>3</v>
      </c>
      <c r="N116" s="58">
        <v>216</v>
      </c>
      <c r="O116" s="16" t="s">
        <v>252</v>
      </c>
      <c r="P116" s="60">
        <v>17000</v>
      </c>
      <c r="Q116" s="61"/>
      <c r="R116" s="28" t="s">
        <v>253</v>
      </c>
      <c r="S116" s="62">
        <v>0.03</v>
      </c>
      <c r="T116" s="62"/>
      <c r="U116" s="63"/>
      <c r="V116" s="26"/>
      <c r="W116" s="63">
        <f>IF(NOTA[[#This Row],[HARGA/ CTN]]="",NOTA[[#This Row],[JUMLAH_H]],NOTA[[#This Row],[HARGA/ CTN]]*IF(NOTA[[#This Row],[C]]="",0,NOTA[[#This Row],[C]]))</f>
        <v>3672000</v>
      </c>
      <c r="X116" s="63">
        <f>IF(NOTA[[#This Row],[JUMLAH]]="","",NOTA[[#This Row],[JUMLAH]]*NOTA[[#This Row],[DISC 1]])</f>
        <v>110160</v>
      </c>
      <c r="Y116" s="63">
        <f>IF(NOTA[[#This Row],[JUMLAH]]="","",(NOTA[[#This Row],[JUMLAH]]-NOTA[[#This Row],[DISC 1-]])*NOTA[[#This Row],[DISC 2]])</f>
        <v>0</v>
      </c>
      <c r="Z116" s="63">
        <f>IF(NOTA[[#This Row],[JUMLAH]]="","",NOTA[[#This Row],[DISC 1-]]+NOTA[[#This Row],[DISC 2-]])</f>
        <v>110160</v>
      </c>
      <c r="AA116" s="63">
        <f>IF(NOTA[[#This Row],[JUMLAH]]="","",NOTA[[#This Row],[JUMLAH]]-NOTA[[#This Row],[DISC]])</f>
        <v>3561840</v>
      </c>
      <c r="AB1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60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16" s="63">
        <f>IF(OR(NOTA[[#This Row],[QTY]]="",NOTA[[#This Row],[HARGA SATUAN]]="",),"",NOTA[[#This Row],[QTY]]*NOTA[[#This Row],[HARGA SATUAN]])</f>
        <v>3672000</v>
      </c>
      <c r="AF116" s="57">
        <f ca="1">IF(NOTA[ID_H]="","",INDEX(NOTA[TANGGAL],MATCH(,INDIRECT(ADDRESS(ROW(NOTA[TANGGAL]),COLUMN(NOTA[TANGGAL]))&amp;":"&amp;ADDRESS(ROW(),COLUMN(NOTA[TANGGAL]))),-1)))</f>
        <v>45052</v>
      </c>
      <c r="AG116" s="60" t="str">
        <f ca="1">IF(NOTA[[#This Row],[NAMA BARANG]]="","",INDEX(NOTA[SUPPLIER],MATCH(,INDIRECT(ADDRESS(ROW(NOTA[ID]),COLUMN(NOTA[ID]))&amp;":"&amp;ADDRESS(ROW(),COLUMN(NOTA[ID]))),-1)))</f>
        <v>DUTA BUANA</v>
      </c>
      <c r="AH116" s="60" t="str">
        <f ca="1">IF(NOTA[[#This Row],[ID_H]]="","",IF(NOTA[[#This Row],[FAKTUR]]="",INDIRECT(ADDRESS(ROW()-1,COLUMN())),NOTA[[#This Row],[FAKTUR]]))</f>
        <v>UNTANA</v>
      </c>
      <c r="AI116" s="27">
        <f ca="1">IF(NOTA[[#This Row],[ID]]="","",COUNTIF(NOTA[ID_H],NOTA[[#This Row],[ID_H]]))</f>
        <v>5</v>
      </c>
      <c r="AJ116" s="27">
        <f>IF(NOTA[[#This Row],[TGL.NOTA]]="",IF(NOTA[[#This Row],[SUPPLIER_H]]="","",AJ115),MONTH(NOTA[[#This Row],[TGL.NOTA]]))</f>
        <v>5</v>
      </c>
      <c r="AK116" s="27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L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M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11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BUANAUNTANAHM/118/05-23H45049acryliccolourtfac005p12x6mlpastel</v>
      </c>
      <c r="AO116" s="27" t="e">
        <f>IF(NOTA[[#This Row],[CONCAT4]]="","",_xlfn.IFNA(MATCH(NOTA[[#This Row],[CONCAT4]],[2]!RAW[CONCAT_H],0),FALSE))</f>
        <v>#REF!</v>
      </c>
      <c r="AP116" s="146" t="e">
        <f>IF(NOTA[[#This Row],[CONCAT1]]="","",MATCH(NOTA[[#This Row],[CONCAT1]],[3]!db[NB NOTA_C],0)+1)</f>
        <v>#N/A</v>
      </c>
    </row>
    <row r="117" spans="1:42" ht="20.100000000000001" customHeight="1" x14ac:dyDescent="0.25">
      <c r="A117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8" t="str">
        <f>IF(NOTA[[#This Row],[ID_P]]="","",MATCH(NOTA[[#This Row],[ID_P]],[1]!B_MSK[N_ID],0))</f>
        <v/>
      </c>
      <c r="D117" s="68">
        <f ca="1">IF(NOTA[[#This Row],[NAMA BARANG]]="","",INDEX(NOTA[ID],MATCH(,INDIRECT(ADDRESS(ROW(NOTA[ID]),COLUMN(NOTA[ID]))&amp;":"&amp;ADDRESS(ROW(),COLUMN(NOTA[ID]))),-1)))</f>
        <v>19</v>
      </c>
      <c r="E117" s="56"/>
      <c r="F117" s="16"/>
      <c r="G117" s="16"/>
      <c r="H117" s="20"/>
      <c r="I117" s="58"/>
      <c r="J117" s="57"/>
      <c r="K117" s="58"/>
      <c r="L117" s="16" t="s">
        <v>254</v>
      </c>
      <c r="M117" s="59">
        <v>4</v>
      </c>
      <c r="N117" s="58">
        <v>288</v>
      </c>
      <c r="O117" s="16" t="s">
        <v>252</v>
      </c>
      <c r="P117" s="60">
        <v>19000</v>
      </c>
      <c r="Q117" s="61"/>
      <c r="R117" s="28" t="s">
        <v>253</v>
      </c>
      <c r="S117" s="62">
        <v>0.03</v>
      </c>
      <c r="T117" s="62"/>
      <c r="U117" s="63"/>
      <c r="V117" s="26"/>
      <c r="W117" s="63">
        <f>IF(NOTA[[#This Row],[HARGA/ CTN]]="",NOTA[[#This Row],[JUMLAH_H]],NOTA[[#This Row],[HARGA/ CTN]]*IF(NOTA[[#This Row],[C]]="",0,NOTA[[#This Row],[C]]))</f>
        <v>5472000</v>
      </c>
      <c r="X117" s="63">
        <f>IF(NOTA[[#This Row],[JUMLAH]]="","",NOTA[[#This Row],[JUMLAH]]*NOTA[[#This Row],[DISC 1]])</f>
        <v>164160</v>
      </c>
      <c r="Y117" s="63">
        <f>IF(NOTA[[#This Row],[JUMLAH]]="","",(NOTA[[#This Row],[JUMLAH]]-NOTA[[#This Row],[DISC 1-]])*NOTA[[#This Row],[DISC 2]])</f>
        <v>0</v>
      </c>
      <c r="Z117" s="63">
        <f>IF(NOTA[[#This Row],[JUMLAH]]="","",NOTA[[#This Row],[DISC 1-]]+NOTA[[#This Row],[DISC 2-]])</f>
        <v>164160</v>
      </c>
      <c r="AA117" s="63">
        <f>IF(NOTA[[#This Row],[JUMLAH]]="","",NOTA[[#This Row],[JUMLAH]]-NOTA[[#This Row],[DISC]])</f>
        <v>5307840</v>
      </c>
      <c r="AB1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6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7" s="63">
        <f>IF(OR(NOTA[[#This Row],[QTY]]="",NOTA[[#This Row],[HARGA SATUAN]]="",),"",NOTA[[#This Row],[QTY]]*NOTA[[#This Row],[HARGA SATUAN]])</f>
        <v>5472000</v>
      </c>
      <c r="AF117" s="57">
        <f ca="1">IF(NOTA[ID_H]="","",INDEX(NOTA[TANGGAL],MATCH(,INDIRECT(ADDRESS(ROW(NOTA[TANGGAL]),COLUMN(NOTA[TANGGAL]))&amp;":"&amp;ADDRESS(ROW(),COLUMN(NOTA[TANGGAL]))),-1)))</f>
        <v>45052</v>
      </c>
      <c r="AG117" s="60" t="str">
        <f ca="1">IF(NOTA[[#This Row],[NAMA BARANG]]="","",INDEX(NOTA[SUPPLIER],MATCH(,INDIRECT(ADDRESS(ROW(NOTA[ID]),COLUMN(NOTA[ID]))&amp;":"&amp;ADDRESS(ROW(),COLUMN(NOTA[ID]))),-1)))</f>
        <v>DUTA BUANA</v>
      </c>
      <c r="AH117" s="60" t="str">
        <f ca="1">IF(NOTA[[#This Row],[ID_H]]="","",IF(NOTA[[#This Row],[FAKTUR]]="",INDIRECT(ADDRESS(ROW()-1,COLUMN())),NOTA[[#This Row],[FAKTUR]]))</f>
        <v>UNTANA</v>
      </c>
      <c r="AI117" s="27" t="str">
        <f ca="1">IF(NOTA[[#This Row],[ID]]="","",COUNTIF(NOTA[ID_H],NOTA[[#This Row],[ID_H]]))</f>
        <v/>
      </c>
      <c r="AJ117" s="27">
        <f ca="1">IF(NOTA[[#This Row],[TGL.NOTA]]="",IF(NOTA[[#This Row],[SUPPLIER_H]]="","",AJ116),MONTH(NOTA[[#This Row],[TGL.NOTA]]))</f>
        <v>5</v>
      </c>
      <c r="AK117" s="27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L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M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" s="27" t="str">
        <f>IF(NOTA[[#This Row],[CONCAT4]]="","",_xlfn.IFNA(MATCH(NOTA[[#This Row],[CONCAT4]],[2]!RAW[CONCAT_H],0),FALSE))</f>
        <v/>
      </c>
      <c r="AP117" s="146" t="e">
        <f>IF(NOTA[[#This Row],[CONCAT1]]="","",MATCH(NOTA[[#This Row],[CONCAT1]],[3]!db[NB NOTA_C],0)+1)</f>
        <v>#N/A</v>
      </c>
    </row>
    <row r="118" spans="1:42" ht="20.100000000000001" customHeight="1" x14ac:dyDescent="0.25">
      <c r="A118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8" t="str">
        <f>IF(NOTA[[#This Row],[ID_P]]="","",MATCH(NOTA[[#This Row],[ID_P]],[1]!B_MSK[N_ID],0))</f>
        <v/>
      </c>
      <c r="D118" s="68">
        <f ca="1">IF(NOTA[[#This Row],[NAMA BARANG]]="","",INDEX(NOTA[ID],MATCH(,INDIRECT(ADDRESS(ROW(NOTA[ID]),COLUMN(NOTA[ID]))&amp;":"&amp;ADDRESS(ROW(),COLUMN(NOTA[ID]))),-1)))</f>
        <v>19</v>
      </c>
      <c r="E118" s="56"/>
      <c r="F118" s="16"/>
      <c r="G118" s="16"/>
      <c r="H118" s="20"/>
      <c r="J118" s="57"/>
      <c r="K118" s="58"/>
      <c r="L118" s="16" t="s">
        <v>255</v>
      </c>
      <c r="M118" s="59">
        <v>3</v>
      </c>
      <c r="N118" s="58">
        <v>216</v>
      </c>
      <c r="O118" s="16" t="s">
        <v>252</v>
      </c>
      <c r="P118" s="60">
        <v>19000</v>
      </c>
      <c r="Q118" s="61"/>
      <c r="R118" s="28" t="s">
        <v>253</v>
      </c>
      <c r="S118" s="62">
        <v>0.03</v>
      </c>
      <c r="T118" s="62"/>
      <c r="U118" s="63"/>
      <c r="V118" s="26"/>
      <c r="W118" s="63">
        <f>IF(NOTA[[#This Row],[HARGA/ CTN]]="",NOTA[[#This Row],[JUMLAH_H]],NOTA[[#This Row],[HARGA/ CTN]]*IF(NOTA[[#This Row],[C]]="",0,NOTA[[#This Row],[C]]))</f>
        <v>4104000</v>
      </c>
      <c r="X118" s="63">
        <f>IF(NOTA[[#This Row],[JUMLAH]]="","",NOTA[[#This Row],[JUMLAH]]*NOTA[[#This Row],[DISC 1]])</f>
        <v>123120</v>
      </c>
      <c r="Y118" s="63">
        <f>IF(NOTA[[#This Row],[JUMLAH]]="","",(NOTA[[#This Row],[JUMLAH]]-NOTA[[#This Row],[DISC 1-]])*NOTA[[#This Row],[DISC 2]])</f>
        <v>0</v>
      </c>
      <c r="Z118" s="63">
        <f>IF(NOTA[[#This Row],[JUMLAH]]="","",NOTA[[#This Row],[DISC 1-]]+NOTA[[#This Row],[DISC 2-]])</f>
        <v>123120</v>
      </c>
      <c r="AA118" s="63">
        <f>IF(NOTA[[#This Row],[JUMLAH]]="","",NOTA[[#This Row],[JUMLAH]]-NOTA[[#This Row],[DISC]])</f>
        <v>3980880</v>
      </c>
      <c r="AB1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6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8" s="63">
        <f>IF(OR(NOTA[[#This Row],[QTY]]="",NOTA[[#This Row],[HARGA SATUAN]]="",),"",NOTA[[#This Row],[QTY]]*NOTA[[#This Row],[HARGA SATUAN]])</f>
        <v>4104000</v>
      </c>
      <c r="AF118" s="57">
        <f ca="1">IF(NOTA[ID_H]="","",INDEX(NOTA[TANGGAL],MATCH(,INDIRECT(ADDRESS(ROW(NOTA[TANGGAL]),COLUMN(NOTA[TANGGAL]))&amp;":"&amp;ADDRESS(ROW(),COLUMN(NOTA[TANGGAL]))),-1)))</f>
        <v>45052</v>
      </c>
      <c r="AG118" s="60" t="str">
        <f ca="1">IF(NOTA[[#This Row],[NAMA BARANG]]="","",INDEX(NOTA[SUPPLIER],MATCH(,INDIRECT(ADDRESS(ROW(NOTA[ID]),COLUMN(NOTA[ID]))&amp;":"&amp;ADDRESS(ROW(),COLUMN(NOTA[ID]))),-1)))</f>
        <v>DUTA BUANA</v>
      </c>
      <c r="AH118" s="60" t="str">
        <f ca="1">IF(NOTA[[#This Row],[ID_H]]="","",IF(NOTA[[#This Row],[FAKTUR]]="",INDIRECT(ADDRESS(ROW()-1,COLUMN())),NOTA[[#This Row],[FAKTUR]]))</f>
        <v>UNTANA</v>
      </c>
      <c r="AI118" s="27" t="str">
        <f ca="1">IF(NOTA[[#This Row],[ID]]="","",COUNTIF(NOTA[ID_H],NOTA[[#This Row],[ID_H]]))</f>
        <v/>
      </c>
      <c r="AJ118" s="27">
        <f ca="1">IF(NOTA[[#This Row],[TGL.NOTA]]="",IF(NOTA[[#This Row],[SUPPLIER_H]]="","",AJ117),MONTH(NOTA[[#This Row],[TGL.NOTA]]))</f>
        <v>5</v>
      </c>
      <c r="AK118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" s="27" t="str">
        <f>IF(NOTA[[#This Row],[CONCAT4]]="","",_xlfn.IFNA(MATCH(NOTA[[#This Row],[CONCAT4]],[2]!RAW[CONCAT_H],0),FALSE))</f>
        <v/>
      </c>
      <c r="AP118" s="146">
        <f>IF(NOTA[[#This Row],[CONCAT1]]="","",MATCH(NOTA[[#This Row],[CONCAT1]],[3]!db[NB NOTA_C],0)+1)</f>
        <v>30</v>
      </c>
    </row>
    <row r="119" spans="1:42" ht="20.100000000000001" customHeight="1" x14ac:dyDescent="0.25">
      <c r="A119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8" t="str">
        <f>IF(NOTA[[#This Row],[ID_P]]="","",MATCH(NOTA[[#This Row],[ID_P]],[1]!B_MSK[N_ID],0))</f>
        <v/>
      </c>
      <c r="D119" s="68">
        <f ca="1">IF(NOTA[[#This Row],[NAMA BARANG]]="","",INDEX(NOTA[ID],MATCH(,INDIRECT(ADDRESS(ROW(NOTA[ID]),COLUMN(NOTA[ID]))&amp;":"&amp;ADDRESS(ROW(),COLUMN(NOTA[ID]))),-1)))</f>
        <v>19</v>
      </c>
      <c r="E119" s="69"/>
      <c r="H119" s="55"/>
      <c r="J119" s="70"/>
      <c r="K119" s="71"/>
      <c r="L119" s="27" t="s">
        <v>256</v>
      </c>
      <c r="M119" s="72"/>
      <c r="N119" s="71">
        <v>72</v>
      </c>
      <c r="O119" s="27" t="s">
        <v>125</v>
      </c>
      <c r="P119" s="73"/>
      <c r="Q119" s="74"/>
      <c r="R119" s="42"/>
      <c r="S119" s="75"/>
      <c r="T119" s="76"/>
      <c r="U119" s="77"/>
      <c r="V119" s="78"/>
      <c r="W119" s="63" t="str">
        <f>IF(NOTA[[#This Row],[HARGA/ CTN]]="",NOTA[[#This Row],[JUMLAH_H]],NOTA[[#This Row],[HARGA/ CTN]]*IF(NOTA[[#This Row],[C]]="",0,NOTA[[#This Row],[C]]))</f>
        <v/>
      </c>
      <c r="X119" s="63" t="str">
        <f>IF(NOTA[[#This Row],[JUMLAH]]="","",NOTA[[#This Row],[JUMLAH]]*NOTA[[#This Row],[DISC 1]])</f>
        <v/>
      </c>
      <c r="Y119" s="63" t="str">
        <f>IF(NOTA[[#This Row],[JUMLAH]]="","",(NOTA[[#This Row],[JUMLAH]]-NOTA[[#This Row],[DISC 1-]])*NOTA[[#This Row],[DISC 2]])</f>
        <v/>
      </c>
      <c r="Z119" s="63" t="str">
        <f>IF(NOTA[[#This Row],[JUMLAH]]="","",NOTA[[#This Row],[DISC 1-]]+NOTA[[#This Row],[DISC 2-]])</f>
        <v/>
      </c>
      <c r="AA119" s="63" t="str">
        <f>IF(NOTA[[#This Row],[JUMLAH]]="","",NOTA[[#This Row],[JUMLAH]]-NOTA[[#This Row],[DISC]])</f>
        <v/>
      </c>
      <c r="AB1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6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9" s="63" t="str">
        <f>IF(OR(NOTA[[#This Row],[QTY]]="",NOTA[[#This Row],[HARGA SATUAN]]="",),"",NOTA[[#This Row],[QTY]]*NOTA[[#This Row],[HARGA SATUAN]])</f>
        <v/>
      </c>
      <c r="AF119" s="57">
        <f ca="1">IF(NOTA[ID_H]="","",INDEX(NOTA[TANGGAL],MATCH(,INDIRECT(ADDRESS(ROW(NOTA[TANGGAL]),COLUMN(NOTA[TANGGAL]))&amp;":"&amp;ADDRESS(ROW(),COLUMN(NOTA[TANGGAL]))),-1)))</f>
        <v>45052</v>
      </c>
      <c r="AG119" s="60" t="str">
        <f ca="1">IF(NOTA[[#This Row],[NAMA BARANG]]="","",INDEX(NOTA[SUPPLIER],MATCH(,INDIRECT(ADDRESS(ROW(NOTA[ID]),COLUMN(NOTA[ID]))&amp;":"&amp;ADDRESS(ROW(),COLUMN(NOTA[ID]))),-1)))</f>
        <v>DUTA BUANA</v>
      </c>
      <c r="AH119" s="60" t="str">
        <f ca="1">IF(NOTA[[#This Row],[ID_H]]="","",IF(NOTA[[#This Row],[FAKTUR]]="",INDIRECT(ADDRESS(ROW()-1,COLUMN())),NOTA[[#This Row],[FAKTUR]]))</f>
        <v>UNTANA</v>
      </c>
      <c r="AI119" s="27" t="str">
        <f ca="1">IF(NOTA[[#This Row],[ID]]="","",COUNTIF(NOTA[ID_H],NOTA[[#This Row],[ID_H]]))</f>
        <v/>
      </c>
      <c r="AJ119" s="27">
        <f ca="1">IF(NOTA[[#This Row],[TGL.NOTA]]="",IF(NOTA[[#This Row],[SUPPLIER_H]]="","",AJ118),MONTH(NOTA[[#This Row],[TGL.NOTA]]))</f>
        <v>5</v>
      </c>
      <c r="AK119" s="27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L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M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N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" s="27" t="str">
        <f>IF(NOTA[[#This Row],[CONCAT4]]="","",_xlfn.IFNA(MATCH(NOTA[[#This Row],[CONCAT4]],[2]!RAW[CONCAT_H],0),FALSE))</f>
        <v/>
      </c>
      <c r="AP119" s="146" t="e">
        <f>IF(NOTA[[#This Row],[CONCAT1]]="","",MATCH(NOTA[[#This Row],[CONCAT1]],[3]!db[NB NOTA_C],0)+1)</f>
        <v>#N/A</v>
      </c>
    </row>
    <row r="120" spans="1:42" ht="20.100000000000001" customHeight="1" x14ac:dyDescent="0.25">
      <c r="A12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4" t="str">
        <f>IF(NOTA[[#This Row],[ID_P]]="","",MATCH(NOTA[[#This Row],[ID_P]],[1]!B_MSK[N_ID],0))</f>
        <v/>
      </c>
      <c r="D120" s="154">
        <f ca="1">IF(NOTA[[#This Row],[NAMA BARANG]]="","",INDEX(NOTA[ID],MATCH(,INDIRECT(ADDRESS(ROW(NOTA[ID]),COLUMN(NOTA[ID]))&amp;":"&amp;ADDRESS(ROW(),COLUMN(NOTA[ID]))),-1)))</f>
        <v>19</v>
      </c>
      <c r="E120" s="155"/>
      <c r="F120" s="156"/>
      <c r="G120" s="156"/>
      <c r="H120" s="157"/>
      <c r="I120" s="156"/>
      <c r="J120" s="158"/>
      <c r="K120" s="156"/>
      <c r="L120" s="27" t="s">
        <v>257</v>
      </c>
      <c r="M120" s="159">
        <v>3</v>
      </c>
      <c r="N120" s="160">
        <v>432</v>
      </c>
      <c r="O120" s="27" t="s">
        <v>125</v>
      </c>
      <c r="P120" s="161">
        <v>24375</v>
      </c>
      <c r="Q120" s="162"/>
      <c r="R120" s="42" t="s">
        <v>171</v>
      </c>
      <c r="S120" s="163">
        <v>0.03</v>
      </c>
      <c r="T120" s="164"/>
      <c r="U120" s="165"/>
      <c r="V120" s="78" t="s">
        <v>258</v>
      </c>
      <c r="W120" s="166">
        <f>IF(NOTA[[#This Row],[HARGA/ CTN]]="",NOTA[[#This Row],[JUMLAH_H]],NOTA[[#This Row],[HARGA/ CTN]]*IF(NOTA[[#This Row],[C]]="",0,NOTA[[#This Row],[C]]))</f>
        <v>10530000</v>
      </c>
      <c r="X120" s="166">
        <f>IF(NOTA[[#This Row],[JUMLAH]]="","",NOTA[[#This Row],[JUMLAH]]*NOTA[[#This Row],[DISC 1]])</f>
        <v>315900</v>
      </c>
      <c r="Y120" s="166">
        <f>IF(NOTA[[#This Row],[JUMLAH]]="","",(NOTA[[#This Row],[JUMLAH]]-NOTA[[#This Row],[DISC 1-]])*NOTA[[#This Row],[DISC 2]])</f>
        <v>0</v>
      </c>
      <c r="Z120" s="166">
        <f>IF(NOTA[[#This Row],[JUMLAH]]="","",NOTA[[#This Row],[DISC 1-]]+NOTA[[#This Row],[DISC 2-]])</f>
        <v>315900</v>
      </c>
      <c r="AA120" s="166">
        <f>IF(NOTA[[#This Row],[JUMLAH]]="","",NOTA[[#This Row],[JUMLAH]]-NOTA[[#This Row],[DISC]])</f>
        <v>10214100</v>
      </c>
      <c r="AB120" s="1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C120" s="1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D120" s="153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E120" s="167">
        <f>IF(OR(NOTA[[#This Row],[QTY]]="",NOTA[[#This Row],[HARGA SATUAN]]="",),"",NOTA[[#This Row],[QTY]]*NOTA[[#This Row],[HARGA SATUAN]])</f>
        <v>10530000</v>
      </c>
      <c r="AF120" s="168">
        <f ca="1">IF(NOTA[ID_H]="","",INDEX(NOTA[TANGGAL],MATCH(,INDIRECT(ADDRESS(ROW(NOTA[TANGGAL]),COLUMN(NOTA[TANGGAL]))&amp;":"&amp;ADDRESS(ROW(),COLUMN(NOTA[TANGGAL]))),-1)))</f>
        <v>45052</v>
      </c>
      <c r="AG120" s="153" t="str">
        <f ca="1">IF(NOTA[[#This Row],[NAMA BARANG]]="","",INDEX(NOTA[SUPPLIER],MATCH(,INDIRECT(ADDRESS(ROW(NOTA[ID]),COLUMN(NOTA[ID]))&amp;":"&amp;ADDRESS(ROW(),COLUMN(NOTA[ID]))),-1)))</f>
        <v>DUTA BUANA</v>
      </c>
      <c r="AH120" s="153" t="str">
        <f ca="1">IF(NOTA[[#This Row],[ID_H]]="","",IF(NOTA[[#This Row],[FAKTUR]]="",INDIRECT(ADDRESS(ROW()-1,COLUMN())),NOTA[[#This Row],[FAKTUR]]))</f>
        <v>UNTANA</v>
      </c>
      <c r="AI120" s="160" t="str">
        <f ca="1">IF(NOTA[[#This Row],[ID]]="","",COUNTIF(NOTA[ID_H],NOTA[[#This Row],[ID_H]]))</f>
        <v/>
      </c>
      <c r="AJ120" s="160">
        <f ca="1">IF(NOTA[[#This Row],[TGL.NOTA]]="",IF(NOTA[[#This Row],[SUPPLIER_H]]="","",AJ119),MONTH(NOTA[[#This Row],[TGL.NOTA]]))</f>
        <v>5</v>
      </c>
      <c r="AK120" s="160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L120" s="1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M120" s="1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N120" s="1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" s="160" t="str">
        <f>IF(NOTA[[#This Row],[CONCAT4]]="","",_xlfn.IFNA(MATCH(NOTA[[#This Row],[CONCAT4]],[2]!RAW[CONCAT_H],0),FALSE))</f>
        <v/>
      </c>
      <c r="AP120" s="160" t="e">
        <f>IF(NOTA[[#This Row],[CONCAT1]]="","",MATCH(NOTA[[#This Row],[CONCAT1]],[3]!db[NB NOTA_C],0)+1)</f>
        <v>#N/A</v>
      </c>
    </row>
    <row r="121" spans="1:42" ht="20.100000000000001" customHeight="1" x14ac:dyDescent="0.25">
      <c r="A121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8" t="str">
        <f>IF(NOTA[[#This Row],[ID_P]]="","",MATCH(NOTA[[#This Row],[ID_P]],[1]!B_MSK[N_ID],0))</f>
        <v/>
      </c>
      <c r="D121" s="68" t="str">
        <f ca="1">IF(NOTA[[#This Row],[NAMA BARANG]]="","",INDEX(NOTA[ID],MATCH(,INDIRECT(ADDRESS(ROW(NOTA[ID]),COLUMN(NOTA[ID]))&amp;":"&amp;ADDRESS(ROW(),COLUMN(NOTA[ID]))),-1)))</f>
        <v/>
      </c>
      <c r="E121" s="69"/>
      <c r="H121" s="55"/>
      <c r="J121" s="70"/>
      <c r="K121" s="71"/>
      <c r="M121" s="72"/>
      <c r="N121" s="71"/>
      <c r="P121" s="73"/>
      <c r="Q121" s="74"/>
      <c r="R121" s="42"/>
      <c r="S121" s="75"/>
      <c r="T121" s="76"/>
      <c r="U121" s="77"/>
      <c r="V121" s="78"/>
      <c r="W121" s="63" t="str">
        <f>IF(NOTA[[#This Row],[HARGA/ CTN]]="",NOTA[[#This Row],[JUMLAH_H]],NOTA[[#This Row],[HARGA/ CTN]]*IF(NOTA[[#This Row],[C]]="",0,NOTA[[#This Row],[C]]))</f>
        <v/>
      </c>
      <c r="X121" s="63" t="str">
        <f>IF(NOTA[[#This Row],[JUMLAH]]="","",NOTA[[#This Row],[JUMLAH]]*NOTA[[#This Row],[DISC 1]])</f>
        <v/>
      </c>
      <c r="Y121" s="63" t="str">
        <f>IF(NOTA[[#This Row],[JUMLAH]]="","",(NOTA[[#This Row],[JUMLAH]]-NOTA[[#This Row],[DISC 1-]])*NOTA[[#This Row],[DISC 2]])</f>
        <v/>
      </c>
      <c r="Z121" s="63" t="str">
        <f>IF(NOTA[[#This Row],[JUMLAH]]="","",NOTA[[#This Row],[DISC 1-]]+NOTA[[#This Row],[DISC 2-]])</f>
        <v/>
      </c>
      <c r="AA121" s="63" t="str">
        <f>IF(NOTA[[#This Row],[JUMLAH]]="","",NOTA[[#This Row],[JUMLAH]]-NOTA[[#This Row],[DISC]])</f>
        <v/>
      </c>
      <c r="AB1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63" t="str">
        <f>IF(OR(NOTA[[#This Row],[QTY]]="",NOTA[[#This Row],[HARGA SATUAN]]="",),"",NOTA[[#This Row],[QTY]]*NOTA[[#This Row],[HARGA SATUAN]])</f>
        <v/>
      </c>
      <c r="AF121" s="57" t="str">
        <f ca="1">IF(NOTA[ID_H]="","",INDEX(NOTA[TANGGAL],MATCH(,INDIRECT(ADDRESS(ROW(NOTA[TANGGAL]),COLUMN(NOTA[TANGGAL]))&amp;":"&amp;ADDRESS(ROW(),COLUMN(NOTA[TANGGAL]))),-1)))</f>
        <v/>
      </c>
      <c r="AG121" s="60" t="str">
        <f ca="1">IF(NOTA[[#This Row],[NAMA BARANG]]="","",INDEX(NOTA[SUPPLIER],MATCH(,INDIRECT(ADDRESS(ROW(NOTA[ID]),COLUMN(NOTA[ID]))&amp;":"&amp;ADDRESS(ROW(),COLUMN(NOTA[ID]))),-1)))</f>
        <v/>
      </c>
      <c r="AH121" s="60" t="str">
        <f ca="1">IF(NOTA[[#This Row],[ID_H]]="","",IF(NOTA[[#This Row],[FAKTUR]]="",INDIRECT(ADDRESS(ROW()-1,COLUMN())),NOTA[[#This Row],[FAKTUR]]))</f>
        <v/>
      </c>
      <c r="AI121" s="27" t="str">
        <f ca="1">IF(NOTA[[#This Row],[ID]]="","",COUNTIF(NOTA[ID_H],NOTA[[#This Row],[ID_H]]))</f>
        <v/>
      </c>
      <c r="AJ121" s="27" t="str">
        <f ca="1">IF(NOTA[[#This Row],[TGL.NOTA]]="",IF(NOTA[[#This Row],[SUPPLIER_H]]="","",AJ119),MONTH(NOTA[[#This Row],[TGL.NOTA]]))</f>
        <v/>
      </c>
      <c r="AK121" s="27" t="str">
        <f>LOWER(SUBSTITUTE(SUBSTITUTE(SUBSTITUTE(SUBSTITUTE(SUBSTITUTE(SUBSTITUTE(SUBSTITUTE(SUBSTITUTE(SUBSTITUTE(NOTA[NAMA BARANG]," ",),".",""),"-",""),"(",""),")",""),",",""),"/",""),"""",""),"+",""))</f>
        <v/>
      </c>
      <c r="AL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1" s="27" t="str">
        <f>IF(NOTA[[#This Row],[CONCAT4]]="","",_xlfn.IFNA(MATCH(NOTA[[#This Row],[CONCAT4]],[2]!RAW[CONCAT_H],0),FALSE))</f>
        <v/>
      </c>
      <c r="AP121" s="146" t="str">
        <f>IF(NOTA[[#This Row],[CONCAT1]]="","",MATCH(NOTA[[#This Row],[CONCAT1]],[3]!db[NB NOTA_C],0)+1)</f>
        <v/>
      </c>
    </row>
    <row r="122" spans="1:42" ht="20.100000000000001" customHeight="1" x14ac:dyDescent="0.25">
      <c r="A122" s="60">
        <f ca="1">IF(INDIRECT(ADDRESS(ROW()-1,COLUMN(NOTA[[#Headers],[ID]])))="ID",1,IF(NOTA[[#This Row],[FAKTUR]]="","",COUNT(INDIRECT(ADDRESS(ROW(NOTA[ID]),COLUMN(NOTA[ID]))&amp;":"&amp;ADDRESS(ROW()-1,COLUMN(NOTA[ID]))))+1))</f>
        <v>20</v>
      </c>
      <c r="B122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122" s="68" t="e">
        <f ca="1">IF(NOTA[[#This Row],[ID_P]]="","",MATCH(NOTA[[#This Row],[ID_P]],[1]!B_MSK[N_ID],0))</f>
        <v>#REF!</v>
      </c>
      <c r="D122" s="68">
        <f ca="1">IF(NOTA[[#This Row],[NAMA BARANG]]="","",INDEX(NOTA[ID],MATCH(,INDIRECT(ADDRESS(ROW(NOTA[ID]),COLUMN(NOTA[ID]))&amp;":"&amp;ADDRESS(ROW(),COLUMN(NOTA[ID]))),-1)))</f>
        <v>20</v>
      </c>
      <c r="E122" s="69"/>
      <c r="F122" s="27" t="s">
        <v>249</v>
      </c>
      <c r="G122" s="27" t="s">
        <v>112</v>
      </c>
      <c r="H122" s="55" t="s">
        <v>259</v>
      </c>
      <c r="J122" s="70">
        <v>45049</v>
      </c>
      <c r="K122" s="71"/>
      <c r="L122" s="27" t="s">
        <v>260</v>
      </c>
      <c r="M122" s="72">
        <v>18</v>
      </c>
      <c r="N122" s="71">
        <v>1728</v>
      </c>
      <c r="O122" s="27" t="s">
        <v>125</v>
      </c>
      <c r="P122" s="73">
        <v>26500</v>
      </c>
      <c r="Q122" s="74"/>
      <c r="R122" s="42" t="s">
        <v>175</v>
      </c>
      <c r="S122" s="75">
        <v>0.03</v>
      </c>
      <c r="T122" s="76"/>
      <c r="U122" s="77"/>
      <c r="V122" s="78"/>
      <c r="W122" s="63">
        <f>IF(NOTA[[#This Row],[HARGA/ CTN]]="",NOTA[[#This Row],[JUMLAH_H]],NOTA[[#This Row],[HARGA/ CTN]]*IF(NOTA[[#This Row],[C]]="",0,NOTA[[#This Row],[C]]))</f>
        <v>45792000</v>
      </c>
      <c r="X122" s="63">
        <f>IF(NOTA[[#This Row],[JUMLAH]]="","",NOTA[[#This Row],[JUMLAH]]*NOTA[[#This Row],[DISC 1]])</f>
        <v>1373760</v>
      </c>
      <c r="Y122" s="63">
        <f>IF(NOTA[[#This Row],[JUMLAH]]="","",(NOTA[[#This Row],[JUMLAH]]-NOTA[[#This Row],[DISC 1-]])*NOTA[[#This Row],[DISC 2]])</f>
        <v>0</v>
      </c>
      <c r="Z122" s="63">
        <f>IF(NOTA[[#This Row],[JUMLAH]]="","",NOTA[[#This Row],[DISC 1-]]+NOTA[[#This Row],[DISC 2-]])</f>
        <v>1373760</v>
      </c>
      <c r="AA122" s="63">
        <f>IF(NOTA[[#This Row],[JUMLAH]]="","",NOTA[[#This Row],[JUMLAH]]-NOTA[[#This Row],[DISC]])</f>
        <v>44418240</v>
      </c>
      <c r="AB1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6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2" s="63">
        <f>IF(OR(NOTA[[#This Row],[QTY]]="",NOTA[[#This Row],[HARGA SATUAN]]="",),"",NOTA[[#This Row],[QTY]]*NOTA[[#This Row],[HARGA SATUAN]])</f>
        <v>45792000</v>
      </c>
      <c r="AF122" s="57">
        <f ca="1">IF(NOTA[ID_H]="","",INDEX(NOTA[TANGGAL],MATCH(,INDIRECT(ADDRESS(ROW(NOTA[TANGGAL]),COLUMN(NOTA[TANGGAL]))&amp;":"&amp;ADDRESS(ROW(),COLUMN(NOTA[TANGGAL]))),-1)))</f>
        <v>45052</v>
      </c>
      <c r="AG122" s="60" t="str">
        <f ca="1">IF(NOTA[[#This Row],[NAMA BARANG]]="","",INDEX(NOTA[SUPPLIER],MATCH(,INDIRECT(ADDRESS(ROW(NOTA[ID]),COLUMN(NOTA[ID]))&amp;":"&amp;ADDRESS(ROW(),COLUMN(NOTA[ID]))),-1)))</f>
        <v>DUTA BUANA</v>
      </c>
      <c r="AH122" s="60" t="str">
        <f ca="1">IF(NOTA[[#This Row],[ID_H]]="","",IF(NOTA[[#This Row],[FAKTUR]]="",INDIRECT(ADDRESS(ROW()-1,COLUMN())),NOTA[[#This Row],[FAKTUR]]))</f>
        <v>UNTANA</v>
      </c>
      <c r="AI122" s="27">
        <f ca="1">IF(NOTA[[#This Row],[ID]]="","",COUNTIF(NOTA[ID_H],NOTA[[#This Row],[ID_H]]))</f>
        <v>3</v>
      </c>
      <c r="AJ122" s="27">
        <f>IF(NOTA[[#This Row],[TGL.NOTA]]="",IF(NOTA[[#This Row],[SUPPLIER_H]]="","",AJ121),MONTH(NOTA[[#This Row],[TGL.NOTA]]))</f>
        <v>5</v>
      </c>
      <c r="AK122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M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122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O122" s="27" t="e">
        <f>IF(NOTA[[#This Row],[CONCAT4]]="","",_xlfn.IFNA(MATCH(NOTA[[#This Row],[CONCAT4]],[2]!RAW[CONCAT_H],0),FALSE))</f>
        <v>#REF!</v>
      </c>
      <c r="AP122" s="146">
        <f>IF(NOTA[[#This Row],[CONCAT1]]="","",MATCH(NOTA[[#This Row],[CONCAT1]],[3]!db[NB NOTA_C],0)+1)</f>
        <v>108</v>
      </c>
    </row>
    <row r="123" spans="1:42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8" t="str">
        <f>IF(NOTA[[#This Row],[ID_P]]="","",MATCH(NOTA[[#This Row],[ID_P]],[1]!B_MSK[N_ID],0))</f>
        <v/>
      </c>
      <c r="D123" s="68">
        <f ca="1">IF(NOTA[[#This Row],[NAMA BARANG]]="","",INDEX(NOTA[ID],MATCH(,INDIRECT(ADDRESS(ROW(NOTA[ID]),COLUMN(NOTA[ID]))&amp;":"&amp;ADDRESS(ROW(),COLUMN(NOTA[ID]))),-1)))</f>
        <v>20</v>
      </c>
      <c r="E123" s="69"/>
      <c r="F123" s="71"/>
      <c r="G123" s="71"/>
      <c r="H123" s="79"/>
      <c r="I123" s="71"/>
      <c r="J123" s="70"/>
      <c r="K123" s="71"/>
      <c r="L123" s="27" t="s">
        <v>267</v>
      </c>
      <c r="M123" s="72">
        <v>5</v>
      </c>
      <c r="N123" s="71">
        <v>480</v>
      </c>
      <c r="O123" s="27" t="s">
        <v>125</v>
      </c>
      <c r="P123" s="73">
        <v>26500</v>
      </c>
      <c r="Q123" s="74"/>
      <c r="R123" s="42" t="s">
        <v>175</v>
      </c>
      <c r="S123" s="75">
        <v>0.03</v>
      </c>
      <c r="T123" s="76"/>
      <c r="U123" s="77"/>
      <c r="V123" s="78"/>
      <c r="W123" s="63">
        <f>IF(NOTA[[#This Row],[HARGA/ CTN]]="",NOTA[[#This Row],[JUMLAH_H]],NOTA[[#This Row],[HARGA/ CTN]]*IF(NOTA[[#This Row],[C]]="",0,NOTA[[#This Row],[C]]))</f>
        <v>12720000</v>
      </c>
      <c r="X123" s="63">
        <f>IF(NOTA[[#This Row],[JUMLAH]]="","",NOTA[[#This Row],[JUMLAH]]*NOTA[[#This Row],[DISC 1]])</f>
        <v>381600</v>
      </c>
      <c r="Y123" s="63">
        <f>IF(NOTA[[#This Row],[JUMLAH]]="","",(NOTA[[#This Row],[JUMLAH]]-NOTA[[#This Row],[DISC 1-]])*NOTA[[#This Row],[DISC 2]])</f>
        <v>0</v>
      </c>
      <c r="Z123" s="63">
        <f>IF(NOTA[[#This Row],[JUMLAH]]="","",NOTA[[#This Row],[DISC 1-]]+NOTA[[#This Row],[DISC 2-]])</f>
        <v>381600</v>
      </c>
      <c r="AA123" s="63">
        <f>IF(NOTA[[#This Row],[JUMLAH]]="","",NOTA[[#This Row],[JUMLAH]]-NOTA[[#This Row],[DISC]])</f>
        <v>12338400</v>
      </c>
      <c r="AB1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6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3" s="63">
        <f>IF(OR(NOTA[[#This Row],[QTY]]="",NOTA[[#This Row],[HARGA SATUAN]]="",),"",NOTA[[#This Row],[QTY]]*NOTA[[#This Row],[HARGA SATUAN]])</f>
        <v>12720000</v>
      </c>
      <c r="AF123" s="57">
        <f ca="1">IF(NOTA[ID_H]="","",INDEX(NOTA[TANGGAL],MATCH(,INDIRECT(ADDRESS(ROW(NOTA[TANGGAL]),COLUMN(NOTA[TANGGAL]))&amp;":"&amp;ADDRESS(ROW(),COLUMN(NOTA[TANGGAL]))),-1)))</f>
        <v>45052</v>
      </c>
      <c r="AG123" s="60" t="str">
        <f ca="1">IF(NOTA[[#This Row],[NAMA BARANG]]="","",INDEX(NOTA[SUPPLIER],MATCH(,INDIRECT(ADDRESS(ROW(NOTA[ID]),COLUMN(NOTA[ID]))&amp;":"&amp;ADDRESS(ROW(),COLUMN(NOTA[ID]))),-1)))</f>
        <v>DUTA BUANA</v>
      </c>
      <c r="AH123" s="60" t="str">
        <f ca="1">IF(NOTA[[#This Row],[ID_H]]="","",IF(NOTA[[#This Row],[FAKTUR]]="",INDIRECT(ADDRESS(ROW()-1,COLUMN())),NOTA[[#This Row],[FAKTUR]]))</f>
        <v>UNTANA</v>
      </c>
      <c r="AI123" s="27" t="str">
        <f ca="1">IF(NOTA[[#This Row],[ID]]="","",COUNTIF(NOTA[ID_H],NOTA[[#This Row],[ID_H]]))</f>
        <v/>
      </c>
      <c r="AJ123" s="27">
        <f ca="1">IF(NOTA[[#This Row],[TGL.NOTA]]="",IF(NOTA[[#This Row],[SUPPLIER_H]]="","",AJ122),MONTH(NOTA[[#This Row],[TGL.NOTA]]))</f>
        <v>5</v>
      </c>
      <c r="AK123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L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M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3" s="27" t="str">
        <f>IF(NOTA[[#This Row],[CONCAT4]]="","",_xlfn.IFNA(MATCH(NOTA[[#This Row],[CONCAT4]],[2]!RAW[CONCAT_H],0),FALSE))</f>
        <v/>
      </c>
      <c r="AP123" s="146">
        <f>IF(NOTA[[#This Row],[CONCAT1]]="","",MATCH(NOTA[[#This Row],[CONCAT1]],[3]!db[NB NOTA_C],0)+1)</f>
        <v>107</v>
      </c>
    </row>
    <row r="124" spans="1:42" ht="20.100000000000001" customHeight="1" x14ac:dyDescent="0.25">
      <c r="A124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8" t="str">
        <f>IF(NOTA[[#This Row],[ID_P]]="","",MATCH(NOTA[[#This Row],[ID_P]],[1]!B_MSK[N_ID],0))</f>
        <v/>
      </c>
      <c r="D124" s="68">
        <f ca="1">IF(NOTA[[#This Row],[NAMA BARANG]]="","",INDEX(NOTA[ID],MATCH(,INDIRECT(ADDRESS(ROW(NOTA[ID]),COLUMN(NOTA[ID]))&amp;":"&amp;ADDRESS(ROW(),COLUMN(NOTA[ID]))),-1)))</f>
        <v>20</v>
      </c>
      <c r="E124" s="69"/>
      <c r="H124" s="55"/>
      <c r="I124" s="71"/>
      <c r="J124" s="70"/>
      <c r="K124" s="71"/>
      <c r="L124" s="27" t="s">
        <v>261</v>
      </c>
      <c r="M124" s="72"/>
      <c r="N124" s="71">
        <v>450</v>
      </c>
      <c r="O124" s="27" t="s">
        <v>262</v>
      </c>
      <c r="Q124" s="80"/>
      <c r="R124" s="138"/>
      <c r="S124" s="75"/>
      <c r="T124" s="76"/>
      <c r="U124" s="77"/>
      <c r="V124" s="78"/>
      <c r="W124" s="63" t="str">
        <f>IF(NOTA[[#This Row],[HARGA/ CTN]]="",NOTA[[#This Row],[JUMLAH_H]],NOTA[[#This Row],[HARGA/ CTN]]*IF(NOTA[[#This Row],[C]]="",0,NOTA[[#This Row],[C]]))</f>
        <v/>
      </c>
      <c r="X124" s="63" t="str">
        <f>IF(NOTA[[#This Row],[JUMLAH]]="","",NOTA[[#This Row],[JUMLAH]]*NOTA[[#This Row],[DISC 1]])</f>
        <v/>
      </c>
      <c r="Y124" s="63" t="str">
        <f>IF(NOTA[[#This Row],[JUMLAH]]="","",(NOTA[[#This Row],[JUMLAH]]-NOTA[[#This Row],[DISC 1-]])*NOTA[[#This Row],[DISC 2]])</f>
        <v/>
      </c>
      <c r="Z124" s="63" t="str">
        <f>IF(NOTA[[#This Row],[JUMLAH]]="","",NOTA[[#This Row],[DISC 1-]]+NOTA[[#This Row],[DISC 2-]])</f>
        <v/>
      </c>
      <c r="AA124" s="63" t="str">
        <f>IF(NOTA[[#This Row],[JUMLAH]]="","",NOTA[[#This Row],[JUMLAH]]-NOTA[[#This Row],[DISC]])</f>
        <v/>
      </c>
      <c r="AB12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C12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D124" s="6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4" s="63" t="str">
        <f>IF(OR(NOTA[[#This Row],[QTY]]="",NOTA[[#This Row],[HARGA SATUAN]]="",),"",NOTA[[#This Row],[QTY]]*NOTA[[#This Row],[HARGA SATUAN]])</f>
        <v/>
      </c>
      <c r="AF124" s="57">
        <f ca="1">IF(NOTA[ID_H]="","",INDEX(NOTA[TANGGAL],MATCH(,INDIRECT(ADDRESS(ROW(NOTA[TANGGAL]),COLUMN(NOTA[TANGGAL]))&amp;":"&amp;ADDRESS(ROW(),COLUMN(NOTA[TANGGAL]))),-1)))</f>
        <v>45052</v>
      </c>
      <c r="AG124" s="60" t="str">
        <f ca="1">IF(NOTA[[#This Row],[NAMA BARANG]]="","",INDEX(NOTA[SUPPLIER],MATCH(,INDIRECT(ADDRESS(ROW(NOTA[ID]),COLUMN(NOTA[ID]))&amp;":"&amp;ADDRESS(ROW(),COLUMN(NOTA[ID]))),-1)))</f>
        <v>DUTA BUANA</v>
      </c>
      <c r="AH124" s="60" t="str">
        <f ca="1">IF(NOTA[[#This Row],[ID_H]]="","",IF(NOTA[[#This Row],[FAKTUR]]="",INDIRECT(ADDRESS(ROW()-1,COLUMN())),NOTA[[#This Row],[FAKTUR]]))</f>
        <v>UNTANA</v>
      </c>
      <c r="AI124" s="27" t="str">
        <f ca="1">IF(NOTA[[#This Row],[ID]]="","",COUNTIF(NOTA[ID_H],NOTA[[#This Row],[ID_H]]))</f>
        <v/>
      </c>
      <c r="AJ124" s="27">
        <f ca="1">IF(NOTA[[#This Row],[TGL.NOTA]]="",IF(NOTA[[#This Row],[SUPPLIER_H]]="","",AJ123),MONTH(NOTA[[#This Row],[TGL.NOTA]]))</f>
        <v>5</v>
      </c>
      <c r="AK124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L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M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N1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4" s="27" t="str">
        <f>IF(NOTA[[#This Row],[CONCAT4]]="","",_xlfn.IFNA(MATCH(NOTA[[#This Row],[CONCAT4]],[2]!RAW[CONCAT_H],0),FALSE))</f>
        <v/>
      </c>
      <c r="AP124" s="146">
        <f>IF(NOTA[[#This Row],[CONCAT1]]="","",MATCH(NOTA[[#This Row],[CONCAT1]],[3]!db[NB NOTA_C],0)+1)</f>
        <v>1585</v>
      </c>
    </row>
    <row r="125" spans="1:42" ht="20.100000000000001" customHeight="1" x14ac:dyDescent="0.25">
      <c r="A125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8" t="str">
        <f>IF(NOTA[[#This Row],[ID_P]]="","",MATCH(NOTA[[#This Row],[ID_P]],[1]!B_MSK[N_ID],0))</f>
        <v/>
      </c>
      <c r="D125" s="68" t="str">
        <f ca="1">IF(NOTA[[#This Row],[NAMA BARANG]]="","",INDEX(NOTA[ID],MATCH(,INDIRECT(ADDRESS(ROW(NOTA[ID]),COLUMN(NOTA[ID]))&amp;":"&amp;ADDRESS(ROW(),COLUMN(NOTA[ID]))),-1)))</f>
        <v/>
      </c>
      <c r="E125" s="69"/>
      <c r="H125" s="55"/>
      <c r="I125" s="71"/>
      <c r="J125" s="70"/>
      <c r="K125" s="71"/>
      <c r="M125" s="72"/>
      <c r="N125" s="71"/>
      <c r="P125" s="73"/>
      <c r="Q125" s="74"/>
      <c r="R125" s="42"/>
      <c r="S125" s="75"/>
      <c r="T125" s="76"/>
      <c r="U125" s="77"/>
      <c r="V125" s="78"/>
      <c r="W125" s="63" t="str">
        <f>IF(NOTA[[#This Row],[HARGA/ CTN]]="",NOTA[[#This Row],[JUMLAH_H]],NOTA[[#This Row],[HARGA/ CTN]]*IF(NOTA[[#This Row],[C]]="",0,NOTA[[#This Row],[C]]))</f>
        <v/>
      </c>
      <c r="X125" s="63" t="str">
        <f>IF(NOTA[[#This Row],[JUMLAH]]="","",NOTA[[#This Row],[JUMLAH]]*NOTA[[#This Row],[DISC 1]])</f>
        <v/>
      </c>
      <c r="Y125" s="63" t="str">
        <f>IF(NOTA[[#This Row],[JUMLAH]]="","",(NOTA[[#This Row],[JUMLAH]]-NOTA[[#This Row],[DISC 1-]])*NOTA[[#This Row],[DISC 2]])</f>
        <v/>
      </c>
      <c r="Z125" s="63" t="str">
        <f>IF(NOTA[[#This Row],[JUMLAH]]="","",NOTA[[#This Row],[DISC 1-]]+NOTA[[#This Row],[DISC 2-]])</f>
        <v/>
      </c>
      <c r="AA125" s="63" t="str">
        <f>IF(NOTA[[#This Row],[JUMLAH]]="","",NOTA[[#This Row],[JUMLAH]]-NOTA[[#This Row],[DISC]])</f>
        <v/>
      </c>
      <c r="AB1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63" t="str">
        <f>IF(OR(NOTA[[#This Row],[QTY]]="",NOTA[[#This Row],[HARGA SATUAN]]="",),"",NOTA[[#This Row],[QTY]]*NOTA[[#This Row],[HARGA SATUAN]])</f>
        <v/>
      </c>
      <c r="AF125" s="57" t="str">
        <f ca="1">IF(NOTA[ID_H]="","",INDEX(NOTA[TANGGAL],MATCH(,INDIRECT(ADDRESS(ROW(NOTA[TANGGAL]),COLUMN(NOTA[TANGGAL]))&amp;":"&amp;ADDRESS(ROW(),COLUMN(NOTA[TANGGAL]))),-1)))</f>
        <v/>
      </c>
      <c r="AG125" s="60" t="str">
        <f ca="1">IF(NOTA[[#This Row],[NAMA BARANG]]="","",INDEX(NOTA[SUPPLIER],MATCH(,INDIRECT(ADDRESS(ROW(NOTA[ID]),COLUMN(NOTA[ID]))&amp;":"&amp;ADDRESS(ROW(),COLUMN(NOTA[ID]))),-1)))</f>
        <v/>
      </c>
      <c r="AH125" s="60" t="str">
        <f ca="1">IF(NOTA[[#This Row],[ID_H]]="","",IF(NOTA[[#This Row],[FAKTUR]]="",INDIRECT(ADDRESS(ROW()-1,COLUMN())),NOTA[[#This Row],[FAKTUR]]))</f>
        <v/>
      </c>
      <c r="AI125" s="27" t="str">
        <f ca="1">IF(NOTA[[#This Row],[ID]]="","",COUNTIF(NOTA[ID_H],NOTA[[#This Row],[ID_H]]))</f>
        <v/>
      </c>
      <c r="AJ125" s="27" t="str">
        <f ca="1">IF(NOTA[[#This Row],[TGL.NOTA]]="",IF(NOTA[[#This Row],[SUPPLIER_H]]="","",AJ124),MONTH(NOTA[[#This Row],[TGL.NOTA]]))</f>
        <v/>
      </c>
      <c r="AK125" s="27" t="str">
        <f>LOWER(SUBSTITUTE(SUBSTITUTE(SUBSTITUTE(SUBSTITUTE(SUBSTITUTE(SUBSTITUTE(SUBSTITUTE(SUBSTITUTE(SUBSTITUTE(NOTA[NAMA BARANG]," ",),".",""),"-",""),"(",""),")",""),",",""),"/",""),"""",""),"+",""))</f>
        <v/>
      </c>
      <c r="AL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5" s="27" t="str">
        <f>IF(NOTA[[#This Row],[CONCAT4]]="","",_xlfn.IFNA(MATCH(NOTA[[#This Row],[CONCAT4]],[2]!RAW[CONCAT_H],0),FALSE))</f>
        <v/>
      </c>
      <c r="AP125" s="146" t="str">
        <f>IF(NOTA[[#This Row],[CONCAT1]]="","",MATCH(NOTA[[#This Row],[CONCAT1]],[3]!db[NB NOTA_C],0)+1)</f>
        <v/>
      </c>
    </row>
    <row r="126" spans="1:42" ht="20.100000000000001" customHeight="1" x14ac:dyDescent="0.25">
      <c r="A126" s="60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8" t="e">
        <f ca="1">IF(NOTA[[#This Row],[ID_P]]="","",MATCH(NOTA[[#This Row],[ID_P]],[1]!B_MSK[N_ID],0))</f>
        <v>#REF!</v>
      </c>
      <c r="D126" s="68">
        <f ca="1">IF(NOTA[[#This Row],[NAMA BARANG]]="","",INDEX(NOTA[ID],MATCH(,INDIRECT(ADDRESS(ROW(NOTA[ID]),COLUMN(NOTA[ID]))&amp;":"&amp;ADDRESS(ROW(),COLUMN(NOTA[ID]))),-1)))</f>
        <v>21</v>
      </c>
      <c r="E126" s="69">
        <v>45054</v>
      </c>
      <c r="F126" s="27" t="s">
        <v>263</v>
      </c>
      <c r="G126" s="27" t="s">
        <v>112</v>
      </c>
      <c r="H126" s="55" t="s">
        <v>264</v>
      </c>
      <c r="I126" s="71"/>
      <c r="J126" s="70">
        <v>45050</v>
      </c>
      <c r="K126" s="71"/>
      <c r="L126" s="27" t="s">
        <v>265</v>
      </c>
      <c r="M126" s="72">
        <v>50</v>
      </c>
      <c r="N126" s="71">
        <f>25*50</f>
        <v>1250</v>
      </c>
      <c r="O126" s="27" t="s">
        <v>160</v>
      </c>
      <c r="P126" s="65">
        <f>1200000/25</f>
        <v>48000</v>
      </c>
      <c r="Q126" s="74">
        <v>1200000</v>
      </c>
      <c r="R126" s="42" t="s">
        <v>266</v>
      </c>
      <c r="S126" s="75"/>
      <c r="T126" s="76"/>
      <c r="U126" s="77"/>
      <c r="V126" s="78"/>
      <c r="W126" s="63">
        <f>IF(NOTA[[#This Row],[HARGA/ CTN]]="",NOTA[[#This Row],[JUMLAH_H]],NOTA[[#This Row],[HARGA/ CTN]]*IF(NOTA[[#This Row],[C]]="",0,NOTA[[#This Row],[C]]))</f>
        <v>60000000</v>
      </c>
      <c r="X126" s="63">
        <f>IF(NOTA[[#This Row],[JUMLAH]]="","",NOTA[[#This Row],[JUMLAH]]*NOTA[[#This Row],[DISC 1]])</f>
        <v>0</v>
      </c>
      <c r="Y126" s="63">
        <f>IF(NOTA[[#This Row],[JUMLAH]]="","",(NOTA[[#This Row],[JUMLAH]]-NOTA[[#This Row],[DISC 1-]])*NOTA[[#This Row],[DISC 2]])</f>
        <v>0</v>
      </c>
      <c r="Z126" s="63">
        <f>IF(NOTA[[#This Row],[JUMLAH]]="","",NOTA[[#This Row],[DISC 1-]]+NOTA[[#This Row],[DISC 2-]])</f>
        <v>0</v>
      </c>
      <c r="AA126" s="63">
        <f>IF(NOTA[[#This Row],[JUMLAH]]="","",NOTA[[#This Row],[JUMLAH]]-NOTA[[#This Row],[DISC]])</f>
        <v>60000000</v>
      </c>
      <c r="AB12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D126" s="6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26" s="63">
        <f>IF(OR(NOTA[[#This Row],[QTY]]="",NOTA[[#This Row],[HARGA SATUAN]]="",),"",NOTA[[#This Row],[QTY]]*NOTA[[#This Row],[HARGA SATUAN]])</f>
        <v>60000000</v>
      </c>
      <c r="AF126" s="57">
        <f ca="1">IF(NOTA[ID_H]="","",INDEX(NOTA[TANGGAL],MATCH(,INDIRECT(ADDRESS(ROW(NOTA[TANGGAL]),COLUMN(NOTA[TANGGAL]))&amp;":"&amp;ADDRESS(ROW(),COLUMN(NOTA[TANGGAL]))),-1)))</f>
        <v>45054</v>
      </c>
      <c r="AG126" s="60" t="str">
        <f ca="1">IF(NOTA[[#This Row],[NAMA BARANG]]="","",INDEX(NOTA[SUPPLIER],MATCH(,INDIRECT(ADDRESS(ROW(NOTA[ID]),COLUMN(NOTA[ID]))&amp;":"&amp;ADDRESS(ROW(),COLUMN(NOTA[ID]))),-1)))</f>
        <v>WIN'S SENTOSA</v>
      </c>
      <c r="AH126" s="60" t="str">
        <f ca="1">IF(NOTA[[#This Row],[ID_H]]="","",IF(NOTA[[#This Row],[FAKTUR]]="",INDIRECT(ADDRESS(ROW()-1,COLUMN())),NOTA[[#This Row],[FAKTUR]]))</f>
        <v>UNTANA</v>
      </c>
      <c r="AI126" s="27">
        <f ca="1">IF(NOTA[[#This Row],[ID]]="","",COUNTIF(NOTA[ID_H],NOTA[[#This Row],[ID_H]]))</f>
        <v>1</v>
      </c>
      <c r="AJ126" s="27">
        <f>IF(NOTA[[#This Row],[TGL.NOTA]]="",IF(NOTA[[#This Row],[SUPPLIER_H]]="","",AJ125),MONTH(NOTA[[#This Row],[TGL.NOTA]]))</f>
        <v>5</v>
      </c>
      <c r="AK126" s="27" t="str">
        <f>LOWER(SUBSTITUTE(SUBSTITUTE(SUBSTITUTE(SUBSTITUTE(SUBSTITUTE(SUBSTITUTE(SUBSTITUTE(SUBSTITUTE(SUBSTITUTE(NOTA[NAMA BARANG]," ",),".",""),"-",""),"(",""),")",""),",",""),"/",""),"""",""),"+",""))</f>
        <v>gluestick7x29</v>
      </c>
      <c r="AL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gluestick7x291200000</v>
      </c>
      <c r="AM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gluestick7x291200000</v>
      </c>
      <c r="AN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</v>
      </c>
      <c r="AO126" s="27" t="e">
        <f>IF(NOTA[[#This Row],[CONCAT4]]="","",_xlfn.IFNA(MATCH(NOTA[[#This Row],[CONCAT4]],[2]!RAW[CONCAT_H],0),FALSE))</f>
        <v>#REF!</v>
      </c>
      <c r="AP126" s="146" t="e">
        <f>IF(NOTA[[#This Row],[CONCAT1]]="","",MATCH(NOTA[[#This Row],[CONCAT1]],[3]!db[NB NOTA_C],0)+1)</f>
        <v>#N/A</v>
      </c>
    </row>
    <row r="127" spans="1:42" ht="20.100000000000001" customHeight="1" x14ac:dyDescent="0.25">
      <c r="A127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8" t="str">
        <f>IF(NOTA[[#This Row],[ID_P]]="","",MATCH(NOTA[[#This Row],[ID_P]],[1]!B_MSK[N_ID],0))</f>
        <v/>
      </c>
      <c r="D127" s="68" t="str">
        <f ca="1">IF(NOTA[[#This Row],[NAMA BARANG]]="","",INDEX(NOTA[ID],MATCH(,INDIRECT(ADDRESS(ROW(NOTA[ID]),COLUMN(NOTA[ID]))&amp;":"&amp;ADDRESS(ROW(),COLUMN(NOTA[ID]))),-1)))</f>
        <v/>
      </c>
      <c r="E127" s="69"/>
      <c r="H127" s="55"/>
      <c r="I127" s="71"/>
      <c r="J127" s="70"/>
      <c r="M127" s="72"/>
      <c r="N127" s="71"/>
      <c r="P127" s="73"/>
      <c r="Q127" s="74"/>
      <c r="R127" s="42"/>
      <c r="S127" s="75"/>
      <c r="T127" s="76"/>
      <c r="U127" s="77"/>
      <c r="V127" s="78"/>
      <c r="W127" s="63" t="str">
        <f>IF(NOTA[[#This Row],[HARGA/ CTN]]="",NOTA[[#This Row],[JUMLAH_H]],NOTA[[#This Row],[HARGA/ CTN]]*IF(NOTA[[#This Row],[C]]="",0,NOTA[[#This Row],[C]]))</f>
        <v/>
      </c>
      <c r="X127" s="63" t="str">
        <f>IF(NOTA[[#This Row],[JUMLAH]]="","",NOTA[[#This Row],[JUMLAH]]*NOTA[[#This Row],[DISC 1]])</f>
        <v/>
      </c>
      <c r="Y127" s="63" t="str">
        <f>IF(NOTA[[#This Row],[JUMLAH]]="","",(NOTA[[#This Row],[JUMLAH]]-NOTA[[#This Row],[DISC 1-]])*NOTA[[#This Row],[DISC 2]])</f>
        <v/>
      </c>
      <c r="Z127" s="63" t="str">
        <f>IF(NOTA[[#This Row],[JUMLAH]]="","",NOTA[[#This Row],[DISC 1-]]+NOTA[[#This Row],[DISC 2-]])</f>
        <v/>
      </c>
      <c r="AA127" s="63" t="str">
        <f>IF(NOTA[[#This Row],[JUMLAH]]="","",NOTA[[#This Row],[JUMLAH]]-NOTA[[#This Row],[DISC]])</f>
        <v/>
      </c>
      <c r="AB1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63" t="str">
        <f>IF(OR(NOTA[[#This Row],[QTY]]="",NOTA[[#This Row],[HARGA SATUAN]]="",),"",NOTA[[#This Row],[QTY]]*NOTA[[#This Row],[HARGA SATUAN]])</f>
        <v/>
      </c>
      <c r="AF127" s="57" t="str">
        <f ca="1">IF(NOTA[ID_H]="","",INDEX(NOTA[TANGGAL],MATCH(,INDIRECT(ADDRESS(ROW(NOTA[TANGGAL]),COLUMN(NOTA[TANGGAL]))&amp;":"&amp;ADDRESS(ROW(),COLUMN(NOTA[TANGGAL]))),-1)))</f>
        <v/>
      </c>
      <c r="AG127" s="60" t="str">
        <f ca="1">IF(NOTA[[#This Row],[NAMA BARANG]]="","",INDEX(NOTA[SUPPLIER],MATCH(,INDIRECT(ADDRESS(ROW(NOTA[ID]),COLUMN(NOTA[ID]))&amp;":"&amp;ADDRESS(ROW(),COLUMN(NOTA[ID]))),-1)))</f>
        <v/>
      </c>
      <c r="AH127" s="60" t="str">
        <f ca="1">IF(NOTA[[#This Row],[ID_H]]="","",IF(NOTA[[#This Row],[FAKTUR]]="",INDIRECT(ADDRESS(ROW()-1,COLUMN())),NOTA[[#This Row],[FAKTUR]]))</f>
        <v/>
      </c>
      <c r="AI127" s="27" t="str">
        <f ca="1">IF(NOTA[[#This Row],[ID]]="","",COUNTIF(NOTA[ID_H],NOTA[[#This Row],[ID_H]]))</f>
        <v/>
      </c>
      <c r="AJ127" s="27" t="str">
        <f ca="1">IF(NOTA[[#This Row],[TGL.NOTA]]="",IF(NOTA[[#This Row],[SUPPLIER_H]]="","",AJ126),MONTH(NOTA[[#This Row],[TGL.NOTA]]))</f>
        <v/>
      </c>
      <c r="AK127" s="27" t="str">
        <f>LOWER(SUBSTITUTE(SUBSTITUTE(SUBSTITUTE(SUBSTITUTE(SUBSTITUTE(SUBSTITUTE(SUBSTITUTE(SUBSTITUTE(SUBSTITUTE(NOTA[NAMA BARANG]," ",),".",""),"-",""),"(",""),")",""),",",""),"/",""),"""",""),"+",""))</f>
        <v/>
      </c>
      <c r="AL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7" s="27" t="str">
        <f>IF(NOTA[[#This Row],[CONCAT4]]="","",_xlfn.IFNA(MATCH(NOTA[[#This Row],[CONCAT4]],[2]!RAW[CONCAT_H],0),FALSE))</f>
        <v/>
      </c>
      <c r="AP127" s="146" t="str">
        <f>IF(NOTA[[#This Row],[CONCAT1]]="","",MATCH(NOTA[[#This Row],[CONCAT1]],[3]!db[NB NOTA_C],0)+1)</f>
        <v/>
      </c>
    </row>
    <row r="128" spans="1:42" ht="20.100000000000001" customHeight="1" x14ac:dyDescent="0.25">
      <c r="A128" s="60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28" s="68" t="e">
        <f ca="1">IF(NOTA[[#This Row],[ID_P]]="","",MATCH(NOTA[[#This Row],[ID_P]],[1]!B_MSK[N_ID],0))</f>
        <v>#REF!</v>
      </c>
      <c r="D128" s="68">
        <f ca="1">IF(NOTA[[#This Row],[NAMA BARANG]]="","",INDEX(NOTA[ID],MATCH(,INDIRECT(ADDRESS(ROW(NOTA[ID]),COLUMN(NOTA[ID]))&amp;":"&amp;ADDRESS(ROW(),COLUMN(NOTA[ID]))),-1)))</f>
        <v>22</v>
      </c>
      <c r="E128" s="69">
        <v>45055</v>
      </c>
      <c r="F128" s="27" t="s">
        <v>25</v>
      </c>
      <c r="G128" s="27" t="s">
        <v>24</v>
      </c>
      <c r="H128" s="55" t="s">
        <v>268</v>
      </c>
      <c r="I128" s="71"/>
      <c r="J128" s="70">
        <v>45051</v>
      </c>
      <c r="K128" s="71"/>
      <c r="L128" s="27" t="s">
        <v>269</v>
      </c>
      <c r="M128" s="72">
        <v>10</v>
      </c>
      <c r="N128" s="71">
        <v>300</v>
      </c>
      <c r="O128" s="27" t="s">
        <v>183</v>
      </c>
      <c r="P128" s="73">
        <v>104400</v>
      </c>
      <c r="Q128" s="80"/>
      <c r="R128" s="42" t="s">
        <v>270</v>
      </c>
      <c r="S128" s="75">
        <v>0.125</v>
      </c>
      <c r="T128" s="76">
        <v>0.05</v>
      </c>
      <c r="U128" s="77"/>
      <c r="V128" s="78"/>
      <c r="W128" s="63">
        <f>IF(NOTA[[#This Row],[HARGA/ CTN]]="",NOTA[[#This Row],[JUMLAH_H]],NOTA[[#This Row],[HARGA/ CTN]]*IF(NOTA[[#This Row],[C]]="",0,NOTA[[#This Row],[C]]))</f>
        <v>31320000</v>
      </c>
      <c r="X128" s="63">
        <f>IF(NOTA[[#This Row],[JUMLAH]]="","",NOTA[[#This Row],[JUMLAH]]*NOTA[[#This Row],[DISC 1]])</f>
        <v>3915000</v>
      </c>
      <c r="Y128" s="63">
        <f>IF(NOTA[[#This Row],[JUMLAH]]="","",(NOTA[[#This Row],[JUMLAH]]-NOTA[[#This Row],[DISC 1-]])*NOTA[[#This Row],[DISC 2]])</f>
        <v>1370250</v>
      </c>
      <c r="Z128" s="63">
        <f>IF(NOTA[[#This Row],[JUMLAH]]="","",NOTA[[#This Row],[DISC 1-]]+NOTA[[#This Row],[DISC 2-]])</f>
        <v>5285250</v>
      </c>
      <c r="AA128" s="63">
        <f>IF(NOTA[[#This Row],[JUMLAH]]="","",NOTA[[#This Row],[JUMLAH]]-NOTA[[#This Row],[DISC]])</f>
        <v>26034750</v>
      </c>
      <c r="AB12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C12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D128" s="6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28" s="63">
        <f>IF(OR(NOTA[[#This Row],[QTY]]="",NOTA[[#This Row],[HARGA SATUAN]]="",),"",NOTA[[#This Row],[QTY]]*NOTA[[#This Row],[HARGA SATUAN]])</f>
        <v>31320000</v>
      </c>
      <c r="AF128" s="57">
        <f ca="1">IF(NOTA[ID_H]="","",INDEX(NOTA[TANGGAL],MATCH(,INDIRECT(ADDRESS(ROW(NOTA[TANGGAL]),COLUMN(NOTA[TANGGAL]))&amp;":"&amp;ADDRESS(ROW(),COLUMN(NOTA[TANGGAL]))),-1)))</f>
        <v>45055</v>
      </c>
      <c r="AG128" s="60" t="str">
        <f ca="1">IF(NOTA[[#This Row],[NAMA BARANG]]="","",INDEX(NOTA[SUPPLIER],MATCH(,INDIRECT(ADDRESS(ROW(NOTA[ID]),COLUMN(NOTA[ID]))&amp;":"&amp;ADDRESS(ROW(),COLUMN(NOTA[ID]))),-1)))</f>
        <v>ATALI MAKMUR</v>
      </c>
      <c r="AH128" s="60" t="str">
        <f ca="1">IF(NOTA[[#This Row],[ID_H]]="","",IF(NOTA[[#This Row],[FAKTUR]]="",INDIRECT(ADDRESS(ROW()-1,COLUMN())),NOTA[[#This Row],[FAKTUR]]))</f>
        <v>ARTO MORO</v>
      </c>
      <c r="AI128" s="27">
        <f ca="1">IF(NOTA[[#This Row],[ID]]="","",COUNTIF(NOTA[ID_H],NOTA[[#This Row],[ID_H]]))</f>
        <v>1</v>
      </c>
      <c r="AJ128" s="27">
        <f>IF(NOTA[[#This Row],[TGL.NOTA]]="",IF(NOTA[[#This Row],[SUPPLIER_H]]="","",AJ127),MONTH(NOTA[[#This Row],[TGL.NOTA]]))</f>
        <v>5</v>
      </c>
      <c r="AK128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12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O128" s="27" t="e">
        <f>IF(NOTA[[#This Row],[CONCAT4]]="","",_xlfn.IFNA(MATCH(NOTA[[#This Row],[CONCAT4]],[2]!RAW[CONCAT_H],0),FALSE))</f>
        <v>#REF!</v>
      </c>
      <c r="AP128" s="146">
        <f>IF(NOTA[[#This Row],[CONCAT1]]="","",MATCH(NOTA[[#This Row],[CONCAT1]],[3]!db[NB NOTA_C],0)+1)</f>
        <v>1893</v>
      </c>
    </row>
    <row r="129" spans="1:42" ht="20.100000000000001" customHeight="1" x14ac:dyDescent="0.25">
      <c r="A129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8" t="str">
        <f>IF(NOTA[[#This Row],[ID_P]]="","",MATCH(NOTA[[#This Row],[ID_P]],[1]!B_MSK[N_ID],0))</f>
        <v/>
      </c>
      <c r="D129" s="68" t="str">
        <f ca="1">IF(NOTA[[#This Row],[NAMA BARANG]]="","",INDEX(NOTA[ID],MATCH(,INDIRECT(ADDRESS(ROW(NOTA[ID]),COLUMN(NOTA[ID]))&amp;":"&amp;ADDRESS(ROW(),COLUMN(NOTA[ID]))),-1)))</f>
        <v/>
      </c>
      <c r="E129" s="69"/>
      <c r="H129" s="55"/>
      <c r="I129" s="71"/>
      <c r="J129" s="70"/>
      <c r="K129" s="71"/>
      <c r="M129" s="72"/>
      <c r="N129" s="71"/>
      <c r="P129" s="73"/>
      <c r="Q129" s="74"/>
      <c r="R129" s="42"/>
      <c r="S129" s="75"/>
      <c r="T129" s="76"/>
      <c r="U129" s="77"/>
      <c r="V129" s="78"/>
      <c r="W129" s="63" t="str">
        <f>IF(NOTA[[#This Row],[HARGA/ CTN]]="",NOTA[[#This Row],[JUMLAH_H]],NOTA[[#This Row],[HARGA/ CTN]]*IF(NOTA[[#This Row],[C]]="",0,NOTA[[#This Row],[C]]))</f>
        <v/>
      </c>
      <c r="X129" s="63" t="str">
        <f>IF(NOTA[[#This Row],[JUMLAH]]="","",NOTA[[#This Row],[JUMLAH]]*NOTA[[#This Row],[DISC 1]])</f>
        <v/>
      </c>
      <c r="Y129" s="63" t="str">
        <f>IF(NOTA[[#This Row],[JUMLAH]]="","",(NOTA[[#This Row],[JUMLAH]]-NOTA[[#This Row],[DISC 1-]])*NOTA[[#This Row],[DISC 2]])</f>
        <v/>
      </c>
      <c r="Z129" s="63" t="str">
        <f>IF(NOTA[[#This Row],[JUMLAH]]="","",NOTA[[#This Row],[DISC 1-]]+NOTA[[#This Row],[DISC 2-]])</f>
        <v/>
      </c>
      <c r="AA129" s="63" t="str">
        <f>IF(NOTA[[#This Row],[JUMLAH]]="","",NOTA[[#This Row],[JUMLAH]]-NOTA[[#This Row],[DISC]])</f>
        <v/>
      </c>
      <c r="AB1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63" t="str">
        <f>IF(OR(NOTA[[#This Row],[QTY]]="",NOTA[[#This Row],[HARGA SATUAN]]="",),"",NOTA[[#This Row],[QTY]]*NOTA[[#This Row],[HARGA SATUAN]])</f>
        <v/>
      </c>
      <c r="AF129" s="57" t="str">
        <f ca="1">IF(NOTA[ID_H]="","",INDEX(NOTA[TANGGAL],MATCH(,INDIRECT(ADDRESS(ROW(NOTA[TANGGAL]),COLUMN(NOTA[TANGGAL]))&amp;":"&amp;ADDRESS(ROW(),COLUMN(NOTA[TANGGAL]))),-1)))</f>
        <v/>
      </c>
      <c r="AG129" s="60" t="str">
        <f ca="1">IF(NOTA[[#This Row],[NAMA BARANG]]="","",INDEX(NOTA[SUPPLIER],MATCH(,INDIRECT(ADDRESS(ROW(NOTA[ID]),COLUMN(NOTA[ID]))&amp;":"&amp;ADDRESS(ROW(),COLUMN(NOTA[ID]))),-1)))</f>
        <v/>
      </c>
      <c r="AH129" s="60" t="str">
        <f ca="1">IF(NOTA[[#This Row],[ID_H]]="","",IF(NOTA[[#This Row],[FAKTUR]]="",INDIRECT(ADDRESS(ROW()-1,COLUMN())),NOTA[[#This Row],[FAKTUR]]))</f>
        <v/>
      </c>
      <c r="AI129" s="27" t="str">
        <f ca="1">IF(NOTA[[#This Row],[ID]]="","",COUNTIF(NOTA[ID_H],NOTA[[#This Row],[ID_H]]))</f>
        <v/>
      </c>
      <c r="AJ129" s="27" t="str">
        <f ca="1">IF(NOTA[[#This Row],[TGL.NOTA]]="",IF(NOTA[[#This Row],[SUPPLIER_H]]="","",AJ128),MONTH(NOTA[[#This Row],[TGL.NOTA]]))</f>
        <v/>
      </c>
      <c r="AK129" s="27" t="str">
        <f>LOWER(SUBSTITUTE(SUBSTITUTE(SUBSTITUTE(SUBSTITUTE(SUBSTITUTE(SUBSTITUTE(SUBSTITUTE(SUBSTITUTE(SUBSTITUTE(NOTA[NAMA BARANG]," ",),".",""),"-",""),"(",""),")",""),",",""),"/",""),"""",""),"+",""))</f>
        <v/>
      </c>
      <c r="AL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9" s="27" t="str">
        <f>IF(NOTA[[#This Row],[CONCAT4]]="","",_xlfn.IFNA(MATCH(NOTA[[#This Row],[CONCAT4]],[2]!RAW[CONCAT_H],0),FALSE))</f>
        <v/>
      </c>
      <c r="AP129" s="146" t="str">
        <f>IF(NOTA[[#This Row],[CONCAT1]]="","",MATCH(NOTA[[#This Row],[CONCAT1]],[3]!db[NB NOTA_C],0)+1)</f>
        <v/>
      </c>
    </row>
    <row r="130" spans="1:42" ht="20.100000000000001" customHeight="1" x14ac:dyDescent="0.25">
      <c r="A130" s="60">
        <f ca="1">IF(INDIRECT(ADDRESS(ROW()-1,COLUMN(NOTA[[#Headers],[ID]])))="ID",1,IF(NOTA[[#This Row],[FAKTUR]]="","",COUNT(INDIRECT(ADDRESS(ROW(NOTA[ID]),COLUMN(NOTA[ID]))&amp;":"&amp;ADDRESS(ROW()-1,COLUMN(NOTA[ID]))))+1))</f>
        <v>23</v>
      </c>
      <c r="B130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0" s="68" t="e">
        <f ca="1">IF(NOTA[[#This Row],[ID_P]]="","",MATCH(NOTA[[#This Row],[ID_P]],[1]!B_MSK[N_ID],0))</f>
        <v>#REF!</v>
      </c>
      <c r="D130" s="68">
        <f ca="1">IF(NOTA[[#This Row],[NAMA BARANG]]="","",INDEX(NOTA[ID],MATCH(,INDIRECT(ADDRESS(ROW(NOTA[ID]),COLUMN(NOTA[ID]))&amp;":"&amp;ADDRESS(ROW(),COLUMN(NOTA[ID]))),-1)))</f>
        <v>23</v>
      </c>
      <c r="E130" s="69"/>
      <c r="F130" s="27" t="s">
        <v>25</v>
      </c>
      <c r="G130" s="27" t="s">
        <v>24</v>
      </c>
      <c r="H130" s="55" t="s">
        <v>271</v>
      </c>
      <c r="I130" s="71"/>
      <c r="J130" s="70">
        <v>45050</v>
      </c>
      <c r="K130" s="71"/>
      <c r="L130" s="27" t="s">
        <v>272</v>
      </c>
      <c r="M130" s="72">
        <v>5</v>
      </c>
      <c r="N130" s="71">
        <v>720</v>
      </c>
      <c r="O130" s="27" t="s">
        <v>252</v>
      </c>
      <c r="P130" s="73">
        <v>23900</v>
      </c>
      <c r="Q130" s="74"/>
      <c r="R130" s="42" t="s">
        <v>273</v>
      </c>
      <c r="S130" s="75">
        <v>0.125</v>
      </c>
      <c r="T130" s="76">
        <v>0.05</v>
      </c>
      <c r="U130" s="77"/>
      <c r="V130" s="78"/>
      <c r="W130" s="63">
        <f>IF(NOTA[[#This Row],[HARGA/ CTN]]="",NOTA[[#This Row],[JUMLAH_H]],NOTA[[#This Row],[HARGA/ CTN]]*IF(NOTA[[#This Row],[C]]="",0,NOTA[[#This Row],[C]]))</f>
        <v>17208000</v>
      </c>
      <c r="X130" s="63">
        <f>IF(NOTA[[#This Row],[JUMLAH]]="","",NOTA[[#This Row],[JUMLAH]]*NOTA[[#This Row],[DISC 1]])</f>
        <v>2151000</v>
      </c>
      <c r="Y130" s="63">
        <f>IF(NOTA[[#This Row],[JUMLAH]]="","",(NOTA[[#This Row],[JUMLAH]]-NOTA[[#This Row],[DISC 1-]])*NOTA[[#This Row],[DISC 2]])</f>
        <v>752850</v>
      </c>
      <c r="Z130" s="63">
        <f>IF(NOTA[[#This Row],[JUMLAH]]="","",NOTA[[#This Row],[DISC 1-]]+NOTA[[#This Row],[DISC 2-]])</f>
        <v>2903850</v>
      </c>
      <c r="AA130" s="63">
        <f>IF(NOTA[[#This Row],[JUMLAH]]="","",NOTA[[#This Row],[JUMLAH]]-NOTA[[#This Row],[DISC]])</f>
        <v>14304150</v>
      </c>
      <c r="AB1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60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30" s="63">
        <f>IF(OR(NOTA[[#This Row],[QTY]]="",NOTA[[#This Row],[HARGA SATUAN]]="",),"",NOTA[[#This Row],[QTY]]*NOTA[[#This Row],[HARGA SATUAN]])</f>
        <v>17208000</v>
      </c>
      <c r="AF130" s="57">
        <f ca="1">IF(NOTA[ID_H]="","",INDEX(NOTA[TANGGAL],MATCH(,INDIRECT(ADDRESS(ROW(NOTA[TANGGAL]),COLUMN(NOTA[TANGGAL]))&amp;":"&amp;ADDRESS(ROW(),COLUMN(NOTA[TANGGAL]))),-1)))</f>
        <v>45055</v>
      </c>
      <c r="AG130" s="60" t="str">
        <f ca="1">IF(NOTA[[#This Row],[NAMA BARANG]]="","",INDEX(NOTA[SUPPLIER],MATCH(,INDIRECT(ADDRESS(ROW(NOTA[ID]),COLUMN(NOTA[ID]))&amp;":"&amp;ADDRESS(ROW(),COLUMN(NOTA[ID]))),-1)))</f>
        <v>ATALI MAKMUR</v>
      </c>
      <c r="AH130" s="60" t="str">
        <f ca="1">IF(NOTA[[#This Row],[ID_H]]="","",IF(NOTA[[#This Row],[FAKTUR]]="",INDIRECT(ADDRESS(ROW()-1,COLUMN())),NOTA[[#This Row],[FAKTUR]]))</f>
        <v>ARTO MORO</v>
      </c>
      <c r="AI130" s="27">
        <f ca="1">IF(NOTA[[#This Row],[ID]]="","",COUNTIF(NOTA[ID_H],NOTA[[#This Row],[ID_H]]))</f>
        <v>2</v>
      </c>
      <c r="AJ130" s="27">
        <f>IF(NOTA[[#This Row],[TGL.NOTA]]="",IF(NOTA[[#This Row],[SUPPLIER_H]]="","",AJ129),MONTH(NOTA[[#This Row],[TGL.NOTA]]))</f>
        <v>5</v>
      </c>
      <c r="AK130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M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N13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O130" s="27" t="e">
        <f>IF(NOTA[[#This Row],[CONCAT4]]="","",_xlfn.IFNA(MATCH(NOTA[[#This Row],[CONCAT4]],[2]!RAW[CONCAT_H],0),FALSE))</f>
        <v>#REF!</v>
      </c>
      <c r="AP130" s="146">
        <f>IF(NOTA[[#This Row],[CONCAT1]]="","",MATCH(NOTA[[#This Row],[CONCAT1]],[3]!db[NB NOTA_C],0)+1)</f>
        <v>592</v>
      </c>
    </row>
    <row r="131" spans="1:42" ht="20.100000000000001" customHeight="1" x14ac:dyDescent="0.25">
      <c r="A131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8" t="str">
        <f>IF(NOTA[[#This Row],[ID_P]]="","",MATCH(NOTA[[#This Row],[ID_P]],[1]!B_MSK[N_ID],0))</f>
        <v/>
      </c>
      <c r="D131" s="68">
        <f ca="1">IF(NOTA[[#This Row],[NAMA BARANG]]="","",INDEX(NOTA[ID],MATCH(,INDIRECT(ADDRESS(ROW(NOTA[ID]),COLUMN(NOTA[ID]))&amp;":"&amp;ADDRESS(ROW(),COLUMN(NOTA[ID]))),-1)))</f>
        <v>23</v>
      </c>
      <c r="E131" s="69"/>
      <c r="H131" s="55"/>
      <c r="I131" s="71"/>
      <c r="J131" s="70"/>
      <c r="K131" s="71"/>
      <c r="L131" s="27" t="s">
        <v>274</v>
      </c>
      <c r="M131" s="72">
        <v>5</v>
      </c>
      <c r="N131" s="71">
        <v>720</v>
      </c>
      <c r="O131" s="27" t="s">
        <v>252</v>
      </c>
      <c r="P131" s="73">
        <v>18600</v>
      </c>
      <c r="Q131" s="74"/>
      <c r="R131" s="42" t="s">
        <v>273</v>
      </c>
      <c r="S131" s="75">
        <v>0.125</v>
      </c>
      <c r="T131" s="76">
        <v>0.05</v>
      </c>
      <c r="U131" s="77">
        <v>1584080</v>
      </c>
      <c r="V131" s="78"/>
      <c r="W131" s="63">
        <f>IF(NOTA[[#This Row],[HARGA/ CTN]]="",NOTA[[#This Row],[JUMLAH_H]],NOTA[[#This Row],[HARGA/ CTN]]*IF(NOTA[[#This Row],[C]]="",0,NOTA[[#This Row],[C]]))</f>
        <v>13392000</v>
      </c>
      <c r="X131" s="63">
        <f>IF(NOTA[[#This Row],[JUMLAH]]="","",NOTA[[#This Row],[JUMLAH]]*NOTA[[#This Row],[DISC 1]])</f>
        <v>1674000</v>
      </c>
      <c r="Y131" s="63">
        <f>IF(NOTA[[#This Row],[JUMLAH]]="","",(NOTA[[#This Row],[JUMLAH]]-NOTA[[#This Row],[DISC 1-]])*NOTA[[#This Row],[DISC 2]])</f>
        <v>585900</v>
      </c>
      <c r="Z131" s="63">
        <f>IF(NOTA[[#This Row],[JUMLAH]]="","",NOTA[[#This Row],[DISC 1-]]+NOTA[[#This Row],[DISC 2-]])</f>
        <v>2259900</v>
      </c>
      <c r="AA131" s="63">
        <f>IF(NOTA[[#This Row],[JUMLAH]]="","",NOTA[[#This Row],[JUMLAH]]-NOTA[[#This Row],[DISC]])</f>
        <v>11132100</v>
      </c>
      <c r="AB13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C13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D131" s="6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1" s="63">
        <f>IF(OR(NOTA[[#This Row],[QTY]]="",NOTA[[#This Row],[HARGA SATUAN]]="",),"",NOTA[[#This Row],[QTY]]*NOTA[[#This Row],[HARGA SATUAN]])</f>
        <v>13392000</v>
      </c>
      <c r="AF131" s="57">
        <f ca="1">IF(NOTA[ID_H]="","",INDEX(NOTA[TANGGAL],MATCH(,INDIRECT(ADDRESS(ROW(NOTA[TANGGAL]),COLUMN(NOTA[TANGGAL]))&amp;":"&amp;ADDRESS(ROW(),COLUMN(NOTA[TANGGAL]))),-1)))</f>
        <v>45055</v>
      </c>
      <c r="AG131" s="60" t="str">
        <f ca="1">IF(NOTA[[#This Row],[NAMA BARANG]]="","",INDEX(NOTA[SUPPLIER],MATCH(,INDIRECT(ADDRESS(ROW(NOTA[ID]),COLUMN(NOTA[ID]))&amp;":"&amp;ADDRESS(ROW(),COLUMN(NOTA[ID]))),-1)))</f>
        <v>ATALI MAKMUR</v>
      </c>
      <c r="AH131" s="60" t="str">
        <f ca="1">IF(NOTA[[#This Row],[ID_H]]="","",IF(NOTA[[#This Row],[FAKTUR]]="",INDIRECT(ADDRESS(ROW()-1,COLUMN())),NOTA[[#This Row],[FAKTUR]]))</f>
        <v>ARTO MORO</v>
      </c>
      <c r="AI131" s="27" t="str">
        <f ca="1">IF(NOTA[[#This Row],[ID]]="","",COUNTIF(NOTA[ID_H],NOTA[[#This Row],[ID_H]]))</f>
        <v/>
      </c>
      <c r="AJ131" s="27">
        <f ca="1">IF(NOTA[[#This Row],[TGL.NOTA]]="",IF(NOTA[[#This Row],[SUPPLIER_H]]="","",AJ130),MONTH(NOTA[[#This Row],[TGL.NOTA]]))</f>
        <v>5</v>
      </c>
      <c r="AK131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1" s="27" t="str">
        <f>IF(NOTA[[#This Row],[CONCAT4]]="","",_xlfn.IFNA(MATCH(NOTA[[#This Row],[CONCAT4]],[2]!RAW[CONCAT_H],0),FALSE))</f>
        <v/>
      </c>
      <c r="AP131" s="146">
        <f>IF(NOTA[[#This Row],[CONCAT1]]="","",MATCH(NOTA[[#This Row],[CONCAT1]],[3]!db[NB NOTA_C],0)+1)</f>
        <v>591</v>
      </c>
    </row>
    <row r="132" spans="1:42" ht="20.100000000000001" customHeight="1" x14ac:dyDescent="0.25">
      <c r="A132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8" t="str">
        <f>IF(NOTA[[#This Row],[ID_P]]="","",MATCH(NOTA[[#This Row],[ID_P]],[1]!B_MSK[N_ID],0))</f>
        <v/>
      </c>
      <c r="D132" s="68" t="str">
        <f ca="1">IF(NOTA[[#This Row],[NAMA BARANG]]="","",INDEX(NOTA[ID],MATCH(,INDIRECT(ADDRESS(ROW(NOTA[ID]),COLUMN(NOTA[ID]))&amp;":"&amp;ADDRESS(ROW(),COLUMN(NOTA[ID]))),-1)))</f>
        <v/>
      </c>
      <c r="E132" s="69"/>
      <c r="F132" s="71"/>
      <c r="G132" s="71"/>
      <c r="H132" s="79"/>
      <c r="I132" s="71"/>
      <c r="J132" s="70"/>
      <c r="K132" s="71"/>
      <c r="M132" s="72"/>
      <c r="N132" s="71"/>
      <c r="P132" s="73"/>
      <c r="Q132" s="74"/>
      <c r="R132" s="42"/>
      <c r="S132" s="75"/>
      <c r="T132" s="76"/>
      <c r="U132" s="77"/>
      <c r="V132" s="78"/>
      <c r="W132" s="63" t="str">
        <f>IF(NOTA[[#This Row],[HARGA/ CTN]]="",NOTA[[#This Row],[JUMLAH_H]],NOTA[[#This Row],[HARGA/ CTN]]*IF(NOTA[[#This Row],[C]]="",0,NOTA[[#This Row],[C]]))</f>
        <v/>
      </c>
      <c r="X132" s="63" t="str">
        <f>IF(NOTA[[#This Row],[JUMLAH]]="","",NOTA[[#This Row],[JUMLAH]]*NOTA[[#This Row],[DISC 1]])</f>
        <v/>
      </c>
      <c r="Y132" s="63" t="str">
        <f>IF(NOTA[[#This Row],[JUMLAH]]="","",(NOTA[[#This Row],[JUMLAH]]-NOTA[[#This Row],[DISC 1-]])*NOTA[[#This Row],[DISC 2]])</f>
        <v/>
      </c>
      <c r="Z132" s="63" t="str">
        <f>IF(NOTA[[#This Row],[JUMLAH]]="","",NOTA[[#This Row],[DISC 1-]]+NOTA[[#This Row],[DISC 2-]])</f>
        <v/>
      </c>
      <c r="AA132" s="63" t="str">
        <f>IF(NOTA[[#This Row],[JUMLAH]]="","",NOTA[[#This Row],[JUMLAH]]-NOTA[[#This Row],[DISC]])</f>
        <v/>
      </c>
      <c r="AB1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63" t="str">
        <f>IF(OR(NOTA[[#This Row],[QTY]]="",NOTA[[#This Row],[HARGA SATUAN]]="",),"",NOTA[[#This Row],[QTY]]*NOTA[[#This Row],[HARGA SATUAN]])</f>
        <v/>
      </c>
      <c r="AF132" s="57" t="str">
        <f ca="1">IF(NOTA[ID_H]="","",INDEX(NOTA[TANGGAL],MATCH(,INDIRECT(ADDRESS(ROW(NOTA[TANGGAL]),COLUMN(NOTA[TANGGAL]))&amp;":"&amp;ADDRESS(ROW(),COLUMN(NOTA[TANGGAL]))),-1)))</f>
        <v/>
      </c>
      <c r="AG132" s="60" t="str">
        <f ca="1">IF(NOTA[[#This Row],[NAMA BARANG]]="","",INDEX(NOTA[SUPPLIER],MATCH(,INDIRECT(ADDRESS(ROW(NOTA[ID]),COLUMN(NOTA[ID]))&amp;":"&amp;ADDRESS(ROW(),COLUMN(NOTA[ID]))),-1)))</f>
        <v/>
      </c>
      <c r="AH132" s="60" t="str">
        <f ca="1">IF(NOTA[[#This Row],[ID_H]]="","",IF(NOTA[[#This Row],[FAKTUR]]="",INDIRECT(ADDRESS(ROW()-1,COLUMN())),NOTA[[#This Row],[FAKTUR]]))</f>
        <v/>
      </c>
      <c r="AI132" s="27" t="str">
        <f ca="1">IF(NOTA[[#This Row],[ID]]="","",COUNTIF(NOTA[ID_H],NOTA[[#This Row],[ID_H]]))</f>
        <v/>
      </c>
      <c r="AJ132" s="27" t="str">
        <f ca="1">IF(NOTA[[#This Row],[TGL.NOTA]]="",IF(NOTA[[#This Row],[SUPPLIER_H]]="","",AJ131),MONTH(NOTA[[#This Row],[TGL.NOTA]]))</f>
        <v/>
      </c>
      <c r="AK132" s="27" t="str">
        <f>LOWER(SUBSTITUTE(SUBSTITUTE(SUBSTITUTE(SUBSTITUTE(SUBSTITUTE(SUBSTITUTE(SUBSTITUTE(SUBSTITUTE(SUBSTITUTE(NOTA[NAMA BARANG]," ",),".",""),"-",""),"(",""),")",""),",",""),"/",""),"""",""),"+",""))</f>
        <v/>
      </c>
      <c r="AL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2" s="27" t="str">
        <f>IF(NOTA[[#This Row],[CONCAT4]]="","",_xlfn.IFNA(MATCH(NOTA[[#This Row],[CONCAT4]],[2]!RAW[CONCAT_H],0),FALSE))</f>
        <v/>
      </c>
      <c r="AP132" s="146" t="str">
        <f>IF(NOTA[[#This Row],[CONCAT1]]="","",MATCH(NOTA[[#This Row],[CONCAT1]],[3]!db[NB NOTA_C],0)+1)</f>
        <v/>
      </c>
    </row>
    <row r="133" spans="1:42" ht="20.100000000000001" customHeight="1" x14ac:dyDescent="0.25">
      <c r="A133" s="60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3" s="68" t="e">
        <f ca="1">IF(NOTA[[#This Row],[ID_P]]="","",MATCH(NOTA[[#This Row],[ID_P]],[1]!B_MSK[N_ID],0))</f>
        <v>#REF!</v>
      </c>
      <c r="D133" s="68">
        <f ca="1">IF(NOTA[[#This Row],[NAMA BARANG]]="","",INDEX(NOTA[ID],MATCH(,INDIRECT(ADDRESS(ROW(NOTA[ID]),COLUMN(NOTA[ID]))&amp;":"&amp;ADDRESS(ROW(),COLUMN(NOTA[ID]))),-1)))</f>
        <v>24</v>
      </c>
      <c r="E133" s="69"/>
      <c r="F133" s="27" t="s">
        <v>25</v>
      </c>
      <c r="G133" s="27" t="s">
        <v>24</v>
      </c>
      <c r="H133" s="55" t="s">
        <v>275</v>
      </c>
      <c r="J133" s="70">
        <v>45050</v>
      </c>
      <c r="K133" s="71"/>
      <c r="L133" s="27" t="s">
        <v>276</v>
      </c>
      <c r="M133" s="72">
        <v>5</v>
      </c>
      <c r="N133" s="71">
        <v>120</v>
      </c>
      <c r="O133" s="27" t="s">
        <v>146</v>
      </c>
      <c r="P133" s="73">
        <v>162000</v>
      </c>
      <c r="Q133" s="74"/>
      <c r="R133" s="42" t="s">
        <v>277</v>
      </c>
      <c r="S133" s="75">
        <v>0.125</v>
      </c>
      <c r="T133" s="76">
        <v>0.05</v>
      </c>
      <c r="U133" s="77"/>
      <c r="V133" s="78"/>
      <c r="W133" s="63">
        <f>IF(NOTA[[#This Row],[HARGA/ CTN]]="",NOTA[[#This Row],[JUMLAH_H]],NOTA[[#This Row],[HARGA/ CTN]]*IF(NOTA[[#This Row],[C]]="",0,NOTA[[#This Row],[C]]))</f>
        <v>19440000</v>
      </c>
      <c r="X133" s="63">
        <f>IF(NOTA[[#This Row],[JUMLAH]]="","",NOTA[[#This Row],[JUMLAH]]*NOTA[[#This Row],[DISC 1]])</f>
        <v>2430000</v>
      </c>
      <c r="Y133" s="63">
        <f>IF(NOTA[[#This Row],[JUMLAH]]="","",(NOTA[[#This Row],[JUMLAH]]-NOTA[[#This Row],[DISC 1-]])*NOTA[[#This Row],[DISC 2]])</f>
        <v>850500</v>
      </c>
      <c r="Z133" s="63">
        <f>IF(NOTA[[#This Row],[JUMLAH]]="","",NOTA[[#This Row],[DISC 1-]]+NOTA[[#This Row],[DISC 2-]])</f>
        <v>3280500</v>
      </c>
      <c r="AA133" s="63">
        <f>IF(NOTA[[#This Row],[JUMLAH]]="","",NOTA[[#This Row],[JUMLAH]]-NOTA[[#This Row],[DISC]])</f>
        <v>16159500</v>
      </c>
      <c r="AB1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6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33" s="63">
        <f>IF(OR(NOTA[[#This Row],[QTY]]="",NOTA[[#This Row],[HARGA SATUAN]]="",),"",NOTA[[#This Row],[QTY]]*NOTA[[#This Row],[HARGA SATUAN]])</f>
        <v>19440000</v>
      </c>
      <c r="AF133" s="57">
        <f ca="1">IF(NOTA[ID_H]="","",INDEX(NOTA[TANGGAL],MATCH(,INDIRECT(ADDRESS(ROW(NOTA[TANGGAL]),COLUMN(NOTA[TANGGAL]))&amp;":"&amp;ADDRESS(ROW(),COLUMN(NOTA[TANGGAL]))),-1)))</f>
        <v>45055</v>
      </c>
      <c r="AG133" s="60" t="str">
        <f ca="1">IF(NOTA[[#This Row],[NAMA BARANG]]="","",INDEX(NOTA[SUPPLIER],MATCH(,INDIRECT(ADDRESS(ROW(NOTA[ID]),COLUMN(NOTA[ID]))&amp;":"&amp;ADDRESS(ROW(),COLUMN(NOTA[ID]))),-1)))</f>
        <v>ATALI MAKMUR</v>
      </c>
      <c r="AH133" s="60" t="str">
        <f ca="1">IF(NOTA[[#This Row],[ID_H]]="","",IF(NOTA[[#This Row],[FAKTUR]]="",INDIRECT(ADDRESS(ROW()-1,COLUMN())),NOTA[[#This Row],[FAKTUR]]))</f>
        <v>ARTO MORO</v>
      </c>
      <c r="AI133" s="27">
        <f ca="1">IF(NOTA[[#This Row],[ID]]="","",COUNTIF(NOTA[ID_H],NOTA[[#This Row],[ID_H]]))</f>
        <v>6</v>
      </c>
      <c r="AJ133" s="27">
        <f>IF(NOTA[[#This Row],[TGL.NOTA]]="",IF(NOTA[[#This Row],[SUPPLIER_H]]="","",AJ132),MONTH(NOTA[[#This Row],[TGL.NOTA]]))</f>
        <v>5</v>
      </c>
      <c r="AK133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L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O133" s="27" t="e">
        <f>IF(NOTA[[#This Row],[CONCAT4]]="","",_xlfn.IFNA(MATCH(NOTA[[#This Row],[CONCAT4]],[2]!RAW[CONCAT_H],0),FALSE))</f>
        <v>#REF!</v>
      </c>
      <c r="AP133" s="146">
        <f>IF(NOTA[[#This Row],[CONCAT1]]="","",MATCH(NOTA[[#This Row],[CONCAT1]],[3]!db[NB NOTA_C],0)+1)</f>
        <v>610</v>
      </c>
    </row>
    <row r="134" spans="1:42" ht="20.100000000000001" customHeight="1" x14ac:dyDescent="0.25">
      <c r="A134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8" t="str">
        <f>IF(NOTA[[#This Row],[ID_P]]="","",MATCH(NOTA[[#This Row],[ID_P]],[1]!B_MSK[N_ID],0))</f>
        <v/>
      </c>
      <c r="D134" s="68">
        <f ca="1">IF(NOTA[[#This Row],[NAMA BARANG]]="","",INDEX(NOTA[ID],MATCH(,INDIRECT(ADDRESS(ROW(NOTA[ID]),COLUMN(NOTA[ID]))&amp;":"&amp;ADDRESS(ROW(),COLUMN(NOTA[ID]))),-1)))</f>
        <v>24</v>
      </c>
      <c r="E134" s="69"/>
      <c r="H134" s="55"/>
      <c r="I134" s="71"/>
      <c r="J134" s="70"/>
      <c r="K134" s="71"/>
      <c r="L134" s="27" t="s">
        <v>282</v>
      </c>
      <c r="M134" s="72">
        <v>3</v>
      </c>
      <c r="N134" s="71">
        <v>120</v>
      </c>
      <c r="O134" s="27" t="s">
        <v>146</v>
      </c>
      <c r="P134" s="73"/>
      <c r="Q134" s="74"/>
      <c r="R134" s="42" t="s">
        <v>279</v>
      </c>
      <c r="S134" s="75"/>
      <c r="T134" s="76"/>
      <c r="U134" s="77"/>
      <c r="V134" s="78" t="s">
        <v>181</v>
      </c>
      <c r="W134" s="63" t="str">
        <f>IF(NOTA[[#This Row],[HARGA/ CTN]]="",NOTA[[#This Row],[JUMLAH_H]],NOTA[[#This Row],[HARGA/ CTN]]*IF(NOTA[[#This Row],[C]]="",0,NOTA[[#This Row],[C]]))</f>
        <v/>
      </c>
      <c r="X134" s="63" t="str">
        <f>IF(NOTA[[#This Row],[JUMLAH]]="","",NOTA[[#This Row],[JUMLAH]]*NOTA[[#This Row],[DISC 1]])</f>
        <v/>
      </c>
      <c r="Y134" s="63" t="str">
        <f>IF(NOTA[[#This Row],[JUMLAH]]="","",(NOTA[[#This Row],[JUMLAH]]-NOTA[[#This Row],[DISC 1-]])*NOTA[[#This Row],[DISC 2]])</f>
        <v/>
      </c>
      <c r="Z134" s="63" t="str">
        <f>IF(NOTA[[#This Row],[JUMLAH]]="","",NOTA[[#This Row],[DISC 1-]]+NOTA[[#This Row],[DISC 2-]])</f>
        <v/>
      </c>
      <c r="AA134" s="63" t="str">
        <f>IF(NOTA[[#This Row],[JUMLAH]]="","",NOTA[[#This Row],[JUMLAH]]-NOTA[[#This Row],[DISC]])</f>
        <v/>
      </c>
      <c r="AB1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6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4" s="63" t="str">
        <f>IF(OR(NOTA[[#This Row],[QTY]]="",NOTA[[#This Row],[HARGA SATUAN]]="",),"",NOTA[[#This Row],[QTY]]*NOTA[[#This Row],[HARGA SATUAN]])</f>
        <v/>
      </c>
      <c r="AF134" s="57">
        <f ca="1">IF(NOTA[ID_H]="","",INDEX(NOTA[TANGGAL],MATCH(,INDIRECT(ADDRESS(ROW(NOTA[TANGGAL]),COLUMN(NOTA[TANGGAL]))&amp;":"&amp;ADDRESS(ROW(),COLUMN(NOTA[TANGGAL]))),-1)))</f>
        <v>45055</v>
      </c>
      <c r="AG134" s="60" t="str">
        <f ca="1">IF(NOTA[[#This Row],[NAMA BARANG]]="","",INDEX(NOTA[SUPPLIER],MATCH(,INDIRECT(ADDRESS(ROW(NOTA[ID]),COLUMN(NOTA[ID]))&amp;":"&amp;ADDRESS(ROW(),COLUMN(NOTA[ID]))),-1)))</f>
        <v>ATALI MAKMUR</v>
      </c>
      <c r="AH134" s="60" t="str">
        <f ca="1">IF(NOTA[[#This Row],[ID_H]]="","",IF(NOTA[[#This Row],[FAKTUR]]="",INDIRECT(ADDRESS(ROW()-1,COLUMN())),NOTA[[#This Row],[FAKTUR]]))</f>
        <v>ARTO MORO</v>
      </c>
      <c r="AI134" s="27" t="str">
        <f ca="1">IF(NOTA[[#This Row],[ID]]="","",COUNTIF(NOTA[ID_H],NOTA[[#This Row],[ID_H]]))</f>
        <v/>
      </c>
      <c r="AJ134" s="27">
        <f ca="1">IF(NOTA[[#This Row],[TGL.NOTA]]="",IF(NOTA[[#This Row],[SUPPLIER_H]]="","",AJ133),MONTH(NOTA[[#This Row],[TGL.NOTA]]))</f>
        <v>5</v>
      </c>
      <c r="AK134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L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M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N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4" s="27" t="str">
        <f>IF(NOTA[[#This Row],[CONCAT4]]="","",_xlfn.IFNA(MATCH(NOTA[[#This Row],[CONCAT4]],[2]!RAW[CONCAT_H],0),FALSE))</f>
        <v/>
      </c>
      <c r="AP134" s="146">
        <f>IF(NOTA[[#This Row],[CONCAT1]]="","",MATCH(NOTA[[#This Row],[CONCAT1]],[3]!db[NB NOTA_C],0)+1)</f>
        <v>603</v>
      </c>
    </row>
    <row r="135" spans="1:42" ht="20.100000000000001" customHeight="1" x14ac:dyDescent="0.25">
      <c r="A135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8" t="str">
        <f>IF(NOTA[[#This Row],[ID_P]]="","",MATCH(NOTA[[#This Row],[ID_P]],[1]!B_MSK[N_ID],0))</f>
        <v/>
      </c>
      <c r="D135" s="68">
        <f ca="1">IF(NOTA[[#This Row],[NAMA BARANG]]="","",INDEX(NOTA[ID],MATCH(,INDIRECT(ADDRESS(ROW(NOTA[ID]),COLUMN(NOTA[ID]))&amp;":"&amp;ADDRESS(ROW(),COLUMN(NOTA[ID]))),-1)))</f>
        <v>24</v>
      </c>
      <c r="E135" s="69"/>
      <c r="H135" s="55"/>
      <c r="I135" s="71"/>
      <c r="J135" s="70"/>
      <c r="K135" s="71"/>
      <c r="L135" s="27" t="s">
        <v>280</v>
      </c>
      <c r="M135" s="72">
        <v>3</v>
      </c>
      <c r="N135" s="71">
        <v>360</v>
      </c>
      <c r="O135" s="27" t="s">
        <v>146</v>
      </c>
      <c r="P135" s="73">
        <v>24600</v>
      </c>
      <c r="Q135" s="74"/>
      <c r="R135" s="42" t="s">
        <v>281</v>
      </c>
      <c r="S135" s="75">
        <v>0.125</v>
      </c>
      <c r="T135" s="76">
        <v>0.05</v>
      </c>
      <c r="U135" s="77"/>
      <c r="V135" s="78"/>
      <c r="W135" s="63">
        <f>IF(NOTA[[#This Row],[HARGA/ CTN]]="",NOTA[[#This Row],[JUMLAH_H]],NOTA[[#This Row],[HARGA/ CTN]]*IF(NOTA[[#This Row],[C]]="",0,NOTA[[#This Row],[C]]))</f>
        <v>8856000</v>
      </c>
      <c r="X135" s="63">
        <f>IF(NOTA[[#This Row],[JUMLAH]]="","",NOTA[[#This Row],[JUMLAH]]*NOTA[[#This Row],[DISC 1]])</f>
        <v>1107000</v>
      </c>
      <c r="Y135" s="63">
        <f>IF(NOTA[[#This Row],[JUMLAH]]="","",(NOTA[[#This Row],[JUMLAH]]-NOTA[[#This Row],[DISC 1-]])*NOTA[[#This Row],[DISC 2]])</f>
        <v>387450</v>
      </c>
      <c r="Z135" s="63">
        <f>IF(NOTA[[#This Row],[JUMLAH]]="","",NOTA[[#This Row],[DISC 1-]]+NOTA[[#This Row],[DISC 2-]])</f>
        <v>1494450</v>
      </c>
      <c r="AA135" s="63">
        <f>IF(NOTA[[#This Row],[JUMLAH]]="","",NOTA[[#This Row],[JUMLAH]]-NOTA[[#This Row],[DISC]])</f>
        <v>7361550</v>
      </c>
      <c r="AB1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6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35" s="63">
        <f>IF(OR(NOTA[[#This Row],[QTY]]="",NOTA[[#This Row],[HARGA SATUAN]]="",),"",NOTA[[#This Row],[QTY]]*NOTA[[#This Row],[HARGA SATUAN]])</f>
        <v>8856000</v>
      </c>
      <c r="AF135" s="57">
        <f ca="1">IF(NOTA[ID_H]="","",INDEX(NOTA[TANGGAL],MATCH(,INDIRECT(ADDRESS(ROW(NOTA[TANGGAL]),COLUMN(NOTA[TANGGAL]))&amp;":"&amp;ADDRESS(ROW(),COLUMN(NOTA[TANGGAL]))),-1)))</f>
        <v>45055</v>
      </c>
      <c r="AG135" s="60" t="str">
        <f ca="1">IF(NOTA[[#This Row],[NAMA BARANG]]="","",INDEX(NOTA[SUPPLIER],MATCH(,INDIRECT(ADDRESS(ROW(NOTA[ID]),COLUMN(NOTA[ID]))&amp;":"&amp;ADDRESS(ROW(),COLUMN(NOTA[ID]))),-1)))</f>
        <v>ATALI MAKMUR</v>
      </c>
      <c r="AH135" s="60" t="str">
        <f ca="1">IF(NOTA[[#This Row],[ID_H]]="","",IF(NOTA[[#This Row],[FAKTUR]]="",INDIRECT(ADDRESS(ROW()-1,COLUMN())),NOTA[[#This Row],[FAKTUR]]))</f>
        <v>ARTO MORO</v>
      </c>
      <c r="AI135" s="27" t="str">
        <f ca="1">IF(NOTA[[#This Row],[ID]]="","",COUNTIF(NOTA[ID_H],NOTA[[#This Row],[ID_H]]))</f>
        <v/>
      </c>
      <c r="AJ135" s="27">
        <f ca="1">IF(NOTA[[#This Row],[TGL.NOTA]]="",IF(NOTA[[#This Row],[SUPPLIER_H]]="","",AJ134),MONTH(NOTA[[#This Row],[TGL.NOTA]]))</f>
        <v>5</v>
      </c>
      <c r="AK135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L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M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N1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5" s="27" t="str">
        <f>IF(NOTA[[#This Row],[CONCAT4]]="","",_xlfn.IFNA(MATCH(NOTA[[#This Row],[CONCAT4]],[2]!RAW[CONCAT_H],0),FALSE))</f>
        <v/>
      </c>
      <c r="AP135" s="146">
        <f>IF(NOTA[[#This Row],[CONCAT1]]="","",MATCH(NOTA[[#This Row],[CONCAT1]],[3]!db[NB NOTA_C],0)+1)</f>
        <v>601</v>
      </c>
    </row>
    <row r="136" spans="1:42" ht="20.100000000000001" customHeight="1" x14ac:dyDescent="0.25">
      <c r="A136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8" t="str">
        <f>IF(NOTA[[#This Row],[ID_P]]="","",MATCH(NOTA[[#This Row],[ID_P]],[1]!B_MSK[N_ID],0))</f>
        <v/>
      </c>
      <c r="D136" s="68">
        <f ca="1">IF(NOTA[[#This Row],[NAMA BARANG]]="","",INDEX(NOTA[ID],MATCH(,INDIRECT(ADDRESS(ROW(NOTA[ID]),COLUMN(NOTA[ID]))&amp;":"&amp;ADDRESS(ROW(),COLUMN(NOTA[ID]))),-1)))</f>
        <v>24</v>
      </c>
      <c r="E136" s="69"/>
      <c r="H136" s="55"/>
      <c r="I136" s="71"/>
      <c r="J136" s="70"/>
      <c r="K136" s="71"/>
      <c r="L136" s="27" t="s">
        <v>278</v>
      </c>
      <c r="M136" s="72">
        <v>5</v>
      </c>
      <c r="N136" s="71">
        <v>200</v>
      </c>
      <c r="O136" s="27" t="s">
        <v>146</v>
      </c>
      <c r="P136" s="73">
        <v>49200</v>
      </c>
      <c r="Q136" s="74"/>
      <c r="R136" s="42" t="s">
        <v>279</v>
      </c>
      <c r="S136" s="81">
        <v>0.125</v>
      </c>
      <c r="T136" s="76">
        <v>0.05</v>
      </c>
      <c r="U136" s="77"/>
      <c r="V136" s="78"/>
      <c r="W136" s="63">
        <f>IF(NOTA[[#This Row],[HARGA/ CTN]]="",NOTA[[#This Row],[JUMLAH_H]],NOTA[[#This Row],[HARGA/ CTN]]*IF(NOTA[[#This Row],[C]]="",0,NOTA[[#This Row],[C]]))</f>
        <v>9840000</v>
      </c>
      <c r="X136" s="63">
        <f>IF(NOTA[[#This Row],[JUMLAH]]="","",NOTA[[#This Row],[JUMLAH]]*NOTA[[#This Row],[DISC 1]])</f>
        <v>1230000</v>
      </c>
      <c r="Y136" s="63">
        <f>IF(NOTA[[#This Row],[JUMLAH]]="","",(NOTA[[#This Row],[JUMLAH]]-NOTA[[#This Row],[DISC 1-]])*NOTA[[#This Row],[DISC 2]])</f>
        <v>430500</v>
      </c>
      <c r="Z136" s="63">
        <f>IF(NOTA[[#This Row],[JUMLAH]]="","",NOTA[[#This Row],[DISC 1-]]+NOTA[[#This Row],[DISC 2-]])</f>
        <v>1660500</v>
      </c>
      <c r="AA136" s="63">
        <f>IF(NOTA[[#This Row],[JUMLAH]]="","",NOTA[[#This Row],[JUMLAH]]-NOTA[[#This Row],[DISC]])</f>
        <v>8179500</v>
      </c>
      <c r="AB1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60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136" s="63">
        <f>IF(OR(NOTA[[#This Row],[QTY]]="",NOTA[[#This Row],[HARGA SATUAN]]="",),"",NOTA[[#This Row],[QTY]]*NOTA[[#This Row],[HARGA SATUAN]])</f>
        <v>9840000</v>
      </c>
      <c r="AF136" s="57">
        <f ca="1">IF(NOTA[ID_H]="","",INDEX(NOTA[TANGGAL],MATCH(,INDIRECT(ADDRESS(ROW(NOTA[TANGGAL]),COLUMN(NOTA[TANGGAL]))&amp;":"&amp;ADDRESS(ROW(),COLUMN(NOTA[TANGGAL]))),-1)))</f>
        <v>45055</v>
      </c>
      <c r="AG136" s="60" t="str">
        <f ca="1">IF(NOTA[[#This Row],[NAMA BARANG]]="","",INDEX(NOTA[SUPPLIER],MATCH(,INDIRECT(ADDRESS(ROW(NOTA[ID]),COLUMN(NOTA[ID]))&amp;":"&amp;ADDRESS(ROW(),COLUMN(NOTA[ID]))),-1)))</f>
        <v>ATALI MAKMUR</v>
      </c>
      <c r="AH136" s="60" t="str">
        <f ca="1">IF(NOTA[[#This Row],[ID_H]]="","",IF(NOTA[[#This Row],[FAKTUR]]="",INDIRECT(ADDRESS(ROW()-1,COLUMN())),NOTA[[#This Row],[FAKTUR]]))</f>
        <v>ARTO MORO</v>
      </c>
      <c r="AI136" s="27" t="str">
        <f ca="1">IF(NOTA[[#This Row],[ID]]="","",COUNTIF(NOTA[ID_H],NOTA[[#This Row],[ID_H]]))</f>
        <v/>
      </c>
      <c r="AJ136" s="27">
        <f ca="1">IF(NOTA[[#This Row],[TGL.NOTA]]="",IF(NOTA[[#This Row],[SUPPLIER_H]]="","",AJ135),MONTH(NOTA[[#This Row],[TGL.NOTA]]))</f>
        <v>5</v>
      </c>
      <c r="AK136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M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N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6" s="27" t="str">
        <f>IF(NOTA[[#This Row],[CONCAT4]]="","",_xlfn.IFNA(MATCH(NOTA[[#This Row],[CONCAT4]],[2]!RAW[CONCAT_H],0),FALSE))</f>
        <v/>
      </c>
      <c r="AP136" s="146">
        <f>IF(NOTA[[#This Row],[CONCAT1]]="","",MATCH(NOTA[[#This Row],[CONCAT1]],[3]!db[NB NOTA_C],0)+1)</f>
        <v>602</v>
      </c>
    </row>
    <row r="137" spans="1:42" ht="20.100000000000001" customHeight="1" x14ac:dyDescent="0.25">
      <c r="A137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8" t="str">
        <f>IF(NOTA[[#This Row],[ID_P]]="","",MATCH(NOTA[[#This Row],[ID_P]],[1]!B_MSK[N_ID],0))</f>
        <v/>
      </c>
      <c r="D137" s="68">
        <f ca="1">IF(NOTA[[#This Row],[NAMA BARANG]]="","",INDEX(NOTA[ID],MATCH(,INDIRECT(ADDRESS(ROW(NOTA[ID]),COLUMN(NOTA[ID]))&amp;":"&amp;ADDRESS(ROW(),COLUMN(NOTA[ID]))),-1)))</f>
        <v>24</v>
      </c>
      <c r="E137" s="69"/>
      <c r="H137" s="55"/>
      <c r="I137" s="71"/>
      <c r="J137" s="70"/>
      <c r="K137" s="71"/>
      <c r="L137" s="27" t="s">
        <v>283</v>
      </c>
      <c r="M137" s="72">
        <v>2</v>
      </c>
      <c r="N137" s="71">
        <v>96</v>
      </c>
      <c r="O137" s="27" t="s">
        <v>146</v>
      </c>
      <c r="P137" s="73">
        <v>55800</v>
      </c>
      <c r="Q137" s="74"/>
      <c r="R137" s="42" t="s">
        <v>284</v>
      </c>
      <c r="S137" s="75">
        <v>0.125</v>
      </c>
      <c r="T137" s="76">
        <v>0.05</v>
      </c>
      <c r="U137" s="77"/>
      <c r="V137" s="78"/>
      <c r="W137" s="63">
        <f>IF(NOTA[[#This Row],[HARGA/ CTN]]="",NOTA[[#This Row],[JUMLAH_H]],NOTA[[#This Row],[HARGA/ CTN]]*IF(NOTA[[#This Row],[C]]="",0,NOTA[[#This Row],[C]]))</f>
        <v>5356800</v>
      </c>
      <c r="X137" s="63">
        <f>IF(NOTA[[#This Row],[JUMLAH]]="","",NOTA[[#This Row],[JUMLAH]]*NOTA[[#This Row],[DISC 1]])</f>
        <v>669600</v>
      </c>
      <c r="Y137" s="63">
        <f>IF(NOTA[[#This Row],[JUMLAH]]="","",(NOTA[[#This Row],[JUMLAH]]-NOTA[[#This Row],[DISC 1-]])*NOTA[[#This Row],[DISC 2]])</f>
        <v>234360</v>
      </c>
      <c r="Z137" s="63">
        <f>IF(NOTA[[#This Row],[JUMLAH]]="","",NOTA[[#This Row],[DISC 1-]]+NOTA[[#This Row],[DISC 2-]])</f>
        <v>903960</v>
      </c>
      <c r="AA137" s="63">
        <f>IF(NOTA[[#This Row],[JUMLAH]]="","",NOTA[[#This Row],[JUMLAH]]-NOTA[[#This Row],[DISC]])</f>
        <v>4452840</v>
      </c>
      <c r="AB1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6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7" s="63">
        <f>IF(OR(NOTA[[#This Row],[QTY]]="",NOTA[[#This Row],[HARGA SATUAN]]="",),"",NOTA[[#This Row],[QTY]]*NOTA[[#This Row],[HARGA SATUAN]])</f>
        <v>5356800</v>
      </c>
      <c r="AF137" s="57">
        <f ca="1">IF(NOTA[ID_H]="","",INDEX(NOTA[TANGGAL],MATCH(,INDIRECT(ADDRESS(ROW(NOTA[TANGGAL]),COLUMN(NOTA[TANGGAL]))&amp;":"&amp;ADDRESS(ROW(),COLUMN(NOTA[TANGGAL]))),-1)))</f>
        <v>45055</v>
      </c>
      <c r="AG137" s="60" t="str">
        <f ca="1">IF(NOTA[[#This Row],[NAMA BARANG]]="","",INDEX(NOTA[SUPPLIER],MATCH(,INDIRECT(ADDRESS(ROW(NOTA[ID]),COLUMN(NOTA[ID]))&amp;":"&amp;ADDRESS(ROW(),COLUMN(NOTA[ID]))),-1)))</f>
        <v>ATALI MAKMUR</v>
      </c>
      <c r="AH137" s="60" t="str">
        <f ca="1">IF(NOTA[[#This Row],[ID_H]]="","",IF(NOTA[[#This Row],[FAKTUR]]="",INDIRECT(ADDRESS(ROW()-1,COLUMN())),NOTA[[#This Row],[FAKTUR]]))</f>
        <v>ARTO MORO</v>
      </c>
      <c r="AI137" s="27" t="str">
        <f ca="1">IF(NOTA[[#This Row],[ID]]="","",COUNTIF(NOTA[ID_H],NOTA[[#This Row],[ID_H]]))</f>
        <v/>
      </c>
      <c r="AJ137" s="27">
        <f ca="1">IF(NOTA[[#This Row],[TGL.NOTA]]="",IF(NOTA[[#This Row],[SUPPLIER_H]]="","",AJ136),MONTH(NOTA[[#This Row],[TGL.NOTA]]))</f>
        <v>5</v>
      </c>
      <c r="AK137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L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M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N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7" s="27" t="str">
        <f>IF(NOTA[[#This Row],[CONCAT4]]="","",_xlfn.IFNA(MATCH(NOTA[[#This Row],[CONCAT4]],[2]!RAW[CONCAT_H],0),FALSE))</f>
        <v/>
      </c>
      <c r="AP137" s="146">
        <f>IF(NOTA[[#This Row],[CONCAT1]]="","",MATCH(NOTA[[#This Row],[CONCAT1]],[3]!db[NB NOTA_C],0)+1)</f>
        <v>599</v>
      </c>
    </row>
    <row r="138" spans="1:42" ht="20.100000000000001" customHeight="1" x14ac:dyDescent="0.25">
      <c r="A138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8" t="str">
        <f>IF(NOTA[[#This Row],[ID_P]]="","",MATCH(NOTA[[#This Row],[ID_P]],[1]!B_MSK[N_ID],0))</f>
        <v/>
      </c>
      <c r="D138" s="68">
        <f ca="1">IF(NOTA[[#This Row],[NAMA BARANG]]="","",INDEX(NOTA[ID],MATCH(,INDIRECT(ADDRESS(ROW(NOTA[ID]),COLUMN(NOTA[ID]))&amp;":"&amp;ADDRESS(ROW(),COLUMN(NOTA[ID]))),-1)))</f>
        <v>24</v>
      </c>
      <c r="E138" s="69"/>
      <c r="H138" s="55"/>
      <c r="K138" s="54"/>
      <c r="L138" s="27" t="s">
        <v>285</v>
      </c>
      <c r="M138" s="72"/>
      <c r="N138" s="71">
        <v>15</v>
      </c>
      <c r="O138" s="27" t="s">
        <v>160</v>
      </c>
      <c r="P138" s="73">
        <v>40000</v>
      </c>
      <c r="Q138" s="74"/>
      <c r="R138" s="42"/>
      <c r="S138" s="81"/>
      <c r="T138" s="76"/>
      <c r="U138" s="77">
        <v>600000</v>
      </c>
      <c r="V138" s="78" t="s">
        <v>181</v>
      </c>
      <c r="W138" s="63">
        <f>IF(NOTA[[#This Row],[HARGA/ CTN]]="",NOTA[[#This Row],[JUMLAH_H]],NOTA[[#This Row],[HARGA/ CTN]]*IF(NOTA[[#This Row],[C]]="",0,NOTA[[#This Row],[C]]))</f>
        <v>600000</v>
      </c>
      <c r="X138" s="63">
        <f>IF(NOTA[[#This Row],[JUMLAH]]="","",NOTA[[#This Row],[JUMLAH]]*NOTA[[#This Row],[DISC 1]])</f>
        <v>0</v>
      </c>
      <c r="Y138" s="63">
        <f>IF(NOTA[[#This Row],[JUMLAH]]="","",(NOTA[[#This Row],[JUMLAH]]-NOTA[[#This Row],[DISC 1-]])*NOTA[[#This Row],[DISC 2]])</f>
        <v>0</v>
      </c>
      <c r="Z138" s="63">
        <f>IF(NOTA[[#This Row],[JUMLAH]]="","",NOTA[[#This Row],[DISC 1-]]+NOTA[[#This Row],[DISC 2-]])</f>
        <v>0</v>
      </c>
      <c r="AA138" s="63">
        <f>IF(NOTA[[#This Row],[JUMLAH]]="","",NOTA[[#This Row],[JUMLAH]]-NOTA[[#This Row],[DISC]])</f>
        <v>600000</v>
      </c>
      <c r="AB13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C13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D138" s="6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38" s="63">
        <f>IF(OR(NOTA[[#This Row],[QTY]]="",NOTA[[#This Row],[HARGA SATUAN]]="",),"",NOTA[[#This Row],[QTY]]*NOTA[[#This Row],[HARGA SATUAN]])</f>
        <v>600000</v>
      </c>
      <c r="AF138" s="57">
        <f ca="1">IF(NOTA[ID_H]="","",INDEX(NOTA[TANGGAL],MATCH(,INDIRECT(ADDRESS(ROW(NOTA[TANGGAL]),COLUMN(NOTA[TANGGAL]))&amp;":"&amp;ADDRESS(ROW(),COLUMN(NOTA[TANGGAL]))),-1)))</f>
        <v>45055</v>
      </c>
      <c r="AG138" s="60" t="str">
        <f ca="1">IF(NOTA[[#This Row],[NAMA BARANG]]="","",INDEX(NOTA[SUPPLIER],MATCH(,INDIRECT(ADDRESS(ROW(NOTA[ID]),COLUMN(NOTA[ID]))&amp;":"&amp;ADDRESS(ROW(),COLUMN(NOTA[ID]))),-1)))</f>
        <v>ATALI MAKMUR</v>
      </c>
      <c r="AH138" s="60" t="str">
        <f ca="1">IF(NOTA[[#This Row],[ID_H]]="","",IF(NOTA[[#This Row],[FAKTUR]]="",INDIRECT(ADDRESS(ROW()-1,COLUMN())),NOTA[[#This Row],[FAKTUR]]))</f>
        <v>ARTO MORO</v>
      </c>
      <c r="AI138" s="27" t="str">
        <f ca="1">IF(NOTA[[#This Row],[ID]]="","",COUNTIF(NOTA[ID_H],NOTA[[#This Row],[ID_H]]))</f>
        <v/>
      </c>
      <c r="AJ138" s="27">
        <f ca="1">IF(NOTA[[#This Row],[TGL.NOTA]]="",IF(NOTA[[#This Row],[SUPPLIER_H]]="","",AJ137),MONTH(NOTA[[#This Row],[TGL.NOTA]]))</f>
        <v>5</v>
      </c>
      <c r="AK13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M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8" s="27" t="str">
        <f>IF(NOTA[[#This Row],[CONCAT4]]="","",_xlfn.IFNA(MATCH(NOTA[[#This Row],[CONCAT4]],[2]!RAW[CONCAT_H],0),FALSE))</f>
        <v/>
      </c>
      <c r="AP138" s="146">
        <f>IF(NOTA[[#This Row],[CONCAT1]]="","",MATCH(NOTA[[#This Row],[CONCAT1]],[3]!db[NB NOTA_C],0)+1)</f>
        <v>2416</v>
      </c>
    </row>
    <row r="139" spans="1:42" ht="20.100000000000001" customHeight="1" x14ac:dyDescent="0.25">
      <c r="A139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8" t="str">
        <f>IF(NOTA[[#This Row],[ID_P]]="","",MATCH(NOTA[[#This Row],[ID_P]],[1]!B_MSK[N_ID],0))</f>
        <v/>
      </c>
      <c r="D139" s="68" t="str">
        <f ca="1">IF(NOTA[[#This Row],[NAMA BARANG]]="","",INDEX(NOTA[ID],MATCH(,INDIRECT(ADDRESS(ROW(NOTA[ID]),COLUMN(NOTA[ID]))&amp;":"&amp;ADDRESS(ROW(),COLUMN(NOTA[ID]))),-1)))</f>
        <v/>
      </c>
      <c r="E139" s="69"/>
      <c r="H139" s="55"/>
      <c r="I139" s="71"/>
      <c r="J139" s="70"/>
      <c r="K139" s="71"/>
      <c r="M139" s="72"/>
      <c r="N139" s="71"/>
      <c r="P139" s="73"/>
      <c r="Q139" s="74"/>
      <c r="R139" s="42"/>
      <c r="S139" s="75"/>
      <c r="T139" s="76"/>
      <c r="U139" s="77"/>
      <c r="V139" s="78"/>
      <c r="W139" s="63" t="str">
        <f>IF(NOTA[[#This Row],[HARGA/ CTN]]="",NOTA[[#This Row],[JUMLAH_H]],NOTA[[#This Row],[HARGA/ CTN]]*IF(NOTA[[#This Row],[C]]="",0,NOTA[[#This Row],[C]]))</f>
        <v/>
      </c>
      <c r="X139" s="63" t="str">
        <f>IF(NOTA[[#This Row],[JUMLAH]]="","",NOTA[[#This Row],[JUMLAH]]*NOTA[[#This Row],[DISC 1]])</f>
        <v/>
      </c>
      <c r="Y139" s="63" t="str">
        <f>IF(NOTA[[#This Row],[JUMLAH]]="","",(NOTA[[#This Row],[JUMLAH]]-NOTA[[#This Row],[DISC 1-]])*NOTA[[#This Row],[DISC 2]])</f>
        <v/>
      </c>
      <c r="Z139" s="63" t="str">
        <f>IF(NOTA[[#This Row],[JUMLAH]]="","",NOTA[[#This Row],[DISC 1-]]+NOTA[[#This Row],[DISC 2-]])</f>
        <v/>
      </c>
      <c r="AA139" s="63" t="str">
        <f>IF(NOTA[[#This Row],[JUMLAH]]="","",NOTA[[#This Row],[JUMLAH]]-NOTA[[#This Row],[DISC]])</f>
        <v/>
      </c>
      <c r="AB1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63" t="str">
        <f>IF(OR(NOTA[[#This Row],[QTY]]="",NOTA[[#This Row],[HARGA SATUAN]]="",),"",NOTA[[#This Row],[QTY]]*NOTA[[#This Row],[HARGA SATUAN]])</f>
        <v/>
      </c>
      <c r="AF139" s="57" t="str">
        <f ca="1">IF(NOTA[ID_H]="","",INDEX(NOTA[TANGGAL],MATCH(,INDIRECT(ADDRESS(ROW(NOTA[TANGGAL]),COLUMN(NOTA[TANGGAL]))&amp;":"&amp;ADDRESS(ROW(),COLUMN(NOTA[TANGGAL]))),-1)))</f>
        <v/>
      </c>
      <c r="AG139" s="60" t="str">
        <f ca="1">IF(NOTA[[#This Row],[NAMA BARANG]]="","",INDEX(NOTA[SUPPLIER],MATCH(,INDIRECT(ADDRESS(ROW(NOTA[ID]),COLUMN(NOTA[ID]))&amp;":"&amp;ADDRESS(ROW(),COLUMN(NOTA[ID]))),-1)))</f>
        <v/>
      </c>
      <c r="AH139" s="60" t="str">
        <f ca="1">IF(NOTA[[#This Row],[ID_H]]="","",IF(NOTA[[#This Row],[FAKTUR]]="",INDIRECT(ADDRESS(ROW()-1,COLUMN())),NOTA[[#This Row],[FAKTUR]]))</f>
        <v/>
      </c>
      <c r="AI139" s="27" t="str">
        <f ca="1">IF(NOTA[[#This Row],[ID]]="","",COUNTIF(NOTA[ID_H],NOTA[[#This Row],[ID_H]]))</f>
        <v/>
      </c>
      <c r="AJ139" s="27" t="str">
        <f ca="1">IF(NOTA[[#This Row],[TGL.NOTA]]="",IF(NOTA[[#This Row],[SUPPLIER_H]]="","",AJ138),MONTH(NOTA[[#This Row],[TGL.NOTA]]))</f>
        <v/>
      </c>
      <c r="AK139" s="27" t="str">
        <f>LOWER(SUBSTITUTE(SUBSTITUTE(SUBSTITUTE(SUBSTITUTE(SUBSTITUTE(SUBSTITUTE(SUBSTITUTE(SUBSTITUTE(SUBSTITUTE(NOTA[NAMA BARANG]," ",),".",""),"-",""),"(",""),")",""),",",""),"/",""),"""",""),"+",""))</f>
        <v/>
      </c>
      <c r="AL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9" s="27" t="str">
        <f>IF(NOTA[[#This Row],[CONCAT4]]="","",_xlfn.IFNA(MATCH(NOTA[[#This Row],[CONCAT4]],[2]!RAW[CONCAT_H],0),FALSE))</f>
        <v/>
      </c>
      <c r="AP139" s="146" t="str">
        <f>IF(NOTA[[#This Row],[CONCAT1]]="","",MATCH(NOTA[[#This Row],[CONCAT1]],[3]!db[NB NOTA_C],0)+1)</f>
        <v/>
      </c>
    </row>
    <row r="140" spans="1:42" ht="20.100000000000001" customHeight="1" x14ac:dyDescent="0.25">
      <c r="A140" s="60">
        <f ca="1">IF(INDIRECT(ADDRESS(ROW()-1,COLUMN(NOTA[[#Headers],[ID]])))="ID",1,IF(NOTA[[#This Row],[FAKTUR]]="","",COUNT(INDIRECT(ADDRESS(ROW(NOTA[ID]),COLUMN(NOTA[ID]))&amp;":"&amp;ADDRESS(ROW()-1,COLUMN(NOTA[ID]))))+1))</f>
        <v>25</v>
      </c>
      <c r="B140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0" s="68" t="e">
        <f ca="1">IF(NOTA[[#This Row],[ID_P]]="","",MATCH(NOTA[[#This Row],[ID_P]],[1]!B_MSK[N_ID],0))</f>
        <v>#REF!</v>
      </c>
      <c r="D140" s="68">
        <f ca="1">IF(NOTA[[#This Row],[NAMA BARANG]]="","",INDEX(NOTA[ID],MATCH(,INDIRECT(ADDRESS(ROW(NOTA[ID]),COLUMN(NOTA[ID]))&amp;":"&amp;ADDRESS(ROW(),COLUMN(NOTA[ID]))),-1)))</f>
        <v>25</v>
      </c>
      <c r="E140" s="69"/>
      <c r="F140" s="27" t="s">
        <v>25</v>
      </c>
      <c r="G140" s="27" t="s">
        <v>24</v>
      </c>
      <c r="H140" s="55" t="s">
        <v>286</v>
      </c>
      <c r="J140" s="70">
        <v>45050</v>
      </c>
      <c r="K140" s="71"/>
      <c r="L140" s="27" t="s">
        <v>287</v>
      </c>
      <c r="M140" s="72">
        <v>2</v>
      </c>
      <c r="N140" s="71">
        <v>1000</v>
      </c>
      <c r="O140" s="27" t="s">
        <v>288</v>
      </c>
      <c r="P140" s="73">
        <v>3050</v>
      </c>
      <c r="Q140" s="74"/>
      <c r="R140" s="42" t="s">
        <v>289</v>
      </c>
      <c r="S140" s="75">
        <v>0.125</v>
      </c>
      <c r="T140" s="76">
        <v>0.05</v>
      </c>
      <c r="U140" s="77"/>
      <c r="V140" s="78"/>
      <c r="W140" s="63">
        <f>IF(NOTA[[#This Row],[HARGA/ CTN]]="",NOTA[[#This Row],[JUMLAH_H]],NOTA[[#This Row],[HARGA/ CTN]]*IF(NOTA[[#This Row],[C]]="",0,NOTA[[#This Row],[C]]))</f>
        <v>3050000</v>
      </c>
      <c r="X140" s="63">
        <f>IF(NOTA[[#This Row],[JUMLAH]]="","",NOTA[[#This Row],[JUMLAH]]*NOTA[[#This Row],[DISC 1]])</f>
        <v>381250</v>
      </c>
      <c r="Y140" s="63">
        <f>IF(NOTA[[#This Row],[JUMLAH]]="","",(NOTA[[#This Row],[JUMLAH]]-NOTA[[#This Row],[DISC 1-]])*NOTA[[#This Row],[DISC 2]])</f>
        <v>133437.5</v>
      </c>
      <c r="Z140" s="63">
        <f>IF(NOTA[[#This Row],[JUMLAH]]="","",NOTA[[#This Row],[DISC 1-]]+NOTA[[#This Row],[DISC 2-]])</f>
        <v>514687.5</v>
      </c>
      <c r="AA140" s="63">
        <f>IF(NOTA[[#This Row],[JUMLAH]]="","",NOTA[[#This Row],[JUMLAH]]-NOTA[[#This Row],[DISC]])</f>
        <v>2535312.5</v>
      </c>
      <c r="AB1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6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40" s="63">
        <f>IF(OR(NOTA[[#This Row],[QTY]]="",NOTA[[#This Row],[HARGA SATUAN]]="",),"",NOTA[[#This Row],[QTY]]*NOTA[[#This Row],[HARGA SATUAN]])</f>
        <v>3050000</v>
      </c>
      <c r="AF140" s="57">
        <f ca="1">IF(NOTA[ID_H]="","",INDEX(NOTA[TANGGAL],MATCH(,INDIRECT(ADDRESS(ROW(NOTA[TANGGAL]),COLUMN(NOTA[TANGGAL]))&amp;":"&amp;ADDRESS(ROW(),COLUMN(NOTA[TANGGAL]))),-1)))</f>
        <v>45055</v>
      </c>
      <c r="AG140" s="60" t="str">
        <f ca="1">IF(NOTA[[#This Row],[NAMA BARANG]]="","",INDEX(NOTA[SUPPLIER],MATCH(,INDIRECT(ADDRESS(ROW(NOTA[ID]),COLUMN(NOTA[ID]))&amp;":"&amp;ADDRESS(ROW(),COLUMN(NOTA[ID]))),-1)))</f>
        <v>ATALI MAKMUR</v>
      </c>
      <c r="AH140" s="60" t="str">
        <f ca="1">IF(NOTA[[#This Row],[ID_H]]="","",IF(NOTA[[#This Row],[FAKTUR]]="",INDIRECT(ADDRESS(ROW()-1,COLUMN())),NOTA[[#This Row],[FAKTUR]]))</f>
        <v>ARTO MORO</v>
      </c>
      <c r="AI140" s="27">
        <f ca="1">IF(NOTA[[#This Row],[ID]]="","",COUNTIF(NOTA[ID_H],NOTA[[#This Row],[ID_H]]))</f>
        <v>9</v>
      </c>
      <c r="AJ140" s="27">
        <f>IF(NOTA[[#This Row],[TGL.NOTA]]="",IF(NOTA[[#This Row],[SUPPLIER_H]]="","",AJ139),MONTH(NOTA[[#This Row],[TGL.NOTA]]))</f>
        <v>5</v>
      </c>
      <c r="AK140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M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N14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O140" s="27" t="e">
        <f>IF(NOTA[[#This Row],[CONCAT4]]="","",_xlfn.IFNA(MATCH(NOTA[[#This Row],[CONCAT4]],[2]!RAW[CONCAT_H],0),FALSE))</f>
        <v>#REF!</v>
      </c>
      <c r="AP140" s="146">
        <f>IF(NOTA[[#This Row],[CONCAT1]]="","",MATCH(NOTA[[#This Row],[CONCAT1]],[3]!db[NB NOTA_C],0)+1)</f>
        <v>1444</v>
      </c>
    </row>
    <row r="141" spans="1:42" ht="20.100000000000001" customHeight="1" x14ac:dyDescent="0.25">
      <c r="A141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8" t="str">
        <f>IF(NOTA[[#This Row],[ID_P]]="","",MATCH(NOTA[[#This Row],[ID_P]],[1]!B_MSK[N_ID],0))</f>
        <v/>
      </c>
      <c r="D141" s="68">
        <f ca="1">IF(NOTA[[#This Row],[NAMA BARANG]]="","",INDEX(NOTA[ID],MATCH(,INDIRECT(ADDRESS(ROW(NOTA[ID]),COLUMN(NOTA[ID]))&amp;":"&amp;ADDRESS(ROW(),COLUMN(NOTA[ID]))),-1)))</f>
        <v>25</v>
      </c>
      <c r="E141" s="69"/>
      <c r="H141" s="55"/>
      <c r="K141" s="70"/>
      <c r="L141" s="27" t="s">
        <v>290</v>
      </c>
      <c r="M141" s="72">
        <v>1</v>
      </c>
      <c r="N141" s="71">
        <v>24</v>
      </c>
      <c r="O141" s="27" t="s">
        <v>160</v>
      </c>
      <c r="P141" s="73">
        <v>19000</v>
      </c>
      <c r="Q141" s="74"/>
      <c r="R141" s="42" t="s">
        <v>236</v>
      </c>
      <c r="S141" s="75">
        <v>0.125</v>
      </c>
      <c r="T141" s="76">
        <v>0.05</v>
      </c>
      <c r="U141" s="77"/>
      <c r="V141" s="78"/>
      <c r="W141" s="63">
        <f>IF(NOTA[[#This Row],[HARGA/ CTN]]="",NOTA[[#This Row],[JUMLAH_H]],NOTA[[#This Row],[HARGA/ CTN]]*IF(NOTA[[#This Row],[C]]="",0,NOTA[[#This Row],[C]]))</f>
        <v>456000</v>
      </c>
      <c r="X141" s="63">
        <f>IF(NOTA[[#This Row],[JUMLAH]]="","",NOTA[[#This Row],[JUMLAH]]*NOTA[[#This Row],[DISC 1]])</f>
        <v>57000</v>
      </c>
      <c r="Y141" s="63">
        <f>IF(NOTA[[#This Row],[JUMLAH]]="","",(NOTA[[#This Row],[JUMLAH]]-NOTA[[#This Row],[DISC 1-]])*NOTA[[#This Row],[DISC 2]])</f>
        <v>19950</v>
      </c>
      <c r="Z141" s="63">
        <f>IF(NOTA[[#This Row],[JUMLAH]]="","",NOTA[[#This Row],[DISC 1-]]+NOTA[[#This Row],[DISC 2-]])</f>
        <v>76950</v>
      </c>
      <c r="AA141" s="63">
        <f>IF(NOTA[[#This Row],[JUMLAH]]="","",NOTA[[#This Row],[JUMLAH]]-NOTA[[#This Row],[DISC]])</f>
        <v>379050</v>
      </c>
      <c r="AB1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60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41" s="63">
        <f>IF(OR(NOTA[[#This Row],[QTY]]="",NOTA[[#This Row],[HARGA SATUAN]]="",),"",NOTA[[#This Row],[QTY]]*NOTA[[#This Row],[HARGA SATUAN]])</f>
        <v>456000</v>
      </c>
      <c r="AF141" s="57">
        <f ca="1">IF(NOTA[ID_H]="","",INDEX(NOTA[TANGGAL],MATCH(,INDIRECT(ADDRESS(ROW(NOTA[TANGGAL]),COLUMN(NOTA[TANGGAL]))&amp;":"&amp;ADDRESS(ROW(),COLUMN(NOTA[TANGGAL]))),-1)))</f>
        <v>45055</v>
      </c>
      <c r="AG141" s="60" t="str">
        <f ca="1">IF(NOTA[[#This Row],[NAMA BARANG]]="","",INDEX(NOTA[SUPPLIER],MATCH(,INDIRECT(ADDRESS(ROW(NOTA[ID]),COLUMN(NOTA[ID]))&amp;":"&amp;ADDRESS(ROW(),COLUMN(NOTA[ID]))),-1)))</f>
        <v>ATALI MAKMUR</v>
      </c>
      <c r="AH141" s="60" t="str">
        <f ca="1">IF(NOTA[[#This Row],[ID_H]]="","",IF(NOTA[[#This Row],[FAKTUR]]="",INDIRECT(ADDRESS(ROW()-1,COLUMN())),NOTA[[#This Row],[FAKTUR]]))</f>
        <v>ARTO MORO</v>
      </c>
      <c r="AI141" s="27" t="str">
        <f ca="1">IF(NOTA[[#This Row],[ID]]="","",COUNTIF(NOTA[ID_H],NOTA[[#This Row],[ID_H]]))</f>
        <v/>
      </c>
      <c r="AJ141" s="27">
        <f ca="1">IF(NOTA[[#This Row],[TGL.NOTA]]="",IF(NOTA[[#This Row],[SUPPLIER_H]]="","",AJ140),MONTH(NOTA[[#This Row],[TGL.NOTA]]))</f>
        <v>5</v>
      </c>
      <c r="AK141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1" s="27" t="str">
        <f>IF(NOTA[[#This Row],[CONCAT4]]="","",_xlfn.IFNA(MATCH(NOTA[[#This Row],[CONCAT4]],[2]!RAW[CONCAT_H],0),FALSE))</f>
        <v/>
      </c>
      <c r="AP141" s="146">
        <f>IF(NOTA[[#This Row],[CONCAT1]]="","",MATCH(NOTA[[#This Row],[CONCAT1]],[3]!db[NB NOTA_C],0)+1)</f>
        <v>2178</v>
      </c>
    </row>
    <row r="142" spans="1:42" ht="20.100000000000001" customHeight="1" x14ac:dyDescent="0.25">
      <c r="A142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8" t="str">
        <f>IF(NOTA[[#This Row],[ID_P]]="","",MATCH(NOTA[[#This Row],[ID_P]],[1]!B_MSK[N_ID],0))</f>
        <v/>
      </c>
      <c r="D142" s="68">
        <f ca="1">IF(NOTA[[#This Row],[NAMA BARANG]]="","",INDEX(NOTA[ID],MATCH(,INDIRECT(ADDRESS(ROW(NOTA[ID]),COLUMN(NOTA[ID]))&amp;":"&amp;ADDRESS(ROW(),COLUMN(NOTA[ID]))),-1)))</f>
        <v>25</v>
      </c>
      <c r="E142" s="69"/>
      <c r="H142" s="55"/>
      <c r="K142" s="70"/>
      <c r="L142" s="27" t="s">
        <v>299</v>
      </c>
      <c r="M142" s="72">
        <v>1</v>
      </c>
      <c r="N142" s="71">
        <v>144</v>
      </c>
      <c r="O142" s="27" t="s">
        <v>252</v>
      </c>
      <c r="P142" s="73">
        <v>10600</v>
      </c>
      <c r="Q142" s="74"/>
      <c r="R142" s="42" t="s">
        <v>273</v>
      </c>
      <c r="S142" s="75">
        <v>0.125</v>
      </c>
      <c r="T142" s="76">
        <v>0.05</v>
      </c>
      <c r="U142" s="77"/>
      <c r="V142" s="78"/>
      <c r="W142" s="63">
        <f>IF(NOTA[[#This Row],[HARGA/ CTN]]="",NOTA[[#This Row],[JUMLAH_H]],NOTA[[#This Row],[HARGA/ CTN]]*IF(NOTA[[#This Row],[C]]="",0,NOTA[[#This Row],[C]]))</f>
        <v>1526400</v>
      </c>
      <c r="X142" s="63">
        <f>IF(NOTA[[#This Row],[JUMLAH]]="","",NOTA[[#This Row],[JUMLAH]]*NOTA[[#This Row],[DISC 1]])</f>
        <v>190800</v>
      </c>
      <c r="Y142" s="63">
        <f>IF(NOTA[[#This Row],[JUMLAH]]="","",(NOTA[[#This Row],[JUMLAH]]-NOTA[[#This Row],[DISC 1-]])*NOTA[[#This Row],[DISC 2]])</f>
        <v>66780</v>
      </c>
      <c r="Z142" s="63">
        <f>IF(NOTA[[#This Row],[JUMLAH]]="","",NOTA[[#This Row],[DISC 1-]]+NOTA[[#This Row],[DISC 2-]])</f>
        <v>257580</v>
      </c>
      <c r="AA142" s="63">
        <f>IF(NOTA[[#This Row],[JUMLAH]]="","",NOTA[[#This Row],[JUMLAH]]-NOTA[[#This Row],[DISC]])</f>
        <v>1268820</v>
      </c>
      <c r="AB1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6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42" s="63">
        <f>IF(OR(NOTA[[#This Row],[QTY]]="",NOTA[[#This Row],[HARGA SATUAN]]="",),"",NOTA[[#This Row],[QTY]]*NOTA[[#This Row],[HARGA SATUAN]])</f>
        <v>1526400</v>
      </c>
      <c r="AF142" s="57">
        <f ca="1">IF(NOTA[ID_H]="","",INDEX(NOTA[TANGGAL],MATCH(,INDIRECT(ADDRESS(ROW(NOTA[TANGGAL]),COLUMN(NOTA[TANGGAL]))&amp;":"&amp;ADDRESS(ROW(),COLUMN(NOTA[TANGGAL]))),-1)))</f>
        <v>45055</v>
      </c>
      <c r="AG142" s="60" t="str">
        <f ca="1">IF(NOTA[[#This Row],[NAMA BARANG]]="","",INDEX(NOTA[SUPPLIER],MATCH(,INDIRECT(ADDRESS(ROW(NOTA[ID]),COLUMN(NOTA[ID]))&amp;":"&amp;ADDRESS(ROW(),COLUMN(NOTA[ID]))),-1)))</f>
        <v>ATALI MAKMUR</v>
      </c>
      <c r="AH142" s="60" t="str">
        <f ca="1">IF(NOTA[[#This Row],[ID_H]]="","",IF(NOTA[[#This Row],[FAKTUR]]="",INDIRECT(ADDRESS(ROW()-1,COLUMN())),NOTA[[#This Row],[FAKTUR]]))</f>
        <v>ARTO MORO</v>
      </c>
      <c r="AI142" s="27" t="str">
        <f ca="1">IF(NOTA[[#This Row],[ID]]="","",COUNTIF(NOTA[ID_H],NOTA[[#This Row],[ID_H]]))</f>
        <v/>
      </c>
      <c r="AJ142" s="27">
        <f ca="1">IF(NOTA[[#This Row],[TGL.NOTA]]="",IF(NOTA[[#This Row],[SUPPLIER_H]]="","",AJ141),MONTH(NOTA[[#This Row],[TGL.NOTA]]))</f>
        <v>5</v>
      </c>
      <c r="AK142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2" s="27" t="str">
        <f>IF(NOTA[[#This Row],[CONCAT4]]="","",_xlfn.IFNA(MATCH(NOTA[[#This Row],[CONCAT4]],[2]!RAW[CONCAT_H],0),FALSE))</f>
        <v/>
      </c>
      <c r="AP142" s="146">
        <f>IF(NOTA[[#This Row],[CONCAT1]]="","",MATCH(NOTA[[#This Row],[CONCAT1]],[3]!db[NB NOTA_C],0)+1)</f>
        <v>525</v>
      </c>
    </row>
    <row r="143" spans="1:42" ht="20.100000000000001" customHeight="1" x14ac:dyDescent="0.25">
      <c r="A143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8" t="str">
        <f>IF(NOTA[[#This Row],[ID_P]]="","",MATCH(NOTA[[#This Row],[ID_P]],[1]!B_MSK[N_ID],0))</f>
        <v/>
      </c>
      <c r="D143" s="68">
        <f ca="1">IF(NOTA[[#This Row],[NAMA BARANG]]="","",INDEX(NOTA[ID],MATCH(,INDIRECT(ADDRESS(ROW(NOTA[ID]),COLUMN(NOTA[ID]))&amp;":"&amp;ADDRESS(ROW(),COLUMN(NOTA[ID]))),-1)))</f>
        <v>25</v>
      </c>
      <c r="E143" s="69"/>
      <c r="H143" s="55"/>
      <c r="J143" s="70"/>
      <c r="K143" s="71"/>
      <c r="L143" s="27" t="s">
        <v>291</v>
      </c>
      <c r="M143" s="72">
        <v>2</v>
      </c>
      <c r="N143" s="71">
        <v>4</v>
      </c>
      <c r="O143" s="27" t="s">
        <v>183</v>
      </c>
      <c r="P143" s="73">
        <v>1029600</v>
      </c>
      <c r="Q143" s="74"/>
      <c r="R143" s="42" t="s">
        <v>292</v>
      </c>
      <c r="S143" s="75">
        <v>0.125</v>
      </c>
      <c r="T143" s="76">
        <v>0.05</v>
      </c>
      <c r="U143" s="77"/>
      <c r="V143" s="78"/>
      <c r="W143" s="63">
        <f>IF(NOTA[[#This Row],[HARGA/ CTN]]="",NOTA[[#This Row],[JUMLAH_H]],NOTA[[#This Row],[HARGA/ CTN]]*IF(NOTA[[#This Row],[C]]="",0,NOTA[[#This Row],[C]]))</f>
        <v>4118400</v>
      </c>
      <c r="X143" s="63">
        <f>IF(NOTA[[#This Row],[JUMLAH]]="","",NOTA[[#This Row],[JUMLAH]]*NOTA[[#This Row],[DISC 1]])</f>
        <v>514800</v>
      </c>
      <c r="Y143" s="63">
        <f>IF(NOTA[[#This Row],[JUMLAH]]="","",(NOTA[[#This Row],[JUMLAH]]-NOTA[[#This Row],[DISC 1-]])*NOTA[[#This Row],[DISC 2]])</f>
        <v>180180</v>
      </c>
      <c r="Z143" s="63">
        <f>IF(NOTA[[#This Row],[JUMLAH]]="","",NOTA[[#This Row],[DISC 1-]]+NOTA[[#This Row],[DISC 2-]])</f>
        <v>694980</v>
      </c>
      <c r="AA143" s="63">
        <f>IF(NOTA[[#This Row],[JUMLAH]]="","",NOTA[[#This Row],[JUMLAH]]-NOTA[[#This Row],[DISC]])</f>
        <v>3423420</v>
      </c>
      <c r="AB1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60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E143" s="63">
        <f>IF(OR(NOTA[[#This Row],[QTY]]="",NOTA[[#This Row],[HARGA SATUAN]]="",),"",NOTA[[#This Row],[QTY]]*NOTA[[#This Row],[HARGA SATUAN]])</f>
        <v>4118400</v>
      </c>
      <c r="AF143" s="57">
        <f ca="1">IF(NOTA[ID_H]="","",INDEX(NOTA[TANGGAL],MATCH(,INDIRECT(ADDRESS(ROW(NOTA[TANGGAL]),COLUMN(NOTA[TANGGAL]))&amp;":"&amp;ADDRESS(ROW(),COLUMN(NOTA[TANGGAL]))),-1)))</f>
        <v>45055</v>
      </c>
      <c r="AG143" s="60" t="str">
        <f ca="1">IF(NOTA[[#This Row],[NAMA BARANG]]="","",INDEX(NOTA[SUPPLIER],MATCH(,INDIRECT(ADDRESS(ROW(NOTA[ID]),COLUMN(NOTA[ID]))&amp;":"&amp;ADDRESS(ROW(),COLUMN(NOTA[ID]))),-1)))</f>
        <v>ATALI MAKMUR</v>
      </c>
      <c r="AH143" s="60" t="str">
        <f ca="1">IF(NOTA[[#This Row],[ID_H]]="","",IF(NOTA[[#This Row],[FAKTUR]]="",INDIRECT(ADDRESS(ROW()-1,COLUMN())),NOTA[[#This Row],[FAKTUR]]))</f>
        <v>ARTO MORO</v>
      </c>
      <c r="AI143" s="27" t="str">
        <f ca="1">IF(NOTA[[#This Row],[ID]]="","",COUNTIF(NOTA[ID_H],NOTA[[#This Row],[ID_H]]))</f>
        <v/>
      </c>
      <c r="AJ143" s="27">
        <f ca="1">IF(NOTA[[#This Row],[TGL.NOTA]]="",IF(NOTA[[#This Row],[SUPPLIER_H]]="","",AJ141),MONTH(NOTA[[#This Row],[TGL.NOTA]]))</f>
        <v>5</v>
      </c>
      <c r="AK143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L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M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N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3" s="27" t="str">
        <f>IF(NOTA[[#This Row],[CONCAT4]]="","",_xlfn.IFNA(MATCH(NOTA[[#This Row],[CONCAT4]],[2]!RAW[CONCAT_H],0),FALSE))</f>
        <v/>
      </c>
      <c r="AP143" s="146">
        <f>IF(NOTA[[#This Row],[CONCAT1]]="","",MATCH(NOTA[[#This Row],[CONCAT1]],[3]!db[NB NOTA_C],0)+1)</f>
        <v>2415</v>
      </c>
    </row>
    <row r="144" spans="1:42" ht="20.100000000000001" customHeight="1" x14ac:dyDescent="0.25">
      <c r="A144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8" t="str">
        <f>IF(NOTA[[#This Row],[ID_P]]="","",MATCH(NOTA[[#This Row],[ID_P]],[1]!B_MSK[N_ID],0))</f>
        <v/>
      </c>
      <c r="D144" s="68">
        <f ca="1">IF(NOTA[[#This Row],[NAMA BARANG]]="","",INDEX(NOTA[ID],MATCH(,INDIRECT(ADDRESS(ROW(NOTA[ID]),COLUMN(NOTA[ID]))&amp;":"&amp;ADDRESS(ROW(),COLUMN(NOTA[ID]))),-1)))</f>
        <v>25</v>
      </c>
      <c r="E144" s="69"/>
      <c r="H144" s="55"/>
      <c r="J144" s="70"/>
      <c r="K144" s="71"/>
      <c r="L144" s="27" t="s">
        <v>390</v>
      </c>
      <c r="M144" s="72"/>
      <c r="N144" s="71">
        <v>12</v>
      </c>
      <c r="O144" s="27" t="s">
        <v>146</v>
      </c>
      <c r="P144" s="73">
        <v>13200</v>
      </c>
      <c r="Q144" s="74"/>
      <c r="R144" s="42" t="s">
        <v>293</v>
      </c>
      <c r="S144" s="75">
        <v>0.1</v>
      </c>
      <c r="T144" s="76">
        <v>0.05</v>
      </c>
      <c r="U144" s="52"/>
      <c r="V144" s="78"/>
      <c r="W144" s="63">
        <f>IF(NOTA[[#This Row],[HARGA/ CTN]]="",NOTA[[#This Row],[JUMLAH_H]],NOTA[[#This Row],[HARGA/ CTN]]*IF(NOTA[[#This Row],[C]]="",0,NOTA[[#This Row],[C]]))</f>
        <v>158400</v>
      </c>
      <c r="X144" s="63">
        <f>IF(NOTA[[#This Row],[JUMLAH]]="","",NOTA[[#This Row],[JUMLAH]]*NOTA[[#This Row],[DISC 1]])</f>
        <v>15840</v>
      </c>
      <c r="Y144" s="63">
        <f>IF(NOTA[[#This Row],[JUMLAH]]="","",(NOTA[[#This Row],[JUMLAH]]-NOTA[[#This Row],[DISC 1-]])*NOTA[[#This Row],[DISC 2]])</f>
        <v>7128</v>
      </c>
      <c r="Z144" s="63">
        <f>IF(NOTA[[#This Row],[JUMLAH]]="","",NOTA[[#This Row],[DISC 1-]]+NOTA[[#This Row],[DISC 2-]])</f>
        <v>22968</v>
      </c>
      <c r="AA144" s="63">
        <f>IF(NOTA[[#This Row],[JUMLAH]]="","",NOTA[[#This Row],[JUMLAH]]-NOTA[[#This Row],[DISC]])</f>
        <v>135432</v>
      </c>
      <c r="AB1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60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E144" s="63">
        <f>IF(OR(NOTA[[#This Row],[QTY]]="",NOTA[[#This Row],[HARGA SATUAN]]="",),"",NOTA[[#This Row],[QTY]]*NOTA[[#This Row],[HARGA SATUAN]])</f>
        <v>158400</v>
      </c>
      <c r="AF144" s="57">
        <f ca="1">IF(NOTA[ID_H]="","",INDEX(NOTA[TANGGAL],MATCH(,INDIRECT(ADDRESS(ROW(NOTA[TANGGAL]),COLUMN(NOTA[TANGGAL]))&amp;":"&amp;ADDRESS(ROW(),COLUMN(NOTA[TANGGAL]))),-1)))</f>
        <v>45055</v>
      </c>
      <c r="AG144" s="60" t="str">
        <f ca="1">IF(NOTA[[#This Row],[NAMA BARANG]]="","",INDEX(NOTA[SUPPLIER],MATCH(,INDIRECT(ADDRESS(ROW(NOTA[ID]),COLUMN(NOTA[ID]))&amp;":"&amp;ADDRESS(ROW(),COLUMN(NOTA[ID]))),-1)))</f>
        <v>ATALI MAKMUR</v>
      </c>
      <c r="AH144" s="60" t="str">
        <f ca="1">IF(NOTA[[#This Row],[ID_H]]="","",IF(NOTA[[#This Row],[FAKTUR]]="",INDIRECT(ADDRESS(ROW()-1,COLUMN())),NOTA[[#This Row],[FAKTUR]]))</f>
        <v>ARTO MORO</v>
      </c>
      <c r="AI144" s="27" t="str">
        <f ca="1">IF(NOTA[[#This Row],[ID]]="","",COUNTIF(NOTA[ID_H],NOTA[[#This Row],[ID_H]]))</f>
        <v/>
      </c>
      <c r="AJ144" s="27">
        <f ca="1">IF(NOTA[[#This Row],[TGL.NOTA]]="",IF(NOTA[[#This Row],[SUPPLIER_H]]="","",AJ143),MONTH(NOTA[[#This Row],[TGL.NOTA]]))</f>
        <v>5</v>
      </c>
      <c r="AK144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L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M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N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4" s="27" t="str">
        <f>IF(NOTA[[#This Row],[CONCAT4]]="","",_xlfn.IFNA(MATCH(NOTA[[#This Row],[CONCAT4]],[2]!RAW[CONCAT_H],0),FALSE))</f>
        <v/>
      </c>
      <c r="AP144" s="146">
        <f>IF(NOTA[[#This Row],[CONCAT1]]="","",MATCH(NOTA[[#This Row],[CONCAT1]],[3]!db[NB NOTA_C],0)+1)</f>
        <v>94</v>
      </c>
    </row>
    <row r="145" spans="1:42" ht="20.100000000000001" customHeight="1" x14ac:dyDescent="0.25">
      <c r="A145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8" t="str">
        <f>IF(NOTA[[#This Row],[ID_P]]="","",MATCH(NOTA[[#This Row],[ID_P]],[1]!B_MSK[N_ID],0))</f>
        <v/>
      </c>
      <c r="D145" s="68">
        <f ca="1">IF(NOTA[[#This Row],[NAMA BARANG]]="","",INDEX(NOTA[ID],MATCH(,INDIRECT(ADDRESS(ROW(NOTA[ID]),COLUMN(NOTA[ID]))&amp;":"&amp;ADDRESS(ROW(),COLUMN(NOTA[ID]))),-1)))</f>
        <v>25</v>
      </c>
      <c r="E145" s="69"/>
      <c r="H145" s="55"/>
      <c r="J145" s="70"/>
      <c r="K145" s="71"/>
      <c r="L145" s="27" t="s">
        <v>294</v>
      </c>
      <c r="M145" s="72">
        <v>4</v>
      </c>
      <c r="N145" s="71">
        <v>3456</v>
      </c>
      <c r="O145" s="27" t="s">
        <v>160</v>
      </c>
      <c r="P145" s="73">
        <v>2300</v>
      </c>
      <c r="Q145" s="74"/>
      <c r="R145" s="42" t="s">
        <v>295</v>
      </c>
      <c r="S145" s="75">
        <v>0.125</v>
      </c>
      <c r="T145" s="76">
        <v>0.05</v>
      </c>
      <c r="U145" s="77"/>
      <c r="V145" s="78"/>
      <c r="W145" s="63">
        <f>IF(NOTA[[#This Row],[HARGA/ CTN]]="",NOTA[[#This Row],[JUMLAH_H]],NOTA[[#This Row],[HARGA/ CTN]]*IF(NOTA[[#This Row],[C]]="",0,NOTA[[#This Row],[C]]))</f>
        <v>7948800</v>
      </c>
      <c r="X145" s="63">
        <f>IF(NOTA[[#This Row],[JUMLAH]]="","",NOTA[[#This Row],[JUMLAH]]*NOTA[[#This Row],[DISC 1]])</f>
        <v>993600</v>
      </c>
      <c r="Y145" s="63">
        <f>IF(NOTA[[#This Row],[JUMLAH]]="","",(NOTA[[#This Row],[JUMLAH]]-NOTA[[#This Row],[DISC 1-]])*NOTA[[#This Row],[DISC 2]])</f>
        <v>347760</v>
      </c>
      <c r="Z145" s="63">
        <f>IF(NOTA[[#This Row],[JUMLAH]]="","",NOTA[[#This Row],[DISC 1-]]+NOTA[[#This Row],[DISC 2-]])</f>
        <v>1341360</v>
      </c>
      <c r="AA145" s="63">
        <f>IF(NOTA[[#This Row],[JUMLAH]]="","",NOTA[[#This Row],[JUMLAH]]-NOTA[[#This Row],[DISC]])</f>
        <v>6607440</v>
      </c>
      <c r="AB1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6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45" s="63">
        <f>IF(OR(NOTA[[#This Row],[QTY]]="",NOTA[[#This Row],[HARGA SATUAN]]="",),"",NOTA[[#This Row],[QTY]]*NOTA[[#This Row],[HARGA SATUAN]])</f>
        <v>7948800</v>
      </c>
      <c r="AF145" s="57">
        <f ca="1">IF(NOTA[ID_H]="","",INDEX(NOTA[TANGGAL],MATCH(,INDIRECT(ADDRESS(ROW(NOTA[TANGGAL]),COLUMN(NOTA[TANGGAL]))&amp;":"&amp;ADDRESS(ROW(),COLUMN(NOTA[TANGGAL]))),-1)))</f>
        <v>45055</v>
      </c>
      <c r="AG145" s="60" t="str">
        <f ca="1">IF(NOTA[[#This Row],[NAMA BARANG]]="","",INDEX(NOTA[SUPPLIER],MATCH(,INDIRECT(ADDRESS(ROW(NOTA[ID]),COLUMN(NOTA[ID]))&amp;":"&amp;ADDRESS(ROW(),COLUMN(NOTA[ID]))),-1)))</f>
        <v>ATALI MAKMUR</v>
      </c>
      <c r="AH145" s="60" t="str">
        <f ca="1">IF(NOTA[[#This Row],[ID_H]]="","",IF(NOTA[[#This Row],[FAKTUR]]="",INDIRECT(ADDRESS(ROW()-1,COLUMN())),NOTA[[#This Row],[FAKTUR]]))</f>
        <v>ARTO MORO</v>
      </c>
      <c r="AI145" s="27" t="str">
        <f ca="1">IF(NOTA[[#This Row],[ID]]="","",COUNTIF(NOTA[ID_H],NOTA[[#This Row],[ID_H]]))</f>
        <v/>
      </c>
      <c r="AJ145" s="27">
        <f ca="1">IF(NOTA[[#This Row],[TGL.NOTA]]="",IF(NOTA[[#This Row],[SUPPLIER_H]]="","",AJ144),MONTH(NOTA[[#This Row],[TGL.NOTA]]))</f>
        <v>5</v>
      </c>
      <c r="AK145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L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M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N1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5" s="27" t="str">
        <f>IF(NOTA[[#This Row],[CONCAT4]]="","",_xlfn.IFNA(MATCH(NOTA[[#This Row],[CONCAT4]],[2]!RAW[CONCAT_H],0),FALSE))</f>
        <v/>
      </c>
      <c r="AP145" s="146">
        <f>IF(NOTA[[#This Row],[CONCAT1]]="","",MATCH(NOTA[[#This Row],[CONCAT1]],[3]!db[NB NOTA_C],0)+1)</f>
        <v>993</v>
      </c>
    </row>
    <row r="146" spans="1:42" ht="20.100000000000001" customHeight="1" x14ac:dyDescent="0.25">
      <c r="A146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8" t="str">
        <f>IF(NOTA[[#This Row],[ID_P]]="","",MATCH(NOTA[[#This Row],[ID_P]],[1]!B_MSK[N_ID],0))</f>
        <v/>
      </c>
      <c r="D146" s="68">
        <f ca="1">IF(NOTA[[#This Row],[NAMA BARANG]]="","",INDEX(NOTA[ID],MATCH(,INDIRECT(ADDRESS(ROW(NOTA[ID]),COLUMN(NOTA[ID]))&amp;":"&amp;ADDRESS(ROW(),COLUMN(NOTA[ID]))),-1)))</f>
        <v>25</v>
      </c>
      <c r="E146" s="114"/>
      <c r="H146" s="55"/>
      <c r="J146" s="70"/>
      <c r="K146" s="71"/>
      <c r="L146" s="27" t="s">
        <v>296</v>
      </c>
      <c r="M146" s="72">
        <v>4</v>
      </c>
      <c r="N146" s="71">
        <v>3456</v>
      </c>
      <c r="O146" s="27" t="s">
        <v>160</v>
      </c>
      <c r="P146" s="73">
        <v>2450</v>
      </c>
      <c r="Q146" s="80"/>
      <c r="R146" s="42" t="s">
        <v>295</v>
      </c>
      <c r="S146" s="75">
        <v>0.125</v>
      </c>
      <c r="T146" s="116">
        <v>0.05</v>
      </c>
      <c r="U146" s="77"/>
      <c r="V146" s="78"/>
      <c r="W146" s="63">
        <f>IF(NOTA[[#This Row],[HARGA/ CTN]]="",NOTA[[#This Row],[JUMLAH_H]],NOTA[[#This Row],[HARGA/ CTN]]*IF(NOTA[[#This Row],[C]]="",0,NOTA[[#This Row],[C]]))</f>
        <v>8467200</v>
      </c>
      <c r="X146" s="63">
        <f>IF(NOTA[[#This Row],[JUMLAH]]="","",NOTA[[#This Row],[JUMLAH]]*NOTA[[#This Row],[DISC 1]])</f>
        <v>1058400</v>
      </c>
      <c r="Y146" s="63">
        <f>IF(NOTA[[#This Row],[JUMLAH]]="","",(NOTA[[#This Row],[JUMLAH]]-NOTA[[#This Row],[DISC 1-]])*NOTA[[#This Row],[DISC 2]])</f>
        <v>370440</v>
      </c>
      <c r="Z146" s="63">
        <f>IF(NOTA[[#This Row],[JUMLAH]]="","",NOTA[[#This Row],[DISC 1-]]+NOTA[[#This Row],[DISC 2-]])</f>
        <v>1428840</v>
      </c>
      <c r="AA146" s="63">
        <f>IF(NOTA[[#This Row],[JUMLAH]]="","",NOTA[[#This Row],[JUMLAH]]-NOTA[[#This Row],[DISC]])</f>
        <v>7038360</v>
      </c>
      <c r="AB1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6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46" s="63">
        <f>IF(OR(NOTA[[#This Row],[QTY]]="",NOTA[[#This Row],[HARGA SATUAN]]="",),"",NOTA[[#This Row],[QTY]]*NOTA[[#This Row],[HARGA SATUAN]])</f>
        <v>8467200</v>
      </c>
      <c r="AF146" s="57">
        <f ca="1">IF(NOTA[ID_H]="","",INDEX(NOTA[TANGGAL],MATCH(,INDIRECT(ADDRESS(ROW(NOTA[TANGGAL]),COLUMN(NOTA[TANGGAL]))&amp;":"&amp;ADDRESS(ROW(),COLUMN(NOTA[TANGGAL]))),-1)))</f>
        <v>45055</v>
      </c>
      <c r="AG146" s="60" t="str">
        <f ca="1">IF(NOTA[[#This Row],[NAMA BARANG]]="","",INDEX(NOTA[SUPPLIER],MATCH(,INDIRECT(ADDRESS(ROW(NOTA[ID]),COLUMN(NOTA[ID]))&amp;":"&amp;ADDRESS(ROW(),COLUMN(NOTA[ID]))),-1)))</f>
        <v>ATALI MAKMUR</v>
      </c>
      <c r="AH146" s="60" t="str">
        <f ca="1">IF(NOTA[[#This Row],[ID_H]]="","",IF(NOTA[[#This Row],[FAKTUR]]="",INDIRECT(ADDRESS(ROW()-1,COLUMN())),NOTA[[#This Row],[FAKTUR]]))</f>
        <v>ARTO MORO</v>
      </c>
      <c r="AI146" s="27" t="str">
        <f ca="1">IF(NOTA[[#This Row],[ID]]="","",COUNTIF(NOTA[ID_H],NOTA[[#This Row],[ID_H]]))</f>
        <v/>
      </c>
      <c r="AJ146" s="27">
        <f ca="1">IF(NOTA[[#This Row],[TGL.NOTA]]="",IF(NOTA[[#This Row],[SUPPLIER_H]]="","",AJ145),MONTH(NOTA[[#This Row],[TGL.NOTA]]))</f>
        <v>5</v>
      </c>
      <c r="AK146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L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M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6" s="27" t="str">
        <f>IF(NOTA[[#This Row],[CONCAT4]]="","",_xlfn.IFNA(MATCH(NOTA[[#This Row],[CONCAT4]],[2]!RAW[CONCAT_H],0),FALSE))</f>
        <v/>
      </c>
      <c r="AP146" s="146">
        <f>IF(NOTA[[#This Row],[CONCAT1]]="","",MATCH(NOTA[[#This Row],[CONCAT1]],[3]!db[NB NOTA_C],0)+1)</f>
        <v>994</v>
      </c>
    </row>
    <row r="147" spans="1:42" ht="20.100000000000001" customHeight="1" x14ac:dyDescent="0.25">
      <c r="A147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8" t="str">
        <f>IF(NOTA[[#This Row],[ID_P]]="","",MATCH(NOTA[[#This Row],[ID_P]],[1]!B_MSK[N_ID],0))</f>
        <v/>
      </c>
      <c r="D147" s="68">
        <f ca="1">IF(NOTA[[#This Row],[NAMA BARANG]]="","",INDEX(NOTA[ID],MATCH(,INDIRECT(ADDRESS(ROW(NOTA[ID]),COLUMN(NOTA[ID]))&amp;":"&amp;ADDRESS(ROW(),COLUMN(NOTA[ID]))),-1)))</f>
        <v>25</v>
      </c>
      <c r="E147" s="69"/>
      <c r="F147" s="71"/>
      <c r="G147" s="71"/>
      <c r="H147" s="79"/>
      <c r="J147" s="70"/>
      <c r="K147" s="71"/>
      <c r="L147" s="27" t="s">
        <v>297</v>
      </c>
      <c r="M147" s="72">
        <v>6</v>
      </c>
      <c r="N147" s="71">
        <v>4608</v>
      </c>
      <c r="O147" s="27" t="s">
        <v>160</v>
      </c>
      <c r="P147" s="73">
        <v>2100</v>
      </c>
      <c r="Q147" s="74"/>
      <c r="R147" s="42" t="s">
        <v>298</v>
      </c>
      <c r="S147" s="75">
        <v>0.125</v>
      </c>
      <c r="T147" s="76">
        <v>0.05</v>
      </c>
      <c r="U147" s="77"/>
      <c r="V147" s="78"/>
      <c r="W147" s="63">
        <f>IF(NOTA[[#This Row],[HARGA/ CTN]]="",NOTA[[#This Row],[JUMLAH_H]],NOTA[[#This Row],[HARGA/ CTN]]*IF(NOTA[[#This Row],[C]]="",0,NOTA[[#This Row],[C]]))</f>
        <v>9676800</v>
      </c>
      <c r="X147" s="63">
        <f>IF(NOTA[[#This Row],[JUMLAH]]="","",NOTA[[#This Row],[JUMLAH]]*NOTA[[#This Row],[DISC 1]])</f>
        <v>1209600</v>
      </c>
      <c r="Y147" s="63">
        <f>IF(NOTA[[#This Row],[JUMLAH]]="","",(NOTA[[#This Row],[JUMLAH]]-NOTA[[#This Row],[DISC 1-]])*NOTA[[#This Row],[DISC 2]])</f>
        <v>423360</v>
      </c>
      <c r="Z147" s="63">
        <f>IF(NOTA[[#This Row],[JUMLAH]]="","",NOTA[[#This Row],[DISC 1-]]+NOTA[[#This Row],[DISC 2-]])</f>
        <v>1632960</v>
      </c>
      <c r="AA147" s="63">
        <f>IF(NOTA[[#This Row],[JUMLAH]]="","",NOTA[[#This Row],[JUMLAH]]-NOTA[[#This Row],[DISC]])</f>
        <v>8043840</v>
      </c>
      <c r="AB1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6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47" s="63">
        <f>IF(OR(NOTA[[#This Row],[QTY]]="",NOTA[[#This Row],[HARGA SATUAN]]="",),"",NOTA[[#This Row],[QTY]]*NOTA[[#This Row],[HARGA SATUAN]])</f>
        <v>9676800</v>
      </c>
      <c r="AF147" s="57">
        <f ca="1">IF(NOTA[ID_H]="","",INDEX(NOTA[TANGGAL],MATCH(,INDIRECT(ADDRESS(ROW(NOTA[TANGGAL]),COLUMN(NOTA[TANGGAL]))&amp;":"&amp;ADDRESS(ROW(),COLUMN(NOTA[TANGGAL]))),-1)))</f>
        <v>45055</v>
      </c>
      <c r="AG147" s="60" t="str">
        <f ca="1">IF(NOTA[[#This Row],[NAMA BARANG]]="","",INDEX(NOTA[SUPPLIER],MATCH(,INDIRECT(ADDRESS(ROW(NOTA[ID]),COLUMN(NOTA[ID]))&amp;":"&amp;ADDRESS(ROW(),COLUMN(NOTA[ID]))),-1)))</f>
        <v>ATALI MAKMUR</v>
      </c>
      <c r="AH147" s="60" t="str">
        <f ca="1">IF(NOTA[[#This Row],[ID_H]]="","",IF(NOTA[[#This Row],[FAKTUR]]="",INDIRECT(ADDRESS(ROW()-1,COLUMN())),NOTA[[#This Row],[FAKTUR]]))</f>
        <v>ARTO MORO</v>
      </c>
      <c r="AI147" s="27" t="str">
        <f ca="1">IF(NOTA[[#This Row],[ID]]="","",COUNTIF(NOTA[ID_H],NOTA[[#This Row],[ID_H]]))</f>
        <v/>
      </c>
      <c r="AJ147" s="27">
        <f ca="1">IF(NOTA[[#This Row],[TGL.NOTA]]="",IF(NOTA[[#This Row],[SUPPLIER_H]]="","",AJ146),MONTH(NOTA[[#This Row],[TGL.NOTA]]))</f>
        <v>5</v>
      </c>
      <c r="AK147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M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N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7" s="27" t="str">
        <f>IF(NOTA[[#This Row],[CONCAT4]]="","",_xlfn.IFNA(MATCH(NOTA[[#This Row],[CONCAT4]],[2]!RAW[CONCAT_H],0),FALSE))</f>
        <v/>
      </c>
      <c r="AP147" s="146">
        <f>IF(NOTA[[#This Row],[CONCAT1]]="","",MATCH(NOTA[[#This Row],[CONCAT1]],[3]!db[NB NOTA_C],0)+1)</f>
        <v>990</v>
      </c>
    </row>
    <row r="148" spans="1:42" ht="20.100000000000001" customHeight="1" x14ac:dyDescent="0.25">
      <c r="A148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8" t="str">
        <f>IF(NOTA[[#This Row],[ID_P]]="","",MATCH(NOTA[[#This Row],[ID_P]],[1]!B_MSK[N_ID],0))</f>
        <v/>
      </c>
      <c r="D148" s="68">
        <f ca="1">IF(NOTA[[#This Row],[NAMA BARANG]]="","",INDEX(NOTA[ID],MATCH(,INDIRECT(ADDRESS(ROW(NOTA[ID]),COLUMN(NOTA[ID]))&amp;":"&amp;ADDRESS(ROW(),COLUMN(NOTA[ID]))),-1)))</f>
        <v>25</v>
      </c>
      <c r="E148" s="69"/>
      <c r="H148" s="55"/>
      <c r="J148" s="70"/>
      <c r="K148" s="71"/>
      <c r="L148" s="27" t="s">
        <v>285</v>
      </c>
      <c r="M148" s="72"/>
      <c r="N148" s="71">
        <v>14</v>
      </c>
      <c r="O148" s="27" t="s">
        <v>160</v>
      </c>
      <c r="P148" s="73">
        <v>40000</v>
      </c>
      <c r="Q148" s="74"/>
      <c r="R148" s="42"/>
      <c r="S148" s="75"/>
      <c r="T148" s="76"/>
      <c r="U148" s="77">
        <v>695432</v>
      </c>
      <c r="V148" s="78"/>
      <c r="W148" s="63">
        <f>IF(NOTA[[#This Row],[HARGA/ CTN]]="",NOTA[[#This Row],[JUMLAH_H]],NOTA[[#This Row],[HARGA/ CTN]]*IF(NOTA[[#This Row],[C]]="",0,NOTA[[#This Row],[C]]))</f>
        <v>560000</v>
      </c>
      <c r="X148" s="63">
        <f>IF(NOTA[[#This Row],[JUMLAH]]="","",NOTA[[#This Row],[JUMLAH]]*NOTA[[#This Row],[DISC 1]])</f>
        <v>0</v>
      </c>
      <c r="Y148" s="63">
        <f>IF(NOTA[[#This Row],[JUMLAH]]="","",(NOTA[[#This Row],[JUMLAH]]-NOTA[[#This Row],[DISC 1-]])*NOTA[[#This Row],[DISC 2]])</f>
        <v>0</v>
      </c>
      <c r="Z148" s="63">
        <f>IF(NOTA[[#This Row],[JUMLAH]]="","",NOTA[[#This Row],[DISC 1-]]+NOTA[[#This Row],[DISC 2-]])</f>
        <v>0</v>
      </c>
      <c r="AA148" s="63">
        <f>IF(NOTA[[#This Row],[JUMLAH]]="","",NOTA[[#This Row],[JUMLAH]]-NOTA[[#This Row],[DISC]])</f>
        <v>560000</v>
      </c>
      <c r="AB14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C14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D148" s="60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E148" s="63">
        <f>IF(OR(NOTA[[#This Row],[QTY]]="",NOTA[[#This Row],[HARGA SATUAN]]="",),"",NOTA[[#This Row],[QTY]]*NOTA[[#This Row],[HARGA SATUAN]])</f>
        <v>560000</v>
      </c>
      <c r="AF148" s="57">
        <f ca="1">IF(NOTA[ID_H]="","",INDEX(NOTA[TANGGAL],MATCH(,INDIRECT(ADDRESS(ROW(NOTA[TANGGAL]),COLUMN(NOTA[TANGGAL]))&amp;":"&amp;ADDRESS(ROW(),COLUMN(NOTA[TANGGAL]))),-1)))</f>
        <v>45055</v>
      </c>
      <c r="AG148" s="60" t="str">
        <f ca="1">IF(NOTA[[#This Row],[NAMA BARANG]]="","",INDEX(NOTA[SUPPLIER],MATCH(,INDIRECT(ADDRESS(ROW(NOTA[ID]),COLUMN(NOTA[ID]))&amp;":"&amp;ADDRESS(ROW(),COLUMN(NOTA[ID]))),-1)))</f>
        <v>ATALI MAKMUR</v>
      </c>
      <c r="AH148" s="60" t="str">
        <f ca="1">IF(NOTA[[#This Row],[ID_H]]="","",IF(NOTA[[#This Row],[FAKTUR]]="",INDIRECT(ADDRESS(ROW()-1,COLUMN())),NOTA[[#This Row],[FAKTUR]]))</f>
        <v>ARTO MORO</v>
      </c>
      <c r="AI148" s="27" t="str">
        <f ca="1">IF(NOTA[[#This Row],[ID]]="","",COUNTIF(NOTA[ID_H],NOTA[[#This Row],[ID_H]]))</f>
        <v/>
      </c>
      <c r="AJ148" s="27">
        <f ca="1">IF(NOTA[[#This Row],[TGL.NOTA]]="",IF(NOTA[[#This Row],[SUPPLIER_H]]="","",AJ147),MONTH(NOTA[[#This Row],[TGL.NOTA]]))</f>
        <v>5</v>
      </c>
      <c r="AK14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M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8" s="27" t="str">
        <f>IF(NOTA[[#This Row],[CONCAT4]]="","",_xlfn.IFNA(MATCH(NOTA[[#This Row],[CONCAT4]],[2]!RAW[CONCAT_H],0),FALSE))</f>
        <v/>
      </c>
      <c r="AP148" s="146">
        <f>IF(NOTA[[#This Row],[CONCAT1]]="","",MATCH(NOTA[[#This Row],[CONCAT1]],[3]!db[NB NOTA_C],0)+1)</f>
        <v>2416</v>
      </c>
    </row>
    <row r="149" spans="1:42" ht="20.100000000000001" customHeight="1" x14ac:dyDescent="0.25">
      <c r="A149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8" t="str">
        <f>IF(NOTA[[#This Row],[ID_P]]="","",MATCH(NOTA[[#This Row],[ID_P]],[1]!B_MSK[N_ID],0))</f>
        <v/>
      </c>
      <c r="D149" s="68" t="str">
        <f ca="1">IF(NOTA[[#This Row],[NAMA BARANG]]="","",INDEX(NOTA[ID],MATCH(,INDIRECT(ADDRESS(ROW(NOTA[ID]),COLUMN(NOTA[ID]))&amp;":"&amp;ADDRESS(ROW(),COLUMN(NOTA[ID]))),-1)))</f>
        <v/>
      </c>
      <c r="E149" s="69"/>
      <c r="F149" s="71"/>
      <c r="G149" s="71"/>
      <c r="H149" s="79"/>
      <c r="J149" s="70"/>
      <c r="K149" s="71"/>
      <c r="M149" s="72"/>
      <c r="N149" s="71"/>
      <c r="P149" s="73"/>
      <c r="Q149" s="74"/>
      <c r="R149" s="42"/>
      <c r="S149" s="75"/>
      <c r="T149" s="76"/>
      <c r="U149" s="77"/>
      <c r="V149" s="78"/>
      <c r="W149" s="63" t="str">
        <f>IF(NOTA[[#This Row],[HARGA/ CTN]]="",NOTA[[#This Row],[JUMLAH_H]],NOTA[[#This Row],[HARGA/ CTN]]*IF(NOTA[[#This Row],[C]]="",0,NOTA[[#This Row],[C]]))</f>
        <v/>
      </c>
      <c r="X149" s="63" t="str">
        <f>IF(NOTA[[#This Row],[JUMLAH]]="","",NOTA[[#This Row],[JUMLAH]]*NOTA[[#This Row],[DISC 1]])</f>
        <v/>
      </c>
      <c r="Y149" s="63" t="str">
        <f>IF(NOTA[[#This Row],[JUMLAH]]="","",(NOTA[[#This Row],[JUMLAH]]-NOTA[[#This Row],[DISC 1-]])*NOTA[[#This Row],[DISC 2]])</f>
        <v/>
      </c>
      <c r="Z149" s="63" t="str">
        <f>IF(NOTA[[#This Row],[JUMLAH]]="","",NOTA[[#This Row],[DISC 1-]]+NOTA[[#This Row],[DISC 2-]])</f>
        <v/>
      </c>
      <c r="AA149" s="63" t="str">
        <f>IF(NOTA[[#This Row],[JUMLAH]]="","",NOTA[[#This Row],[JUMLAH]]-NOTA[[#This Row],[DISC]])</f>
        <v/>
      </c>
      <c r="AB1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63" t="str">
        <f>IF(OR(NOTA[[#This Row],[QTY]]="",NOTA[[#This Row],[HARGA SATUAN]]="",),"",NOTA[[#This Row],[QTY]]*NOTA[[#This Row],[HARGA SATUAN]])</f>
        <v/>
      </c>
      <c r="AF149" s="57" t="str">
        <f ca="1">IF(NOTA[ID_H]="","",INDEX(NOTA[TANGGAL],MATCH(,INDIRECT(ADDRESS(ROW(NOTA[TANGGAL]),COLUMN(NOTA[TANGGAL]))&amp;":"&amp;ADDRESS(ROW(),COLUMN(NOTA[TANGGAL]))),-1)))</f>
        <v/>
      </c>
      <c r="AG149" s="60" t="str">
        <f ca="1">IF(NOTA[[#This Row],[NAMA BARANG]]="","",INDEX(NOTA[SUPPLIER],MATCH(,INDIRECT(ADDRESS(ROW(NOTA[ID]),COLUMN(NOTA[ID]))&amp;":"&amp;ADDRESS(ROW(),COLUMN(NOTA[ID]))),-1)))</f>
        <v/>
      </c>
      <c r="AH149" s="60" t="str">
        <f ca="1">IF(NOTA[[#This Row],[ID_H]]="","",IF(NOTA[[#This Row],[FAKTUR]]="",INDIRECT(ADDRESS(ROW()-1,COLUMN())),NOTA[[#This Row],[FAKTUR]]))</f>
        <v/>
      </c>
      <c r="AI149" s="27" t="str">
        <f ca="1">IF(NOTA[[#This Row],[ID]]="","",COUNTIF(NOTA[ID_H],NOTA[[#This Row],[ID_H]]))</f>
        <v/>
      </c>
      <c r="AJ149" s="27" t="str">
        <f ca="1">IF(NOTA[[#This Row],[TGL.NOTA]]="",IF(NOTA[[#This Row],[SUPPLIER_H]]="","",AJ148),MONTH(NOTA[[#This Row],[TGL.NOTA]]))</f>
        <v/>
      </c>
      <c r="AK149" s="27" t="str">
        <f>LOWER(SUBSTITUTE(SUBSTITUTE(SUBSTITUTE(SUBSTITUTE(SUBSTITUTE(SUBSTITUTE(SUBSTITUTE(SUBSTITUTE(SUBSTITUTE(NOTA[NAMA BARANG]," ",),".",""),"-",""),"(",""),")",""),",",""),"/",""),"""",""),"+",""))</f>
        <v/>
      </c>
      <c r="AL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9" s="27" t="str">
        <f>IF(NOTA[[#This Row],[CONCAT4]]="","",_xlfn.IFNA(MATCH(NOTA[[#This Row],[CONCAT4]],[2]!RAW[CONCAT_H],0),FALSE))</f>
        <v/>
      </c>
      <c r="AP149" s="146" t="str">
        <f>IF(NOTA[[#This Row],[CONCAT1]]="","",MATCH(NOTA[[#This Row],[CONCAT1]],[3]!db[NB NOTA_C],0)+1)</f>
        <v/>
      </c>
    </row>
    <row r="150" spans="1:42" ht="20.100000000000001" customHeight="1" x14ac:dyDescent="0.25">
      <c r="A150" s="60">
        <f ca="1">IF(INDIRECT(ADDRESS(ROW()-1,COLUMN(NOTA[[#Headers],[ID]])))="ID",1,IF(NOTA[[#This Row],[FAKTUR]]="","",COUNT(INDIRECT(ADDRESS(ROW(NOTA[ID]),COLUMN(NOTA[ID]))&amp;":"&amp;ADDRESS(ROW()-1,COLUMN(NOTA[ID]))))+1))</f>
        <v>26</v>
      </c>
      <c r="B150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0" s="68" t="e">
        <f ca="1">IF(NOTA[[#This Row],[ID_P]]="","",MATCH(NOTA[[#This Row],[ID_P]],[1]!B_MSK[N_ID],0))</f>
        <v>#REF!</v>
      </c>
      <c r="D150" s="68">
        <f ca="1">IF(NOTA[[#This Row],[NAMA BARANG]]="","",INDEX(NOTA[ID],MATCH(,INDIRECT(ADDRESS(ROW(NOTA[ID]),COLUMN(NOTA[ID]))&amp;":"&amp;ADDRESS(ROW(),COLUMN(NOTA[ID]))),-1)))</f>
        <v>26</v>
      </c>
      <c r="E150" s="69"/>
      <c r="F150" s="27" t="s">
        <v>25</v>
      </c>
      <c r="G150" s="27" t="s">
        <v>24</v>
      </c>
      <c r="H150" s="55" t="s">
        <v>300</v>
      </c>
      <c r="J150" s="70">
        <v>45050</v>
      </c>
      <c r="K150" s="71"/>
      <c r="L150" s="27" t="s">
        <v>301</v>
      </c>
      <c r="M150" s="72">
        <v>6</v>
      </c>
      <c r="N150" s="71">
        <v>300</v>
      </c>
      <c r="O150" s="27" t="s">
        <v>262</v>
      </c>
      <c r="P150" s="73">
        <v>28300</v>
      </c>
      <c r="Q150" s="74"/>
      <c r="R150" s="42" t="s">
        <v>302</v>
      </c>
      <c r="S150" s="75">
        <v>0.125</v>
      </c>
      <c r="T150" s="76">
        <v>0.05</v>
      </c>
      <c r="U150" s="77"/>
      <c r="V150" s="78"/>
      <c r="W150" s="63">
        <f>IF(NOTA[[#This Row],[HARGA/ CTN]]="",NOTA[[#This Row],[JUMLAH_H]],NOTA[[#This Row],[HARGA/ CTN]]*IF(NOTA[[#This Row],[C]]="",0,NOTA[[#This Row],[C]]))</f>
        <v>8490000</v>
      </c>
      <c r="X150" s="63">
        <f>IF(NOTA[[#This Row],[JUMLAH]]="","",NOTA[[#This Row],[JUMLAH]]*NOTA[[#This Row],[DISC 1]])</f>
        <v>1061250</v>
      </c>
      <c r="Y150" s="63">
        <f>IF(NOTA[[#This Row],[JUMLAH]]="","",(NOTA[[#This Row],[JUMLAH]]-NOTA[[#This Row],[DISC 1-]])*NOTA[[#This Row],[DISC 2]])</f>
        <v>371437.5</v>
      </c>
      <c r="Z150" s="63">
        <f>IF(NOTA[[#This Row],[JUMLAH]]="","",NOTA[[#This Row],[DISC 1-]]+NOTA[[#This Row],[DISC 2-]])</f>
        <v>1432687.5</v>
      </c>
      <c r="AA150" s="63">
        <f>IF(NOTA[[#This Row],[JUMLAH]]="","",NOTA[[#This Row],[JUMLAH]]-NOTA[[#This Row],[DISC]])</f>
        <v>7057312.5</v>
      </c>
      <c r="AB1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6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0" s="63">
        <f>IF(OR(NOTA[[#This Row],[QTY]]="",NOTA[[#This Row],[HARGA SATUAN]]="",),"",NOTA[[#This Row],[QTY]]*NOTA[[#This Row],[HARGA SATUAN]])</f>
        <v>8490000</v>
      </c>
      <c r="AF150" s="57">
        <f ca="1">IF(NOTA[ID_H]="","",INDEX(NOTA[TANGGAL],MATCH(,INDIRECT(ADDRESS(ROW(NOTA[TANGGAL]),COLUMN(NOTA[TANGGAL]))&amp;":"&amp;ADDRESS(ROW(),COLUMN(NOTA[TANGGAL]))),-1)))</f>
        <v>45055</v>
      </c>
      <c r="AG150" s="60" t="str">
        <f ca="1">IF(NOTA[[#This Row],[NAMA BARANG]]="","",INDEX(NOTA[SUPPLIER],MATCH(,INDIRECT(ADDRESS(ROW(NOTA[ID]),COLUMN(NOTA[ID]))&amp;":"&amp;ADDRESS(ROW(),COLUMN(NOTA[ID]))),-1)))</f>
        <v>ATALI MAKMUR</v>
      </c>
      <c r="AH150" s="60" t="str">
        <f ca="1">IF(NOTA[[#This Row],[ID_H]]="","",IF(NOTA[[#This Row],[FAKTUR]]="",INDIRECT(ADDRESS(ROW()-1,COLUMN())),NOTA[[#This Row],[FAKTUR]]))</f>
        <v>ARTO MORO</v>
      </c>
      <c r="AI150" s="27">
        <f ca="1">IF(NOTA[[#This Row],[ID]]="","",COUNTIF(NOTA[ID_H],NOTA[[#This Row],[ID_H]]))</f>
        <v>9</v>
      </c>
      <c r="AJ150" s="27">
        <f>IF(NOTA[[#This Row],[TGL.NOTA]]="",IF(NOTA[[#This Row],[SUPPLIER_H]]="","",AJ149),MONTH(NOTA[[#This Row],[TGL.NOTA]]))</f>
        <v>5</v>
      </c>
      <c r="AK150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L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M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N15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O150" s="27" t="e">
        <f>IF(NOTA[[#This Row],[CONCAT4]]="","",_xlfn.IFNA(MATCH(NOTA[[#This Row],[CONCAT4]],[2]!RAW[CONCAT_H],0),FALSE))</f>
        <v>#REF!</v>
      </c>
      <c r="AP150" s="146">
        <f>IF(NOTA[[#This Row],[CONCAT1]]="","",MATCH(NOTA[[#This Row],[CONCAT1]],[3]!db[NB NOTA_C],0)+1)</f>
        <v>731</v>
      </c>
    </row>
    <row r="151" spans="1:42" ht="20.100000000000001" customHeight="1" x14ac:dyDescent="0.25">
      <c r="A151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8" t="str">
        <f>IF(NOTA[[#This Row],[ID_P]]="","",MATCH(NOTA[[#This Row],[ID_P]],[1]!B_MSK[N_ID],0))</f>
        <v/>
      </c>
      <c r="D151" s="68">
        <f ca="1">IF(NOTA[[#This Row],[NAMA BARANG]]="","",INDEX(NOTA[ID],MATCH(,INDIRECT(ADDRESS(ROW(NOTA[ID]),COLUMN(NOTA[ID]))&amp;":"&amp;ADDRESS(ROW(),COLUMN(NOTA[ID]))),-1)))</f>
        <v>26</v>
      </c>
      <c r="E151" s="69"/>
      <c r="H151" s="27"/>
      <c r="I151" s="71"/>
      <c r="J151" s="70"/>
      <c r="K151" s="71"/>
      <c r="L151" s="27" t="s">
        <v>303</v>
      </c>
      <c r="M151" s="72">
        <v>10</v>
      </c>
      <c r="N151" s="71">
        <v>500</v>
      </c>
      <c r="O151" s="27" t="s">
        <v>262</v>
      </c>
      <c r="P151" s="73">
        <v>28300</v>
      </c>
      <c r="Q151" s="74"/>
      <c r="R151" s="42" t="s">
        <v>302</v>
      </c>
      <c r="S151" s="75">
        <v>0.125</v>
      </c>
      <c r="T151" s="76">
        <v>0.05</v>
      </c>
      <c r="U151" s="77"/>
      <c r="V151" s="78"/>
      <c r="W151" s="63">
        <f>IF(NOTA[[#This Row],[HARGA/ CTN]]="",NOTA[[#This Row],[JUMLAH_H]],NOTA[[#This Row],[HARGA/ CTN]]*IF(NOTA[[#This Row],[C]]="",0,NOTA[[#This Row],[C]]))</f>
        <v>14150000</v>
      </c>
      <c r="X151" s="63">
        <f>IF(NOTA[[#This Row],[JUMLAH]]="","",NOTA[[#This Row],[JUMLAH]]*NOTA[[#This Row],[DISC 1]])</f>
        <v>1768750</v>
      </c>
      <c r="Y151" s="63">
        <f>IF(NOTA[[#This Row],[JUMLAH]]="","",(NOTA[[#This Row],[JUMLAH]]-NOTA[[#This Row],[DISC 1-]])*NOTA[[#This Row],[DISC 2]])</f>
        <v>619062.5</v>
      </c>
      <c r="Z151" s="63">
        <f>IF(NOTA[[#This Row],[JUMLAH]]="","",NOTA[[#This Row],[DISC 1-]]+NOTA[[#This Row],[DISC 2-]])</f>
        <v>2387812.5</v>
      </c>
      <c r="AA151" s="63">
        <f>IF(NOTA[[#This Row],[JUMLAH]]="","",NOTA[[#This Row],[JUMLAH]]-NOTA[[#This Row],[DISC]])</f>
        <v>11762187.5</v>
      </c>
      <c r="AB1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6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1" s="63">
        <f>IF(OR(NOTA[[#This Row],[QTY]]="",NOTA[[#This Row],[HARGA SATUAN]]="",),"",NOTA[[#This Row],[QTY]]*NOTA[[#This Row],[HARGA SATUAN]])</f>
        <v>14150000</v>
      </c>
      <c r="AF151" s="57">
        <f ca="1">IF(NOTA[ID_H]="","",INDEX(NOTA[TANGGAL],MATCH(,INDIRECT(ADDRESS(ROW(NOTA[TANGGAL]),COLUMN(NOTA[TANGGAL]))&amp;":"&amp;ADDRESS(ROW(),COLUMN(NOTA[TANGGAL]))),-1)))</f>
        <v>45055</v>
      </c>
      <c r="AG151" s="60" t="str">
        <f ca="1">IF(NOTA[[#This Row],[NAMA BARANG]]="","",INDEX(NOTA[SUPPLIER],MATCH(,INDIRECT(ADDRESS(ROW(NOTA[ID]),COLUMN(NOTA[ID]))&amp;":"&amp;ADDRESS(ROW(),COLUMN(NOTA[ID]))),-1)))</f>
        <v>ATALI MAKMUR</v>
      </c>
      <c r="AH151" s="60" t="str">
        <f ca="1">IF(NOTA[[#This Row],[ID_H]]="","",IF(NOTA[[#This Row],[FAKTUR]]="",INDIRECT(ADDRESS(ROW()-1,COLUMN())),NOTA[[#This Row],[FAKTUR]]))</f>
        <v>ARTO MORO</v>
      </c>
      <c r="AI151" s="27" t="str">
        <f ca="1">IF(NOTA[[#This Row],[ID]]="","",COUNTIF(NOTA[ID_H],NOTA[[#This Row],[ID_H]]))</f>
        <v/>
      </c>
      <c r="AJ151" s="27">
        <f ca="1">IF(NOTA[[#This Row],[TGL.NOTA]]="",IF(NOTA[[#This Row],[SUPPLIER_H]]="","",AJ150),MONTH(NOTA[[#This Row],[TGL.NOTA]]))</f>
        <v>5</v>
      </c>
      <c r="AK151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1" s="27" t="str">
        <f>IF(NOTA[[#This Row],[CONCAT4]]="","",_xlfn.IFNA(MATCH(NOTA[[#This Row],[CONCAT4]],[2]!RAW[CONCAT_H],0),FALSE))</f>
        <v/>
      </c>
      <c r="AP151" s="146">
        <f>IF(NOTA[[#This Row],[CONCAT1]]="","",MATCH(NOTA[[#This Row],[CONCAT1]],[3]!db[NB NOTA_C],0)+1)</f>
        <v>733</v>
      </c>
    </row>
    <row r="152" spans="1:42" ht="20.100000000000001" customHeight="1" x14ac:dyDescent="0.25">
      <c r="A152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8" t="str">
        <f>IF(NOTA[[#This Row],[ID_P]]="","",MATCH(NOTA[[#This Row],[ID_P]],[1]!B_MSK[N_ID],0))</f>
        <v/>
      </c>
      <c r="D152" s="68">
        <f ca="1">IF(NOTA[[#This Row],[NAMA BARANG]]="","",INDEX(NOTA[ID],MATCH(,INDIRECT(ADDRESS(ROW(NOTA[ID]),COLUMN(NOTA[ID]))&amp;":"&amp;ADDRESS(ROW(),COLUMN(NOTA[ID]))),-1)))</f>
        <v>26</v>
      </c>
      <c r="E152" s="69"/>
      <c r="H152" s="55"/>
      <c r="I152" s="71"/>
      <c r="J152" s="70"/>
      <c r="K152" s="71"/>
      <c r="L152" s="27" t="s">
        <v>304</v>
      </c>
      <c r="M152" s="72">
        <v>3</v>
      </c>
      <c r="N152" s="71">
        <v>150</v>
      </c>
      <c r="O152" s="27" t="s">
        <v>262</v>
      </c>
      <c r="P152" s="73">
        <v>28600</v>
      </c>
      <c r="Q152" s="74"/>
      <c r="R152" s="42" t="s">
        <v>302</v>
      </c>
      <c r="S152" s="75">
        <v>0.125</v>
      </c>
      <c r="T152" s="76">
        <v>0.05</v>
      </c>
      <c r="U152" s="77"/>
      <c r="V152" s="78"/>
      <c r="W152" s="63">
        <f>IF(NOTA[[#This Row],[HARGA/ CTN]]="",NOTA[[#This Row],[JUMLAH_H]],NOTA[[#This Row],[HARGA/ CTN]]*IF(NOTA[[#This Row],[C]]="",0,NOTA[[#This Row],[C]]))</f>
        <v>4290000</v>
      </c>
      <c r="X152" s="63">
        <f>IF(NOTA[[#This Row],[JUMLAH]]="","",NOTA[[#This Row],[JUMLAH]]*NOTA[[#This Row],[DISC 1]])</f>
        <v>536250</v>
      </c>
      <c r="Y152" s="63">
        <f>IF(NOTA[[#This Row],[JUMLAH]]="","",(NOTA[[#This Row],[JUMLAH]]-NOTA[[#This Row],[DISC 1-]])*NOTA[[#This Row],[DISC 2]])</f>
        <v>187687.5</v>
      </c>
      <c r="Z152" s="63">
        <f>IF(NOTA[[#This Row],[JUMLAH]]="","",NOTA[[#This Row],[DISC 1-]]+NOTA[[#This Row],[DISC 2-]])</f>
        <v>723937.5</v>
      </c>
      <c r="AA152" s="63">
        <f>IF(NOTA[[#This Row],[JUMLAH]]="","",NOTA[[#This Row],[JUMLAH]]-NOTA[[#This Row],[DISC]])</f>
        <v>3566062.5</v>
      </c>
      <c r="AB1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60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E152" s="63">
        <f>IF(OR(NOTA[[#This Row],[QTY]]="",NOTA[[#This Row],[HARGA SATUAN]]="",),"",NOTA[[#This Row],[QTY]]*NOTA[[#This Row],[HARGA SATUAN]])</f>
        <v>4290000</v>
      </c>
      <c r="AF152" s="57">
        <f ca="1">IF(NOTA[ID_H]="","",INDEX(NOTA[TANGGAL],MATCH(,INDIRECT(ADDRESS(ROW(NOTA[TANGGAL]),COLUMN(NOTA[TANGGAL]))&amp;":"&amp;ADDRESS(ROW(),COLUMN(NOTA[TANGGAL]))),-1)))</f>
        <v>45055</v>
      </c>
      <c r="AG152" s="60" t="str">
        <f ca="1">IF(NOTA[[#This Row],[NAMA BARANG]]="","",INDEX(NOTA[SUPPLIER],MATCH(,INDIRECT(ADDRESS(ROW(NOTA[ID]),COLUMN(NOTA[ID]))&amp;":"&amp;ADDRESS(ROW(),COLUMN(NOTA[ID]))),-1)))</f>
        <v>ATALI MAKMUR</v>
      </c>
      <c r="AH152" s="60" t="str">
        <f ca="1">IF(NOTA[[#This Row],[ID_H]]="","",IF(NOTA[[#This Row],[FAKTUR]]="",INDIRECT(ADDRESS(ROW()-1,COLUMN())),NOTA[[#This Row],[FAKTUR]]))</f>
        <v>ARTO MORO</v>
      </c>
      <c r="AI152" s="27" t="str">
        <f ca="1">IF(NOTA[[#This Row],[ID]]="","",COUNTIF(NOTA[ID_H],NOTA[[#This Row],[ID_H]]))</f>
        <v/>
      </c>
      <c r="AJ152" s="27">
        <f ca="1">IF(NOTA[[#This Row],[TGL.NOTA]]="",IF(NOTA[[#This Row],[SUPPLIER_H]]="","",AJ151),MONTH(NOTA[[#This Row],[TGL.NOTA]]))</f>
        <v>5</v>
      </c>
      <c r="AK152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L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M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N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2" s="27" t="str">
        <f>IF(NOTA[[#This Row],[CONCAT4]]="","",_xlfn.IFNA(MATCH(NOTA[[#This Row],[CONCAT4]],[2]!RAW[CONCAT_H],0),FALSE))</f>
        <v/>
      </c>
      <c r="AP152" s="146">
        <f>IF(NOTA[[#This Row],[CONCAT1]]="","",MATCH(NOTA[[#This Row],[CONCAT1]],[3]!db[NB NOTA_C],0)+1)</f>
        <v>732</v>
      </c>
    </row>
    <row r="153" spans="1:42" ht="20.100000000000001" customHeight="1" x14ac:dyDescent="0.25">
      <c r="A153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8" t="str">
        <f>IF(NOTA[[#This Row],[ID_P]]="","",MATCH(NOTA[[#This Row],[ID_P]],[1]!B_MSK[N_ID],0))</f>
        <v/>
      </c>
      <c r="D153" s="68">
        <f ca="1">IF(NOTA[[#This Row],[NAMA BARANG]]="","",INDEX(NOTA[ID],MATCH(,INDIRECT(ADDRESS(ROW(NOTA[ID]),COLUMN(NOTA[ID]))&amp;":"&amp;ADDRESS(ROW(),COLUMN(NOTA[ID]))),-1)))</f>
        <v>26</v>
      </c>
      <c r="E153" s="69"/>
      <c r="H153" s="55"/>
      <c r="K153" s="70"/>
      <c r="L153" s="27" t="s">
        <v>305</v>
      </c>
      <c r="M153" s="72">
        <v>5</v>
      </c>
      <c r="N153" s="71">
        <v>250</v>
      </c>
      <c r="O153" s="27" t="s">
        <v>262</v>
      </c>
      <c r="P153" s="73">
        <v>34100</v>
      </c>
      <c r="Q153" s="74"/>
      <c r="R153" s="42" t="s">
        <v>307</v>
      </c>
      <c r="S153" s="75">
        <v>0.125</v>
      </c>
      <c r="T153" s="76">
        <v>0.05</v>
      </c>
      <c r="U153" s="77"/>
      <c r="V153" s="78"/>
      <c r="W153" s="63">
        <f>IF(NOTA[[#This Row],[HARGA/ CTN]]="",NOTA[[#This Row],[JUMLAH_H]],NOTA[[#This Row],[HARGA/ CTN]]*IF(NOTA[[#This Row],[C]]="",0,NOTA[[#This Row],[C]]))</f>
        <v>8525000</v>
      </c>
      <c r="X153" s="63">
        <f>IF(NOTA[[#This Row],[JUMLAH]]="","",NOTA[[#This Row],[JUMLAH]]*NOTA[[#This Row],[DISC 1]])</f>
        <v>1065625</v>
      </c>
      <c r="Y153" s="63">
        <f>IF(NOTA[[#This Row],[JUMLAH]]="","",(NOTA[[#This Row],[JUMLAH]]-NOTA[[#This Row],[DISC 1-]])*NOTA[[#This Row],[DISC 2]])</f>
        <v>372968.75</v>
      </c>
      <c r="Z153" s="63">
        <f>IF(NOTA[[#This Row],[JUMLAH]]="","",NOTA[[#This Row],[DISC 1-]]+NOTA[[#This Row],[DISC 2-]])</f>
        <v>1438593.75</v>
      </c>
      <c r="AA153" s="63">
        <f>IF(NOTA[[#This Row],[JUMLAH]]="","",NOTA[[#This Row],[JUMLAH]]-NOTA[[#This Row],[DISC]])</f>
        <v>7086406.25</v>
      </c>
      <c r="AB1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6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3" s="63">
        <f>IF(OR(NOTA[[#This Row],[QTY]]="",NOTA[[#This Row],[HARGA SATUAN]]="",),"",NOTA[[#This Row],[QTY]]*NOTA[[#This Row],[HARGA SATUAN]])</f>
        <v>8525000</v>
      </c>
      <c r="AF153" s="57">
        <f ca="1">IF(NOTA[ID_H]="","",INDEX(NOTA[TANGGAL],MATCH(,INDIRECT(ADDRESS(ROW(NOTA[TANGGAL]),COLUMN(NOTA[TANGGAL]))&amp;":"&amp;ADDRESS(ROW(),COLUMN(NOTA[TANGGAL]))),-1)))</f>
        <v>45055</v>
      </c>
      <c r="AG153" s="60" t="str">
        <f ca="1">IF(NOTA[[#This Row],[NAMA BARANG]]="","",INDEX(NOTA[SUPPLIER],MATCH(,INDIRECT(ADDRESS(ROW(NOTA[ID]),COLUMN(NOTA[ID]))&amp;":"&amp;ADDRESS(ROW(),COLUMN(NOTA[ID]))),-1)))</f>
        <v>ATALI MAKMUR</v>
      </c>
      <c r="AH153" s="60" t="str">
        <f ca="1">IF(NOTA[[#This Row],[ID_H]]="","",IF(NOTA[[#This Row],[FAKTUR]]="",INDIRECT(ADDRESS(ROW()-1,COLUMN())),NOTA[[#This Row],[FAKTUR]]))</f>
        <v>ARTO MORO</v>
      </c>
      <c r="AI153" s="27" t="str">
        <f ca="1">IF(NOTA[[#This Row],[ID]]="","",COUNTIF(NOTA[ID_H],NOTA[[#This Row],[ID_H]]))</f>
        <v/>
      </c>
      <c r="AJ153" s="27">
        <f ca="1">IF(NOTA[[#This Row],[TGL.NOTA]]="",IF(NOTA[[#This Row],[SUPPLIER_H]]="","",AJ152),MONTH(NOTA[[#This Row],[TGL.NOTA]]))</f>
        <v>5</v>
      </c>
      <c r="AK153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L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M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N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3" s="27" t="str">
        <f>IF(NOTA[[#This Row],[CONCAT4]]="","",_xlfn.IFNA(MATCH(NOTA[[#This Row],[CONCAT4]],[2]!RAW[CONCAT_H],0),FALSE))</f>
        <v/>
      </c>
      <c r="AP153" s="146">
        <f>IF(NOTA[[#This Row],[CONCAT1]]="","",MATCH(NOTA[[#This Row],[CONCAT1]],[3]!db[NB NOTA_C],0)+1)</f>
        <v>741</v>
      </c>
    </row>
    <row r="154" spans="1:42" ht="20.100000000000001" customHeight="1" x14ac:dyDescent="0.25">
      <c r="A154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8" t="str">
        <f>IF(NOTA[[#This Row],[ID_P]]="","",MATCH(NOTA[[#This Row],[ID_P]],[1]!B_MSK[N_ID],0))</f>
        <v/>
      </c>
      <c r="D154" s="68">
        <f ca="1">IF(NOTA[[#This Row],[NAMA BARANG]]="","",INDEX(NOTA[ID],MATCH(,INDIRECT(ADDRESS(ROW(NOTA[ID]),COLUMN(NOTA[ID]))&amp;":"&amp;ADDRESS(ROW(),COLUMN(NOTA[ID]))),-1)))</f>
        <v>26</v>
      </c>
      <c r="E154" s="69"/>
      <c r="H154" s="55"/>
      <c r="I154" s="71"/>
      <c r="J154" s="70"/>
      <c r="K154" s="71"/>
      <c r="L154" s="27" t="s">
        <v>306</v>
      </c>
      <c r="M154" s="72">
        <v>10</v>
      </c>
      <c r="N154" s="71">
        <v>500</v>
      </c>
      <c r="O154" s="27" t="s">
        <v>262</v>
      </c>
      <c r="P154" s="73">
        <v>34100</v>
      </c>
      <c r="Q154" s="74"/>
      <c r="R154" s="42" t="s">
        <v>307</v>
      </c>
      <c r="S154" s="75">
        <v>0.125</v>
      </c>
      <c r="T154" s="76">
        <v>0.05</v>
      </c>
      <c r="U154" s="77"/>
      <c r="V154" s="78"/>
      <c r="W154" s="63">
        <f>IF(NOTA[[#This Row],[HARGA/ CTN]]="",NOTA[[#This Row],[JUMLAH_H]],NOTA[[#This Row],[HARGA/ CTN]]*IF(NOTA[[#This Row],[C]]="",0,NOTA[[#This Row],[C]]))</f>
        <v>17050000</v>
      </c>
      <c r="X154" s="63">
        <f>IF(NOTA[[#This Row],[JUMLAH]]="","",NOTA[[#This Row],[JUMLAH]]*NOTA[[#This Row],[DISC 1]])</f>
        <v>2131250</v>
      </c>
      <c r="Y154" s="63">
        <f>IF(NOTA[[#This Row],[JUMLAH]]="","",(NOTA[[#This Row],[JUMLAH]]-NOTA[[#This Row],[DISC 1-]])*NOTA[[#This Row],[DISC 2]])</f>
        <v>745937.5</v>
      </c>
      <c r="Z154" s="63">
        <f>IF(NOTA[[#This Row],[JUMLAH]]="","",NOTA[[#This Row],[DISC 1-]]+NOTA[[#This Row],[DISC 2-]])</f>
        <v>2877187.5</v>
      </c>
      <c r="AA154" s="63">
        <f>IF(NOTA[[#This Row],[JUMLAH]]="","",NOTA[[#This Row],[JUMLAH]]-NOTA[[#This Row],[DISC]])</f>
        <v>14172812.5</v>
      </c>
      <c r="AB1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6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4" s="63">
        <f>IF(OR(NOTA[[#This Row],[QTY]]="",NOTA[[#This Row],[HARGA SATUAN]]="",),"",NOTA[[#This Row],[QTY]]*NOTA[[#This Row],[HARGA SATUAN]])</f>
        <v>17050000</v>
      </c>
      <c r="AF154" s="57">
        <f ca="1">IF(NOTA[ID_H]="","",INDEX(NOTA[TANGGAL],MATCH(,INDIRECT(ADDRESS(ROW(NOTA[TANGGAL]),COLUMN(NOTA[TANGGAL]))&amp;":"&amp;ADDRESS(ROW(),COLUMN(NOTA[TANGGAL]))),-1)))</f>
        <v>45055</v>
      </c>
      <c r="AG154" s="60" t="str">
        <f ca="1">IF(NOTA[[#This Row],[NAMA BARANG]]="","",INDEX(NOTA[SUPPLIER],MATCH(,INDIRECT(ADDRESS(ROW(NOTA[ID]),COLUMN(NOTA[ID]))&amp;":"&amp;ADDRESS(ROW(),COLUMN(NOTA[ID]))),-1)))</f>
        <v>ATALI MAKMUR</v>
      </c>
      <c r="AH154" s="60" t="str">
        <f ca="1">IF(NOTA[[#This Row],[ID_H]]="","",IF(NOTA[[#This Row],[FAKTUR]]="",INDIRECT(ADDRESS(ROW()-1,COLUMN())),NOTA[[#This Row],[FAKTUR]]))</f>
        <v>ARTO MORO</v>
      </c>
      <c r="AI154" s="27" t="str">
        <f ca="1">IF(NOTA[[#This Row],[ID]]="","",COUNTIF(NOTA[ID_H],NOTA[[#This Row],[ID_H]]))</f>
        <v/>
      </c>
      <c r="AJ154" s="27">
        <f ca="1">IF(NOTA[[#This Row],[TGL.NOTA]]="",IF(NOTA[[#This Row],[SUPPLIER_H]]="","",AJ153),MONTH(NOTA[[#This Row],[TGL.NOTA]]))</f>
        <v>5</v>
      </c>
      <c r="AK154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4" s="27" t="str">
        <f>IF(NOTA[[#This Row],[CONCAT4]]="","",_xlfn.IFNA(MATCH(NOTA[[#This Row],[CONCAT4]],[2]!RAW[CONCAT_H],0),FALSE))</f>
        <v/>
      </c>
      <c r="AP154" s="146">
        <f>IF(NOTA[[#This Row],[CONCAT1]]="","",MATCH(NOTA[[#This Row],[CONCAT1]],[3]!db[NB NOTA_C],0)+1)</f>
        <v>730</v>
      </c>
    </row>
    <row r="155" spans="1:42" ht="20.100000000000001" customHeight="1" x14ac:dyDescent="0.25">
      <c r="A155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68" t="str">
        <f>IF(NOTA[[#This Row],[ID_P]]="","",MATCH(NOTA[[#This Row],[ID_P]],[1]!B_MSK[N_ID],0))</f>
        <v/>
      </c>
      <c r="D155" s="68">
        <f ca="1">IF(NOTA[[#This Row],[NAMA BARANG]]="","",INDEX(NOTA[ID],MATCH(,INDIRECT(ADDRESS(ROW(NOTA[ID]),COLUMN(NOTA[ID]))&amp;":"&amp;ADDRESS(ROW(),COLUMN(NOTA[ID]))),-1)))</f>
        <v>26</v>
      </c>
      <c r="E155" s="69"/>
      <c r="H155" s="55"/>
      <c r="I155" s="71"/>
      <c r="J155" s="70"/>
      <c r="K155" s="71"/>
      <c r="L155" s="27" t="s">
        <v>308</v>
      </c>
      <c r="M155" s="72">
        <v>5</v>
      </c>
      <c r="N155" s="71">
        <v>250</v>
      </c>
      <c r="O155" s="27" t="s">
        <v>262</v>
      </c>
      <c r="P155" s="73">
        <v>32000</v>
      </c>
      <c r="Q155" s="74"/>
      <c r="R155" s="42" t="s">
        <v>309</v>
      </c>
      <c r="S155" s="75">
        <v>0.125</v>
      </c>
      <c r="T155" s="76">
        <v>0.05</v>
      </c>
      <c r="U155" s="77"/>
      <c r="V155" s="78"/>
      <c r="W155" s="63">
        <f>IF(NOTA[[#This Row],[HARGA/ CTN]]="",NOTA[[#This Row],[JUMLAH_H]],NOTA[[#This Row],[HARGA/ CTN]]*IF(NOTA[[#This Row],[C]]="",0,NOTA[[#This Row],[C]]))</f>
        <v>8000000</v>
      </c>
      <c r="X155" s="63">
        <f>IF(NOTA[[#This Row],[JUMLAH]]="","",NOTA[[#This Row],[JUMLAH]]*NOTA[[#This Row],[DISC 1]])</f>
        <v>1000000</v>
      </c>
      <c r="Y155" s="63">
        <f>IF(NOTA[[#This Row],[JUMLAH]]="","",(NOTA[[#This Row],[JUMLAH]]-NOTA[[#This Row],[DISC 1-]])*NOTA[[#This Row],[DISC 2]])</f>
        <v>350000</v>
      </c>
      <c r="Z155" s="63">
        <f>IF(NOTA[[#This Row],[JUMLAH]]="","",NOTA[[#This Row],[DISC 1-]]+NOTA[[#This Row],[DISC 2-]])</f>
        <v>1350000</v>
      </c>
      <c r="AA155" s="63">
        <f>IF(NOTA[[#This Row],[JUMLAH]]="","",NOTA[[#This Row],[JUMLAH]]-NOTA[[#This Row],[DISC]])</f>
        <v>6650000</v>
      </c>
      <c r="AB1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6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5" s="63">
        <f>IF(OR(NOTA[[#This Row],[QTY]]="",NOTA[[#This Row],[HARGA SATUAN]]="",),"",NOTA[[#This Row],[QTY]]*NOTA[[#This Row],[HARGA SATUAN]])</f>
        <v>8000000</v>
      </c>
      <c r="AF155" s="57">
        <f ca="1">IF(NOTA[ID_H]="","",INDEX(NOTA[TANGGAL],MATCH(,INDIRECT(ADDRESS(ROW(NOTA[TANGGAL]),COLUMN(NOTA[TANGGAL]))&amp;":"&amp;ADDRESS(ROW(),COLUMN(NOTA[TANGGAL]))),-1)))</f>
        <v>45055</v>
      </c>
      <c r="AG155" s="60" t="str">
        <f ca="1">IF(NOTA[[#This Row],[NAMA BARANG]]="","",INDEX(NOTA[SUPPLIER],MATCH(,INDIRECT(ADDRESS(ROW(NOTA[ID]),COLUMN(NOTA[ID]))&amp;":"&amp;ADDRESS(ROW(),COLUMN(NOTA[ID]))),-1)))</f>
        <v>ATALI MAKMUR</v>
      </c>
      <c r="AH155" s="60" t="str">
        <f ca="1">IF(NOTA[[#This Row],[ID_H]]="","",IF(NOTA[[#This Row],[FAKTUR]]="",INDIRECT(ADDRESS(ROW()-1,COLUMN())),NOTA[[#This Row],[FAKTUR]]))</f>
        <v>ARTO MORO</v>
      </c>
      <c r="AI155" s="27" t="str">
        <f ca="1">IF(NOTA[[#This Row],[ID]]="","",COUNTIF(NOTA[ID_H],NOTA[[#This Row],[ID_H]]))</f>
        <v/>
      </c>
      <c r="AJ155" s="27">
        <f ca="1">IF(NOTA[[#This Row],[TGL.NOTA]]="",IF(NOTA[[#This Row],[SUPPLIER_H]]="","",AJ154),MONTH(NOTA[[#This Row],[TGL.NOTA]]))</f>
        <v>5</v>
      </c>
      <c r="AK155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L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M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N1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5" s="27" t="str">
        <f>IF(NOTA[[#This Row],[CONCAT4]]="","",_xlfn.IFNA(MATCH(NOTA[[#This Row],[CONCAT4]],[2]!RAW[CONCAT_H],0),FALSE))</f>
        <v/>
      </c>
      <c r="AP155" s="146">
        <f>IF(NOTA[[#This Row],[CONCAT1]]="","",MATCH(NOTA[[#This Row],[CONCAT1]],[3]!db[NB NOTA_C],0)+1)</f>
        <v>734</v>
      </c>
    </row>
    <row r="156" spans="1:42" ht="20.100000000000001" customHeight="1" x14ac:dyDescent="0.25">
      <c r="A156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8" t="str">
        <f>IF(NOTA[[#This Row],[ID_P]]="","",MATCH(NOTA[[#This Row],[ID_P]],[1]!B_MSK[N_ID],0))</f>
        <v/>
      </c>
      <c r="D156" s="68">
        <f ca="1">IF(NOTA[[#This Row],[NAMA BARANG]]="","",INDEX(NOTA[ID],MATCH(,INDIRECT(ADDRESS(ROW(NOTA[ID]),COLUMN(NOTA[ID]))&amp;":"&amp;ADDRESS(ROW(),COLUMN(NOTA[ID]))),-1)))</f>
        <v>26</v>
      </c>
      <c r="E156" s="56"/>
      <c r="F156" s="16"/>
      <c r="G156" s="16"/>
      <c r="H156" s="20"/>
      <c r="I156" s="16"/>
      <c r="J156" s="57"/>
      <c r="K156" s="57"/>
      <c r="L156" s="27" t="s">
        <v>310</v>
      </c>
      <c r="M156" s="72">
        <v>10</v>
      </c>
      <c r="N156" s="71">
        <v>500</v>
      </c>
      <c r="O156" s="27" t="s">
        <v>262</v>
      </c>
      <c r="P156" s="73">
        <v>32000</v>
      </c>
      <c r="Q156" s="74"/>
      <c r="R156" s="42" t="s">
        <v>309</v>
      </c>
      <c r="S156" s="62">
        <v>0.125</v>
      </c>
      <c r="T156" s="62">
        <v>0.05</v>
      </c>
      <c r="U156" s="63"/>
      <c r="V156" s="78"/>
      <c r="W156" s="63">
        <f>IF(NOTA[[#This Row],[HARGA/ CTN]]="",NOTA[[#This Row],[JUMLAH_H]],NOTA[[#This Row],[HARGA/ CTN]]*IF(NOTA[[#This Row],[C]]="",0,NOTA[[#This Row],[C]]))</f>
        <v>16000000</v>
      </c>
      <c r="X156" s="63">
        <f>IF(NOTA[[#This Row],[JUMLAH]]="","",NOTA[[#This Row],[JUMLAH]]*NOTA[[#This Row],[DISC 1]])</f>
        <v>2000000</v>
      </c>
      <c r="Y156" s="63">
        <f>IF(NOTA[[#This Row],[JUMLAH]]="","",(NOTA[[#This Row],[JUMLAH]]-NOTA[[#This Row],[DISC 1-]])*NOTA[[#This Row],[DISC 2]])</f>
        <v>700000</v>
      </c>
      <c r="Z156" s="63">
        <f>IF(NOTA[[#This Row],[JUMLAH]]="","",NOTA[[#This Row],[DISC 1-]]+NOTA[[#This Row],[DISC 2-]])</f>
        <v>2700000</v>
      </c>
      <c r="AA156" s="63">
        <f>IF(NOTA[[#This Row],[JUMLAH]]="","",NOTA[[#This Row],[JUMLAH]]-NOTA[[#This Row],[DISC]])</f>
        <v>13300000</v>
      </c>
      <c r="AB1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6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6" s="63">
        <f>IF(OR(NOTA[[#This Row],[QTY]]="",NOTA[[#This Row],[HARGA SATUAN]]="",),"",NOTA[[#This Row],[QTY]]*NOTA[[#This Row],[HARGA SATUAN]])</f>
        <v>16000000</v>
      </c>
      <c r="AF156" s="57">
        <f ca="1">IF(NOTA[ID_H]="","",INDEX(NOTA[TANGGAL],MATCH(,INDIRECT(ADDRESS(ROW(NOTA[TANGGAL]),COLUMN(NOTA[TANGGAL]))&amp;":"&amp;ADDRESS(ROW(),COLUMN(NOTA[TANGGAL]))),-1)))</f>
        <v>45055</v>
      </c>
      <c r="AG156" s="60" t="str">
        <f ca="1">IF(NOTA[[#This Row],[NAMA BARANG]]="","",INDEX(NOTA[SUPPLIER],MATCH(,INDIRECT(ADDRESS(ROW(NOTA[ID]),COLUMN(NOTA[ID]))&amp;":"&amp;ADDRESS(ROW(),COLUMN(NOTA[ID]))),-1)))</f>
        <v>ATALI MAKMUR</v>
      </c>
      <c r="AH156" s="60" t="str">
        <f ca="1">IF(NOTA[[#This Row],[ID_H]]="","",IF(NOTA[[#This Row],[FAKTUR]]="",INDIRECT(ADDRESS(ROW()-1,COLUMN())),NOTA[[#This Row],[FAKTUR]]))</f>
        <v>ARTO MORO</v>
      </c>
      <c r="AI156" s="27" t="str">
        <f ca="1">IF(NOTA[[#This Row],[ID]]="","",COUNTIF(NOTA[ID_H],NOTA[[#This Row],[ID_H]]))</f>
        <v/>
      </c>
      <c r="AJ156" s="27">
        <f ca="1">IF(NOTA[[#This Row],[TGL.NOTA]]="",IF(NOTA[[#This Row],[SUPPLIER_H]]="","",AJ155),MONTH(NOTA[[#This Row],[TGL.NOTA]]))</f>
        <v>5</v>
      </c>
      <c r="AK156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L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M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N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6" s="27" t="str">
        <f>IF(NOTA[[#This Row],[CONCAT4]]="","",_xlfn.IFNA(MATCH(NOTA[[#This Row],[CONCAT4]],[2]!RAW[CONCAT_H],0),FALSE))</f>
        <v/>
      </c>
      <c r="AP156" s="146">
        <f>IF(NOTA[[#This Row],[CONCAT1]]="","",MATCH(NOTA[[#This Row],[CONCAT1]],[3]!db[NB NOTA_C],0)+1)</f>
        <v>740</v>
      </c>
    </row>
    <row r="157" spans="1:42" ht="20.100000000000001" customHeight="1" x14ac:dyDescent="0.25">
      <c r="A157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8" t="str">
        <f>IF(NOTA[[#This Row],[ID_P]]="","",MATCH(NOTA[[#This Row],[ID_P]],[1]!B_MSK[N_ID],0))</f>
        <v/>
      </c>
      <c r="D157" s="68">
        <f ca="1">IF(NOTA[[#This Row],[NAMA BARANG]]="","",INDEX(NOTA[ID],MATCH(,INDIRECT(ADDRESS(ROW(NOTA[ID]),COLUMN(NOTA[ID]))&amp;":"&amp;ADDRESS(ROW(),COLUMN(NOTA[ID]))),-1)))</f>
        <v>26</v>
      </c>
      <c r="E157" s="56"/>
      <c r="F157" s="16"/>
      <c r="G157" s="16"/>
      <c r="H157" s="20"/>
      <c r="I157" s="58"/>
      <c r="J157" s="57"/>
      <c r="K157" s="58"/>
      <c r="L157" s="27" t="s">
        <v>311</v>
      </c>
      <c r="M157" s="115">
        <v>2</v>
      </c>
      <c r="N157" s="71">
        <v>100</v>
      </c>
      <c r="O157" s="27" t="s">
        <v>262</v>
      </c>
      <c r="P157" s="73">
        <v>32300</v>
      </c>
      <c r="Q157" s="74"/>
      <c r="R157" s="42" t="s">
        <v>309</v>
      </c>
      <c r="S157" s="62">
        <v>0.125</v>
      </c>
      <c r="T157" s="62">
        <v>0.05</v>
      </c>
      <c r="U157" s="63"/>
      <c r="V157" s="78"/>
      <c r="W157" s="63">
        <f>IF(NOTA[[#This Row],[HARGA/ CTN]]="",NOTA[[#This Row],[JUMLAH_H]],NOTA[[#This Row],[HARGA/ CTN]]*IF(NOTA[[#This Row],[C]]="",0,NOTA[[#This Row],[C]]))</f>
        <v>3230000</v>
      </c>
      <c r="X157" s="63">
        <f>IF(NOTA[[#This Row],[JUMLAH]]="","",NOTA[[#This Row],[JUMLAH]]*NOTA[[#This Row],[DISC 1]])</f>
        <v>403750</v>
      </c>
      <c r="Y157" s="63">
        <f>IF(NOTA[[#This Row],[JUMLAH]]="","",(NOTA[[#This Row],[JUMLAH]]-NOTA[[#This Row],[DISC 1-]])*NOTA[[#This Row],[DISC 2]])</f>
        <v>141312.5</v>
      </c>
      <c r="Z157" s="63">
        <f>IF(NOTA[[#This Row],[JUMLAH]]="","",NOTA[[#This Row],[DISC 1-]]+NOTA[[#This Row],[DISC 2-]])</f>
        <v>545062.5</v>
      </c>
      <c r="AA157" s="63">
        <f>IF(NOTA[[#This Row],[JUMLAH]]="","",NOTA[[#This Row],[JUMLAH]]-NOTA[[#This Row],[DISC]])</f>
        <v>2684937.5</v>
      </c>
      <c r="AB1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60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157" s="63">
        <f>IF(OR(NOTA[[#This Row],[QTY]]="",NOTA[[#This Row],[HARGA SATUAN]]="",),"",NOTA[[#This Row],[QTY]]*NOTA[[#This Row],[HARGA SATUAN]])</f>
        <v>3230000</v>
      </c>
      <c r="AF157" s="57">
        <f ca="1">IF(NOTA[ID_H]="","",INDEX(NOTA[TANGGAL],MATCH(,INDIRECT(ADDRESS(ROW(NOTA[TANGGAL]),COLUMN(NOTA[TANGGAL]))&amp;":"&amp;ADDRESS(ROW(),COLUMN(NOTA[TANGGAL]))),-1)))</f>
        <v>45055</v>
      </c>
      <c r="AG157" s="60" t="str">
        <f ca="1">IF(NOTA[[#This Row],[NAMA BARANG]]="","",INDEX(NOTA[SUPPLIER],MATCH(,INDIRECT(ADDRESS(ROW(NOTA[ID]),COLUMN(NOTA[ID]))&amp;":"&amp;ADDRESS(ROW(),COLUMN(NOTA[ID]))),-1)))</f>
        <v>ATALI MAKMUR</v>
      </c>
      <c r="AH157" s="60" t="str">
        <f ca="1">IF(NOTA[[#This Row],[ID_H]]="","",IF(NOTA[[#This Row],[FAKTUR]]="",INDIRECT(ADDRESS(ROW()-1,COLUMN())),NOTA[[#This Row],[FAKTUR]]))</f>
        <v>ARTO MORO</v>
      </c>
      <c r="AI157" s="27" t="str">
        <f ca="1">IF(NOTA[[#This Row],[ID]]="","",COUNTIF(NOTA[ID_H],NOTA[[#This Row],[ID_H]]))</f>
        <v/>
      </c>
      <c r="AJ157" s="27">
        <f ca="1">IF(NOTA[[#This Row],[TGL.NOTA]]="",IF(NOTA[[#This Row],[SUPPLIER_H]]="","",AJ156),MONTH(NOTA[[#This Row],[TGL.NOTA]]))</f>
        <v>5</v>
      </c>
      <c r="AK157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L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M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N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7" s="27" t="str">
        <f>IF(NOTA[[#This Row],[CONCAT4]]="","",_xlfn.IFNA(MATCH(NOTA[[#This Row],[CONCAT4]],[2]!RAW[CONCAT_H],0),FALSE))</f>
        <v/>
      </c>
      <c r="AP157" s="146">
        <f>IF(NOTA[[#This Row],[CONCAT1]]="","",MATCH(NOTA[[#This Row],[CONCAT1]],[3]!db[NB NOTA_C],0)+1)</f>
        <v>736</v>
      </c>
    </row>
    <row r="158" spans="1:42" ht="20.100000000000001" customHeight="1" x14ac:dyDescent="0.25">
      <c r="A158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8" t="str">
        <f>IF(NOTA[[#This Row],[ID_P]]="","",MATCH(NOTA[[#This Row],[ID_P]],[1]!B_MSK[N_ID],0))</f>
        <v/>
      </c>
      <c r="D158" s="68">
        <f ca="1">IF(NOTA[[#This Row],[NAMA BARANG]]="","",INDEX(NOTA[ID],MATCH(,INDIRECT(ADDRESS(ROW(NOTA[ID]),COLUMN(NOTA[ID]))&amp;":"&amp;ADDRESS(ROW(),COLUMN(NOTA[ID]))),-1)))</f>
        <v>26</v>
      </c>
      <c r="E158" s="56"/>
      <c r="F158" s="16"/>
      <c r="G158" s="16"/>
      <c r="H158" s="20"/>
      <c r="I158" s="58"/>
      <c r="J158" s="57"/>
      <c r="K158" s="58"/>
      <c r="L158" s="16" t="s">
        <v>285</v>
      </c>
      <c r="M158" s="59"/>
      <c r="N158" s="58">
        <v>51</v>
      </c>
      <c r="O158" s="16" t="s">
        <v>160</v>
      </c>
      <c r="P158" s="60">
        <v>40000</v>
      </c>
      <c r="Q158" s="61"/>
      <c r="R158" s="28"/>
      <c r="S158" s="62"/>
      <c r="T158" s="62"/>
      <c r="U158" s="63">
        <v>2040000</v>
      </c>
      <c r="V158" s="78"/>
      <c r="W158" s="63">
        <f>IF(NOTA[[#This Row],[HARGA/ CTN]]="",NOTA[[#This Row],[JUMLAH_H]],NOTA[[#This Row],[HARGA/ CTN]]*IF(NOTA[[#This Row],[C]]="",0,NOTA[[#This Row],[C]]))</f>
        <v>2040000</v>
      </c>
      <c r="X158" s="63">
        <f>IF(NOTA[[#This Row],[JUMLAH]]="","",NOTA[[#This Row],[JUMLAH]]*NOTA[[#This Row],[DISC 1]])</f>
        <v>0</v>
      </c>
      <c r="Y158" s="63">
        <f>IF(NOTA[[#This Row],[JUMLAH]]="","",(NOTA[[#This Row],[JUMLAH]]-NOTA[[#This Row],[DISC 1-]])*NOTA[[#This Row],[DISC 2]])</f>
        <v>0</v>
      </c>
      <c r="Z158" s="63">
        <f>IF(NOTA[[#This Row],[JUMLAH]]="","",NOTA[[#This Row],[DISC 1-]]+NOTA[[#This Row],[DISC 2-]])</f>
        <v>0</v>
      </c>
      <c r="AA158" s="63">
        <f>IF(NOTA[[#This Row],[JUMLAH]]="","",NOTA[[#This Row],[JUMLAH]]-NOTA[[#This Row],[DISC]])</f>
        <v>2040000</v>
      </c>
      <c r="AB15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C15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D158" s="60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158" s="63">
        <f>IF(OR(NOTA[[#This Row],[QTY]]="",NOTA[[#This Row],[HARGA SATUAN]]="",),"",NOTA[[#This Row],[QTY]]*NOTA[[#This Row],[HARGA SATUAN]])</f>
        <v>2040000</v>
      </c>
      <c r="AF158" s="57">
        <f ca="1">IF(NOTA[ID_H]="","",INDEX(NOTA[TANGGAL],MATCH(,INDIRECT(ADDRESS(ROW(NOTA[TANGGAL]),COLUMN(NOTA[TANGGAL]))&amp;":"&amp;ADDRESS(ROW(),COLUMN(NOTA[TANGGAL]))),-1)))</f>
        <v>45055</v>
      </c>
      <c r="AG158" s="60" t="str">
        <f ca="1">IF(NOTA[[#This Row],[NAMA BARANG]]="","",INDEX(NOTA[SUPPLIER],MATCH(,INDIRECT(ADDRESS(ROW(NOTA[ID]),COLUMN(NOTA[ID]))&amp;":"&amp;ADDRESS(ROW(),COLUMN(NOTA[ID]))),-1)))</f>
        <v>ATALI MAKMUR</v>
      </c>
      <c r="AH158" s="60" t="str">
        <f ca="1">IF(NOTA[[#This Row],[ID_H]]="","",IF(NOTA[[#This Row],[FAKTUR]]="",INDIRECT(ADDRESS(ROW()-1,COLUMN())),NOTA[[#This Row],[FAKTUR]]))</f>
        <v>ARTO MORO</v>
      </c>
      <c r="AI158" s="27" t="str">
        <f ca="1">IF(NOTA[[#This Row],[ID]]="","",COUNTIF(NOTA[ID_H],NOTA[[#This Row],[ID_H]]))</f>
        <v/>
      </c>
      <c r="AJ158" s="27">
        <f ca="1">IF(NOTA[[#This Row],[TGL.NOTA]]="",IF(NOTA[[#This Row],[SUPPLIER_H]]="","",AJ157),MONTH(NOTA[[#This Row],[TGL.NOTA]]))</f>
        <v>5</v>
      </c>
      <c r="AK15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M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8" s="27" t="str">
        <f>IF(NOTA[[#This Row],[CONCAT4]]="","",_xlfn.IFNA(MATCH(NOTA[[#This Row],[CONCAT4]],[2]!RAW[CONCAT_H],0),FALSE))</f>
        <v/>
      </c>
      <c r="AP158" s="146">
        <f>IF(NOTA[[#This Row],[CONCAT1]]="","",MATCH(NOTA[[#This Row],[CONCAT1]],[3]!db[NB NOTA_C],0)+1)</f>
        <v>2416</v>
      </c>
    </row>
    <row r="159" spans="1:42" ht="20.100000000000001" customHeight="1" x14ac:dyDescent="0.25">
      <c r="A159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8" t="str">
        <f>IF(NOTA[[#This Row],[ID_P]]="","",MATCH(NOTA[[#This Row],[ID_P]],[1]!B_MSK[N_ID],0))</f>
        <v/>
      </c>
      <c r="D159" s="68" t="str">
        <f ca="1">IF(NOTA[[#This Row],[NAMA BARANG]]="","",INDEX(NOTA[ID],MATCH(,INDIRECT(ADDRESS(ROW(NOTA[ID]),COLUMN(NOTA[ID]))&amp;":"&amp;ADDRESS(ROW(),COLUMN(NOTA[ID]))),-1)))</f>
        <v/>
      </c>
      <c r="E159" s="56"/>
      <c r="F159" s="16"/>
      <c r="G159" s="16"/>
      <c r="H159" s="20"/>
      <c r="I159" s="58"/>
      <c r="J159" s="57"/>
      <c r="K159" s="58"/>
      <c r="L159" s="16"/>
      <c r="M159" s="59"/>
      <c r="N159" s="58"/>
      <c r="O159" s="16"/>
      <c r="P159" s="60"/>
      <c r="Q159" s="61"/>
      <c r="R159" s="28"/>
      <c r="S159" s="62"/>
      <c r="T159" s="62"/>
      <c r="U159" s="63"/>
      <c r="V159" s="78"/>
      <c r="W159" s="63" t="str">
        <f>IF(NOTA[[#This Row],[HARGA/ CTN]]="",NOTA[[#This Row],[JUMLAH_H]],NOTA[[#This Row],[HARGA/ CTN]]*IF(NOTA[[#This Row],[C]]="",0,NOTA[[#This Row],[C]]))</f>
        <v/>
      </c>
      <c r="X159" s="63" t="str">
        <f>IF(NOTA[[#This Row],[JUMLAH]]="","",NOTA[[#This Row],[JUMLAH]]*NOTA[[#This Row],[DISC 1]])</f>
        <v/>
      </c>
      <c r="Y159" s="63" t="str">
        <f>IF(NOTA[[#This Row],[JUMLAH]]="","",(NOTA[[#This Row],[JUMLAH]]-NOTA[[#This Row],[DISC 1-]])*NOTA[[#This Row],[DISC 2]])</f>
        <v/>
      </c>
      <c r="Z159" s="63" t="str">
        <f>IF(NOTA[[#This Row],[JUMLAH]]="","",NOTA[[#This Row],[DISC 1-]]+NOTA[[#This Row],[DISC 2-]])</f>
        <v/>
      </c>
      <c r="AA159" s="63" t="str">
        <f>IF(NOTA[[#This Row],[JUMLAH]]="","",NOTA[[#This Row],[JUMLAH]]-NOTA[[#This Row],[DISC]])</f>
        <v/>
      </c>
      <c r="AB1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63" t="str">
        <f>IF(OR(NOTA[[#This Row],[QTY]]="",NOTA[[#This Row],[HARGA SATUAN]]="",),"",NOTA[[#This Row],[QTY]]*NOTA[[#This Row],[HARGA SATUAN]])</f>
        <v/>
      </c>
      <c r="AF159" s="57" t="str">
        <f ca="1">IF(NOTA[ID_H]="","",INDEX(NOTA[TANGGAL],MATCH(,INDIRECT(ADDRESS(ROW(NOTA[TANGGAL]),COLUMN(NOTA[TANGGAL]))&amp;":"&amp;ADDRESS(ROW(),COLUMN(NOTA[TANGGAL]))),-1)))</f>
        <v/>
      </c>
      <c r="AG159" s="60" t="str">
        <f ca="1">IF(NOTA[[#This Row],[NAMA BARANG]]="","",INDEX(NOTA[SUPPLIER],MATCH(,INDIRECT(ADDRESS(ROW(NOTA[ID]),COLUMN(NOTA[ID]))&amp;":"&amp;ADDRESS(ROW(),COLUMN(NOTA[ID]))),-1)))</f>
        <v/>
      </c>
      <c r="AH159" s="60" t="str">
        <f ca="1">IF(NOTA[[#This Row],[ID_H]]="","",IF(NOTA[[#This Row],[FAKTUR]]="",INDIRECT(ADDRESS(ROW()-1,COLUMN())),NOTA[[#This Row],[FAKTUR]]))</f>
        <v/>
      </c>
      <c r="AI159" s="27" t="str">
        <f ca="1">IF(NOTA[[#This Row],[ID]]="","",COUNTIF(NOTA[ID_H],NOTA[[#This Row],[ID_H]]))</f>
        <v/>
      </c>
      <c r="AJ159" s="27" t="str">
        <f ca="1">IF(NOTA[[#This Row],[TGL.NOTA]]="",IF(NOTA[[#This Row],[SUPPLIER_H]]="","",AJ158),MONTH(NOTA[[#This Row],[TGL.NOTA]]))</f>
        <v/>
      </c>
      <c r="AK159" s="27" t="str">
        <f>LOWER(SUBSTITUTE(SUBSTITUTE(SUBSTITUTE(SUBSTITUTE(SUBSTITUTE(SUBSTITUTE(SUBSTITUTE(SUBSTITUTE(SUBSTITUTE(NOTA[NAMA BARANG]," ",),".",""),"-",""),"(",""),")",""),",",""),"/",""),"""",""),"+",""))</f>
        <v/>
      </c>
      <c r="AL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9" s="27" t="str">
        <f>IF(NOTA[[#This Row],[CONCAT4]]="","",_xlfn.IFNA(MATCH(NOTA[[#This Row],[CONCAT4]],[2]!RAW[CONCAT_H],0),FALSE))</f>
        <v/>
      </c>
      <c r="AP159" s="146" t="str">
        <f>IF(NOTA[[#This Row],[CONCAT1]]="","",MATCH(NOTA[[#This Row],[CONCAT1]],[3]!db[NB NOTA_C],0)+1)</f>
        <v/>
      </c>
    </row>
    <row r="160" spans="1:42" ht="20.100000000000001" customHeight="1" x14ac:dyDescent="0.25">
      <c r="A160" s="60">
        <f ca="1">IF(INDIRECT(ADDRESS(ROW()-1,COLUMN(NOTA[[#Headers],[ID]])))="ID",1,IF(NOTA[[#This Row],[FAKTUR]]="","",COUNT(INDIRECT(ADDRESS(ROW(NOTA[ID]),COLUMN(NOTA[ID]))&amp;":"&amp;ADDRESS(ROW()-1,COLUMN(NOTA[ID]))))+1))</f>
        <v>27</v>
      </c>
      <c r="B160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0" s="68" t="e">
        <f ca="1">IF(NOTA[[#This Row],[ID_P]]="","",MATCH(NOTA[[#This Row],[ID_P]],[1]!B_MSK[N_ID],0))</f>
        <v>#REF!</v>
      </c>
      <c r="D160" s="68">
        <f ca="1">IF(NOTA[[#This Row],[NAMA BARANG]]="","",INDEX(NOTA[ID],MATCH(,INDIRECT(ADDRESS(ROW(NOTA[ID]),COLUMN(NOTA[ID]))&amp;":"&amp;ADDRESS(ROW(),COLUMN(NOTA[ID]))),-1)))</f>
        <v>27</v>
      </c>
      <c r="E160" s="56"/>
      <c r="F160" s="16" t="s">
        <v>52</v>
      </c>
      <c r="G160" s="16" t="s">
        <v>24</v>
      </c>
      <c r="H160" s="20" t="s">
        <v>312</v>
      </c>
      <c r="I160" s="58"/>
      <c r="J160" s="37">
        <v>45050</v>
      </c>
      <c r="K160" s="16"/>
      <c r="L160" s="16" t="s">
        <v>313</v>
      </c>
      <c r="M160" s="59">
        <v>1</v>
      </c>
      <c r="N160" s="58">
        <v>60</v>
      </c>
      <c r="O160" s="16" t="s">
        <v>160</v>
      </c>
      <c r="P160" s="60">
        <v>54000</v>
      </c>
      <c r="Q160" s="61"/>
      <c r="R160" s="28" t="s">
        <v>314</v>
      </c>
      <c r="S160" s="62">
        <v>0.125</v>
      </c>
      <c r="T160" s="62">
        <v>0.05</v>
      </c>
      <c r="U160" s="63"/>
      <c r="V160" s="78"/>
      <c r="W160" s="63">
        <f>IF(NOTA[[#This Row],[HARGA/ CTN]]="",NOTA[[#This Row],[JUMLAH_H]],NOTA[[#This Row],[HARGA/ CTN]]*IF(NOTA[[#This Row],[C]]="",0,NOTA[[#This Row],[C]]))</f>
        <v>3240000</v>
      </c>
      <c r="X160" s="63">
        <f>IF(NOTA[[#This Row],[JUMLAH]]="","",NOTA[[#This Row],[JUMLAH]]*NOTA[[#This Row],[DISC 1]])</f>
        <v>405000</v>
      </c>
      <c r="Y160" s="63">
        <f>IF(NOTA[[#This Row],[JUMLAH]]="","",(NOTA[[#This Row],[JUMLAH]]-NOTA[[#This Row],[DISC 1-]])*NOTA[[#This Row],[DISC 2]])</f>
        <v>141750</v>
      </c>
      <c r="Z160" s="63">
        <f>IF(NOTA[[#This Row],[JUMLAH]]="","",NOTA[[#This Row],[DISC 1-]]+NOTA[[#This Row],[DISC 2-]])</f>
        <v>546750</v>
      </c>
      <c r="AA160" s="63">
        <f>IF(NOTA[[#This Row],[JUMLAH]]="","",NOTA[[#This Row],[JUMLAH]]-NOTA[[#This Row],[DISC]])</f>
        <v>2693250</v>
      </c>
      <c r="AB1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6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60" s="63">
        <f>IF(OR(NOTA[[#This Row],[QTY]]="",NOTA[[#This Row],[HARGA SATUAN]]="",),"",NOTA[[#This Row],[QTY]]*NOTA[[#This Row],[HARGA SATUAN]])</f>
        <v>3240000</v>
      </c>
      <c r="AF160" s="57">
        <f ca="1">IF(NOTA[ID_H]="","",INDEX(NOTA[TANGGAL],MATCH(,INDIRECT(ADDRESS(ROW(NOTA[TANGGAL]),COLUMN(NOTA[TANGGAL]))&amp;":"&amp;ADDRESS(ROW(),COLUMN(NOTA[TANGGAL]))),-1)))</f>
        <v>45055</v>
      </c>
      <c r="AG160" s="60" t="str">
        <f ca="1">IF(NOTA[[#This Row],[NAMA BARANG]]="","",INDEX(NOTA[SUPPLIER],MATCH(,INDIRECT(ADDRESS(ROW(NOTA[ID]),COLUMN(NOTA[ID]))&amp;":"&amp;ADDRESS(ROW(),COLUMN(NOTA[ID]))),-1)))</f>
        <v>KALINDO SUKSES</v>
      </c>
      <c r="AH160" s="60" t="str">
        <f ca="1">IF(NOTA[[#This Row],[ID_H]]="","",IF(NOTA[[#This Row],[FAKTUR]]="",INDIRECT(ADDRESS(ROW()-1,COLUMN())),NOTA[[#This Row],[FAKTUR]]))</f>
        <v>ARTO MORO</v>
      </c>
      <c r="AI160" s="27">
        <f ca="1">IF(NOTA[[#This Row],[ID]]="","",COUNTIF(NOTA[ID_H],NOTA[[#This Row],[ID_H]]))</f>
        <v>7</v>
      </c>
      <c r="AJ160" s="27">
        <f>IF(NOTA[[#This Row],[TGL.NOTA]]="",IF(NOTA[[#This Row],[SUPPLIER_H]]="","",AJ159),MONTH(NOTA[[#This Row],[TGL.NOTA]]))</f>
        <v>5</v>
      </c>
      <c r="AK160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L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M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N160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O160" s="27" t="e">
        <f>IF(NOTA[[#This Row],[CONCAT4]]="","",_xlfn.IFNA(MATCH(NOTA[[#This Row],[CONCAT4]],[2]!RAW[CONCAT_H],0),FALSE))</f>
        <v>#REF!</v>
      </c>
      <c r="AP160" s="146">
        <f>IF(NOTA[[#This Row],[CONCAT1]]="","",MATCH(NOTA[[#This Row],[CONCAT1]],[3]!db[NB NOTA_C],0)+1)</f>
        <v>459</v>
      </c>
    </row>
    <row r="161" spans="1:42" ht="20.100000000000001" customHeight="1" x14ac:dyDescent="0.25">
      <c r="A161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8" t="str">
        <f>IF(NOTA[[#This Row],[ID_P]]="","",MATCH(NOTA[[#This Row],[ID_P]],[1]!B_MSK[N_ID],0))</f>
        <v/>
      </c>
      <c r="D161" s="68">
        <f ca="1">IF(NOTA[[#This Row],[NAMA BARANG]]="","",INDEX(NOTA[ID],MATCH(,INDIRECT(ADDRESS(ROW(NOTA[ID]),COLUMN(NOTA[ID]))&amp;":"&amp;ADDRESS(ROW(),COLUMN(NOTA[ID]))),-1)))</f>
        <v>27</v>
      </c>
      <c r="E161" s="56"/>
      <c r="F161" s="16"/>
      <c r="G161" s="16"/>
      <c r="H161" s="20"/>
      <c r="I161" s="58"/>
      <c r="J161" s="57"/>
      <c r="K161" s="58"/>
      <c r="L161" s="16" t="s">
        <v>315</v>
      </c>
      <c r="M161" s="59">
        <v>1</v>
      </c>
      <c r="N161" s="58">
        <v>80</v>
      </c>
      <c r="O161" s="16" t="s">
        <v>160</v>
      </c>
      <c r="P161" s="60">
        <v>50000</v>
      </c>
      <c r="Q161" s="61"/>
      <c r="R161" s="28" t="s">
        <v>316</v>
      </c>
      <c r="S161" s="62">
        <v>0.125</v>
      </c>
      <c r="T161" s="62">
        <v>0.05</v>
      </c>
      <c r="U161" s="63"/>
      <c r="V161" s="78"/>
      <c r="W161" s="63">
        <f>IF(NOTA[[#This Row],[HARGA/ CTN]]="",NOTA[[#This Row],[JUMLAH_H]],NOTA[[#This Row],[HARGA/ CTN]]*IF(NOTA[[#This Row],[C]]="",0,NOTA[[#This Row],[C]]))</f>
        <v>4000000</v>
      </c>
      <c r="X161" s="63">
        <f>IF(NOTA[[#This Row],[JUMLAH]]="","",NOTA[[#This Row],[JUMLAH]]*NOTA[[#This Row],[DISC 1]])</f>
        <v>500000</v>
      </c>
      <c r="Y161" s="63">
        <f>IF(NOTA[[#This Row],[JUMLAH]]="","",(NOTA[[#This Row],[JUMLAH]]-NOTA[[#This Row],[DISC 1-]])*NOTA[[#This Row],[DISC 2]])</f>
        <v>175000</v>
      </c>
      <c r="Z161" s="63">
        <f>IF(NOTA[[#This Row],[JUMLAH]]="","",NOTA[[#This Row],[DISC 1-]]+NOTA[[#This Row],[DISC 2-]])</f>
        <v>675000</v>
      </c>
      <c r="AA161" s="63">
        <f>IF(NOTA[[#This Row],[JUMLAH]]="","",NOTA[[#This Row],[JUMLAH]]-NOTA[[#This Row],[DISC]])</f>
        <v>3325000</v>
      </c>
      <c r="AB1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6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61" s="63">
        <f>IF(OR(NOTA[[#This Row],[QTY]]="",NOTA[[#This Row],[HARGA SATUAN]]="",),"",NOTA[[#This Row],[QTY]]*NOTA[[#This Row],[HARGA SATUAN]])</f>
        <v>4000000</v>
      </c>
      <c r="AF161" s="57">
        <f ca="1">IF(NOTA[ID_H]="","",INDEX(NOTA[TANGGAL],MATCH(,INDIRECT(ADDRESS(ROW(NOTA[TANGGAL]),COLUMN(NOTA[TANGGAL]))&amp;":"&amp;ADDRESS(ROW(),COLUMN(NOTA[TANGGAL]))),-1)))</f>
        <v>45055</v>
      </c>
      <c r="AG161" s="60" t="str">
        <f ca="1">IF(NOTA[[#This Row],[NAMA BARANG]]="","",INDEX(NOTA[SUPPLIER],MATCH(,INDIRECT(ADDRESS(ROW(NOTA[ID]),COLUMN(NOTA[ID]))&amp;":"&amp;ADDRESS(ROW(),COLUMN(NOTA[ID]))),-1)))</f>
        <v>KALINDO SUKSES</v>
      </c>
      <c r="AH161" s="60" t="str">
        <f ca="1">IF(NOTA[[#This Row],[ID_H]]="","",IF(NOTA[[#This Row],[FAKTUR]]="",INDIRECT(ADDRESS(ROW()-1,COLUMN())),NOTA[[#This Row],[FAKTUR]]))</f>
        <v>ARTO MORO</v>
      </c>
      <c r="AI161" s="27" t="str">
        <f ca="1">IF(NOTA[[#This Row],[ID]]="","",COUNTIF(NOTA[ID_H],NOTA[[#This Row],[ID_H]]))</f>
        <v/>
      </c>
      <c r="AJ161" s="27">
        <f ca="1">IF(NOTA[[#This Row],[TGL.NOTA]]="",IF(NOTA[[#This Row],[SUPPLIER_H]]="","",AJ160),MONTH(NOTA[[#This Row],[TGL.NOTA]]))</f>
        <v>5</v>
      </c>
      <c r="AK161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L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M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N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1" s="27" t="str">
        <f>IF(NOTA[[#This Row],[CONCAT4]]="","",_xlfn.IFNA(MATCH(NOTA[[#This Row],[CONCAT4]],[2]!RAW[CONCAT_H],0),FALSE))</f>
        <v/>
      </c>
      <c r="AP161" s="146">
        <f>IF(NOTA[[#This Row],[CONCAT1]]="","",MATCH(NOTA[[#This Row],[CONCAT1]],[3]!db[NB NOTA_C],0)+1)</f>
        <v>434</v>
      </c>
    </row>
    <row r="162" spans="1:42" ht="20.100000000000001" customHeight="1" x14ac:dyDescent="0.25">
      <c r="A162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8" t="str">
        <f>IF(NOTA[[#This Row],[ID_P]]="","",MATCH(NOTA[[#This Row],[ID_P]],[1]!B_MSK[N_ID],0))</f>
        <v/>
      </c>
      <c r="D162" s="68">
        <f ca="1">IF(NOTA[[#This Row],[NAMA BARANG]]="","",INDEX(NOTA[ID],MATCH(,INDIRECT(ADDRESS(ROW(NOTA[ID]),COLUMN(NOTA[ID]))&amp;":"&amp;ADDRESS(ROW(),COLUMN(NOTA[ID]))),-1)))</f>
        <v>27</v>
      </c>
      <c r="E162" s="56"/>
      <c r="F162" s="16"/>
      <c r="G162" s="16"/>
      <c r="H162" s="20"/>
      <c r="I162" s="58"/>
      <c r="J162" s="57"/>
      <c r="K162" s="58"/>
      <c r="L162" s="16" t="s">
        <v>317</v>
      </c>
      <c r="M162" s="59">
        <v>1</v>
      </c>
      <c r="N162" s="58">
        <v>80</v>
      </c>
      <c r="O162" s="16" t="s">
        <v>160</v>
      </c>
      <c r="P162" s="60">
        <v>67000</v>
      </c>
      <c r="Q162" s="61"/>
      <c r="R162" s="28" t="s">
        <v>316</v>
      </c>
      <c r="S162" s="62">
        <v>0.125</v>
      </c>
      <c r="T162" s="62">
        <v>0.05</v>
      </c>
      <c r="U162" s="63"/>
      <c r="V162" s="78"/>
      <c r="W162" s="63">
        <f>IF(NOTA[[#This Row],[HARGA/ CTN]]="",NOTA[[#This Row],[JUMLAH_H]],NOTA[[#This Row],[HARGA/ CTN]]*IF(NOTA[[#This Row],[C]]="",0,NOTA[[#This Row],[C]]))</f>
        <v>5360000</v>
      </c>
      <c r="X162" s="63">
        <f>IF(NOTA[[#This Row],[JUMLAH]]="","",NOTA[[#This Row],[JUMLAH]]*NOTA[[#This Row],[DISC 1]])</f>
        <v>670000</v>
      </c>
      <c r="Y162" s="63">
        <f>IF(NOTA[[#This Row],[JUMLAH]]="","",(NOTA[[#This Row],[JUMLAH]]-NOTA[[#This Row],[DISC 1-]])*NOTA[[#This Row],[DISC 2]])</f>
        <v>234500</v>
      </c>
      <c r="Z162" s="63">
        <f>IF(NOTA[[#This Row],[JUMLAH]]="","",NOTA[[#This Row],[DISC 1-]]+NOTA[[#This Row],[DISC 2-]])</f>
        <v>904500</v>
      </c>
      <c r="AA162" s="63">
        <f>IF(NOTA[[#This Row],[JUMLAH]]="","",NOTA[[#This Row],[JUMLAH]]-NOTA[[#This Row],[DISC]])</f>
        <v>4455500</v>
      </c>
      <c r="AB1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60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162" s="63">
        <f>IF(OR(NOTA[[#This Row],[QTY]]="",NOTA[[#This Row],[HARGA SATUAN]]="",),"",NOTA[[#This Row],[QTY]]*NOTA[[#This Row],[HARGA SATUAN]])</f>
        <v>5360000</v>
      </c>
      <c r="AF162" s="57">
        <f ca="1">IF(NOTA[ID_H]="","",INDEX(NOTA[TANGGAL],MATCH(,INDIRECT(ADDRESS(ROW(NOTA[TANGGAL]),COLUMN(NOTA[TANGGAL]))&amp;":"&amp;ADDRESS(ROW(),COLUMN(NOTA[TANGGAL]))),-1)))</f>
        <v>45055</v>
      </c>
      <c r="AG162" s="60" t="str">
        <f ca="1">IF(NOTA[[#This Row],[NAMA BARANG]]="","",INDEX(NOTA[SUPPLIER],MATCH(,INDIRECT(ADDRESS(ROW(NOTA[ID]),COLUMN(NOTA[ID]))&amp;":"&amp;ADDRESS(ROW(),COLUMN(NOTA[ID]))),-1)))</f>
        <v>KALINDO SUKSES</v>
      </c>
      <c r="AH162" s="60" t="str">
        <f ca="1">IF(NOTA[[#This Row],[ID_H]]="","",IF(NOTA[[#This Row],[FAKTUR]]="",INDIRECT(ADDRESS(ROW()-1,COLUMN())),NOTA[[#This Row],[FAKTUR]]))</f>
        <v>ARTO MORO</v>
      </c>
      <c r="AI162" s="27" t="str">
        <f ca="1">IF(NOTA[[#This Row],[ID]]="","",COUNTIF(NOTA[ID_H],NOTA[[#This Row],[ID_H]]))</f>
        <v/>
      </c>
      <c r="AJ162" s="27">
        <f ca="1">IF(NOTA[[#This Row],[TGL.NOTA]]="",IF(NOTA[[#This Row],[SUPPLIER_H]]="","",AJ161),MONTH(NOTA[[#This Row],[TGL.NOTA]]))</f>
        <v>5</v>
      </c>
      <c r="AK162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L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M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N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2" s="27" t="str">
        <f>IF(NOTA[[#This Row],[CONCAT4]]="","",_xlfn.IFNA(MATCH(NOTA[[#This Row],[CONCAT4]],[2]!RAW[CONCAT_H],0),FALSE))</f>
        <v/>
      </c>
      <c r="AP162" s="146">
        <f>IF(NOTA[[#This Row],[CONCAT1]]="","",MATCH(NOTA[[#This Row],[CONCAT1]],[3]!db[NB NOTA_C],0)+1)</f>
        <v>433</v>
      </c>
    </row>
    <row r="163" spans="1:42" ht="20.100000000000001" customHeight="1" x14ac:dyDescent="0.25">
      <c r="A163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8" t="str">
        <f>IF(NOTA[[#This Row],[ID_P]]="","",MATCH(NOTA[[#This Row],[ID_P]],[1]!B_MSK[N_ID],0))</f>
        <v/>
      </c>
      <c r="D163" s="68">
        <f ca="1">IF(NOTA[[#This Row],[NAMA BARANG]]="","",INDEX(NOTA[ID],MATCH(,INDIRECT(ADDRESS(ROW(NOTA[ID]),COLUMN(NOTA[ID]))&amp;":"&amp;ADDRESS(ROW(),COLUMN(NOTA[ID]))),-1)))</f>
        <v>27</v>
      </c>
      <c r="E163" s="56"/>
      <c r="F163" s="16"/>
      <c r="G163" s="16"/>
      <c r="H163" s="20"/>
      <c r="I163" s="58"/>
      <c r="J163" s="57"/>
      <c r="K163" s="58"/>
      <c r="L163" s="16" t="s">
        <v>319</v>
      </c>
      <c r="M163" s="59"/>
      <c r="N163" s="58">
        <v>27</v>
      </c>
      <c r="O163" s="16" t="s">
        <v>160</v>
      </c>
      <c r="P163" s="60">
        <v>50000</v>
      </c>
      <c r="Q163" s="61"/>
      <c r="R163" s="28" t="s">
        <v>316</v>
      </c>
      <c r="S163" s="39">
        <v>0.125</v>
      </c>
      <c r="T163" s="62">
        <v>0.05</v>
      </c>
      <c r="U163" s="63"/>
      <c r="V163" s="78"/>
      <c r="W163" s="63">
        <f>IF(NOTA[[#This Row],[HARGA/ CTN]]="",NOTA[[#This Row],[JUMLAH_H]],NOTA[[#This Row],[HARGA/ CTN]]*IF(NOTA[[#This Row],[C]]="",0,NOTA[[#This Row],[C]]))</f>
        <v>1350000</v>
      </c>
      <c r="X163" s="63">
        <f>IF(NOTA[[#This Row],[JUMLAH]]="","",NOTA[[#This Row],[JUMLAH]]*NOTA[[#This Row],[DISC 1]])</f>
        <v>168750</v>
      </c>
      <c r="Y163" s="63">
        <f>IF(NOTA[[#This Row],[JUMLAH]]="","",(NOTA[[#This Row],[JUMLAH]]-NOTA[[#This Row],[DISC 1-]])*NOTA[[#This Row],[DISC 2]])</f>
        <v>59062.5</v>
      </c>
      <c r="Z163" s="63">
        <f>IF(NOTA[[#This Row],[JUMLAH]]="","",NOTA[[#This Row],[DISC 1-]]+NOTA[[#This Row],[DISC 2-]])</f>
        <v>227812.5</v>
      </c>
      <c r="AA163" s="63">
        <f>IF(NOTA[[#This Row],[JUMLAH]]="","",NOTA[[#This Row],[JUMLAH]]-NOTA[[#This Row],[DISC]])</f>
        <v>1122187.5</v>
      </c>
      <c r="AB1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60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3" s="63">
        <f>IF(OR(NOTA[[#This Row],[QTY]]="",NOTA[[#This Row],[HARGA SATUAN]]="",),"",NOTA[[#This Row],[QTY]]*NOTA[[#This Row],[HARGA SATUAN]])</f>
        <v>1350000</v>
      </c>
      <c r="AF163" s="57">
        <f ca="1">IF(NOTA[ID_H]="","",INDEX(NOTA[TANGGAL],MATCH(,INDIRECT(ADDRESS(ROW(NOTA[TANGGAL]),COLUMN(NOTA[TANGGAL]))&amp;":"&amp;ADDRESS(ROW(),COLUMN(NOTA[TANGGAL]))),-1)))</f>
        <v>45055</v>
      </c>
      <c r="AG163" s="60" t="str">
        <f ca="1">IF(NOTA[[#This Row],[NAMA BARANG]]="","",INDEX(NOTA[SUPPLIER],MATCH(,INDIRECT(ADDRESS(ROW(NOTA[ID]),COLUMN(NOTA[ID]))&amp;":"&amp;ADDRESS(ROW(),COLUMN(NOTA[ID]))),-1)))</f>
        <v>KALINDO SUKSES</v>
      </c>
      <c r="AH163" s="60" t="str">
        <f ca="1">IF(NOTA[[#This Row],[ID_H]]="","",IF(NOTA[[#This Row],[FAKTUR]]="",INDIRECT(ADDRESS(ROW()-1,COLUMN())),NOTA[[#This Row],[FAKTUR]]))</f>
        <v>ARTO MORO</v>
      </c>
      <c r="AI163" s="27" t="str">
        <f ca="1">IF(NOTA[[#This Row],[ID]]="","",COUNTIF(NOTA[ID_H],NOTA[[#This Row],[ID_H]]))</f>
        <v/>
      </c>
      <c r="AJ163" s="27">
        <f ca="1">IF(NOTA[[#This Row],[TGL.NOTA]]="",IF(NOTA[[#This Row],[SUPPLIER_H]]="","",AJ162),MONTH(NOTA[[#This Row],[TGL.NOTA]]))</f>
        <v>5</v>
      </c>
      <c r="AK163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L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M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N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3" s="27" t="str">
        <f>IF(NOTA[[#This Row],[CONCAT4]]="","",_xlfn.IFNA(MATCH(NOTA[[#This Row],[CONCAT4]],[2]!RAW[CONCAT_H],0),FALSE))</f>
        <v/>
      </c>
      <c r="AP163" s="146">
        <f>IF(NOTA[[#This Row],[CONCAT1]]="","",MATCH(NOTA[[#This Row],[CONCAT1]],[3]!db[NB NOTA_C],0)+1)</f>
        <v>430</v>
      </c>
    </row>
    <row r="164" spans="1:42" ht="20.100000000000001" customHeight="1" x14ac:dyDescent="0.25">
      <c r="A164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8" t="str">
        <f>IF(NOTA[[#This Row],[ID_P]]="","",MATCH(NOTA[[#This Row],[ID_P]],[1]!B_MSK[N_ID],0))</f>
        <v/>
      </c>
      <c r="D164" s="68">
        <f ca="1">IF(NOTA[[#This Row],[NAMA BARANG]]="","",INDEX(NOTA[ID],MATCH(,INDIRECT(ADDRESS(ROW(NOTA[ID]),COLUMN(NOTA[ID]))&amp;":"&amp;ADDRESS(ROW(),COLUMN(NOTA[ID]))),-1)))</f>
        <v>27</v>
      </c>
      <c r="E164" s="56"/>
      <c r="F164" s="16"/>
      <c r="G164" s="16"/>
      <c r="H164" s="20"/>
      <c r="I164" s="16"/>
      <c r="J164" s="57"/>
      <c r="K164" s="58"/>
      <c r="L164" s="16" t="s">
        <v>318</v>
      </c>
      <c r="M164" s="59"/>
      <c r="N164" s="58">
        <v>27</v>
      </c>
      <c r="O164" s="16" t="s">
        <v>160</v>
      </c>
      <c r="P164" s="60">
        <v>50000</v>
      </c>
      <c r="Q164" s="61"/>
      <c r="R164" s="28" t="s">
        <v>316</v>
      </c>
      <c r="S164" s="62">
        <v>0.125</v>
      </c>
      <c r="T164" s="62">
        <v>0.05</v>
      </c>
      <c r="U164" s="63"/>
      <c r="V164" s="26"/>
      <c r="W164" s="63">
        <f>IF(NOTA[[#This Row],[HARGA/ CTN]]="",NOTA[[#This Row],[JUMLAH_H]],NOTA[[#This Row],[HARGA/ CTN]]*IF(NOTA[[#This Row],[C]]="",0,NOTA[[#This Row],[C]]))</f>
        <v>1350000</v>
      </c>
      <c r="X164" s="63">
        <f>IF(NOTA[[#This Row],[JUMLAH]]="","",NOTA[[#This Row],[JUMLAH]]*NOTA[[#This Row],[DISC 1]])</f>
        <v>168750</v>
      </c>
      <c r="Y164" s="63">
        <f>IF(NOTA[[#This Row],[JUMLAH]]="","",(NOTA[[#This Row],[JUMLAH]]-NOTA[[#This Row],[DISC 1-]])*NOTA[[#This Row],[DISC 2]])</f>
        <v>59062.5</v>
      </c>
      <c r="Z164" s="63">
        <f>IF(NOTA[[#This Row],[JUMLAH]]="","",NOTA[[#This Row],[DISC 1-]]+NOTA[[#This Row],[DISC 2-]])</f>
        <v>227812.5</v>
      </c>
      <c r="AA164" s="63">
        <f>IF(NOTA[[#This Row],[JUMLAH]]="","",NOTA[[#This Row],[JUMLAH]]-NOTA[[#This Row],[DISC]])</f>
        <v>1122187.5</v>
      </c>
      <c r="AB1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60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4" s="63">
        <f>IF(OR(NOTA[[#This Row],[QTY]]="",NOTA[[#This Row],[HARGA SATUAN]]="",),"",NOTA[[#This Row],[QTY]]*NOTA[[#This Row],[HARGA SATUAN]])</f>
        <v>1350000</v>
      </c>
      <c r="AF164" s="57">
        <f ca="1">IF(NOTA[ID_H]="","",INDEX(NOTA[TANGGAL],MATCH(,INDIRECT(ADDRESS(ROW(NOTA[TANGGAL]),COLUMN(NOTA[TANGGAL]))&amp;":"&amp;ADDRESS(ROW(),COLUMN(NOTA[TANGGAL]))),-1)))</f>
        <v>45055</v>
      </c>
      <c r="AG164" s="60" t="str">
        <f ca="1">IF(NOTA[[#This Row],[NAMA BARANG]]="","",INDEX(NOTA[SUPPLIER],MATCH(,INDIRECT(ADDRESS(ROW(NOTA[ID]),COLUMN(NOTA[ID]))&amp;":"&amp;ADDRESS(ROW(),COLUMN(NOTA[ID]))),-1)))</f>
        <v>KALINDO SUKSES</v>
      </c>
      <c r="AH164" s="60" t="str">
        <f ca="1">IF(NOTA[[#This Row],[ID_H]]="","",IF(NOTA[[#This Row],[FAKTUR]]="",INDIRECT(ADDRESS(ROW()-1,COLUMN())),NOTA[[#This Row],[FAKTUR]]))</f>
        <v>ARTO MORO</v>
      </c>
      <c r="AI164" s="27" t="str">
        <f ca="1">IF(NOTA[[#This Row],[ID]]="","",COUNTIF(NOTA[ID_H],NOTA[[#This Row],[ID_H]]))</f>
        <v/>
      </c>
      <c r="AJ164" s="27">
        <f ca="1">IF(NOTA[[#This Row],[TGL.NOTA]]="",IF(NOTA[[#This Row],[SUPPLIER_H]]="","",AJ162),MONTH(NOTA[[#This Row],[TGL.NOTA]]))</f>
        <v>5</v>
      </c>
      <c r="AK164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L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M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N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4" s="27" t="str">
        <f>IF(NOTA[[#This Row],[CONCAT4]]="","",_xlfn.IFNA(MATCH(NOTA[[#This Row],[CONCAT4]],[2]!RAW[CONCAT_H],0),FALSE))</f>
        <v/>
      </c>
      <c r="AP164" s="146">
        <f>IF(NOTA[[#This Row],[CONCAT1]]="","",MATCH(NOTA[[#This Row],[CONCAT1]],[3]!db[NB NOTA_C],0)+1)</f>
        <v>431</v>
      </c>
    </row>
    <row r="165" spans="1:42" ht="20.100000000000001" customHeight="1" x14ac:dyDescent="0.25">
      <c r="A165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8" t="str">
        <f>IF(NOTA[[#This Row],[ID_P]]="","",MATCH(NOTA[[#This Row],[ID_P]],[1]!B_MSK[N_ID],0))</f>
        <v/>
      </c>
      <c r="D165" s="68">
        <f ca="1">IF(NOTA[[#This Row],[NAMA BARANG]]="","",INDEX(NOTA[ID],MATCH(,INDIRECT(ADDRESS(ROW(NOTA[ID]),COLUMN(NOTA[ID]))&amp;":"&amp;ADDRESS(ROW(),COLUMN(NOTA[ID]))),-1)))</f>
        <v>27</v>
      </c>
      <c r="E165" s="56"/>
      <c r="F165" s="16"/>
      <c r="G165" s="16"/>
      <c r="H165" s="20"/>
      <c r="I165" s="16"/>
      <c r="J165" s="57"/>
      <c r="K165" s="58"/>
      <c r="L165" s="16" t="s">
        <v>320</v>
      </c>
      <c r="M165" s="59"/>
      <c r="N165" s="58">
        <v>26</v>
      </c>
      <c r="O165" s="16" t="s">
        <v>160</v>
      </c>
      <c r="P165" s="60">
        <v>50000</v>
      </c>
      <c r="Q165" s="61"/>
      <c r="R165" s="28" t="s">
        <v>316</v>
      </c>
      <c r="S165" s="62">
        <v>0.125</v>
      </c>
      <c r="T165" s="62">
        <v>0.05</v>
      </c>
      <c r="U165" s="63"/>
      <c r="V165" s="78"/>
      <c r="W165" s="63">
        <f>IF(NOTA[[#This Row],[HARGA/ CTN]]="",NOTA[[#This Row],[JUMLAH_H]],NOTA[[#This Row],[HARGA/ CTN]]*IF(NOTA[[#This Row],[C]]="",0,NOTA[[#This Row],[C]]))</f>
        <v>1300000</v>
      </c>
      <c r="X165" s="63">
        <f>IF(NOTA[[#This Row],[JUMLAH]]="","",NOTA[[#This Row],[JUMLAH]]*NOTA[[#This Row],[DISC 1]])</f>
        <v>162500</v>
      </c>
      <c r="Y165" s="63">
        <f>IF(NOTA[[#This Row],[JUMLAH]]="","",(NOTA[[#This Row],[JUMLAH]]-NOTA[[#This Row],[DISC 1-]])*NOTA[[#This Row],[DISC 2]])</f>
        <v>56875</v>
      </c>
      <c r="Z165" s="63">
        <f>IF(NOTA[[#This Row],[JUMLAH]]="","",NOTA[[#This Row],[DISC 1-]]+NOTA[[#This Row],[DISC 2-]])</f>
        <v>219375</v>
      </c>
      <c r="AA165" s="63">
        <f>IF(NOTA[[#This Row],[JUMLAH]]="","",NOTA[[#This Row],[JUMLAH]]-NOTA[[#This Row],[DISC]])</f>
        <v>1080625</v>
      </c>
      <c r="AB1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6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165" s="63">
        <f>IF(OR(NOTA[[#This Row],[QTY]]="",NOTA[[#This Row],[HARGA SATUAN]]="",),"",NOTA[[#This Row],[QTY]]*NOTA[[#This Row],[HARGA SATUAN]])</f>
        <v>1300000</v>
      </c>
      <c r="AF165" s="57">
        <f ca="1">IF(NOTA[ID_H]="","",INDEX(NOTA[TANGGAL],MATCH(,INDIRECT(ADDRESS(ROW(NOTA[TANGGAL]),COLUMN(NOTA[TANGGAL]))&amp;":"&amp;ADDRESS(ROW(),COLUMN(NOTA[TANGGAL]))),-1)))</f>
        <v>45055</v>
      </c>
      <c r="AG165" s="60" t="str">
        <f ca="1">IF(NOTA[[#This Row],[NAMA BARANG]]="","",INDEX(NOTA[SUPPLIER],MATCH(,INDIRECT(ADDRESS(ROW(NOTA[ID]),COLUMN(NOTA[ID]))&amp;":"&amp;ADDRESS(ROW(),COLUMN(NOTA[ID]))),-1)))</f>
        <v>KALINDO SUKSES</v>
      </c>
      <c r="AH165" s="60" t="str">
        <f ca="1">IF(NOTA[[#This Row],[ID_H]]="","",IF(NOTA[[#This Row],[FAKTUR]]="",INDIRECT(ADDRESS(ROW()-1,COLUMN())),NOTA[[#This Row],[FAKTUR]]))</f>
        <v>ARTO MORO</v>
      </c>
      <c r="AI165" s="27" t="str">
        <f ca="1">IF(NOTA[[#This Row],[ID]]="","",COUNTIF(NOTA[ID_H],NOTA[[#This Row],[ID_H]]))</f>
        <v/>
      </c>
      <c r="AJ165" s="27">
        <f ca="1">IF(NOTA[[#This Row],[TGL.NOTA]]="",IF(NOTA[[#This Row],[SUPPLIER_H]]="","",AJ164),MONTH(NOTA[[#This Row],[TGL.NOTA]]))</f>
        <v>5</v>
      </c>
      <c r="AK165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L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M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N1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5" s="27" t="str">
        <f>IF(NOTA[[#This Row],[CONCAT4]]="","",_xlfn.IFNA(MATCH(NOTA[[#This Row],[CONCAT4]],[2]!RAW[CONCAT_H],0),FALSE))</f>
        <v/>
      </c>
      <c r="AP165" s="146">
        <f>IF(NOTA[[#This Row],[CONCAT1]]="","",MATCH(NOTA[[#This Row],[CONCAT1]],[3]!db[NB NOTA_C],0)+1)</f>
        <v>432</v>
      </c>
    </row>
    <row r="166" spans="1:42" ht="20.100000000000001" customHeight="1" x14ac:dyDescent="0.25">
      <c r="A166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8" t="str">
        <f>IF(NOTA[[#This Row],[ID_P]]="","",MATCH(NOTA[[#This Row],[ID_P]],[1]!B_MSK[N_ID],0))</f>
        <v/>
      </c>
      <c r="D166" s="68">
        <f ca="1">IF(NOTA[[#This Row],[NAMA BARANG]]="","",INDEX(NOTA[ID],MATCH(,INDIRECT(ADDRESS(ROW(NOTA[ID]),COLUMN(NOTA[ID]))&amp;":"&amp;ADDRESS(ROW(),COLUMN(NOTA[ID]))),-1)))</f>
        <v>27</v>
      </c>
      <c r="E166" s="56"/>
      <c r="F166" s="16"/>
      <c r="G166" s="16"/>
      <c r="H166" s="20"/>
      <c r="I166" s="48"/>
      <c r="J166" s="46"/>
      <c r="K166" s="58"/>
      <c r="L166" s="16" t="s">
        <v>321</v>
      </c>
      <c r="M166" s="59"/>
      <c r="N166" s="58">
        <v>4</v>
      </c>
      <c r="O166" s="16" t="s">
        <v>160</v>
      </c>
      <c r="P166" s="60">
        <v>42900</v>
      </c>
      <c r="Q166" s="61"/>
      <c r="R166" s="28" t="s">
        <v>322</v>
      </c>
      <c r="S166" s="62">
        <v>0.1</v>
      </c>
      <c r="T166" s="62">
        <v>0.05</v>
      </c>
      <c r="U166" s="63">
        <v>1382000</v>
      </c>
      <c r="V166" s="78" t="s">
        <v>181</v>
      </c>
      <c r="W166" s="63">
        <f>IF(NOTA[[#This Row],[HARGA/ CTN]]="",NOTA[[#This Row],[JUMLAH_H]],NOTA[[#This Row],[HARGA/ CTN]]*IF(NOTA[[#This Row],[C]]="",0,NOTA[[#This Row],[C]]))</f>
        <v>171600</v>
      </c>
      <c r="X166" s="63">
        <f>IF(NOTA[[#This Row],[JUMLAH]]="","",NOTA[[#This Row],[JUMLAH]]*NOTA[[#This Row],[DISC 1]])</f>
        <v>17160</v>
      </c>
      <c r="Y166" s="63">
        <f>IF(NOTA[[#This Row],[JUMLAH]]="","",(NOTA[[#This Row],[JUMLAH]]-NOTA[[#This Row],[DISC 1-]])*NOTA[[#This Row],[DISC 2]])</f>
        <v>7722</v>
      </c>
      <c r="Z166" s="63">
        <f>IF(NOTA[[#This Row],[JUMLAH]]="","",NOTA[[#This Row],[DISC 1-]]+NOTA[[#This Row],[DISC 2-]])</f>
        <v>24882</v>
      </c>
      <c r="AA166" s="63">
        <f>IF(NOTA[[#This Row],[JUMLAH]]="","",NOTA[[#This Row],[JUMLAH]]-NOTA[[#This Row],[DISC]])</f>
        <v>146718</v>
      </c>
      <c r="AB16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C16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D166" s="60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E166" s="63">
        <f>IF(OR(NOTA[[#This Row],[QTY]]="",NOTA[[#This Row],[HARGA SATUAN]]="",),"",NOTA[[#This Row],[QTY]]*NOTA[[#This Row],[HARGA SATUAN]])</f>
        <v>171600</v>
      </c>
      <c r="AF166" s="57">
        <f ca="1">IF(NOTA[ID_H]="","",INDEX(NOTA[TANGGAL],MATCH(,INDIRECT(ADDRESS(ROW(NOTA[TANGGAL]),COLUMN(NOTA[TANGGAL]))&amp;":"&amp;ADDRESS(ROW(),COLUMN(NOTA[TANGGAL]))),-1)))</f>
        <v>45055</v>
      </c>
      <c r="AG166" s="60" t="str">
        <f ca="1">IF(NOTA[[#This Row],[NAMA BARANG]]="","",INDEX(NOTA[SUPPLIER],MATCH(,INDIRECT(ADDRESS(ROW(NOTA[ID]),COLUMN(NOTA[ID]))&amp;":"&amp;ADDRESS(ROW(),COLUMN(NOTA[ID]))),-1)))</f>
        <v>KALINDO SUKSES</v>
      </c>
      <c r="AH166" s="60" t="str">
        <f ca="1">IF(NOTA[[#This Row],[ID_H]]="","",IF(NOTA[[#This Row],[FAKTUR]]="",INDIRECT(ADDRESS(ROW()-1,COLUMN())),NOTA[[#This Row],[FAKTUR]]))</f>
        <v>ARTO MORO</v>
      </c>
      <c r="AI166" s="27" t="str">
        <f ca="1">IF(NOTA[[#This Row],[ID]]="","",COUNTIF(NOTA[ID_H],NOTA[[#This Row],[ID_H]]))</f>
        <v/>
      </c>
      <c r="AJ166" s="27">
        <f ca="1">IF(NOTA[[#This Row],[TGL.NOTA]]="",IF(NOTA[[#This Row],[SUPPLIER_H]]="","",AJ165),MONTH(NOTA[[#This Row],[TGL.NOTA]]))</f>
        <v>5</v>
      </c>
      <c r="AK166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M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6" s="27" t="str">
        <f>IF(NOTA[[#This Row],[CONCAT4]]="","",_xlfn.IFNA(MATCH(NOTA[[#This Row],[CONCAT4]],[2]!RAW[CONCAT_H],0),FALSE))</f>
        <v/>
      </c>
      <c r="AP166" s="146">
        <f>IF(NOTA[[#This Row],[CONCAT1]]="","",MATCH(NOTA[[#This Row],[CONCAT1]],[3]!db[NB NOTA_C],0)+1)</f>
        <v>435</v>
      </c>
    </row>
    <row r="167" spans="1:42" ht="20.100000000000001" customHeight="1" x14ac:dyDescent="0.25">
      <c r="A167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8" t="str">
        <f>IF(NOTA[[#This Row],[ID_P]]="","",MATCH(NOTA[[#This Row],[ID_P]],[1]!B_MSK[N_ID],0))</f>
        <v/>
      </c>
      <c r="D167" s="68" t="str">
        <f ca="1">IF(NOTA[[#This Row],[NAMA BARANG]]="","",INDEX(NOTA[ID],MATCH(,INDIRECT(ADDRESS(ROW(NOTA[ID]),COLUMN(NOTA[ID]))&amp;":"&amp;ADDRESS(ROW(),COLUMN(NOTA[ID]))),-1)))</f>
        <v/>
      </c>
      <c r="E167" s="56"/>
      <c r="F167" s="16"/>
      <c r="G167" s="16"/>
      <c r="H167" s="20"/>
      <c r="I167" s="58"/>
      <c r="J167" s="57"/>
      <c r="K167" s="58"/>
      <c r="L167" s="16"/>
      <c r="M167" s="59"/>
      <c r="N167" s="58"/>
      <c r="O167" s="16"/>
      <c r="P167" s="60"/>
      <c r="Q167" s="61"/>
      <c r="R167" s="28"/>
      <c r="S167" s="62"/>
      <c r="T167" s="62"/>
      <c r="U167" s="63"/>
      <c r="V167" s="26"/>
      <c r="W167" s="63" t="str">
        <f>IF(NOTA[[#This Row],[HARGA/ CTN]]="",NOTA[[#This Row],[JUMLAH_H]],NOTA[[#This Row],[HARGA/ CTN]]*IF(NOTA[[#This Row],[C]]="",0,NOTA[[#This Row],[C]]))</f>
        <v/>
      </c>
      <c r="X167" s="63" t="str">
        <f>IF(NOTA[[#This Row],[JUMLAH]]="","",NOTA[[#This Row],[JUMLAH]]*NOTA[[#This Row],[DISC 1]])</f>
        <v/>
      </c>
      <c r="Y167" s="63" t="str">
        <f>IF(NOTA[[#This Row],[JUMLAH]]="","",(NOTA[[#This Row],[JUMLAH]]-NOTA[[#This Row],[DISC 1-]])*NOTA[[#This Row],[DISC 2]])</f>
        <v/>
      </c>
      <c r="Z167" s="63" t="str">
        <f>IF(NOTA[[#This Row],[JUMLAH]]="","",NOTA[[#This Row],[DISC 1-]]+NOTA[[#This Row],[DISC 2-]])</f>
        <v/>
      </c>
      <c r="AA167" s="63" t="str">
        <f>IF(NOTA[[#This Row],[JUMLAH]]="","",NOTA[[#This Row],[JUMLAH]]-NOTA[[#This Row],[DISC]])</f>
        <v/>
      </c>
      <c r="AB1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63" t="str">
        <f>IF(OR(NOTA[[#This Row],[QTY]]="",NOTA[[#This Row],[HARGA SATUAN]]="",),"",NOTA[[#This Row],[QTY]]*NOTA[[#This Row],[HARGA SATUAN]])</f>
        <v/>
      </c>
      <c r="AF167" s="57" t="str">
        <f ca="1">IF(NOTA[ID_H]="","",INDEX(NOTA[TANGGAL],MATCH(,INDIRECT(ADDRESS(ROW(NOTA[TANGGAL]),COLUMN(NOTA[TANGGAL]))&amp;":"&amp;ADDRESS(ROW(),COLUMN(NOTA[TANGGAL]))),-1)))</f>
        <v/>
      </c>
      <c r="AG167" s="60" t="str">
        <f ca="1">IF(NOTA[[#This Row],[NAMA BARANG]]="","",INDEX(NOTA[SUPPLIER],MATCH(,INDIRECT(ADDRESS(ROW(NOTA[ID]),COLUMN(NOTA[ID]))&amp;":"&amp;ADDRESS(ROW(),COLUMN(NOTA[ID]))),-1)))</f>
        <v/>
      </c>
      <c r="AH167" s="60" t="str">
        <f ca="1">IF(NOTA[[#This Row],[ID_H]]="","",IF(NOTA[[#This Row],[FAKTUR]]="",INDIRECT(ADDRESS(ROW()-1,COLUMN())),NOTA[[#This Row],[FAKTUR]]))</f>
        <v/>
      </c>
      <c r="AI167" s="27" t="str">
        <f ca="1">IF(NOTA[[#This Row],[ID]]="","",COUNTIF(NOTA[ID_H],NOTA[[#This Row],[ID_H]]))</f>
        <v/>
      </c>
      <c r="AJ167" s="27" t="str">
        <f ca="1">IF(NOTA[[#This Row],[TGL.NOTA]]="",IF(NOTA[[#This Row],[SUPPLIER_H]]="","",AJ166),MONTH(NOTA[[#This Row],[TGL.NOTA]]))</f>
        <v/>
      </c>
      <c r="AK167" s="27" t="str">
        <f>LOWER(SUBSTITUTE(SUBSTITUTE(SUBSTITUTE(SUBSTITUTE(SUBSTITUTE(SUBSTITUTE(SUBSTITUTE(SUBSTITUTE(SUBSTITUTE(NOTA[NAMA BARANG]," ",),".",""),"-",""),"(",""),")",""),",",""),"/",""),"""",""),"+",""))</f>
        <v/>
      </c>
      <c r="AL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7" s="27" t="str">
        <f>IF(NOTA[[#This Row],[CONCAT4]]="","",_xlfn.IFNA(MATCH(NOTA[[#This Row],[CONCAT4]],[2]!RAW[CONCAT_H],0),FALSE))</f>
        <v/>
      </c>
      <c r="AP167" s="146" t="str">
        <f>IF(NOTA[[#This Row],[CONCAT1]]="","",MATCH(NOTA[[#This Row],[CONCAT1]],[3]!db[NB NOTA_C],0)+1)</f>
        <v/>
      </c>
    </row>
    <row r="168" spans="1:42" ht="20.100000000000001" customHeight="1" x14ac:dyDescent="0.25">
      <c r="A168" s="60">
        <f ca="1">IF(INDIRECT(ADDRESS(ROW()-1,COLUMN(NOTA[[#Headers],[ID]])))="ID",1,IF(NOTA[[#This Row],[FAKTUR]]="","",COUNT(INDIRECT(ADDRESS(ROW(NOTA[ID]),COLUMN(NOTA[ID]))&amp;":"&amp;ADDRESS(ROW()-1,COLUMN(NOTA[ID]))))+1))</f>
        <v>28</v>
      </c>
      <c r="B168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68" s="68" t="e">
        <f ca="1">IF(NOTA[[#This Row],[ID_P]]="","",MATCH(NOTA[[#This Row],[ID_P]],[1]!B_MSK[N_ID],0))</f>
        <v>#REF!</v>
      </c>
      <c r="D168" s="68">
        <f ca="1">IF(NOTA[[#This Row],[NAMA BARANG]]="","",INDEX(NOTA[ID],MATCH(,INDIRECT(ADDRESS(ROW(NOTA[ID]),COLUMN(NOTA[ID]))&amp;":"&amp;ADDRESS(ROW(),COLUMN(NOTA[ID]))),-1)))</f>
        <v>28</v>
      </c>
      <c r="E168" s="56"/>
      <c r="F168" s="16" t="s">
        <v>23</v>
      </c>
      <c r="G168" s="16" t="s">
        <v>24</v>
      </c>
      <c r="H168" s="20" t="s">
        <v>323</v>
      </c>
      <c r="I168" s="16" t="s">
        <v>329</v>
      </c>
      <c r="J168" s="57">
        <v>45051</v>
      </c>
      <c r="K168" s="58"/>
      <c r="L168" s="16" t="s">
        <v>324</v>
      </c>
      <c r="M168" s="59">
        <v>2</v>
      </c>
      <c r="N168" s="58"/>
      <c r="O168" s="16"/>
      <c r="P168" s="60"/>
      <c r="Q168" s="61">
        <v>1995000</v>
      </c>
      <c r="R168" s="28"/>
      <c r="S168" s="62">
        <v>0.17</v>
      </c>
      <c r="T168" s="62"/>
      <c r="U168" s="63"/>
      <c r="V168" s="26"/>
      <c r="W168" s="63">
        <f>IF(NOTA[[#This Row],[HARGA/ CTN]]="",NOTA[[#This Row],[JUMLAH_H]],NOTA[[#This Row],[HARGA/ CTN]]*IF(NOTA[[#This Row],[C]]="",0,NOTA[[#This Row],[C]]))</f>
        <v>3990000</v>
      </c>
      <c r="X168" s="63">
        <f>IF(NOTA[[#This Row],[JUMLAH]]="","",NOTA[[#This Row],[JUMLAH]]*NOTA[[#This Row],[DISC 1]])</f>
        <v>678300</v>
      </c>
      <c r="Y168" s="63">
        <f>IF(NOTA[[#This Row],[JUMLAH]]="","",(NOTA[[#This Row],[JUMLAH]]-NOTA[[#This Row],[DISC 1-]])*NOTA[[#This Row],[DISC 2]])</f>
        <v>0</v>
      </c>
      <c r="Z168" s="63">
        <f>IF(NOTA[[#This Row],[JUMLAH]]="","",NOTA[[#This Row],[DISC 1-]]+NOTA[[#This Row],[DISC 2-]])</f>
        <v>678300</v>
      </c>
      <c r="AA168" s="63">
        <f>IF(NOTA[[#This Row],[JUMLAH]]="","",NOTA[[#This Row],[JUMLAH]]-NOTA[[#This Row],[DISC]])</f>
        <v>3311700</v>
      </c>
      <c r="AB1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60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68" s="63" t="str">
        <f>IF(OR(NOTA[[#This Row],[QTY]]="",NOTA[[#This Row],[HARGA SATUAN]]="",),"",NOTA[[#This Row],[QTY]]*NOTA[[#This Row],[HARGA SATUAN]])</f>
        <v/>
      </c>
      <c r="AF168" s="57">
        <f ca="1">IF(NOTA[ID_H]="","",INDEX(NOTA[TANGGAL],MATCH(,INDIRECT(ADDRESS(ROW(NOTA[TANGGAL]),COLUMN(NOTA[TANGGAL]))&amp;":"&amp;ADDRESS(ROW(),COLUMN(NOTA[TANGGAL]))),-1)))</f>
        <v>45055</v>
      </c>
      <c r="AG168" s="60" t="str">
        <f ca="1">IF(NOTA[[#This Row],[NAMA BARANG]]="","",INDEX(NOTA[SUPPLIER],MATCH(,INDIRECT(ADDRESS(ROW(NOTA[ID]),COLUMN(NOTA[ID]))&amp;":"&amp;ADDRESS(ROW(),COLUMN(NOTA[ID]))),-1)))</f>
        <v>KENKO SINAR INDONESIA</v>
      </c>
      <c r="AH168" s="60" t="str">
        <f ca="1">IF(NOTA[[#This Row],[ID_H]]="","",IF(NOTA[[#This Row],[FAKTUR]]="",INDIRECT(ADDRESS(ROW()-1,COLUMN())),NOTA[[#This Row],[FAKTUR]]))</f>
        <v>ARTO MORO</v>
      </c>
      <c r="AI168" s="27">
        <f ca="1">IF(NOTA[[#This Row],[ID]]="","",COUNTIF(NOTA[ID_H],NOTA[[#This Row],[ID_H]]))</f>
        <v>3</v>
      </c>
      <c r="AJ168" s="27">
        <f>IF(NOTA[[#This Row],[TGL.NOTA]]="",IF(NOTA[[#This Row],[SUPPLIER_H]]="","",AJ167),MONTH(NOTA[[#This Row],[TGL.NOTA]]))</f>
        <v>5</v>
      </c>
      <c r="AK168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1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O168" s="27" t="e">
        <f>IF(NOTA[[#This Row],[CONCAT4]]="","",_xlfn.IFNA(MATCH(NOTA[[#This Row],[CONCAT4]],[2]!RAW[CONCAT_H],0),FALSE))</f>
        <v>#REF!</v>
      </c>
      <c r="AP168" s="146">
        <f>IF(NOTA[[#This Row],[CONCAT1]]="","",MATCH(NOTA[[#This Row],[CONCAT1]],[3]!db[NB NOTA_C],0)+1)</f>
        <v>1357</v>
      </c>
    </row>
    <row r="169" spans="1:42" ht="20.100000000000001" customHeight="1" x14ac:dyDescent="0.25">
      <c r="A169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8" t="str">
        <f>IF(NOTA[[#This Row],[ID_P]]="","",MATCH(NOTA[[#This Row],[ID_P]],[1]!B_MSK[N_ID],0))</f>
        <v/>
      </c>
      <c r="D169" s="68">
        <f ca="1">IF(NOTA[[#This Row],[NAMA BARANG]]="","",INDEX(NOTA[ID],MATCH(,INDIRECT(ADDRESS(ROW(NOTA[ID]),COLUMN(NOTA[ID]))&amp;":"&amp;ADDRESS(ROW(),COLUMN(NOTA[ID]))),-1)))</f>
        <v>28</v>
      </c>
      <c r="E169" s="56"/>
      <c r="F169" s="16"/>
      <c r="G169" s="16"/>
      <c r="H169" s="20"/>
      <c r="I169" s="58"/>
      <c r="J169" s="57"/>
      <c r="K169" s="58"/>
      <c r="L169" s="16" t="s">
        <v>325</v>
      </c>
      <c r="M169" s="59">
        <v>1</v>
      </c>
      <c r="N169" s="58"/>
      <c r="O169" s="16"/>
      <c r="P169" s="60"/>
      <c r="Q169" s="61">
        <v>1922400</v>
      </c>
      <c r="R169" s="28"/>
      <c r="S169" s="62">
        <v>0.17</v>
      </c>
      <c r="T169" s="62"/>
      <c r="U169" s="63"/>
      <c r="V169" s="26"/>
      <c r="W169" s="63">
        <f>IF(NOTA[[#This Row],[HARGA/ CTN]]="",NOTA[[#This Row],[JUMLAH_H]],NOTA[[#This Row],[HARGA/ CTN]]*IF(NOTA[[#This Row],[C]]="",0,NOTA[[#This Row],[C]]))</f>
        <v>1922400</v>
      </c>
      <c r="X169" s="63">
        <f>IF(NOTA[[#This Row],[JUMLAH]]="","",NOTA[[#This Row],[JUMLAH]]*NOTA[[#This Row],[DISC 1]])</f>
        <v>326808</v>
      </c>
      <c r="Y169" s="63">
        <f>IF(NOTA[[#This Row],[JUMLAH]]="","",(NOTA[[#This Row],[JUMLAH]]-NOTA[[#This Row],[DISC 1-]])*NOTA[[#This Row],[DISC 2]])</f>
        <v>0</v>
      </c>
      <c r="Z169" s="63">
        <f>IF(NOTA[[#This Row],[JUMLAH]]="","",NOTA[[#This Row],[DISC 1-]]+NOTA[[#This Row],[DISC 2-]])</f>
        <v>326808</v>
      </c>
      <c r="AA169" s="63">
        <f>IF(NOTA[[#This Row],[JUMLAH]]="","",NOTA[[#This Row],[JUMLAH]]-NOTA[[#This Row],[DISC]])</f>
        <v>1595592</v>
      </c>
      <c r="AB1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60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169" s="63" t="str">
        <f>IF(OR(NOTA[[#This Row],[QTY]]="",NOTA[[#This Row],[HARGA SATUAN]]="",),"",NOTA[[#This Row],[QTY]]*NOTA[[#This Row],[HARGA SATUAN]])</f>
        <v/>
      </c>
      <c r="AF169" s="57">
        <f ca="1">IF(NOTA[ID_H]="","",INDEX(NOTA[TANGGAL],MATCH(,INDIRECT(ADDRESS(ROW(NOTA[TANGGAL]),COLUMN(NOTA[TANGGAL]))&amp;":"&amp;ADDRESS(ROW(),COLUMN(NOTA[TANGGAL]))),-1)))</f>
        <v>45055</v>
      </c>
      <c r="AG169" s="60" t="str">
        <f ca="1">IF(NOTA[[#This Row],[NAMA BARANG]]="","",INDEX(NOTA[SUPPLIER],MATCH(,INDIRECT(ADDRESS(ROW(NOTA[ID]),COLUMN(NOTA[ID]))&amp;":"&amp;ADDRESS(ROW(),COLUMN(NOTA[ID]))),-1)))</f>
        <v>KENKO SINAR INDONESIA</v>
      </c>
      <c r="AH169" s="60" t="str">
        <f ca="1">IF(NOTA[[#This Row],[ID_H]]="","",IF(NOTA[[#This Row],[FAKTUR]]="",INDIRECT(ADDRESS(ROW()-1,COLUMN())),NOTA[[#This Row],[FAKTUR]]))</f>
        <v>ARTO MORO</v>
      </c>
      <c r="AI169" s="27" t="str">
        <f ca="1">IF(NOTA[[#This Row],[ID]]="","",COUNTIF(NOTA[ID_H],NOTA[[#This Row],[ID_H]]))</f>
        <v/>
      </c>
      <c r="AJ169" s="27">
        <f ca="1">IF(NOTA[[#This Row],[TGL.NOTA]]="",IF(NOTA[[#This Row],[SUPPLIER_H]]="","",AJ168),MONTH(NOTA[[#This Row],[TGL.NOTA]]))</f>
        <v>5</v>
      </c>
      <c r="AK169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L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M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N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9" s="27" t="str">
        <f>IF(NOTA[[#This Row],[CONCAT4]]="","",_xlfn.IFNA(MATCH(NOTA[[#This Row],[CONCAT4]],[2]!RAW[CONCAT_H],0),FALSE))</f>
        <v/>
      </c>
      <c r="AP169" s="146">
        <f>IF(NOTA[[#This Row],[CONCAT1]]="","",MATCH(NOTA[[#This Row],[CONCAT1]],[3]!db[NB NOTA_C],0)+1)</f>
        <v>1181</v>
      </c>
    </row>
    <row r="170" spans="1:42" ht="20.100000000000001" customHeight="1" x14ac:dyDescent="0.25">
      <c r="A170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8" t="str">
        <f>IF(NOTA[[#This Row],[ID_P]]="","",MATCH(NOTA[[#This Row],[ID_P]],[1]!B_MSK[N_ID],0))</f>
        <v/>
      </c>
      <c r="D170" s="68">
        <f ca="1">IF(NOTA[[#This Row],[NAMA BARANG]]="","",INDEX(NOTA[ID],MATCH(,INDIRECT(ADDRESS(ROW(NOTA[ID]),COLUMN(NOTA[ID]))&amp;":"&amp;ADDRESS(ROW(),COLUMN(NOTA[ID]))),-1)))</f>
        <v>28</v>
      </c>
      <c r="E170" s="56"/>
      <c r="F170" s="16"/>
      <c r="G170" s="16"/>
      <c r="H170" s="20"/>
      <c r="I170" s="16"/>
      <c r="J170" s="57"/>
      <c r="K170" s="58"/>
      <c r="L170" s="16" t="s">
        <v>326</v>
      </c>
      <c r="M170" s="59">
        <v>3</v>
      </c>
      <c r="N170" s="58"/>
      <c r="O170" s="16"/>
      <c r="P170" s="60"/>
      <c r="Q170" s="61">
        <v>2352000</v>
      </c>
      <c r="R170" s="28"/>
      <c r="S170" s="39">
        <v>0.17</v>
      </c>
      <c r="T170" s="62"/>
      <c r="U170" s="63"/>
      <c r="V170" s="26"/>
      <c r="W170" s="63">
        <f>IF(NOTA[[#This Row],[HARGA/ CTN]]="",NOTA[[#This Row],[JUMLAH_H]],NOTA[[#This Row],[HARGA/ CTN]]*IF(NOTA[[#This Row],[C]]="",0,NOTA[[#This Row],[C]]))</f>
        <v>7056000</v>
      </c>
      <c r="X170" s="63">
        <f>IF(NOTA[[#This Row],[JUMLAH]]="","",NOTA[[#This Row],[JUMLAH]]*NOTA[[#This Row],[DISC 1]])</f>
        <v>1199520</v>
      </c>
      <c r="Y170" s="63">
        <f>IF(NOTA[[#This Row],[JUMLAH]]="","",(NOTA[[#This Row],[JUMLAH]]-NOTA[[#This Row],[DISC 1-]])*NOTA[[#This Row],[DISC 2]])</f>
        <v>0</v>
      </c>
      <c r="Z170" s="63">
        <f>IF(NOTA[[#This Row],[JUMLAH]]="","",NOTA[[#This Row],[DISC 1-]]+NOTA[[#This Row],[DISC 2-]])</f>
        <v>1199520</v>
      </c>
      <c r="AA170" s="63">
        <f>IF(NOTA[[#This Row],[JUMLAH]]="","",NOTA[[#This Row],[JUMLAH]]-NOTA[[#This Row],[DISC]])</f>
        <v>5856480</v>
      </c>
      <c r="AB17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C17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D170" s="6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70" s="63" t="str">
        <f>IF(OR(NOTA[[#This Row],[QTY]]="",NOTA[[#This Row],[HARGA SATUAN]]="",),"",NOTA[[#This Row],[QTY]]*NOTA[[#This Row],[HARGA SATUAN]])</f>
        <v/>
      </c>
      <c r="AF170" s="57">
        <f ca="1">IF(NOTA[ID_H]="","",INDEX(NOTA[TANGGAL],MATCH(,INDIRECT(ADDRESS(ROW(NOTA[TANGGAL]),COLUMN(NOTA[TANGGAL]))&amp;":"&amp;ADDRESS(ROW(),COLUMN(NOTA[TANGGAL]))),-1)))</f>
        <v>45055</v>
      </c>
      <c r="AG170" s="60" t="str">
        <f ca="1">IF(NOTA[[#This Row],[NAMA BARANG]]="","",INDEX(NOTA[SUPPLIER],MATCH(,INDIRECT(ADDRESS(ROW(NOTA[ID]),COLUMN(NOTA[ID]))&amp;":"&amp;ADDRESS(ROW(),COLUMN(NOTA[ID]))),-1)))</f>
        <v>KENKO SINAR INDONESIA</v>
      </c>
      <c r="AH170" s="60" t="str">
        <f ca="1">IF(NOTA[[#This Row],[ID_H]]="","",IF(NOTA[[#This Row],[FAKTUR]]="",INDIRECT(ADDRESS(ROW()-1,COLUMN())),NOTA[[#This Row],[FAKTUR]]))</f>
        <v>ARTO MORO</v>
      </c>
      <c r="AI170" s="27" t="str">
        <f ca="1">IF(NOTA[[#This Row],[ID]]="","",COUNTIF(NOTA[ID_H],NOTA[[#This Row],[ID_H]]))</f>
        <v/>
      </c>
      <c r="AJ170" s="27">
        <f ca="1">IF(NOTA[[#This Row],[TGL.NOTA]]="",IF(NOTA[[#This Row],[SUPPLIER_H]]="","",AJ169),MONTH(NOTA[[#This Row],[TGL.NOTA]]))</f>
        <v>5</v>
      </c>
      <c r="AK170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M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N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0" s="27" t="str">
        <f>IF(NOTA[[#This Row],[CONCAT4]]="","",_xlfn.IFNA(MATCH(NOTA[[#This Row],[CONCAT4]],[2]!RAW[CONCAT_H],0),FALSE))</f>
        <v/>
      </c>
      <c r="AP170" s="146">
        <f>IF(NOTA[[#This Row],[CONCAT1]]="","",MATCH(NOTA[[#This Row],[CONCAT1]],[3]!db[NB NOTA_C],0)+1)</f>
        <v>1381</v>
      </c>
    </row>
    <row r="171" spans="1:42" ht="20.100000000000001" customHeight="1" x14ac:dyDescent="0.25">
      <c r="A171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8" t="str">
        <f>IF(NOTA[[#This Row],[ID_P]]="","",MATCH(NOTA[[#This Row],[ID_P]],[1]!B_MSK[N_ID],0))</f>
        <v/>
      </c>
      <c r="D171" s="68" t="str">
        <f ca="1">IF(NOTA[[#This Row],[NAMA BARANG]]="","",INDEX(NOTA[ID],MATCH(,INDIRECT(ADDRESS(ROW(NOTA[ID]),COLUMN(NOTA[ID]))&amp;":"&amp;ADDRESS(ROW(),COLUMN(NOTA[ID]))),-1)))</f>
        <v/>
      </c>
      <c r="E171" s="56"/>
      <c r="F171" s="16"/>
      <c r="G171" s="16"/>
      <c r="H171" s="20"/>
      <c r="I171" s="58"/>
      <c r="J171" s="37"/>
      <c r="K171" s="58"/>
      <c r="L171" s="16"/>
      <c r="M171" s="59"/>
      <c r="N171" s="58"/>
      <c r="O171" s="16"/>
      <c r="P171" s="60"/>
      <c r="Q171" s="61"/>
      <c r="R171" s="28"/>
      <c r="S171" s="62"/>
      <c r="T171" s="62"/>
      <c r="U171" s="63"/>
      <c r="V171" s="26"/>
      <c r="W171" s="63" t="str">
        <f>IF(NOTA[[#This Row],[HARGA/ CTN]]="",NOTA[[#This Row],[JUMLAH_H]],NOTA[[#This Row],[HARGA/ CTN]]*IF(NOTA[[#This Row],[C]]="",0,NOTA[[#This Row],[C]]))</f>
        <v/>
      </c>
      <c r="X171" s="63" t="str">
        <f>IF(NOTA[[#This Row],[JUMLAH]]="","",NOTA[[#This Row],[JUMLAH]]*NOTA[[#This Row],[DISC 1]])</f>
        <v/>
      </c>
      <c r="Y171" s="63" t="str">
        <f>IF(NOTA[[#This Row],[JUMLAH]]="","",(NOTA[[#This Row],[JUMLAH]]-NOTA[[#This Row],[DISC 1-]])*NOTA[[#This Row],[DISC 2]])</f>
        <v/>
      </c>
      <c r="Z171" s="63" t="str">
        <f>IF(NOTA[[#This Row],[JUMLAH]]="","",NOTA[[#This Row],[DISC 1-]]+NOTA[[#This Row],[DISC 2-]])</f>
        <v/>
      </c>
      <c r="AA171" s="63" t="str">
        <f>IF(NOTA[[#This Row],[JUMLAH]]="","",NOTA[[#This Row],[JUMLAH]]-NOTA[[#This Row],[DISC]])</f>
        <v/>
      </c>
      <c r="AB1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63" t="str">
        <f>IF(OR(NOTA[[#This Row],[QTY]]="",NOTA[[#This Row],[HARGA SATUAN]]="",),"",NOTA[[#This Row],[QTY]]*NOTA[[#This Row],[HARGA SATUAN]])</f>
        <v/>
      </c>
      <c r="AF171" s="57" t="str">
        <f ca="1">IF(NOTA[ID_H]="","",INDEX(NOTA[TANGGAL],MATCH(,INDIRECT(ADDRESS(ROW(NOTA[TANGGAL]),COLUMN(NOTA[TANGGAL]))&amp;":"&amp;ADDRESS(ROW(),COLUMN(NOTA[TANGGAL]))),-1)))</f>
        <v/>
      </c>
      <c r="AG171" s="60" t="str">
        <f ca="1">IF(NOTA[[#This Row],[NAMA BARANG]]="","",INDEX(NOTA[SUPPLIER],MATCH(,INDIRECT(ADDRESS(ROW(NOTA[ID]),COLUMN(NOTA[ID]))&amp;":"&amp;ADDRESS(ROW(),COLUMN(NOTA[ID]))),-1)))</f>
        <v/>
      </c>
      <c r="AH171" s="60" t="str">
        <f ca="1">IF(NOTA[[#This Row],[ID_H]]="","",IF(NOTA[[#This Row],[FAKTUR]]="",INDIRECT(ADDRESS(ROW()-1,COLUMN())),NOTA[[#This Row],[FAKTUR]]))</f>
        <v/>
      </c>
      <c r="AI171" s="27" t="str">
        <f ca="1">IF(NOTA[[#This Row],[ID]]="","",COUNTIF(NOTA[ID_H],NOTA[[#This Row],[ID_H]]))</f>
        <v/>
      </c>
      <c r="AJ171" s="27" t="str">
        <f ca="1">IF(NOTA[[#This Row],[TGL.NOTA]]="",IF(NOTA[[#This Row],[SUPPLIER_H]]="","",AJ170),MONTH(NOTA[[#This Row],[TGL.NOTA]]))</f>
        <v/>
      </c>
      <c r="AK171" s="27" t="str">
        <f>LOWER(SUBSTITUTE(SUBSTITUTE(SUBSTITUTE(SUBSTITUTE(SUBSTITUTE(SUBSTITUTE(SUBSTITUTE(SUBSTITUTE(SUBSTITUTE(NOTA[NAMA BARANG]," ",),".",""),"-",""),"(",""),")",""),",",""),"/",""),"""",""),"+",""))</f>
        <v/>
      </c>
      <c r="AL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1" s="27" t="str">
        <f>IF(NOTA[[#This Row],[CONCAT4]]="","",_xlfn.IFNA(MATCH(NOTA[[#This Row],[CONCAT4]],[2]!RAW[CONCAT_H],0),FALSE))</f>
        <v/>
      </c>
      <c r="AP171" s="146" t="str">
        <f>IF(NOTA[[#This Row],[CONCAT1]]="","",MATCH(NOTA[[#This Row],[CONCAT1]],[3]!db[NB NOTA_C],0)+1)</f>
        <v/>
      </c>
    </row>
    <row r="172" spans="1:42" ht="20.100000000000001" customHeight="1" x14ac:dyDescent="0.25">
      <c r="A172" s="60">
        <f ca="1">IF(INDIRECT(ADDRESS(ROW()-1,COLUMN(NOTA[[#Headers],[ID]])))="ID",1,IF(NOTA[[#This Row],[FAKTUR]]="","",COUNT(INDIRECT(ADDRESS(ROW(NOTA[ID]),COLUMN(NOTA[ID]))&amp;":"&amp;ADDRESS(ROW()-1,COLUMN(NOTA[ID]))))+1))</f>
        <v>29</v>
      </c>
      <c r="B172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2" s="68" t="e">
        <f ca="1">IF(NOTA[[#This Row],[ID_P]]="","",MATCH(NOTA[[#This Row],[ID_P]],[1]!B_MSK[N_ID],0))</f>
        <v>#REF!</v>
      </c>
      <c r="D172" s="68">
        <f ca="1">IF(NOTA[[#This Row],[NAMA BARANG]]="","",INDEX(NOTA[ID],MATCH(,INDIRECT(ADDRESS(ROW(NOTA[ID]),COLUMN(NOTA[ID]))&amp;":"&amp;ADDRESS(ROW(),COLUMN(NOTA[ID]))),-1)))</f>
        <v>29</v>
      </c>
      <c r="E172" s="56"/>
      <c r="F172" s="16" t="s">
        <v>23</v>
      </c>
      <c r="G172" s="16" t="s">
        <v>24</v>
      </c>
      <c r="H172" s="20" t="s">
        <v>389</v>
      </c>
      <c r="I172" s="16" t="s">
        <v>330</v>
      </c>
      <c r="J172" s="57">
        <v>45050</v>
      </c>
      <c r="K172" s="58"/>
      <c r="L172" s="16" t="s">
        <v>327</v>
      </c>
      <c r="M172" s="59">
        <v>1</v>
      </c>
      <c r="N172" s="58"/>
      <c r="O172" s="16"/>
      <c r="P172" s="60"/>
      <c r="Q172" s="61">
        <v>2376000</v>
      </c>
      <c r="R172" s="28"/>
      <c r="S172" s="62">
        <v>0.17</v>
      </c>
      <c r="T172" s="62"/>
      <c r="U172" s="63"/>
      <c r="V172" s="26"/>
      <c r="W172" s="63">
        <f>IF(NOTA[[#This Row],[HARGA/ CTN]]="",NOTA[[#This Row],[JUMLAH_H]],NOTA[[#This Row],[HARGA/ CTN]]*IF(NOTA[[#This Row],[C]]="",0,NOTA[[#This Row],[C]]))</f>
        <v>2376000</v>
      </c>
      <c r="X172" s="63">
        <f>IF(NOTA[[#This Row],[JUMLAH]]="","",NOTA[[#This Row],[JUMLAH]]*NOTA[[#This Row],[DISC 1]])</f>
        <v>403920</v>
      </c>
      <c r="Y172" s="63">
        <f>IF(NOTA[[#This Row],[JUMLAH]]="","",(NOTA[[#This Row],[JUMLAH]]-NOTA[[#This Row],[DISC 1-]])*NOTA[[#This Row],[DISC 2]])</f>
        <v>0</v>
      </c>
      <c r="Z172" s="63">
        <f>IF(NOTA[[#This Row],[JUMLAH]]="","",NOTA[[#This Row],[DISC 1-]]+NOTA[[#This Row],[DISC 2-]])</f>
        <v>403920</v>
      </c>
      <c r="AA172" s="63">
        <f>IF(NOTA[[#This Row],[JUMLAH]]="","",NOTA[[#This Row],[JUMLAH]]-NOTA[[#This Row],[DISC]])</f>
        <v>1972080</v>
      </c>
      <c r="AB1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6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72" s="63" t="str">
        <f>IF(OR(NOTA[[#This Row],[QTY]]="",NOTA[[#This Row],[HARGA SATUAN]]="",),"",NOTA[[#This Row],[QTY]]*NOTA[[#This Row],[HARGA SATUAN]])</f>
        <v/>
      </c>
      <c r="AF172" s="57">
        <f ca="1">IF(NOTA[ID_H]="","",INDEX(NOTA[TANGGAL],MATCH(,INDIRECT(ADDRESS(ROW(NOTA[TANGGAL]),COLUMN(NOTA[TANGGAL]))&amp;":"&amp;ADDRESS(ROW(),COLUMN(NOTA[TANGGAL]))),-1)))</f>
        <v>45055</v>
      </c>
      <c r="AG172" s="60" t="str">
        <f ca="1">IF(NOTA[[#This Row],[NAMA BARANG]]="","",INDEX(NOTA[SUPPLIER],MATCH(,INDIRECT(ADDRESS(ROW(NOTA[ID]),COLUMN(NOTA[ID]))&amp;":"&amp;ADDRESS(ROW(),COLUMN(NOTA[ID]))),-1)))</f>
        <v>KENKO SINAR INDONESIA</v>
      </c>
      <c r="AH172" s="60" t="str">
        <f ca="1">IF(NOTA[[#This Row],[ID_H]]="","",IF(NOTA[[#This Row],[FAKTUR]]="",INDIRECT(ADDRESS(ROW()-1,COLUMN())),NOTA[[#This Row],[FAKTUR]]))</f>
        <v>ARTO MORO</v>
      </c>
      <c r="AI172" s="27">
        <f ca="1">IF(NOTA[[#This Row],[ID]]="","",COUNTIF(NOTA[ID_H],NOTA[[#This Row],[ID_H]]))</f>
        <v>2</v>
      </c>
      <c r="AJ172" s="27">
        <f>IF(NOTA[[#This Row],[TGL.NOTA]]="",IF(NOTA[[#This Row],[SUPPLIER_H]]="","",AJ171),MONTH(NOTA[[#This Row],[TGL.NOTA]]))</f>
        <v>5</v>
      </c>
      <c r="AK17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17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O172" s="27" t="e">
        <f>IF(NOTA[[#This Row],[CONCAT4]]="","",_xlfn.IFNA(MATCH(NOTA[[#This Row],[CONCAT4]],[2]!RAW[CONCAT_H],0),FALSE))</f>
        <v>#REF!</v>
      </c>
      <c r="AP172" s="146">
        <f>IF(NOTA[[#This Row],[CONCAT1]]="","",MATCH(NOTA[[#This Row],[CONCAT1]],[3]!db[NB NOTA_C],0)+1)</f>
        <v>1274</v>
      </c>
    </row>
    <row r="173" spans="1:42" ht="20.100000000000001" customHeight="1" x14ac:dyDescent="0.25">
      <c r="A173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68" t="str">
        <f>IF(NOTA[[#This Row],[ID_P]]="","",MATCH(NOTA[[#This Row],[ID_P]],[1]!B_MSK[N_ID],0))</f>
        <v/>
      </c>
      <c r="D173" s="68">
        <f ca="1">IF(NOTA[[#This Row],[NAMA BARANG]]="","",INDEX(NOTA[ID],MATCH(,INDIRECT(ADDRESS(ROW(NOTA[ID]),COLUMN(NOTA[ID]))&amp;":"&amp;ADDRESS(ROW(),COLUMN(NOTA[ID]))),-1)))</f>
        <v>29</v>
      </c>
      <c r="E173" s="56"/>
      <c r="F173" s="16"/>
      <c r="G173" s="16"/>
      <c r="H173" s="20"/>
      <c r="I173" s="16"/>
      <c r="J173" s="57"/>
      <c r="K173" s="58"/>
      <c r="L173" s="16" t="s">
        <v>328</v>
      </c>
      <c r="M173" s="59">
        <v>1</v>
      </c>
      <c r="N173" s="58"/>
      <c r="O173" s="16"/>
      <c r="P173" s="60"/>
      <c r="Q173" s="61">
        <v>3801600</v>
      </c>
      <c r="R173" s="28"/>
      <c r="S173" s="62">
        <v>0.17</v>
      </c>
      <c r="T173" s="62"/>
      <c r="U173" s="63"/>
      <c r="V173" s="26"/>
      <c r="W173" s="63">
        <f>IF(NOTA[[#This Row],[HARGA/ CTN]]="",NOTA[[#This Row],[JUMLAH_H]],NOTA[[#This Row],[HARGA/ CTN]]*IF(NOTA[[#This Row],[C]]="",0,NOTA[[#This Row],[C]]))</f>
        <v>3801600</v>
      </c>
      <c r="X173" s="63">
        <f>IF(NOTA[[#This Row],[JUMLAH]]="","",NOTA[[#This Row],[JUMLAH]]*NOTA[[#This Row],[DISC 1]])</f>
        <v>646272</v>
      </c>
      <c r="Y173" s="63">
        <f>IF(NOTA[[#This Row],[JUMLAH]]="","",(NOTA[[#This Row],[JUMLAH]]-NOTA[[#This Row],[DISC 1-]])*NOTA[[#This Row],[DISC 2]])</f>
        <v>0</v>
      </c>
      <c r="Z173" s="63">
        <f>IF(NOTA[[#This Row],[JUMLAH]]="","",NOTA[[#This Row],[DISC 1-]]+NOTA[[#This Row],[DISC 2-]])</f>
        <v>646272</v>
      </c>
      <c r="AA173" s="63">
        <f>IF(NOTA[[#This Row],[JUMLAH]]="","",NOTA[[#This Row],[JUMLAH]]-NOTA[[#This Row],[DISC]])</f>
        <v>3155328</v>
      </c>
      <c r="AB17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C17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D173" s="60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173" s="63" t="str">
        <f>IF(OR(NOTA[[#This Row],[QTY]]="",NOTA[[#This Row],[HARGA SATUAN]]="",),"",NOTA[[#This Row],[QTY]]*NOTA[[#This Row],[HARGA SATUAN]])</f>
        <v/>
      </c>
      <c r="AF173" s="57">
        <f ca="1">IF(NOTA[ID_H]="","",INDEX(NOTA[TANGGAL],MATCH(,INDIRECT(ADDRESS(ROW(NOTA[TANGGAL]),COLUMN(NOTA[TANGGAL]))&amp;":"&amp;ADDRESS(ROW(),COLUMN(NOTA[TANGGAL]))),-1)))</f>
        <v>45055</v>
      </c>
      <c r="AG173" s="60" t="str">
        <f ca="1">IF(NOTA[[#This Row],[NAMA BARANG]]="","",INDEX(NOTA[SUPPLIER],MATCH(,INDIRECT(ADDRESS(ROW(NOTA[ID]),COLUMN(NOTA[ID]))&amp;":"&amp;ADDRESS(ROW(),COLUMN(NOTA[ID]))),-1)))</f>
        <v>KENKO SINAR INDONESIA</v>
      </c>
      <c r="AH173" s="60" t="str">
        <f ca="1">IF(NOTA[[#This Row],[ID_H]]="","",IF(NOTA[[#This Row],[FAKTUR]]="",INDIRECT(ADDRESS(ROW()-1,COLUMN())),NOTA[[#This Row],[FAKTUR]]))</f>
        <v>ARTO MORO</v>
      </c>
      <c r="AI173" s="27" t="str">
        <f ca="1">IF(NOTA[[#This Row],[ID]]="","",COUNTIF(NOTA[ID_H],NOTA[[#This Row],[ID_H]]))</f>
        <v/>
      </c>
      <c r="AJ173" s="27">
        <f ca="1">IF(NOTA[[#This Row],[TGL.NOTA]]="",IF(NOTA[[#This Row],[SUPPLIER_H]]="","",AJ172),MONTH(NOTA[[#This Row],[TGL.NOTA]]))</f>
        <v>5</v>
      </c>
      <c r="AK173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M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3" s="27" t="str">
        <f>IF(NOTA[[#This Row],[CONCAT4]]="","",_xlfn.IFNA(MATCH(NOTA[[#This Row],[CONCAT4]],[2]!RAW[CONCAT_H],0),FALSE))</f>
        <v/>
      </c>
      <c r="AP173" s="146">
        <f>IF(NOTA[[#This Row],[CONCAT1]]="","",MATCH(NOTA[[#This Row],[CONCAT1]],[3]!db[NB NOTA_C],0)+1)</f>
        <v>1168</v>
      </c>
    </row>
    <row r="174" spans="1:42" ht="20.100000000000001" customHeight="1" x14ac:dyDescent="0.25">
      <c r="A174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8" t="str">
        <f>IF(NOTA[[#This Row],[ID_P]]="","",MATCH(NOTA[[#This Row],[ID_P]],[1]!B_MSK[N_ID],0))</f>
        <v/>
      </c>
      <c r="D174" s="68" t="str">
        <f ca="1">IF(NOTA[[#This Row],[NAMA BARANG]]="","",INDEX(NOTA[ID],MATCH(,INDIRECT(ADDRESS(ROW(NOTA[ID]),COLUMN(NOTA[ID]))&amp;":"&amp;ADDRESS(ROW(),COLUMN(NOTA[ID]))),-1)))</f>
        <v/>
      </c>
      <c r="E174" s="56"/>
      <c r="F174" s="58"/>
      <c r="G174" s="58"/>
      <c r="H174" s="64"/>
      <c r="I174" s="58"/>
      <c r="J174" s="57"/>
      <c r="K174" s="58"/>
      <c r="L174" s="16"/>
      <c r="M174" s="59"/>
      <c r="N174" s="58"/>
      <c r="O174" s="16"/>
      <c r="P174" s="60"/>
      <c r="Q174" s="61"/>
      <c r="R174" s="28"/>
      <c r="S174" s="62"/>
      <c r="T174" s="62"/>
      <c r="U174" s="63"/>
      <c r="V174" s="26"/>
      <c r="W174" s="63" t="str">
        <f>IF(NOTA[[#This Row],[HARGA/ CTN]]="",NOTA[[#This Row],[JUMLAH_H]],NOTA[[#This Row],[HARGA/ CTN]]*IF(NOTA[[#This Row],[C]]="",0,NOTA[[#This Row],[C]]))</f>
        <v/>
      </c>
      <c r="X174" s="63" t="str">
        <f>IF(NOTA[[#This Row],[JUMLAH]]="","",NOTA[[#This Row],[JUMLAH]]*NOTA[[#This Row],[DISC 1]])</f>
        <v/>
      </c>
      <c r="Y174" s="63" t="str">
        <f>IF(NOTA[[#This Row],[JUMLAH]]="","",(NOTA[[#This Row],[JUMLAH]]-NOTA[[#This Row],[DISC 1-]])*NOTA[[#This Row],[DISC 2]])</f>
        <v/>
      </c>
      <c r="Z174" s="63" t="str">
        <f>IF(NOTA[[#This Row],[JUMLAH]]="","",NOTA[[#This Row],[DISC 1-]]+NOTA[[#This Row],[DISC 2-]])</f>
        <v/>
      </c>
      <c r="AA174" s="63" t="str">
        <f>IF(NOTA[[#This Row],[JUMLAH]]="","",NOTA[[#This Row],[JUMLAH]]-NOTA[[#This Row],[DISC]])</f>
        <v/>
      </c>
      <c r="AB1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6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63" t="str">
        <f>IF(OR(NOTA[[#This Row],[QTY]]="",NOTA[[#This Row],[HARGA SATUAN]]="",),"",NOTA[[#This Row],[QTY]]*NOTA[[#This Row],[HARGA SATUAN]])</f>
        <v/>
      </c>
      <c r="AF174" s="57" t="str">
        <f ca="1">IF(NOTA[ID_H]="","",INDEX(NOTA[TANGGAL],MATCH(,INDIRECT(ADDRESS(ROW(NOTA[TANGGAL]),COLUMN(NOTA[TANGGAL]))&amp;":"&amp;ADDRESS(ROW(),COLUMN(NOTA[TANGGAL]))),-1)))</f>
        <v/>
      </c>
      <c r="AG174" s="60" t="str">
        <f ca="1">IF(NOTA[[#This Row],[NAMA BARANG]]="","",INDEX(NOTA[SUPPLIER],MATCH(,INDIRECT(ADDRESS(ROW(NOTA[ID]),COLUMN(NOTA[ID]))&amp;":"&amp;ADDRESS(ROW(),COLUMN(NOTA[ID]))),-1)))</f>
        <v/>
      </c>
      <c r="AH174" s="60" t="str">
        <f ca="1">IF(NOTA[[#This Row],[ID_H]]="","",IF(NOTA[[#This Row],[FAKTUR]]="",INDIRECT(ADDRESS(ROW()-1,COLUMN())),NOTA[[#This Row],[FAKTUR]]))</f>
        <v/>
      </c>
      <c r="AI174" s="27" t="str">
        <f ca="1">IF(NOTA[[#This Row],[ID]]="","",COUNTIF(NOTA[ID_H],NOTA[[#This Row],[ID_H]]))</f>
        <v/>
      </c>
      <c r="AJ174" s="27" t="str">
        <f ca="1">IF(NOTA[[#This Row],[TGL.NOTA]]="",IF(NOTA[[#This Row],[SUPPLIER_H]]="","",AJ173),MONTH(NOTA[[#This Row],[TGL.NOTA]]))</f>
        <v/>
      </c>
      <c r="AK174" s="27" t="str">
        <f>LOWER(SUBSTITUTE(SUBSTITUTE(SUBSTITUTE(SUBSTITUTE(SUBSTITUTE(SUBSTITUTE(SUBSTITUTE(SUBSTITUTE(SUBSTITUTE(NOTA[NAMA BARANG]," ",),".",""),"-",""),"(",""),")",""),",",""),"/",""),"""",""),"+",""))</f>
        <v/>
      </c>
      <c r="AL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4" s="27" t="str">
        <f>IF(NOTA[[#This Row],[CONCAT4]]="","",_xlfn.IFNA(MATCH(NOTA[[#This Row],[CONCAT4]],[2]!RAW[CONCAT_H],0),FALSE))</f>
        <v/>
      </c>
      <c r="AP174" s="146" t="str">
        <f>IF(NOTA[[#This Row],[CONCAT1]]="","",MATCH(NOTA[[#This Row],[CONCAT1]],[3]!db[NB NOTA_C],0)+1)</f>
        <v/>
      </c>
    </row>
    <row r="175" spans="1:42" ht="20.100000000000001" customHeight="1" x14ac:dyDescent="0.25">
      <c r="A175" s="60">
        <f ca="1">IF(INDIRECT(ADDRESS(ROW()-1,COLUMN(NOTA[[#Headers],[ID]])))="ID",1,IF(NOTA[[#This Row],[FAKTUR]]="","",COUNT(INDIRECT(ADDRESS(ROW(NOTA[ID]),COLUMN(NOTA[ID]))&amp;":"&amp;ADDRESS(ROW()-1,COLUMN(NOTA[ID]))))+1))</f>
        <v>30</v>
      </c>
      <c r="B175" s="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75" s="68" t="e">
        <f ca="1">IF(NOTA[[#This Row],[ID_P]]="","",MATCH(NOTA[[#This Row],[ID_P]],[1]!B_MSK[N_ID],0))</f>
        <v>#REF!</v>
      </c>
      <c r="D175" s="68">
        <f ca="1">IF(NOTA[[#This Row],[NAMA BARANG]]="","",INDEX(NOTA[ID],MATCH(,INDIRECT(ADDRESS(ROW(NOTA[ID]),COLUMN(NOTA[ID]))&amp;":"&amp;ADDRESS(ROW(),COLUMN(NOTA[ID]))),-1)))</f>
        <v>30</v>
      </c>
      <c r="E175" s="56"/>
      <c r="F175" s="16" t="s">
        <v>331</v>
      </c>
      <c r="G175" s="16" t="s">
        <v>112</v>
      </c>
      <c r="H175" s="20" t="s">
        <v>332</v>
      </c>
      <c r="I175" s="16"/>
      <c r="J175" s="57">
        <v>45052</v>
      </c>
      <c r="K175" s="58"/>
      <c r="L175" s="16" t="s">
        <v>333</v>
      </c>
      <c r="M175" s="59">
        <v>5</v>
      </c>
      <c r="N175" s="58">
        <v>60</v>
      </c>
      <c r="O175" s="16" t="s">
        <v>146</v>
      </c>
      <c r="P175" s="60">
        <v>40000</v>
      </c>
      <c r="Q175" s="61"/>
      <c r="R175" s="28" t="s">
        <v>334</v>
      </c>
      <c r="S175" s="62"/>
      <c r="T175" s="62"/>
      <c r="U175" s="83"/>
      <c r="V175" s="66"/>
      <c r="W175" s="63">
        <f>IF(NOTA[[#This Row],[HARGA/ CTN]]="",NOTA[[#This Row],[JUMLAH_H]],NOTA[[#This Row],[HARGA/ CTN]]*IF(NOTA[[#This Row],[C]]="",0,NOTA[[#This Row],[C]]))</f>
        <v>2400000</v>
      </c>
      <c r="X175" s="63">
        <f>IF(NOTA[[#This Row],[JUMLAH]]="","",NOTA[[#This Row],[JUMLAH]]*NOTA[[#This Row],[DISC 1]])</f>
        <v>0</v>
      </c>
      <c r="Y175" s="63">
        <f>IF(NOTA[[#This Row],[JUMLAH]]="","",(NOTA[[#This Row],[JUMLAH]]-NOTA[[#This Row],[DISC 1-]])*NOTA[[#This Row],[DISC 2]])</f>
        <v>0</v>
      </c>
      <c r="Z175" s="63">
        <f>IF(NOTA[[#This Row],[JUMLAH]]="","",NOTA[[#This Row],[DISC 1-]]+NOTA[[#This Row],[DISC 2-]])</f>
        <v>0</v>
      </c>
      <c r="AA175" s="63">
        <f>IF(NOTA[[#This Row],[JUMLAH]]="","",NOTA[[#This Row],[JUMLAH]]-NOTA[[#This Row],[DISC]])</f>
        <v>2400000</v>
      </c>
      <c r="AB1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60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75" s="63">
        <f>IF(OR(NOTA[[#This Row],[QTY]]="",NOTA[[#This Row],[HARGA SATUAN]]="",),"",NOTA[[#This Row],[QTY]]*NOTA[[#This Row],[HARGA SATUAN]])</f>
        <v>2400000</v>
      </c>
      <c r="AF175" s="57">
        <f ca="1">IF(NOTA[ID_H]="","",INDEX(NOTA[TANGGAL],MATCH(,INDIRECT(ADDRESS(ROW(NOTA[TANGGAL]),COLUMN(NOTA[TANGGAL]))&amp;":"&amp;ADDRESS(ROW(),COLUMN(NOTA[TANGGAL]))),-1)))</f>
        <v>45055</v>
      </c>
      <c r="AG175" s="60" t="str">
        <f ca="1">IF(NOTA[[#This Row],[NAMA BARANG]]="","",INDEX(NOTA[SUPPLIER],MATCH(,INDIRECT(ADDRESS(ROW(NOTA[ID]),COLUMN(NOTA[ID]))&amp;":"&amp;ADDRESS(ROW(),COLUMN(NOTA[ID]))),-1)))</f>
        <v>ETJ</v>
      </c>
      <c r="AH175" s="60" t="str">
        <f ca="1">IF(NOTA[[#This Row],[ID_H]]="","",IF(NOTA[[#This Row],[FAKTUR]]="",INDIRECT(ADDRESS(ROW()-1,COLUMN())),NOTA[[#This Row],[FAKTUR]]))</f>
        <v>UNTANA</v>
      </c>
      <c r="AI175" s="27">
        <f ca="1">IF(NOTA[[#This Row],[ID]]="","",COUNTIF(NOTA[ID_H],NOTA[[#This Row],[ID_H]]))</f>
        <v>9</v>
      </c>
      <c r="AJ175" s="27">
        <f>IF(NOTA[[#This Row],[TGL.NOTA]]="",IF(NOTA[[#This Row],[SUPPLIER_H]]="","",AJ174),MONTH(NOTA[[#This Row],[TGL.NOTA]]))</f>
        <v>5</v>
      </c>
      <c r="AK175" s="27" t="str">
        <f>LOWER(SUBSTITUTE(SUBSTITUTE(SUBSTITUTE(SUBSTITUTE(SUBSTITUTE(SUBSTITUTE(SUBSTITUTE(SUBSTITUTE(SUBSTITUTE(NOTA[NAMA BARANG]," ",),".",""),"-",""),"(",""),")",""),",",""),"/",""),"""",""),"+",""))</f>
        <v>entercboardantiapi</v>
      </c>
      <c r="AL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M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N17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</v>
      </c>
      <c r="AO175" s="27" t="e">
        <f>IF(NOTA[[#This Row],[CONCAT4]]="","",_xlfn.IFNA(MATCH(NOTA[[#This Row],[CONCAT4]],[2]!RAW[CONCAT_H],0),FALSE))</f>
        <v>#REF!</v>
      </c>
      <c r="AP175" s="146" t="e">
        <f>IF(NOTA[[#This Row],[CONCAT1]]="","",MATCH(NOTA[[#This Row],[CONCAT1]],[3]!db[NB NOTA_C],0)+1)</f>
        <v>#N/A</v>
      </c>
    </row>
    <row r="176" spans="1:42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>
        <f ca="1">IF(NOTA[[#This Row],[NAMA BARANG]]="","",INDEX(NOTA[ID],MATCH(,INDIRECT(ADDRESS(ROW(NOTA[ID]),COLUMN(NOTA[ID]))&amp;":"&amp;ADDRESS(ROW(),COLUMN(NOTA[ID]))),-1)))</f>
        <v>30</v>
      </c>
      <c r="E176" s="14"/>
      <c r="F176" s="16"/>
      <c r="G176" s="16"/>
      <c r="H176" s="20"/>
      <c r="I176" s="16"/>
      <c r="J176" s="37"/>
      <c r="K176" s="16"/>
      <c r="L176" s="16" t="s">
        <v>335</v>
      </c>
      <c r="M176" s="28">
        <v>3</v>
      </c>
      <c r="N176" s="16">
        <v>24</v>
      </c>
      <c r="O176" s="16" t="s">
        <v>146</v>
      </c>
      <c r="P176" s="35">
        <v>115000</v>
      </c>
      <c r="Q176" s="38"/>
      <c r="R176" s="28" t="s">
        <v>336</v>
      </c>
      <c r="S176" s="39"/>
      <c r="T176" s="39"/>
      <c r="U176" s="40"/>
      <c r="V176" s="26"/>
      <c r="W176" s="40">
        <f>IF(NOTA[[#This Row],[HARGA/ CTN]]="",NOTA[[#This Row],[JUMLAH_H]],NOTA[[#This Row],[HARGA/ CTN]]*IF(NOTA[[#This Row],[C]]="",0,NOTA[[#This Row],[C]]))</f>
        <v>2760000</v>
      </c>
      <c r="X176" s="40">
        <f>IF(NOTA[[#This Row],[JUMLAH]]="","",NOTA[[#This Row],[JUMLAH]]*NOTA[[#This Row],[DISC 1]])</f>
        <v>0</v>
      </c>
      <c r="Y176" s="40">
        <f>IF(NOTA[[#This Row],[JUMLAH]]="","",(NOTA[[#This Row],[JUMLAH]]-NOTA[[#This Row],[DISC 1-]])*NOTA[[#This Row],[DISC 2]])</f>
        <v>0</v>
      </c>
      <c r="Z176" s="40">
        <f>IF(NOTA[[#This Row],[JUMLAH]]="","",NOTA[[#This Row],[DISC 1-]]+NOTA[[#This Row],[DISC 2-]])</f>
        <v>0</v>
      </c>
      <c r="AA176" s="40">
        <f>IF(NOTA[[#This Row],[JUMLAH]]="","",NOTA[[#This Row],[JUMLAH]]-NOTA[[#This Row],[DISC]])</f>
        <v>2760000</v>
      </c>
      <c r="AB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176" s="40">
        <f>IF(OR(NOTA[[#This Row],[QTY]]="",NOTA[[#This Row],[HARGA SATUAN]]="",),"",NOTA[[#This Row],[QTY]]*NOTA[[#This Row],[HARGA SATUAN]])</f>
        <v>2760000</v>
      </c>
      <c r="AF176" s="37">
        <f ca="1">IF(NOTA[ID_H]="","",INDEX(NOTA[TANGGAL],MATCH(,INDIRECT(ADDRESS(ROW(NOTA[TANGGAL]),COLUMN(NOTA[TANGGAL]))&amp;":"&amp;ADDRESS(ROW(),COLUMN(NOTA[TANGGAL]))),-1)))</f>
        <v>45055</v>
      </c>
      <c r="AG176" s="35" t="str">
        <f ca="1">IF(NOTA[[#This Row],[NAMA BARANG]]="","",INDEX(NOTA[SUPPLIER],MATCH(,INDIRECT(ADDRESS(ROW(NOTA[ID]),COLUMN(NOTA[ID]))&amp;":"&amp;ADDRESS(ROW(),COLUMN(NOTA[ID]))),-1)))</f>
        <v>ETJ</v>
      </c>
      <c r="AH176" s="35" t="str">
        <f ca="1">IF(NOTA[[#This Row],[ID_H]]="","",IF(NOTA[[#This Row],[FAKTUR]]="",INDIRECT(ADDRESS(ROW()-1,COLUMN())),NOTA[[#This Row],[FAKTUR]]))</f>
        <v>UNTANA</v>
      </c>
      <c r="AI176" s="27" t="str">
        <f ca="1">IF(NOTA[[#This Row],[ID]]="","",COUNTIF(NOTA[ID_H],NOTA[[#This Row],[ID_H]]))</f>
        <v/>
      </c>
      <c r="AJ176" s="27">
        <f ca="1">IF(NOTA[[#This Row],[TGL.NOTA]]="",IF(NOTA[[#This Row],[SUPPLIER_H]]="","",AJ175),MONTH(NOTA[[#This Row],[TGL.NOTA]]))</f>
        <v>5</v>
      </c>
      <c r="AK176" s="27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L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M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N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6" s="27" t="str">
        <f>IF(NOTA[[#This Row],[CONCAT4]]="","",_xlfn.IFNA(MATCH(NOTA[[#This Row],[CONCAT4]],[2]!RAW[CONCAT_H],0),FALSE))</f>
        <v/>
      </c>
      <c r="AP176" s="146" t="e">
        <f>IF(NOTA[[#This Row],[CONCAT1]]="","",MATCH(NOTA[[#This Row],[CONCAT1]],[3]!db[NB NOTA_C],0)+1)</f>
        <v>#N/A</v>
      </c>
    </row>
    <row r="177" spans="1:42" ht="20.100000000000001" customHeight="1" x14ac:dyDescent="0.25">
      <c r="A1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6" t="str">
        <f>IF(NOTA[[#This Row],[ID_P]]="","",MATCH(NOTA[[#This Row],[ID_P]],[1]!B_MSK[N_ID],0))</f>
        <v/>
      </c>
      <c r="D177" s="36">
        <f ca="1">IF(NOTA[[#This Row],[NAMA BARANG]]="","",INDEX(NOTA[ID],MATCH(,INDIRECT(ADDRESS(ROW(NOTA[ID]),COLUMN(NOTA[ID]))&amp;":"&amp;ADDRESS(ROW(),COLUMN(NOTA[ID]))),-1)))</f>
        <v>30</v>
      </c>
      <c r="E177" s="14"/>
      <c r="F177" s="16"/>
      <c r="G177" s="16"/>
      <c r="H177" s="20"/>
      <c r="I177" s="16"/>
      <c r="J177" s="37"/>
      <c r="K177" s="16"/>
      <c r="L177" s="16" t="s">
        <v>337</v>
      </c>
      <c r="M177" s="28">
        <v>1</v>
      </c>
      <c r="N177" s="16">
        <v>70</v>
      </c>
      <c r="O177" s="16" t="s">
        <v>146</v>
      </c>
      <c r="P177" s="35">
        <v>26000</v>
      </c>
      <c r="Q177" s="38"/>
      <c r="R177" s="28"/>
      <c r="S177" s="39"/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1820000</v>
      </c>
      <c r="X177" s="40">
        <f>IF(NOTA[[#This Row],[JUMLAH]]="","",NOTA[[#This Row],[JUMLAH]]*NOTA[[#This Row],[DISC 1]])</f>
        <v>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0</v>
      </c>
      <c r="AA177" s="40">
        <f>IF(NOTA[[#This Row],[JUMLAH]]="","",NOTA[[#This Row],[JUMLAH]]-NOTA[[#This Row],[DISC]])</f>
        <v>1820000</v>
      </c>
      <c r="AB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E177" s="40">
        <f>IF(OR(NOTA[[#This Row],[QTY]]="",NOTA[[#This Row],[HARGA SATUAN]]="",),"",NOTA[[#This Row],[QTY]]*NOTA[[#This Row],[HARGA SATUAN]])</f>
        <v>1820000</v>
      </c>
      <c r="AF177" s="37">
        <f ca="1">IF(NOTA[ID_H]="","",INDEX(NOTA[TANGGAL],MATCH(,INDIRECT(ADDRESS(ROW(NOTA[TANGGAL]),COLUMN(NOTA[TANGGAL]))&amp;":"&amp;ADDRESS(ROW(),COLUMN(NOTA[TANGGAL]))),-1)))</f>
        <v>45055</v>
      </c>
      <c r="AG177" s="35" t="str">
        <f ca="1">IF(NOTA[[#This Row],[NAMA BARANG]]="","",INDEX(NOTA[SUPPLIER],MATCH(,INDIRECT(ADDRESS(ROW(NOTA[ID]),COLUMN(NOTA[ID]))&amp;":"&amp;ADDRESS(ROW(),COLUMN(NOTA[ID]))),-1)))</f>
        <v>ETJ</v>
      </c>
      <c r="AH177" s="35" t="str">
        <f ca="1">IF(NOTA[[#This Row],[ID_H]]="","",IF(NOTA[[#This Row],[FAKTUR]]="",INDIRECT(ADDRESS(ROW()-1,COLUMN())),NOTA[[#This Row],[FAKTUR]]))</f>
        <v>UNTANA</v>
      </c>
      <c r="AI177" s="27" t="str">
        <f ca="1">IF(NOTA[[#This Row],[ID]]="","",COUNTIF(NOTA[ID_H],NOTA[[#This Row],[ID_H]]))</f>
        <v/>
      </c>
      <c r="AJ177" s="27" t="e">
        <f ca="1">IF(NOTA[[#This Row],[TGL.NOTA]]="",IF(NOTA[[#This Row],[SUPPLIER_H]]="","",#REF!),MONTH(NOTA[[#This Row],[TGL.NOTA]]))</f>
        <v>#REF!</v>
      </c>
      <c r="AK177" s="27" t="str">
        <f>LOWER(SUBSTITUTE(SUBSTITUTE(SUBSTITUTE(SUBSTITUTE(SUBSTITUTE(SUBSTITUTE(SUBSTITUTE(SUBSTITUTE(SUBSTITUTE(NOTA[NAMA BARANG]," ",),".",""),"-",""),"(",""),")",""),",",""),"/",""),"""",""),"+",""))</f>
        <v>grssablon290</v>
      </c>
      <c r="AL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grssablon2901820000</v>
      </c>
      <c r="AM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grssablon2901820000</v>
      </c>
      <c r="AN1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7" s="27" t="str">
        <f>IF(NOTA[[#This Row],[CONCAT4]]="","",_xlfn.IFNA(MATCH(NOTA[[#This Row],[CONCAT4]],[2]!RAW[CONCAT_H],0),FALSE))</f>
        <v/>
      </c>
      <c r="AP177" s="146" t="e">
        <f>IF(NOTA[[#This Row],[CONCAT1]]="","",MATCH(NOTA[[#This Row],[CONCAT1]],[3]!db[NB NOTA_C],0)+1)</f>
        <v>#N/A</v>
      </c>
    </row>
    <row r="178" spans="1:42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30</v>
      </c>
      <c r="E178" s="14"/>
      <c r="F178" s="16"/>
      <c r="G178" s="16"/>
      <c r="H178" s="20"/>
      <c r="I178" s="16"/>
      <c r="J178" s="37"/>
      <c r="K178" s="16"/>
      <c r="L178" s="16" t="s">
        <v>338</v>
      </c>
      <c r="M178" s="28">
        <v>2</v>
      </c>
      <c r="N178" s="16">
        <v>960</v>
      </c>
      <c r="O178" s="16" t="s">
        <v>146</v>
      </c>
      <c r="P178" s="35">
        <v>7500</v>
      </c>
      <c r="Q178" s="38"/>
      <c r="R178" s="28" t="s">
        <v>344</v>
      </c>
      <c r="S178" s="39"/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7200000</v>
      </c>
      <c r="X178" s="40">
        <f>IF(NOTA[[#This Row],[JUMLAH]]="","",NOTA[[#This Row],[JUMLAH]]*NOTA[[#This Row],[DISC 1]])</f>
        <v>0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0</v>
      </c>
      <c r="AA178" s="40">
        <f>IF(NOTA[[#This Row],[JUMLAH]]="","",NOTA[[#This Row],[JUMLAH]]-NOTA[[#This Row],[DISC]])</f>
        <v>7200000</v>
      </c>
      <c r="AB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178" s="40">
        <f>IF(OR(NOTA[[#This Row],[QTY]]="",NOTA[[#This Row],[HARGA SATUAN]]="",),"",NOTA[[#This Row],[QTY]]*NOTA[[#This Row],[HARGA SATUAN]])</f>
        <v>7200000</v>
      </c>
      <c r="AF178" s="37">
        <f ca="1">IF(NOTA[ID_H]="","",INDEX(NOTA[TANGGAL],MATCH(,INDIRECT(ADDRESS(ROW(NOTA[TANGGAL]),COLUMN(NOTA[TANGGAL]))&amp;":"&amp;ADDRESS(ROW(),COLUMN(NOTA[TANGGAL]))),-1)))</f>
        <v>45055</v>
      </c>
      <c r="AG178" s="35" t="str">
        <f ca="1">IF(NOTA[[#This Row],[NAMA BARANG]]="","",INDEX(NOTA[SUPPLIER],MATCH(,INDIRECT(ADDRESS(ROW(NOTA[ID]),COLUMN(NOTA[ID]))&amp;":"&amp;ADDRESS(ROW(),COLUMN(NOTA[ID]))),-1)))</f>
        <v>ETJ</v>
      </c>
      <c r="AH178" s="35" t="str">
        <f ca="1">IF(NOTA[[#This Row],[ID_H]]="","",IF(NOTA[[#This Row],[FAKTUR]]="",INDIRECT(ADDRESS(ROW()-1,COLUMN())),NOTA[[#This Row],[FAKTUR]]))</f>
        <v>UNTANA</v>
      </c>
      <c r="AI178" s="27" t="str">
        <f ca="1">IF(NOTA[[#This Row],[ID]]="","",COUNTIF(NOTA[ID_H],NOTA[[#This Row],[ID_H]]))</f>
        <v/>
      </c>
      <c r="AJ178" s="27" t="e">
        <f ca="1">IF(NOTA[[#This Row],[TGL.NOTA]]="",IF(NOTA[[#This Row],[SUPPLIER_H]]="","",AJ177),MONTH(NOTA[[#This Row],[TGL.NOTA]]))</f>
        <v>#REF!</v>
      </c>
      <c r="AK178" s="27" t="str">
        <f>LOWER(SUBSTITUTE(SUBSTITUTE(SUBSTITUTE(SUBSTITUTE(SUBSTITUTE(SUBSTITUTE(SUBSTITUTE(SUBSTITUTE(SUBSTITUTE(NOTA[NAMA BARANG]," ",),".",""),"-",""),"(",""),")",""),",",""),"/",""),"""",""),"+",""))</f>
        <v>enterbusurno4</v>
      </c>
      <c r="AL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enterbusurno43600000</v>
      </c>
      <c r="AM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enterbusurno43600000</v>
      </c>
      <c r="AN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8" s="27" t="str">
        <f>IF(NOTA[[#This Row],[CONCAT4]]="","",_xlfn.IFNA(MATCH(NOTA[[#This Row],[CONCAT4]],[2]!RAW[CONCAT_H],0),FALSE))</f>
        <v/>
      </c>
      <c r="AP178" s="146" t="e">
        <f>IF(NOTA[[#This Row],[CONCAT1]]="","",MATCH(NOTA[[#This Row],[CONCAT1]],[3]!db[NB NOTA_C],0)+1)</f>
        <v>#N/A</v>
      </c>
    </row>
    <row r="179" spans="1:42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>
        <f ca="1">IF(NOTA[[#This Row],[NAMA BARANG]]="","",INDEX(NOTA[ID],MATCH(,INDIRECT(ADDRESS(ROW(NOTA[ID]),COLUMN(NOTA[ID]))&amp;":"&amp;ADDRESS(ROW(),COLUMN(NOTA[ID]))),-1)))</f>
        <v>30</v>
      </c>
      <c r="E179" s="14"/>
      <c r="F179" s="16"/>
      <c r="G179" s="16"/>
      <c r="H179" s="20"/>
      <c r="I179" s="16"/>
      <c r="J179" s="37"/>
      <c r="K179" s="16"/>
      <c r="L179" s="16" t="s">
        <v>339</v>
      </c>
      <c r="M179" s="28">
        <v>2</v>
      </c>
      <c r="N179" s="16">
        <v>20</v>
      </c>
      <c r="O179" s="16" t="s">
        <v>146</v>
      </c>
      <c r="P179" s="35">
        <v>85000</v>
      </c>
      <c r="Q179" s="38"/>
      <c r="R179" s="28" t="s">
        <v>345</v>
      </c>
      <c r="S179" s="39"/>
      <c r="T179" s="39"/>
      <c r="U179" s="40"/>
      <c r="V179" s="26"/>
      <c r="W179" s="40">
        <f>IF(NOTA[[#This Row],[HARGA/ CTN]]="",NOTA[[#This Row],[JUMLAH_H]],NOTA[[#This Row],[HARGA/ CTN]]*IF(NOTA[[#This Row],[C]]="",0,NOTA[[#This Row],[C]]))</f>
        <v>1700000</v>
      </c>
      <c r="X179" s="40">
        <f>IF(NOTA[[#This Row],[JUMLAH]]="","",NOTA[[#This Row],[JUMLAH]]*NOTA[[#This Row],[DISC 1]])</f>
        <v>0</v>
      </c>
      <c r="Y179" s="40">
        <f>IF(NOTA[[#This Row],[JUMLAH]]="","",(NOTA[[#This Row],[JUMLAH]]-NOTA[[#This Row],[DISC 1-]])*NOTA[[#This Row],[DISC 2]])</f>
        <v>0</v>
      </c>
      <c r="Z179" s="40">
        <f>IF(NOTA[[#This Row],[JUMLAH]]="","",NOTA[[#This Row],[DISC 1-]]+NOTA[[#This Row],[DISC 2-]])</f>
        <v>0</v>
      </c>
      <c r="AA179" s="40">
        <f>IF(NOTA[[#This Row],[JUMLAH]]="","",NOTA[[#This Row],[JUMLAH]]-NOTA[[#This Row],[DISC]])</f>
        <v>1700000</v>
      </c>
      <c r="AB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79" s="40">
        <f>IF(OR(NOTA[[#This Row],[QTY]]="",NOTA[[#This Row],[HARGA SATUAN]]="",),"",NOTA[[#This Row],[QTY]]*NOTA[[#This Row],[HARGA SATUAN]])</f>
        <v>1700000</v>
      </c>
      <c r="AF179" s="37">
        <f ca="1">IF(NOTA[ID_H]="","",INDEX(NOTA[TANGGAL],MATCH(,INDIRECT(ADDRESS(ROW(NOTA[TANGGAL]),COLUMN(NOTA[TANGGAL]))&amp;":"&amp;ADDRESS(ROW(),COLUMN(NOTA[TANGGAL]))),-1)))</f>
        <v>45055</v>
      </c>
      <c r="AG179" s="35" t="str">
        <f ca="1">IF(NOTA[[#This Row],[NAMA BARANG]]="","",INDEX(NOTA[SUPPLIER],MATCH(,INDIRECT(ADDRESS(ROW(NOTA[ID]),COLUMN(NOTA[ID]))&amp;":"&amp;ADDRESS(ROW(),COLUMN(NOTA[ID]))),-1)))</f>
        <v>ETJ</v>
      </c>
      <c r="AH179" s="35" t="str">
        <f ca="1">IF(NOTA[[#This Row],[ID_H]]="","",IF(NOTA[[#This Row],[FAKTUR]]="",INDIRECT(ADDRESS(ROW()-1,COLUMN())),NOTA[[#This Row],[FAKTUR]]))</f>
        <v>UNTANA</v>
      </c>
      <c r="AI179" s="27" t="str">
        <f ca="1">IF(NOTA[[#This Row],[ID]]="","",COUNTIF(NOTA[ID_H],NOTA[[#This Row],[ID_H]]))</f>
        <v/>
      </c>
      <c r="AJ179" s="27" t="e">
        <f ca="1">IF(NOTA[[#This Row],[TGL.NOTA]]="",IF(NOTA[[#This Row],[SUPPLIER_H]]="","",AJ178),MONTH(NOTA[[#This Row],[TGL.NOTA]]))</f>
        <v>#REF!</v>
      </c>
      <c r="AK179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L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M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N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9" s="27" t="str">
        <f>IF(NOTA[[#This Row],[CONCAT4]]="","",_xlfn.IFNA(MATCH(NOTA[[#This Row],[CONCAT4]],[2]!RAW[CONCAT_H],0),FALSE))</f>
        <v/>
      </c>
      <c r="AP179" s="146" t="e">
        <f>IF(NOTA[[#This Row],[CONCAT1]]="","",MATCH(NOTA[[#This Row],[CONCAT1]],[3]!db[NB NOTA_C],0)+1)</f>
        <v>#N/A</v>
      </c>
    </row>
    <row r="180" spans="1:42" ht="20.100000000000001" customHeight="1" x14ac:dyDescent="0.25">
      <c r="A1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6" t="str">
        <f>IF(NOTA[[#This Row],[ID_P]]="","",MATCH(NOTA[[#This Row],[ID_P]],[1]!B_MSK[N_ID],0))</f>
        <v/>
      </c>
      <c r="D180" s="36">
        <f ca="1">IF(NOTA[[#This Row],[NAMA BARANG]]="","",INDEX(NOTA[ID],MATCH(,INDIRECT(ADDRESS(ROW(NOTA[ID]),COLUMN(NOTA[ID]))&amp;":"&amp;ADDRESS(ROW(),COLUMN(NOTA[ID]))),-1)))</f>
        <v>30</v>
      </c>
      <c r="E180" s="14"/>
      <c r="F180" s="16"/>
      <c r="G180" s="16"/>
      <c r="H180" s="20"/>
      <c r="I180" s="16"/>
      <c r="J180" s="37"/>
      <c r="K180" s="16"/>
      <c r="L180" s="16" t="s">
        <v>340</v>
      </c>
      <c r="M180" s="28">
        <v>2</v>
      </c>
      <c r="N180" s="16">
        <v>500</v>
      </c>
      <c r="O180" s="16" t="s">
        <v>160</v>
      </c>
      <c r="P180" s="35">
        <v>2500</v>
      </c>
      <c r="Q180" s="38"/>
      <c r="R180" s="28" t="s">
        <v>346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1250000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1250000</v>
      </c>
      <c r="AB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E180" s="40">
        <f>IF(OR(NOTA[[#This Row],[QTY]]="",NOTA[[#This Row],[HARGA SATUAN]]="",),"",NOTA[[#This Row],[QTY]]*NOTA[[#This Row],[HARGA SATUAN]])</f>
        <v>1250000</v>
      </c>
      <c r="AF180" s="37">
        <f ca="1">IF(NOTA[ID_H]="","",INDEX(NOTA[TANGGAL],MATCH(,INDIRECT(ADDRESS(ROW(NOTA[TANGGAL]),COLUMN(NOTA[TANGGAL]))&amp;":"&amp;ADDRESS(ROW(),COLUMN(NOTA[TANGGAL]))),-1)))</f>
        <v>45055</v>
      </c>
      <c r="AG180" s="35" t="str">
        <f ca="1">IF(NOTA[[#This Row],[NAMA BARANG]]="","",INDEX(NOTA[SUPPLIER],MATCH(,INDIRECT(ADDRESS(ROW(NOTA[ID]),COLUMN(NOTA[ID]))&amp;":"&amp;ADDRESS(ROW(),COLUMN(NOTA[ID]))),-1)))</f>
        <v>ETJ</v>
      </c>
      <c r="AH180" s="35" t="str">
        <f ca="1">IF(NOTA[[#This Row],[ID_H]]="","",IF(NOTA[[#This Row],[FAKTUR]]="",INDIRECT(ADDRESS(ROW()-1,COLUMN())),NOTA[[#This Row],[FAKTUR]]))</f>
        <v>UNTANA</v>
      </c>
      <c r="AI180" s="27" t="str">
        <f ca="1">IF(NOTA[[#This Row],[ID]]="","",COUNTIF(NOTA[ID_H],NOTA[[#This Row],[ID_H]]))</f>
        <v/>
      </c>
      <c r="AJ180" s="27" t="e">
        <f ca="1">IF(NOTA[[#This Row],[TGL.NOTA]]="",IF(NOTA[[#This Row],[SUPPLIER_H]]="","",AJ179),MONTH(NOTA[[#This Row],[TGL.NOTA]]))</f>
        <v>#REF!</v>
      </c>
      <c r="AK180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L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M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N1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0" s="27" t="str">
        <f>IF(NOTA[[#This Row],[CONCAT4]]="","",_xlfn.IFNA(MATCH(NOTA[[#This Row],[CONCAT4]],[2]!RAW[CONCAT_H],0),FALSE))</f>
        <v/>
      </c>
      <c r="AP180" s="146">
        <f>IF(NOTA[[#This Row],[CONCAT1]]="","",MATCH(NOTA[[#This Row],[CONCAT1]],[3]!db[NB NOTA_C],0)+1)</f>
        <v>718</v>
      </c>
    </row>
    <row r="181" spans="1:42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30</v>
      </c>
      <c r="E181" s="14"/>
      <c r="F181" s="16"/>
      <c r="G181" s="16"/>
      <c r="H181" s="20"/>
      <c r="I181" s="16"/>
      <c r="J181" s="37"/>
      <c r="K181" s="16"/>
      <c r="L181" s="16" t="s">
        <v>341</v>
      </c>
      <c r="M181" s="28">
        <v>2</v>
      </c>
      <c r="N181" s="16">
        <v>8000</v>
      </c>
      <c r="O181" s="16" t="s">
        <v>160</v>
      </c>
      <c r="P181" s="35">
        <v>600</v>
      </c>
      <c r="Q181" s="38"/>
      <c r="R181" s="28" t="s">
        <v>347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4800000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4800000</v>
      </c>
      <c r="AB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81" s="40">
        <f>IF(OR(NOTA[[#This Row],[QTY]]="",NOTA[[#This Row],[HARGA SATUAN]]="",),"",NOTA[[#This Row],[QTY]]*NOTA[[#This Row],[HARGA SATUAN]])</f>
        <v>4800000</v>
      </c>
      <c r="AF181" s="37">
        <f ca="1">IF(NOTA[ID_H]="","",INDEX(NOTA[TANGGAL],MATCH(,INDIRECT(ADDRESS(ROW(NOTA[TANGGAL]),COLUMN(NOTA[TANGGAL]))&amp;":"&amp;ADDRESS(ROW(),COLUMN(NOTA[TANGGAL]))),-1)))</f>
        <v>45055</v>
      </c>
      <c r="AG181" s="35" t="str">
        <f ca="1">IF(NOTA[[#This Row],[NAMA BARANG]]="","",INDEX(NOTA[SUPPLIER],MATCH(,INDIRECT(ADDRESS(ROW(NOTA[ID]),COLUMN(NOTA[ID]))&amp;":"&amp;ADDRESS(ROW(),COLUMN(NOTA[ID]))),-1)))</f>
        <v>ETJ</v>
      </c>
      <c r="AH181" s="35" t="str">
        <f ca="1">IF(NOTA[[#This Row],[ID_H]]="","",IF(NOTA[[#This Row],[FAKTUR]]="",INDIRECT(ADDRESS(ROW()-1,COLUMN())),NOTA[[#This Row],[FAKTUR]]))</f>
        <v>UNTANA</v>
      </c>
      <c r="AI181" s="27" t="str">
        <f ca="1">IF(NOTA[[#This Row],[ID]]="","",COUNTIF(NOTA[ID_H],NOTA[[#This Row],[ID_H]]))</f>
        <v/>
      </c>
      <c r="AJ181" s="27" t="e">
        <f ca="1">IF(NOTA[[#This Row],[TGL.NOTA]]="",IF(NOTA[[#This Row],[SUPPLIER_H]]="","",AJ180),MONTH(NOTA[[#This Row],[TGL.NOTA]]))</f>
        <v>#REF!</v>
      </c>
      <c r="AK181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L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M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N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1" s="27" t="str">
        <f>IF(NOTA[[#This Row],[CONCAT4]]="","",_xlfn.IFNA(MATCH(NOTA[[#This Row],[CONCAT4]],[2]!RAW[CONCAT_H],0),FALSE))</f>
        <v/>
      </c>
      <c r="AP181" s="146">
        <f>IF(NOTA[[#This Row],[CONCAT1]]="","",MATCH(NOTA[[#This Row],[CONCAT1]],[3]!db[NB NOTA_C],0)+1)</f>
        <v>1643</v>
      </c>
    </row>
    <row r="182" spans="1:42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30</v>
      </c>
      <c r="E182" s="14"/>
      <c r="F182" s="16"/>
      <c r="G182" s="16"/>
      <c r="H182" s="20"/>
      <c r="I182" s="16"/>
      <c r="J182" s="37"/>
      <c r="K182" s="16"/>
      <c r="L182" s="16" t="s">
        <v>342</v>
      </c>
      <c r="M182" s="28">
        <v>3</v>
      </c>
      <c r="N182" s="16">
        <v>360</v>
      </c>
      <c r="O182" s="16" t="s">
        <v>252</v>
      </c>
      <c r="P182" s="35">
        <v>14000</v>
      </c>
      <c r="Q182" s="38"/>
      <c r="R182" s="28">
        <v>14000</v>
      </c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5040000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5040000</v>
      </c>
      <c r="AB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182" s="40">
        <f>IF(OR(NOTA[[#This Row],[QTY]]="",NOTA[[#This Row],[HARGA SATUAN]]="",),"",NOTA[[#This Row],[QTY]]*NOTA[[#This Row],[HARGA SATUAN]])</f>
        <v>5040000</v>
      </c>
      <c r="AF182" s="37">
        <f ca="1">IF(NOTA[ID_H]="","",INDEX(NOTA[TANGGAL],MATCH(,INDIRECT(ADDRESS(ROW(NOTA[TANGGAL]),COLUMN(NOTA[TANGGAL]))&amp;":"&amp;ADDRESS(ROW(),COLUMN(NOTA[TANGGAL]))),-1)))</f>
        <v>45055</v>
      </c>
      <c r="AG182" s="35" t="str">
        <f ca="1">IF(NOTA[[#This Row],[NAMA BARANG]]="","",INDEX(NOTA[SUPPLIER],MATCH(,INDIRECT(ADDRESS(ROW(NOTA[ID]),COLUMN(NOTA[ID]))&amp;":"&amp;ADDRESS(ROW(),COLUMN(NOTA[ID]))),-1)))</f>
        <v>ETJ</v>
      </c>
      <c r="AH182" s="35" t="str">
        <f ca="1">IF(NOTA[[#This Row],[ID_H]]="","",IF(NOTA[[#This Row],[FAKTUR]]="",INDIRECT(ADDRESS(ROW()-1,COLUMN())),NOTA[[#This Row],[FAKTUR]]))</f>
        <v>UNTANA</v>
      </c>
      <c r="AI182" s="27" t="str">
        <f ca="1">IF(NOTA[[#This Row],[ID]]="","",COUNTIF(NOTA[ID_H],NOTA[[#This Row],[ID_H]]))</f>
        <v/>
      </c>
      <c r="AJ182" s="27" t="e">
        <f ca="1">IF(NOTA[[#This Row],[TGL.NOTA]]="",IF(NOTA[[#This Row],[SUPPLIER_H]]="","",#REF!),MONTH(NOTA[[#This Row],[TGL.NOTA]]))</f>
        <v>#REF!</v>
      </c>
      <c r="AK182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M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N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2" s="27" t="str">
        <f>IF(NOTA[[#This Row],[CONCAT4]]="","",_xlfn.IFNA(MATCH(NOTA[[#This Row],[CONCAT4]],[2]!RAW[CONCAT_H],0),FALSE))</f>
        <v/>
      </c>
      <c r="AP182" s="146">
        <f>IF(NOTA[[#This Row],[CONCAT1]]="","",MATCH(NOTA[[#This Row],[CONCAT1]],[3]!db[NB NOTA_C],0)+1)</f>
        <v>713</v>
      </c>
    </row>
    <row r="183" spans="1:42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30</v>
      </c>
      <c r="E183" s="14"/>
      <c r="F183" s="16"/>
      <c r="G183" s="16"/>
      <c r="H183" s="20"/>
      <c r="I183" s="16"/>
      <c r="J183" s="37"/>
      <c r="K183" s="16"/>
      <c r="L183" s="16" t="s">
        <v>343</v>
      </c>
      <c r="M183" s="28"/>
      <c r="N183" s="16">
        <v>30</v>
      </c>
      <c r="O183" s="16" t="s">
        <v>252</v>
      </c>
      <c r="P183" s="35">
        <v>0</v>
      </c>
      <c r="Q183" s="38"/>
      <c r="R183" s="28"/>
      <c r="S183" s="39"/>
      <c r="T183" s="39"/>
      <c r="U183" s="40"/>
      <c r="V183" s="26" t="s">
        <v>181</v>
      </c>
      <c r="W183" s="40">
        <f>IF(NOTA[[#This Row],[HARGA/ CTN]]="",NOTA[[#This Row],[JUMLAH_H]],NOTA[[#This Row],[HARGA/ CTN]]*IF(NOTA[[#This Row],[C]]="",0,NOTA[[#This Row],[C]]))</f>
        <v>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0</v>
      </c>
      <c r="AB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D18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3" s="40">
        <f>IF(OR(NOTA[[#This Row],[QTY]]="",NOTA[[#This Row],[HARGA SATUAN]]="",),"",NOTA[[#This Row],[QTY]]*NOTA[[#This Row],[HARGA SATUAN]])</f>
        <v>0</v>
      </c>
      <c r="AF183" s="37">
        <f ca="1">IF(NOTA[ID_H]="","",INDEX(NOTA[TANGGAL],MATCH(,INDIRECT(ADDRESS(ROW(NOTA[TANGGAL]),COLUMN(NOTA[TANGGAL]))&amp;":"&amp;ADDRESS(ROW(),COLUMN(NOTA[TANGGAL]))),-1)))</f>
        <v>45055</v>
      </c>
      <c r="AG183" s="35" t="str">
        <f ca="1">IF(NOTA[[#This Row],[NAMA BARANG]]="","",INDEX(NOTA[SUPPLIER],MATCH(,INDIRECT(ADDRESS(ROW(NOTA[ID]),COLUMN(NOTA[ID]))&amp;":"&amp;ADDRESS(ROW(),COLUMN(NOTA[ID]))),-1)))</f>
        <v>ETJ</v>
      </c>
      <c r="AH183" s="35" t="str">
        <f ca="1">IF(NOTA[[#This Row],[ID_H]]="","",IF(NOTA[[#This Row],[FAKTUR]]="",INDIRECT(ADDRESS(ROW()-1,COLUMN())),NOTA[[#This Row],[FAKTUR]]))</f>
        <v>UNTANA</v>
      </c>
      <c r="AI183" s="27" t="str">
        <f ca="1">IF(NOTA[[#This Row],[ID]]="","",COUNTIF(NOTA[ID_H],NOTA[[#This Row],[ID_H]]))</f>
        <v/>
      </c>
      <c r="AJ183" s="27" t="e">
        <f ca="1">IF(NOTA[[#This Row],[TGL.NOTA]]="",IF(NOTA[[#This Row],[SUPPLIER_H]]="","",AJ182),MONTH(NOTA[[#This Row],[TGL.NOTA]]))</f>
        <v>#REF!</v>
      </c>
      <c r="AK183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L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M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N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3" s="27" t="str">
        <f>IF(NOTA[[#This Row],[CONCAT4]]="","",_xlfn.IFNA(MATCH(NOTA[[#This Row],[CONCAT4]],[2]!RAW[CONCAT_H],0),FALSE))</f>
        <v/>
      </c>
      <c r="AP183" s="146" t="e">
        <f>IF(NOTA[[#This Row],[CONCAT1]]="","",MATCH(NOTA[[#This Row],[CONCAT1]],[3]!db[NB NOTA_C],0)+1)</f>
        <v>#N/A</v>
      </c>
    </row>
    <row r="184" spans="1:42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 t="str">
        <f ca="1">IF(NOTA[[#This Row],[NAMA BARANG]]="","",INDEX(NOTA[ID],MATCH(,INDIRECT(ADDRESS(ROW(NOTA[ID]),COLUMN(NOTA[ID]))&amp;":"&amp;ADDRESS(ROW(),COLUMN(NOTA[ID]))),-1)))</f>
        <v/>
      </c>
      <c r="E184" s="14"/>
      <c r="F184" s="16"/>
      <c r="G184" s="16"/>
      <c r="H184" s="20"/>
      <c r="I184" s="16"/>
      <c r="J184" s="37"/>
      <c r="K184" s="16"/>
      <c r="L184" s="16"/>
      <c r="M184" s="28"/>
      <c r="N184" s="16"/>
      <c r="O184" s="16"/>
      <c r="P184" s="35"/>
      <c r="Q184" s="38"/>
      <c r="R184" s="28"/>
      <c r="S184" s="39"/>
      <c r="T184" s="39"/>
      <c r="U184" s="40"/>
      <c r="V184" s="26"/>
      <c r="W184" s="40" t="str">
        <f>IF(NOTA[[#This Row],[HARGA/ CTN]]="",NOTA[[#This Row],[JUMLAH_H]],NOTA[[#This Row],[HARGA/ CTN]]*IF(NOTA[[#This Row],[C]]="",0,NOTA[[#This Row],[C]]))</f>
        <v/>
      </c>
      <c r="X184" s="40" t="str">
        <f>IF(NOTA[[#This Row],[JUMLAH]]="","",NOTA[[#This Row],[JUMLAH]]*NOTA[[#This Row],[DISC 1]])</f>
        <v/>
      </c>
      <c r="Y184" s="40" t="str">
        <f>IF(NOTA[[#This Row],[JUMLAH]]="","",(NOTA[[#This Row],[JUMLAH]]-NOTA[[#This Row],[DISC 1-]])*NOTA[[#This Row],[DISC 2]])</f>
        <v/>
      </c>
      <c r="Z184" s="40" t="str">
        <f>IF(NOTA[[#This Row],[JUMLAH]]="","",NOTA[[#This Row],[DISC 1-]]+NOTA[[#This Row],[DISC 2-]])</f>
        <v/>
      </c>
      <c r="AA184" s="40" t="str">
        <f>IF(NOTA[[#This Row],[JUMLAH]]="","",NOTA[[#This Row],[JUMLAH]]-NOTA[[#This Row],[DISC]])</f>
        <v/>
      </c>
      <c r="AB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40" t="str">
        <f>IF(OR(NOTA[[#This Row],[QTY]]="",NOTA[[#This Row],[HARGA SATUAN]]="",),"",NOTA[[#This Row],[QTY]]*NOTA[[#This Row],[HARGA SATUAN]])</f>
        <v/>
      </c>
      <c r="AF184" s="37" t="str">
        <f ca="1">IF(NOTA[ID_H]="","",INDEX(NOTA[TANGGAL],MATCH(,INDIRECT(ADDRESS(ROW(NOTA[TANGGAL]),COLUMN(NOTA[TANGGAL]))&amp;":"&amp;ADDRESS(ROW(),COLUMN(NOTA[TANGGAL]))),-1)))</f>
        <v/>
      </c>
      <c r="AG184" s="35" t="str">
        <f ca="1">IF(NOTA[[#This Row],[NAMA BARANG]]="","",INDEX(NOTA[SUPPLIER],MATCH(,INDIRECT(ADDRESS(ROW(NOTA[ID]),COLUMN(NOTA[ID]))&amp;":"&amp;ADDRESS(ROW(),COLUMN(NOTA[ID]))),-1)))</f>
        <v/>
      </c>
      <c r="AH184" s="35" t="str">
        <f ca="1">IF(NOTA[[#This Row],[ID_H]]="","",IF(NOTA[[#This Row],[FAKTUR]]="",INDIRECT(ADDRESS(ROW()-1,COLUMN())),NOTA[[#This Row],[FAKTUR]]))</f>
        <v/>
      </c>
      <c r="AI184" s="27" t="str">
        <f ca="1">IF(NOTA[[#This Row],[ID]]="","",COUNTIF(NOTA[ID_H],NOTA[[#This Row],[ID_H]]))</f>
        <v/>
      </c>
      <c r="AJ184" s="27" t="str">
        <f ca="1">IF(NOTA[[#This Row],[TGL.NOTA]]="",IF(NOTA[[#This Row],[SUPPLIER_H]]="","",AJ183),MONTH(NOTA[[#This Row],[TGL.NOTA]]))</f>
        <v/>
      </c>
      <c r="AK184" s="27" t="str">
        <f>LOWER(SUBSTITUTE(SUBSTITUTE(SUBSTITUTE(SUBSTITUTE(SUBSTITUTE(SUBSTITUTE(SUBSTITUTE(SUBSTITUTE(SUBSTITUTE(NOTA[NAMA BARANG]," ",),".",""),"-",""),"(",""),")",""),",",""),"/",""),"""",""),"+",""))</f>
        <v/>
      </c>
      <c r="AL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4" s="27" t="str">
        <f>IF(NOTA[[#This Row],[CONCAT4]]="","",_xlfn.IFNA(MATCH(NOTA[[#This Row],[CONCAT4]],[2]!RAW[CONCAT_H],0),FALSE))</f>
        <v/>
      </c>
      <c r="AP184" s="146" t="str">
        <f>IF(NOTA[[#This Row],[CONCAT1]]="","",MATCH(NOTA[[#This Row],[CONCAT1]],[3]!db[NB NOTA_C],0)+1)</f>
        <v/>
      </c>
    </row>
    <row r="185" spans="1:42" ht="20.100000000000001" customHeight="1" x14ac:dyDescent="0.25">
      <c r="A185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8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85" s="36" t="e">
        <f ca="1">IF(NOTA[[#This Row],[ID_P]]="","",MATCH(NOTA[[#This Row],[ID_P]],[1]!B_MSK[N_ID],0))</f>
        <v>#REF!</v>
      </c>
      <c r="D185" s="36">
        <f ca="1">IF(NOTA[[#This Row],[NAMA BARANG]]="","",INDEX(NOTA[ID],MATCH(,INDIRECT(ADDRESS(ROW(NOTA[ID]),COLUMN(NOTA[ID]))&amp;":"&amp;ADDRESS(ROW(),COLUMN(NOTA[ID]))),-1)))</f>
        <v>31</v>
      </c>
      <c r="E185" s="14"/>
      <c r="F185" s="16" t="s">
        <v>331</v>
      </c>
      <c r="G185" s="16" t="s">
        <v>112</v>
      </c>
      <c r="H185" s="20" t="s">
        <v>348</v>
      </c>
      <c r="I185" s="16"/>
      <c r="J185" s="37">
        <v>45052</v>
      </c>
      <c r="K185" s="16"/>
      <c r="L185" s="16" t="s">
        <v>349</v>
      </c>
      <c r="M185" s="28">
        <v>2</v>
      </c>
      <c r="N185" s="16">
        <v>120</v>
      </c>
      <c r="O185" s="16" t="s">
        <v>146</v>
      </c>
      <c r="P185" s="35">
        <v>17500</v>
      </c>
      <c r="Q185" s="38"/>
      <c r="R185" s="28" t="s">
        <v>350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2100000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2100000</v>
      </c>
      <c r="AB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85" s="40">
        <f>IF(OR(NOTA[[#This Row],[QTY]]="",NOTA[[#This Row],[HARGA SATUAN]]="",),"",NOTA[[#This Row],[QTY]]*NOTA[[#This Row],[HARGA SATUAN]])</f>
        <v>2100000</v>
      </c>
      <c r="AF185" s="37">
        <f ca="1">IF(NOTA[ID_H]="","",INDEX(NOTA[TANGGAL],MATCH(,INDIRECT(ADDRESS(ROW(NOTA[TANGGAL]),COLUMN(NOTA[TANGGAL]))&amp;":"&amp;ADDRESS(ROW(),COLUMN(NOTA[TANGGAL]))),-1)))</f>
        <v>45055</v>
      </c>
      <c r="AG185" s="35" t="str">
        <f ca="1">IF(NOTA[[#This Row],[NAMA BARANG]]="","",INDEX(NOTA[SUPPLIER],MATCH(,INDIRECT(ADDRESS(ROW(NOTA[ID]),COLUMN(NOTA[ID]))&amp;":"&amp;ADDRESS(ROW(),COLUMN(NOTA[ID]))),-1)))</f>
        <v>ETJ</v>
      </c>
      <c r="AH185" s="35" t="str">
        <f ca="1">IF(NOTA[[#This Row],[ID_H]]="","",IF(NOTA[[#This Row],[FAKTUR]]="",INDIRECT(ADDRESS(ROW()-1,COLUMN())),NOTA[[#This Row],[FAKTUR]]))</f>
        <v>UNTANA</v>
      </c>
      <c r="AI185" s="27">
        <f ca="1">IF(NOTA[[#This Row],[ID]]="","",COUNTIF(NOTA[ID_H],NOTA[[#This Row],[ID_H]]))</f>
        <v>9</v>
      </c>
      <c r="AJ185" s="27">
        <f>IF(NOTA[[#This Row],[TGL.NOTA]]="",IF(NOTA[[#This Row],[SUPPLIER_H]]="","",AJ184),MONTH(NOTA[[#This Row],[TGL.NOTA]]))</f>
        <v>5</v>
      </c>
      <c r="AK185" s="27" t="str">
        <f>LOWER(SUBSTITUTE(SUBSTITUTE(SUBSTITUTE(SUBSTITUTE(SUBSTITUTE(SUBSTITUTE(SUBSTITUTE(SUBSTITUTE(SUBSTITUTE(NOTA[NAMA BARANG]," ",),".",""),"-",""),"(",""),")",""),",",""),"/",""),"""",""),"+",""))</f>
        <v>enterwbk802</v>
      </c>
      <c r="AL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M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N18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O185" s="27" t="e">
        <f>IF(NOTA[[#This Row],[CONCAT4]]="","",_xlfn.IFNA(MATCH(NOTA[[#This Row],[CONCAT4]],[2]!RAW[CONCAT_H],0),FALSE))</f>
        <v>#REF!</v>
      </c>
      <c r="AP185" s="146">
        <f>IF(NOTA[[#This Row],[CONCAT1]]="","",MATCH(NOTA[[#This Row],[CONCAT1]],[3]!db[NB NOTA_C],0)+1)</f>
        <v>726</v>
      </c>
    </row>
    <row r="186" spans="1:42" ht="20.100000000000001" customHeight="1" x14ac:dyDescent="0.25">
      <c r="A186" s="6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31</v>
      </c>
      <c r="E186" s="14"/>
      <c r="F186" s="16"/>
      <c r="G186" s="16"/>
      <c r="H186" s="20"/>
      <c r="I186" s="16"/>
      <c r="J186" s="37"/>
      <c r="K186" s="16"/>
      <c r="L186" s="16" t="s">
        <v>351</v>
      </c>
      <c r="M186" s="28">
        <v>2</v>
      </c>
      <c r="N186" s="16">
        <v>96</v>
      </c>
      <c r="O186" s="16" t="s">
        <v>146</v>
      </c>
      <c r="P186" s="35">
        <v>27500</v>
      </c>
      <c r="Q186" s="38"/>
      <c r="R186" s="28" t="s">
        <v>284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2640000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2640000</v>
      </c>
      <c r="AB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186" s="40">
        <f>IF(OR(NOTA[[#This Row],[QTY]]="",NOTA[[#This Row],[HARGA SATUAN]]="",),"",NOTA[[#This Row],[QTY]]*NOTA[[#This Row],[HARGA SATUAN]])</f>
        <v>2640000</v>
      </c>
      <c r="AF186" s="37">
        <f ca="1">IF(NOTA[ID_H]="","",INDEX(NOTA[TANGGAL],MATCH(,INDIRECT(ADDRESS(ROW(NOTA[TANGGAL]),COLUMN(NOTA[TANGGAL]))&amp;":"&amp;ADDRESS(ROW(),COLUMN(NOTA[TANGGAL]))),-1)))</f>
        <v>45055</v>
      </c>
      <c r="AG186" s="35" t="str">
        <f ca="1">IF(NOTA[[#This Row],[NAMA BARANG]]="","",INDEX(NOTA[SUPPLIER],MATCH(,INDIRECT(ADDRESS(ROW(NOTA[ID]),COLUMN(NOTA[ID]))&amp;":"&amp;ADDRESS(ROW(),COLUMN(NOTA[ID]))),-1)))</f>
        <v>ETJ</v>
      </c>
      <c r="AH186" s="35" t="str">
        <f ca="1">IF(NOTA[[#This Row],[ID_H]]="","",IF(NOTA[[#This Row],[FAKTUR]]="",INDIRECT(ADDRESS(ROW()-1,COLUMN())),NOTA[[#This Row],[FAKTUR]]))</f>
        <v>UNTANA</v>
      </c>
      <c r="AI186" s="27" t="str">
        <f ca="1">IF(NOTA[[#This Row],[ID]]="","",COUNTIF(NOTA[ID_H],NOTA[[#This Row],[ID_H]]))</f>
        <v/>
      </c>
      <c r="AJ186" s="27">
        <f ca="1">IF(NOTA[[#This Row],[TGL.NOTA]]="",IF(NOTA[[#This Row],[SUPPLIER_H]]="","",AJ185),MONTH(NOTA[[#This Row],[TGL.NOTA]]))</f>
        <v>5</v>
      </c>
      <c r="AK186" s="27" t="str">
        <f>LOWER(SUBSTITUTE(SUBSTITUTE(SUBSTITUTE(SUBSTITUTE(SUBSTITUTE(SUBSTITUTE(SUBSTITUTE(SUBSTITUTE(SUBSTITUTE(NOTA[NAMA BARANG]," ",),".",""),"-",""),"(",""),")",""),",",""),"/",""),"""",""),"+",""))</f>
        <v>enterwbb803</v>
      </c>
      <c r="AL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M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N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6" s="27" t="str">
        <f>IF(NOTA[[#This Row],[CONCAT4]]="","",_xlfn.IFNA(MATCH(NOTA[[#This Row],[CONCAT4]],[2]!RAW[CONCAT_H],0),FALSE))</f>
        <v/>
      </c>
      <c r="AP186" s="146">
        <f>IF(NOTA[[#This Row],[CONCAT1]]="","",MATCH(NOTA[[#This Row],[CONCAT1]],[3]!db[NB NOTA_C],0)+1)</f>
        <v>725</v>
      </c>
    </row>
    <row r="187" spans="1:42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31</v>
      </c>
      <c r="E187" s="14"/>
      <c r="F187" s="16"/>
      <c r="G187" s="16"/>
      <c r="H187" s="20"/>
      <c r="I187" s="16"/>
      <c r="J187" s="37"/>
      <c r="K187" s="16"/>
      <c r="L187" s="16" t="s">
        <v>352</v>
      </c>
      <c r="M187" s="28">
        <v>2</v>
      </c>
      <c r="N187" s="16">
        <v>120</v>
      </c>
      <c r="O187" s="16" t="s">
        <v>146</v>
      </c>
      <c r="P187" s="35">
        <v>27500</v>
      </c>
      <c r="Q187" s="38"/>
      <c r="R187" s="28" t="s">
        <v>350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3300000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3300000</v>
      </c>
      <c r="AB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187" s="40">
        <f>IF(OR(NOTA[[#This Row],[QTY]]="",NOTA[[#This Row],[HARGA SATUAN]]="",),"",NOTA[[#This Row],[QTY]]*NOTA[[#This Row],[HARGA SATUAN]])</f>
        <v>3300000</v>
      </c>
      <c r="AF187" s="37">
        <f ca="1">IF(NOTA[ID_H]="","",INDEX(NOTA[TANGGAL],MATCH(,INDIRECT(ADDRESS(ROW(NOTA[TANGGAL]),COLUMN(NOTA[TANGGAL]))&amp;":"&amp;ADDRESS(ROW(),COLUMN(NOTA[TANGGAL]))),-1)))</f>
        <v>45055</v>
      </c>
      <c r="AG187" s="35" t="str">
        <f ca="1">IF(NOTA[[#This Row],[NAMA BARANG]]="","",INDEX(NOTA[SUPPLIER],MATCH(,INDIRECT(ADDRESS(ROW(NOTA[ID]),COLUMN(NOTA[ID]))&amp;":"&amp;ADDRESS(ROW(),COLUMN(NOTA[ID]))),-1)))</f>
        <v>ETJ</v>
      </c>
      <c r="AH187" s="35" t="str">
        <f ca="1">IF(NOTA[[#This Row],[ID_H]]="","",IF(NOTA[[#This Row],[FAKTUR]]="",INDIRECT(ADDRESS(ROW()-1,COLUMN())),NOTA[[#This Row],[FAKTUR]]))</f>
        <v>UNTANA</v>
      </c>
      <c r="AI187" s="27" t="str">
        <f ca="1">IF(NOTA[[#This Row],[ID]]="","",COUNTIF(NOTA[ID_H],NOTA[[#This Row],[ID_H]]))</f>
        <v/>
      </c>
      <c r="AJ187" s="27">
        <f ca="1">IF(NOTA[[#This Row],[TGL.NOTA]]="",IF(NOTA[[#This Row],[SUPPLIER_H]]="","",AJ186),MONTH(NOTA[[#This Row],[TGL.NOTA]]))</f>
        <v>5</v>
      </c>
      <c r="AK187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L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M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N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7" s="27" t="str">
        <f>IF(NOTA[[#This Row],[CONCAT4]]="","",_xlfn.IFNA(MATCH(NOTA[[#This Row],[CONCAT4]],[2]!RAW[CONCAT_H],0),FALSE))</f>
        <v/>
      </c>
      <c r="AP187" s="146" t="e">
        <f>IF(NOTA[[#This Row],[CONCAT1]]="","",MATCH(NOTA[[#This Row],[CONCAT1]],[3]!db[NB NOTA_C],0)+1)</f>
        <v>#N/A</v>
      </c>
    </row>
    <row r="188" spans="1:42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31</v>
      </c>
      <c r="E188" s="14"/>
      <c r="F188" s="16"/>
      <c r="G188" s="16"/>
      <c r="H188" s="20"/>
      <c r="I188" s="16"/>
      <c r="J188" s="37"/>
      <c r="K188" s="16"/>
      <c r="L188" s="16" t="s">
        <v>353</v>
      </c>
      <c r="M188" s="28">
        <v>2</v>
      </c>
      <c r="N188" s="16">
        <v>48</v>
      </c>
      <c r="O188" s="16" t="s">
        <v>146</v>
      </c>
      <c r="P188" s="35">
        <v>67500</v>
      </c>
      <c r="Q188" s="38"/>
      <c r="R188" s="28" t="s">
        <v>277</v>
      </c>
      <c r="S188" s="39"/>
      <c r="T188" s="39"/>
      <c r="U188" s="40"/>
      <c r="V188" s="26"/>
      <c r="W188" s="40">
        <f>IF(NOTA[[#This Row],[HARGA/ CTN]]="",NOTA[[#This Row],[JUMLAH_H]],NOTA[[#This Row],[HARGA/ CTN]]*IF(NOTA[[#This Row],[C]]="",0,NOTA[[#This Row],[C]]))</f>
        <v>3240000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3240000</v>
      </c>
      <c r="AB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188" s="40">
        <f>IF(OR(NOTA[[#This Row],[QTY]]="",NOTA[[#This Row],[HARGA SATUAN]]="",),"",NOTA[[#This Row],[QTY]]*NOTA[[#This Row],[HARGA SATUAN]])</f>
        <v>3240000</v>
      </c>
      <c r="AF188" s="37">
        <f ca="1">IF(NOTA[ID_H]="","",INDEX(NOTA[TANGGAL],MATCH(,INDIRECT(ADDRESS(ROW(NOTA[TANGGAL]),COLUMN(NOTA[TANGGAL]))&amp;":"&amp;ADDRESS(ROW(),COLUMN(NOTA[TANGGAL]))),-1)))</f>
        <v>45055</v>
      </c>
      <c r="AG188" s="35" t="str">
        <f ca="1">IF(NOTA[[#This Row],[NAMA BARANG]]="","",INDEX(NOTA[SUPPLIER],MATCH(,INDIRECT(ADDRESS(ROW(NOTA[ID]),COLUMN(NOTA[ID]))&amp;":"&amp;ADDRESS(ROW(),COLUMN(NOTA[ID]))),-1)))</f>
        <v>ETJ</v>
      </c>
      <c r="AH188" s="35" t="str">
        <f ca="1">IF(NOTA[[#This Row],[ID_H]]="","",IF(NOTA[[#This Row],[FAKTUR]]="",INDIRECT(ADDRESS(ROW()-1,COLUMN())),NOTA[[#This Row],[FAKTUR]]))</f>
        <v>UNTANA</v>
      </c>
      <c r="AI188" s="27" t="str">
        <f ca="1">IF(NOTA[[#This Row],[ID]]="","",COUNTIF(NOTA[ID_H],NOTA[[#This Row],[ID_H]]))</f>
        <v/>
      </c>
      <c r="AJ188" s="27">
        <f ca="1">IF(NOTA[[#This Row],[TGL.NOTA]]="",IF(NOTA[[#This Row],[SUPPLIER_H]]="","",AJ187),MONTH(NOTA[[#This Row],[TGL.NOTA]]))</f>
        <v>5</v>
      </c>
      <c r="AK188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L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M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N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8" s="27" t="str">
        <f>IF(NOTA[[#This Row],[CONCAT4]]="","",_xlfn.IFNA(MATCH(NOTA[[#This Row],[CONCAT4]],[2]!RAW[CONCAT_H],0),FALSE))</f>
        <v/>
      </c>
      <c r="AP188" s="146">
        <f>IF(NOTA[[#This Row],[CONCAT1]]="","",MATCH(NOTA[[#This Row],[CONCAT1]],[3]!db[NB NOTA_C],0)+1)</f>
        <v>1426</v>
      </c>
    </row>
    <row r="189" spans="1:42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>
        <f ca="1">IF(NOTA[[#This Row],[NAMA BARANG]]="","",INDEX(NOTA[ID],MATCH(,INDIRECT(ADDRESS(ROW(NOTA[ID]),COLUMN(NOTA[ID]))&amp;":"&amp;ADDRESS(ROW(),COLUMN(NOTA[ID]))),-1)))</f>
        <v>31</v>
      </c>
      <c r="E189" s="14"/>
      <c r="F189" s="16"/>
      <c r="G189" s="16"/>
      <c r="H189" s="20"/>
      <c r="I189" s="16"/>
      <c r="J189" s="37"/>
      <c r="K189" s="16"/>
      <c r="L189" s="16" t="s">
        <v>354</v>
      </c>
      <c r="M189" s="28">
        <v>2</v>
      </c>
      <c r="N189" s="16">
        <v>32</v>
      </c>
      <c r="O189" s="16" t="s">
        <v>146</v>
      </c>
      <c r="P189" s="35">
        <v>85000</v>
      </c>
      <c r="Q189" s="38"/>
      <c r="R189" s="28" t="s">
        <v>355</v>
      </c>
      <c r="S189" s="39"/>
      <c r="T189" s="39"/>
      <c r="U189" s="40"/>
      <c r="V189" s="26"/>
      <c r="W189" s="40">
        <f>IF(NOTA[[#This Row],[HARGA/ CTN]]="",NOTA[[#This Row],[JUMLAH_H]],NOTA[[#This Row],[HARGA/ CTN]]*IF(NOTA[[#This Row],[C]]="",0,NOTA[[#This Row],[C]]))</f>
        <v>2720000</v>
      </c>
      <c r="X189" s="40">
        <f>IF(NOTA[[#This Row],[JUMLAH]]="","",NOTA[[#This Row],[JUMLAH]]*NOTA[[#This Row],[DISC 1]])</f>
        <v>0</v>
      </c>
      <c r="Y189" s="40">
        <f>IF(NOTA[[#This Row],[JUMLAH]]="","",(NOTA[[#This Row],[JUMLAH]]-NOTA[[#This Row],[DISC 1-]])*NOTA[[#This Row],[DISC 2]])</f>
        <v>0</v>
      </c>
      <c r="Z189" s="40">
        <f>IF(NOTA[[#This Row],[JUMLAH]]="","",NOTA[[#This Row],[DISC 1-]]+NOTA[[#This Row],[DISC 2-]])</f>
        <v>0</v>
      </c>
      <c r="AA189" s="40">
        <f>IF(NOTA[[#This Row],[JUMLAH]]="","",NOTA[[#This Row],[JUMLAH]]-NOTA[[#This Row],[DISC]])</f>
        <v>2720000</v>
      </c>
      <c r="AB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189" s="40">
        <f>IF(OR(NOTA[[#This Row],[QTY]]="",NOTA[[#This Row],[HARGA SATUAN]]="",),"",NOTA[[#This Row],[QTY]]*NOTA[[#This Row],[HARGA SATUAN]])</f>
        <v>2720000</v>
      </c>
      <c r="AF189" s="37">
        <f ca="1">IF(NOTA[ID_H]="","",INDEX(NOTA[TANGGAL],MATCH(,INDIRECT(ADDRESS(ROW(NOTA[TANGGAL]),COLUMN(NOTA[TANGGAL]))&amp;":"&amp;ADDRESS(ROW(),COLUMN(NOTA[TANGGAL]))),-1)))</f>
        <v>45055</v>
      </c>
      <c r="AG189" s="35" t="str">
        <f ca="1">IF(NOTA[[#This Row],[NAMA BARANG]]="","",INDEX(NOTA[SUPPLIER],MATCH(,INDIRECT(ADDRESS(ROW(NOTA[ID]),COLUMN(NOTA[ID]))&amp;":"&amp;ADDRESS(ROW(),COLUMN(NOTA[ID]))),-1)))</f>
        <v>ETJ</v>
      </c>
      <c r="AH189" s="35" t="str">
        <f ca="1">IF(NOTA[[#This Row],[ID_H]]="","",IF(NOTA[[#This Row],[FAKTUR]]="",INDIRECT(ADDRESS(ROW()-1,COLUMN())),NOTA[[#This Row],[FAKTUR]]))</f>
        <v>UNTANA</v>
      </c>
      <c r="AI189" s="27" t="str">
        <f ca="1">IF(NOTA[[#This Row],[ID]]="","",COUNTIF(NOTA[ID_H],NOTA[[#This Row],[ID_H]]))</f>
        <v/>
      </c>
      <c r="AJ189" s="27">
        <f ca="1">IF(NOTA[[#This Row],[TGL.NOTA]]="",IF(NOTA[[#This Row],[SUPPLIER_H]]="","",AJ188),MONTH(NOTA[[#This Row],[TGL.NOTA]]))</f>
        <v>5</v>
      </c>
      <c r="AK189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L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M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N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9" s="27" t="str">
        <f>IF(NOTA[[#This Row],[CONCAT4]]="","",_xlfn.IFNA(MATCH(NOTA[[#This Row],[CONCAT4]],[2]!RAW[CONCAT_H],0),FALSE))</f>
        <v/>
      </c>
      <c r="AP189" s="146">
        <f>IF(NOTA[[#This Row],[CONCAT1]]="","",MATCH(NOTA[[#This Row],[CONCAT1]],[3]!db[NB NOTA_C],0)+1)</f>
        <v>1427</v>
      </c>
    </row>
    <row r="190" spans="1:42" ht="20.100000000000001" customHeight="1" x14ac:dyDescent="0.25">
      <c r="A1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6" t="str">
        <f>IF(NOTA[[#This Row],[ID_P]]="","",MATCH(NOTA[[#This Row],[ID_P]],[1]!B_MSK[N_ID],0))</f>
        <v/>
      </c>
      <c r="D190" s="36">
        <f ca="1">IF(NOTA[[#This Row],[NAMA BARANG]]="","",INDEX(NOTA[ID],MATCH(,INDIRECT(ADDRESS(ROW(NOTA[ID]),COLUMN(NOTA[ID]))&amp;":"&amp;ADDRESS(ROW(),COLUMN(NOTA[ID]))),-1)))</f>
        <v>31</v>
      </c>
      <c r="E190" s="14"/>
      <c r="F190" s="16"/>
      <c r="G190" s="16"/>
      <c r="H190" s="20"/>
      <c r="I190" s="16"/>
      <c r="J190" s="37"/>
      <c r="K190" s="16"/>
      <c r="L190" s="16" t="s">
        <v>356</v>
      </c>
      <c r="M190" s="28">
        <v>2</v>
      </c>
      <c r="N190" s="16">
        <v>32</v>
      </c>
      <c r="O190" s="16" t="s">
        <v>146</v>
      </c>
      <c r="P190" s="35">
        <v>120000</v>
      </c>
      <c r="Q190" s="38"/>
      <c r="R190" s="28" t="s">
        <v>355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3840000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3840000</v>
      </c>
      <c r="AB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40">
        <f>IF(OR(NOTA[[#This Row],[QTY]]="",NOTA[[#This Row],[HARGA SATUAN]]="",),"",NOTA[[#This Row],[QTY]]*NOTA[[#This Row],[HARGA SATUAN]])</f>
        <v>3840000</v>
      </c>
      <c r="AF190" s="37">
        <f ca="1">IF(NOTA[ID_H]="","",INDEX(NOTA[TANGGAL],MATCH(,INDIRECT(ADDRESS(ROW(NOTA[TANGGAL]),COLUMN(NOTA[TANGGAL]))&amp;":"&amp;ADDRESS(ROW(),COLUMN(NOTA[TANGGAL]))),-1)))</f>
        <v>45055</v>
      </c>
      <c r="AG190" s="35" t="str">
        <f ca="1">IF(NOTA[[#This Row],[NAMA BARANG]]="","",INDEX(NOTA[SUPPLIER],MATCH(,INDIRECT(ADDRESS(ROW(NOTA[ID]),COLUMN(NOTA[ID]))&amp;":"&amp;ADDRESS(ROW(),COLUMN(NOTA[ID]))),-1)))</f>
        <v>ETJ</v>
      </c>
      <c r="AH190" s="35" t="str">
        <f ca="1">IF(NOTA[[#This Row],[ID_H]]="","",IF(NOTA[[#This Row],[FAKTUR]]="",INDIRECT(ADDRESS(ROW()-1,COLUMN())),NOTA[[#This Row],[FAKTUR]]))</f>
        <v>UNTANA</v>
      </c>
      <c r="AI190" s="27" t="str">
        <f ca="1">IF(NOTA[[#This Row],[ID]]="","",COUNTIF(NOTA[ID_H],NOTA[[#This Row],[ID_H]]))</f>
        <v/>
      </c>
      <c r="AJ190" s="27">
        <f ca="1">IF(NOTA[[#This Row],[TGL.NOTA]]="",IF(NOTA[[#This Row],[SUPPLIER_H]]="","",AJ189),MONTH(NOTA[[#This Row],[TGL.NOTA]]))</f>
        <v>5</v>
      </c>
      <c r="AK190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L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M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N1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0" s="27" t="str">
        <f>IF(NOTA[[#This Row],[CONCAT4]]="","",_xlfn.IFNA(MATCH(NOTA[[#This Row],[CONCAT4]],[2]!RAW[CONCAT_H],0),FALSE))</f>
        <v/>
      </c>
      <c r="AP190" s="146">
        <f>IF(NOTA[[#This Row],[CONCAT1]]="","",MATCH(NOTA[[#This Row],[CONCAT1]],[3]!db[NB NOTA_C],0)+1)</f>
        <v>1428</v>
      </c>
    </row>
    <row r="191" spans="1:42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31</v>
      </c>
      <c r="E191" s="14"/>
      <c r="F191" s="16"/>
      <c r="G191" s="16"/>
      <c r="H191" s="20"/>
      <c r="I191" s="16"/>
      <c r="J191" s="37"/>
      <c r="K191" s="16"/>
      <c r="L191" s="16" t="s">
        <v>357</v>
      </c>
      <c r="M191" s="28">
        <v>10</v>
      </c>
      <c r="N191" s="16">
        <v>1440</v>
      </c>
      <c r="O191" s="16" t="s">
        <v>160</v>
      </c>
      <c r="P191" s="35">
        <v>6000</v>
      </c>
      <c r="Q191" s="38"/>
      <c r="R191" s="28" t="s">
        <v>161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8640000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8640000</v>
      </c>
      <c r="AB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191" s="40">
        <f>IF(OR(NOTA[[#This Row],[QTY]]="",NOTA[[#This Row],[HARGA SATUAN]]="",),"",NOTA[[#This Row],[QTY]]*NOTA[[#This Row],[HARGA SATUAN]])</f>
        <v>8640000</v>
      </c>
      <c r="AF191" s="37">
        <f ca="1">IF(NOTA[ID_H]="","",INDEX(NOTA[TANGGAL],MATCH(,INDIRECT(ADDRESS(ROW(NOTA[TANGGAL]),COLUMN(NOTA[TANGGAL]))&amp;":"&amp;ADDRESS(ROW(),COLUMN(NOTA[TANGGAL]))),-1)))</f>
        <v>45055</v>
      </c>
      <c r="AG191" s="35" t="str">
        <f ca="1">IF(NOTA[[#This Row],[NAMA BARANG]]="","",INDEX(NOTA[SUPPLIER],MATCH(,INDIRECT(ADDRESS(ROW(NOTA[ID]),COLUMN(NOTA[ID]))&amp;":"&amp;ADDRESS(ROW(),COLUMN(NOTA[ID]))),-1)))</f>
        <v>ETJ</v>
      </c>
      <c r="AH191" s="35" t="str">
        <f ca="1">IF(NOTA[[#This Row],[ID_H]]="","",IF(NOTA[[#This Row],[FAKTUR]]="",INDIRECT(ADDRESS(ROW()-1,COLUMN())),NOTA[[#This Row],[FAKTUR]]))</f>
        <v>UNTANA</v>
      </c>
      <c r="AI191" s="27" t="str">
        <f ca="1">IF(NOTA[[#This Row],[ID]]="","",COUNTIF(NOTA[ID_H],NOTA[[#This Row],[ID_H]]))</f>
        <v/>
      </c>
      <c r="AJ191" s="27">
        <f ca="1">IF(NOTA[[#This Row],[TGL.NOTA]]="",IF(NOTA[[#This Row],[SUPPLIER_H]]="","",AJ190),MONTH(NOTA[[#This Row],[TGL.NOTA]]))</f>
        <v>5</v>
      </c>
      <c r="AK191" s="27" t="str">
        <f>LOWER(SUBSTITUTE(SUBSTITUTE(SUBSTITUTE(SUBSTITUTE(SUBSTITUTE(SUBSTITUTE(SUBSTITUTE(SUBSTITUTE(SUBSTITUTE(NOTA[NAMA BARANG]," ",),".",""),"-",""),"(",""),")",""),",",""),"/",""),"""",""),"+",""))</f>
        <v>usagiop12w</v>
      </c>
      <c r="AL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M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N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1" s="27" t="str">
        <f>IF(NOTA[[#This Row],[CONCAT4]]="","",_xlfn.IFNA(MATCH(NOTA[[#This Row],[CONCAT4]],[2]!RAW[CONCAT_H],0),FALSE))</f>
        <v/>
      </c>
      <c r="AP191" s="146" t="e">
        <f>IF(NOTA[[#This Row],[CONCAT1]]="","",MATCH(NOTA[[#This Row],[CONCAT1]],[3]!db[NB NOTA_C],0)+1)</f>
        <v>#N/A</v>
      </c>
    </row>
    <row r="192" spans="1:42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31</v>
      </c>
      <c r="E192" s="14"/>
      <c r="F192" s="16"/>
      <c r="G192" s="16"/>
      <c r="H192" s="20"/>
      <c r="I192" s="16"/>
      <c r="J192" s="37"/>
      <c r="K192" s="16"/>
      <c r="L192" s="16" t="s">
        <v>358</v>
      </c>
      <c r="M192" s="28">
        <v>1</v>
      </c>
      <c r="N192" s="16">
        <v>1000</v>
      </c>
      <c r="O192" s="16" t="s">
        <v>160</v>
      </c>
      <c r="P192" s="35">
        <v>1950</v>
      </c>
      <c r="Q192" s="38"/>
      <c r="R192" s="28" t="s">
        <v>359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1950000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1950000</v>
      </c>
      <c r="AB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192" s="40">
        <f>IF(OR(NOTA[[#This Row],[QTY]]="",NOTA[[#This Row],[HARGA SATUAN]]="",),"",NOTA[[#This Row],[QTY]]*NOTA[[#This Row],[HARGA SATUAN]])</f>
        <v>1950000</v>
      </c>
      <c r="AF192" s="37">
        <f ca="1">IF(NOTA[ID_H]="","",INDEX(NOTA[TANGGAL],MATCH(,INDIRECT(ADDRESS(ROW(NOTA[TANGGAL]),COLUMN(NOTA[TANGGAL]))&amp;":"&amp;ADDRESS(ROW(),COLUMN(NOTA[TANGGAL]))),-1)))</f>
        <v>45055</v>
      </c>
      <c r="AG192" s="35" t="str">
        <f ca="1">IF(NOTA[[#This Row],[NAMA BARANG]]="","",INDEX(NOTA[SUPPLIER],MATCH(,INDIRECT(ADDRESS(ROW(NOTA[ID]),COLUMN(NOTA[ID]))&amp;":"&amp;ADDRESS(ROW(),COLUMN(NOTA[ID]))),-1)))</f>
        <v>ETJ</v>
      </c>
      <c r="AH192" s="35" t="str">
        <f ca="1">IF(NOTA[[#This Row],[ID_H]]="","",IF(NOTA[[#This Row],[FAKTUR]]="",INDIRECT(ADDRESS(ROW()-1,COLUMN())),NOTA[[#This Row],[FAKTUR]]))</f>
        <v>UNTANA</v>
      </c>
      <c r="AI192" s="27" t="str">
        <f ca="1">IF(NOTA[[#This Row],[ID]]="","",COUNTIF(NOTA[ID_H],NOTA[[#This Row],[ID_H]]))</f>
        <v/>
      </c>
      <c r="AJ192" s="27">
        <f ca="1">IF(NOTA[[#This Row],[TGL.NOTA]]="",IF(NOTA[[#This Row],[SUPPLIER_H]]="","",AJ191),MONTH(NOTA[[#This Row],[TGL.NOTA]]))</f>
        <v>5</v>
      </c>
      <c r="AK192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L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M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N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2" s="27" t="str">
        <f>IF(NOTA[[#This Row],[CONCAT4]]="","",_xlfn.IFNA(MATCH(NOTA[[#This Row],[CONCAT4]],[2]!RAW[CONCAT_H],0),FALSE))</f>
        <v/>
      </c>
      <c r="AP192" s="146" t="e">
        <f>IF(NOTA[[#This Row],[CONCAT1]]="","",MATCH(NOTA[[#This Row],[CONCAT1]],[3]!db[NB NOTA_C],0)+1)</f>
        <v>#N/A</v>
      </c>
    </row>
    <row r="193" spans="1:42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31</v>
      </c>
      <c r="E193" s="14"/>
      <c r="F193" s="16"/>
      <c r="G193" s="16"/>
      <c r="H193" s="20"/>
      <c r="I193" s="16"/>
      <c r="J193" s="37"/>
      <c r="K193" s="16"/>
      <c r="L193" s="16" t="s">
        <v>360</v>
      </c>
      <c r="M193" s="28">
        <v>1</v>
      </c>
      <c r="N193" s="16">
        <v>1500</v>
      </c>
      <c r="O193" s="16" t="s">
        <v>146</v>
      </c>
      <c r="P193" s="35">
        <v>5000</v>
      </c>
      <c r="Q193" s="38"/>
      <c r="R193" s="28" t="s">
        <v>361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7500000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7500000</v>
      </c>
      <c r="AB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D193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E193" s="40">
        <f>IF(OR(NOTA[[#This Row],[QTY]]="",NOTA[[#This Row],[HARGA SATUAN]]="",),"",NOTA[[#This Row],[QTY]]*NOTA[[#This Row],[HARGA SATUAN]])</f>
        <v>7500000</v>
      </c>
      <c r="AF193" s="37">
        <f ca="1">IF(NOTA[ID_H]="","",INDEX(NOTA[TANGGAL],MATCH(,INDIRECT(ADDRESS(ROW(NOTA[TANGGAL]),COLUMN(NOTA[TANGGAL]))&amp;":"&amp;ADDRESS(ROW(),COLUMN(NOTA[TANGGAL]))),-1)))</f>
        <v>45055</v>
      </c>
      <c r="AG193" s="35" t="str">
        <f ca="1">IF(NOTA[[#This Row],[NAMA BARANG]]="","",INDEX(NOTA[SUPPLIER],MATCH(,INDIRECT(ADDRESS(ROW(NOTA[ID]),COLUMN(NOTA[ID]))&amp;":"&amp;ADDRESS(ROW(),COLUMN(NOTA[ID]))),-1)))</f>
        <v>ETJ</v>
      </c>
      <c r="AH193" s="35" t="str">
        <f ca="1">IF(NOTA[[#This Row],[ID_H]]="","",IF(NOTA[[#This Row],[FAKTUR]]="",INDIRECT(ADDRESS(ROW()-1,COLUMN())),NOTA[[#This Row],[FAKTUR]]))</f>
        <v>UNTANA</v>
      </c>
      <c r="AI193" s="27" t="str">
        <f ca="1">IF(NOTA[[#This Row],[ID]]="","",COUNTIF(NOTA[ID_H],NOTA[[#This Row],[ID_H]]))</f>
        <v/>
      </c>
      <c r="AJ193" s="27">
        <f ca="1">IF(NOTA[[#This Row],[TGL.NOTA]]="",IF(NOTA[[#This Row],[SUPPLIER_H]]="","",AJ192),MONTH(NOTA[[#This Row],[TGL.NOTA]]))</f>
        <v>5</v>
      </c>
      <c r="AK193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L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M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N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3" s="27" t="str">
        <f>IF(NOTA[[#This Row],[CONCAT4]]="","",_xlfn.IFNA(MATCH(NOTA[[#This Row],[CONCAT4]],[2]!RAW[CONCAT_H],0),FALSE))</f>
        <v/>
      </c>
      <c r="AP193" s="146">
        <f>IF(NOTA[[#This Row],[CONCAT1]]="","",MATCH(NOTA[[#This Row],[CONCAT1]],[3]!db[NB NOTA_C],0)+1)</f>
        <v>412</v>
      </c>
    </row>
    <row r="194" spans="1:42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 t="str">
        <f ca="1">IF(NOTA[[#This Row],[NAMA BARANG]]="","",INDEX(NOTA[ID],MATCH(,INDIRECT(ADDRESS(ROW(NOTA[ID]),COLUMN(NOTA[ID]))&amp;":"&amp;ADDRESS(ROW(),COLUMN(NOTA[ID]))),-1)))</f>
        <v/>
      </c>
      <c r="E194" s="14"/>
      <c r="F194" s="16"/>
      <c r="G194" s="16"/>
      <c r="H194" s="20"/>
      <c r="I194" s="16"/>
      <c r="J194" s="37"/>
      <c r="K194" s="16"/>
      <c r="L194" s="16"/>
      <c r="M194" s="28"/>
      <c r="N194" s="16"/>
      <c r="O194" s="16"/>
      <c r="P194" s="35"/>
      <c r="Q194" s="38"/>
      <c r="R194" s="28"/>
      <c r="S194" s="39"/>
      <c r="T194" s="39"/>
      <c r="U194" s="40"/>
      <c r="V194" s="26"/>
      <c r="W194" s="40" t="str">
        <f>IF(NOTA[[#This Row],[HARGA/ CTN]]="",NOTA[[#This Row],[JUMLAH_H]],NOTA[[#This Row],[HARGA/ CTN]]*IF(NOTA[[#This Row],[C]]="",0,NOTA[[#This Row],[C]]))</f>
        <v/>
      </c>
      <c r="X194" s="40" t="str">
        <f>IF(NOTA[[#This Row],[JUMLAH]]="","",NOTA[[#This Row],[JUMLAH]]*NOTA[[#This Row],[DISC 1]])</f>
        <v/>
      </c>
      <c r="Y194" s="40" t="str">
        <f>IF(NOTA[[#This Row],[JUMLAH]]="","",(NOTA[[#This Row],[JUMLAH]]-NOTA[[#This Row],[DISC 1-]])*NOTA[[#This Row],[DISC 2]])</f>
        <v/>
      </c>
      <c r="Z194" s="40" t="str">
        <f>IF(NOTA[[#This Row],[JUMLAH]]="","",NOTA[[#This Row],[DISC 1-]]+NOTA[[#This Row],[DISC 2-]])</f>
        <v/>
      </c>
      <c r="AA194" s="40" t="str">
        <f>IF(NOTA[[#This Row],[JUMLAH]]="","",NOTA[[#This Row],[JUMLAH]]-NOTA[[#This Row],[DISC]])</f>
        <v/>
      </c>
      <c r="AB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40" t="str">
        <f>IF(OR(NOTA[[#This Row],[QTY]]="",NOTA[[#This Row],[HARGA SATUAN]]="",),"",NOTA[[#This Row],[QTY]]*NOTA[[#This Row],[HARGA SATUAN]])</f>
        <v/>
      </c>
      <c r="AF194" s="37" t="str">
        <f ca="1">IF(NOTA[ID_H]="","",INDEX(NOTA[TANGGAL],MATCH(,INDIRECT(ADDRESS(ROW(NOTA[TANGGAL]),COLUMN(NOTA[TANGGAL]))&amp;":"&amp;ADDRESS(ROW(),COLUMN(NOTA[TANGGAL]))),-1)))</f>
        <v/>
      </c>
      <c r="AG194" s="35" t="str">
        <f ca="1">IF(NOTA[[#This Row],[NAMA BARANG]]="","",INDEX(NOTA[SUPPLIER],MATCH(,INDIRECT(ADDRESS(ROW(NOTA[ID]),COLUMN(NOTA[ID]))&amp;":"&amp;ADDRESS(ROW(),COLUMN(NOTA[ID]))),-1)))</f>
        <v/>
      </c>
      <c r="AH194" s="35" t="str">
        <f ca="1">IF(NOTA[[#This Row],[ID_H]]="","",IF(NOTA[[#This Row],[FAKTUR]]="",INDIRECT(ADDRESS(ROW()-1,COLUMN())),NOTA[[#This Row],[FAKTUR]]))</f>
        <v/>
      </c>
      <c r="AI194" s="27" t="str">
        <f ca="1">IF(NOTA[[#This Row],[ID]]="","",COUNTIF(NOTA[ID_H],NOTA[[#This Row],[ID_H]]))</f>
        <v/>
      </c>
      <c r="AJ194" s="27" t="str">
        <f ca="1">IF(NOTA[[#This Row],[TGL.NOTA]]="",IF(NOTA[[#This Row],[SUPPLIER_H]]="","",AJ193),MONTH(NOTA[[#This Row],[TGL.NOTA]]))</f>
        <v/>
      </c>
      <c r="AK194" s="27" t="str">
        <f>LOWER(SUBSTITUTE(SUBSTITUTE(SUBSTITUTE(SUBSTITUTE(SUBSTITUTE(SUBSTITUTE(SUBSTITUTE(SUBSTITUTE(SUBSTITUTE(NOTA[NAMA BARANG]," ",),".",""),"-",""),"(",""),")",""),",",""),"/",""),"""",""),"+",""))</f>
        <v/>
      </c>
      <c r="AL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4" s="27" t="str">
        <f>IF(NOTA[[#This Row],[CONCAT4]]="","",_xlfn.IFNA(MATCH(NOTA[[#This Row],[CONCAT4]],[2]!RAW[CONCAT_H],0),FALSE))</f>
        <v/>
      </c>
      <c r="AP194" s="146" t="str">
        <f>IF(NOTA[[#This Row],[CONCAT1]]="","",MATCH(NOTA[[#This Row],[CONCAT1]],[3]!db[NB NOTA_C],0)+1)</f>
        <v/>
      </c>
    </row>
    <row r="195" spans="1:42" ht="20.100000000000001" customHeight="1" x14ac:dyDescent="0.25">
      <c r="A195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195" s="36" t="e">
        <f ca="1">IF(NOTA[[#This Row],[ID_P]]="","",MATCH(NOTA[[#This Row],[ID_P]],[1]!B_MSK[N_ID],0))</f>
        <v>#REF!</v>
      </c>
      <c r="D195" s="36">
        <f ca="1">IF(NOTA[[#This Row],[NAMA BARANG]]="","",INDEX(NOTA[ID],MATCH(,INDIRECT(ADDRESS(ROW(NOTA[ID]),COLUMN(NOTA[ID]))&amp;":"&amp;ADDRESS(ROW(),COLUMN(NOTA[ID]))),-1)))</f>
        <v>32</v>
      </c>
      <c r="E195" s="14"/>
      <c r="F195" s="16" t="s">
        <v>331</v>
      </c>
      <c r="G195" s="16" t="s">
        <v>112</v>
      </c>
      <c r="H195" s="20" t="s">
        <v>362</v>
      </c>
      <c r="I195" s="16"/>
      <c r="J195" s="37">
        <v>45052</v>
      </c>
      <c r="K195" s="16"/>
      <c r="L195" s="16" t="s">
        <v>363</v>
      </c>
      <c r="M195" s="28">
        <v>3</v>
      </c>
      <c r="N195" s="16">
        <v>900</v>
      </c>
      <c r="O195" s="16" t="s">
        <v>160</v>
      </c>
      <c r="P195" s="35">
        <v>9000</v>
      </c>
      <c r="Q195" s="38"/>
      <c r="R195" s="28" t="s">
        <v>364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8100000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8100000</v>
      </c>
      <c r="AB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195" s="40">
        <f>IF(OR(NOTA[[#This Row],[QTY]]="",NOTA[[#This Row],[HARGA SATUAN]]="",),"",NOTA[[#This Row],[QTY]]*NOTA[[#This Row],[HARGA SATUAN]])</f>
        <v>8100000</v>
      </c>
      <c r="AF195" s="37">
        <f ca="1">IF(NOTA[ID_H]="","",INDEX(NOTA[TANGGAL],MATCH(,INDIRECT(ADDRESS(ROW(NOTA[TANGGAL]),COLUMN(NOTA[TANGGAL]))&amp;":"&amp;ADDRESS(ROW(),COLUMN(NOTA[TANGGAL]))),-1)))</f>
        <v>45055</v>
      </c>
      <c r="AG195" s="35" t="str">
        <f ca="1">IF(NOTA[[#This Row],[NAMA BARANG]]="","",INDEX(NOTA[SUPPLIER],MATCH(,INDIRECT(ADDRESS(ROW(NOTA[ID]),COLUMN(NOTA[ID]))&amp;":"&amp;ADDRESS(ROW(),COLUMN(NOTA[ID]))),-1)))</f>
        <v>ETJ</v>
      </c>
      <c r="AH195" s="35" t="str">
        <f ca="1">IF(NOTA[[#This Row],[ID_H]]="","",IF(NOTA[[#This Row],[FAKTUR]]="",INDIRECT(ADDRESS(ROW()-1,COLUMN())),NOTA[[#This Row],[FAKTUR]]))</f>
        <v>UNTANA</v>
      </c>
      <c r="AI195" s="27">
        <f ca="1">IF(NOTA[[#This Row],[ID]]="","",COUNTIF(NOTA[ID_H],NOTA[[#This Row],[ID_H]]))</f>
        <v>3</v>
      </c>
      <c r="AJ195" s="27">
        <f>IF(NOTA[[#This Row],[TGL.NOTA]]="",IF(NOTA[[#This Row],[SUPPLIER_H]]="","",AJ194),MONTH(NOTA[[#This Row],[TGL.NOTA]]))</f>
        <v>5</v>
      </c>
      <c r="AK195" s="27" t="str">
        <f>LOWER(SUBSTITUTE(SUBSTITUTE(SUBSTITUTE(SUBSTITUTE(SUBSTITUTE(SUBSTITUTE(SUBSTITUTE(SUBSTITUTE(SUBSTITUTE(NOTA[NAMA BARANG]," ",),".",""),"-",""),"(",""),")",""),",",""),"/",""),"""",""),"+",""))</f>
        <v>sempoa13t</v>
      </c>
      <c r="AL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M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N1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</v>
      </c>
      <c r="AO195" s="27" t="e">
        <f>IF(NOTA[[#This Row],[CONCAT4]]="","",_xlfn.IFNA(MATCH(NOTA[[#This Row],[CONCAT4]],[2]!RAW[CONCAT_H],0),FALSE))</f>
        <v>#REF!</v>
      </c>
      <c r="AP195" s="146" t="e">
        <f>IF(NOTA[[#This Row],[CONCAT1]]="","",MATCH(NOTA[[#This Row],[CONCAT1]],[3]!db[NB NOTA_C],0)+1)</f>
        <v>#N/A</v>
      </c>
    </row>
    <row r="196" spans="1:42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32</v>
      </c>
      <c r="E196" s="14"/>
      <c r="F196" s="16"/>
      <c r="G196" s="16"/>
      <c r="H196" s="20"/>
      <c r="I196" s="16"/>
      <c r="J196" s="37"/>
      <c r="K196" s="16"/>
      <c r="L196" s="16" t="s">
        <v>365</v>
      </c>
      <c r="M196" s="28">
        <v>2</v>
      </c>
      <c r="N196" s="16">
        <v>600</v>
      </c>
      <c r="O196" s="16" t="s">
        <v>160</v>
      </c>
      <c r="P196" s="35">
        <v>9250</v>
      </c>
      <c r="Q196" s="38"/>
      <c r="R196" s="28" t="s">
        <v>364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5550000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5550000</v>
      </c>
      <c r="AB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E196" s="40">
        <f>IF(OR(NOTA[[#This Row],[QTY]]="",NOTA[[#This Row],[HARGA SATUAN]]="",),"",NOTA[[#This Row],[QTY]]*NOTA[[#This Row],[HARGA SATUAN]])</f>
        <v>5550000</v>
      </c>
      <c r="AF196" s="37">
        <f ca="1">IF(NOTA[ID_H]="","",INDEX(NOTA[TANGGAL],MATCH(,INDIRECT(ADDRESS(ROW(NOTA[TANGGAL]),COLUMN(NOTA[TANGGAL]))&amp;":"&amp;ADDRESS(ROW(),COLUMN(NOTA[TANGGAL]))),-1)))</f>
        <v>45055</v>
      </c>
      <c r="AG196" s="35" t="str">
        <f ca="1">IF(NOTA[[#This Row],[NAMA BARANG]]="","",INDEX(NOTA[SUPPLIER],MATCH(,INDIRECT(ADDRESS(ROW(NOTA[ID]),COLUMN(NOTA[ID]))&amp;":"&amp;ADDRESS(ROW(),COLUMN(NOTA[ID]))),-1)))</f>
        <v>ETJ</v>
      </c>
      <c r="AH196" s="35" t="str">
        <f ca="1">IF(NOTA[[#This Row],[ID_H]]="","",IF(NOTA[[#This Row],[FAKTUR]]="",INDIRECT(ADDRESS(ROW()-1,COLUMN())),NOTA[[#This Row],[FAKTUR]]))</f>
        <v>UNTANA</v>
      </c>
      <c r="AI196" s="27" t="str">
        <f ca="1">IF(NOTA[[#This Row],[ID]]="","",COUNTIF(NOTA[ID_H],NOTA[[#This Row],[ID_H]]))</f>
        <v/>
      </c>
      <c r="AJ196" s="27">
        <f ca="1">IF(NOTA[[#This Row],[TGL.NOTA]]="",IF(NOTA[[#This Row],[SUPPLIER_H]]="","",AJ195),MONTH(NOTA[[#This Row],[TGL.NOTA]]))</f>
        <v>5</v>
      </c>
      <c r="AK196" s="27" t="str">
        <f>LOWER(SUBSTITUTE(SUBSTITUTE(SUBSTITUTE(SUBSTITUTE(SUBSTITUTE(SUBSTITUTE(SUBSTITUTE(SUBSTITUTE(SUBSTITUTE(NOTA[NAMA BARANG]," ",),".",""),"-",""),"(",""),")",""),",",""),"/",""),"""",""),"+",""))</f>
        <v>sempoa17t</v>
      </c>
      <c r="AL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M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N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6" s="27" t="str">
        <f>IF(NOTA[[#This Row],[CONCAT4]]="","",_xlfn.IFNA(MATCH(NOTA[[#This Row],[CONCAT4]],[2]!RAW[CONCAT_H],0),FALSE))</f>
        <v/>
      </c>
      <c r="AP196" s="146" t="e">
        <f>IF(NOTA[[#This Row],[CONCAT1]]="","",MATCH(NOTA[[#This Row],[CONCAT1]],[3]!db[NB NOTA_C],0)+1)</f>
        <v>#N/A</v>
      </c>
    </row>
    <row r="197" spans="1:42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32</v>
      </c>
      <c r="E197" s="14"/>
      <c r="F197" s="16"/>
      <c r="G197" s="16"/>
      <c r="H197" s="20"/>
      <c r="I197" s="16"/>
      <c r="J197" s="37"/>
      <c r="K197" s="16"/>
      <c r="L197" s="16" t="s">
        <v>366</v>
      </c>
      <c r="M197" s="28">
        <v>1</v>
      </c>
      <c r="N197" s="16">
        <v>100</v>
      </c>
      <c r="O197" s="16" t="s">
        <v>146</v>
      </c>
      <c r="P197" s="35">
        <v>20000</v>
      </c>
      <c r="Q197" s="38"/>
      <c r="R197" s="28" t="s">
        <v>367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2000000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2000000</v>
      </c>
      <c r="AB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D197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197" s="40">
        <f>IF(OR(NOTA[[#This Row],[QTY]]="",NOTA[[#This Row],[HARGA SATUAN]]="",),"",NOTA[[#This Row],[QTY]]*NOTA[[#This Row],[HARGA SATUAN]])</f>
        <v>2000000</v>
      </c>
      <c r="AF197" s="37">
        <f ca="1">IF(NOTA[ID_H]="","",INDEX(NOTA[TANGGAL],MATCH(,INDIRECT(ADDRESS(ROW(NOTA[TANGGAL]),COLUMN(NOTA[TANGGAL]))&amp;":"&amp;ADDRESS(ROW(),COLUMN(NOTA[TANGGAL]))),-1)))</f>
        <v>45055</v>
      </c>
      <c r="AG197" s="35" t="str">
        <f ca="1">IF(NOTA[[#This Row],[NAMA BARANG]]="","",INDEX(NOTA[SUPPLIER],MATCH(,INDIRECT(ADDRESS(ROW(NOTA[ID]),COLUMN(NOTA[ID]))&amp;":"&amp;ADDRESS(ROW(),COLUMN(NOTA[ID]))),-1)))</f>
        <v>ETJ</v>
      </c>
      <c r="AH197" s="35" t="str">
        <f ca="1">IF(NOTA[[#This Row],[ID_H]]="","",IF(NOTA[[#This Row],[FAKTUR]]="",INDIRECT(ADDRESS(ROW()-1,COLUMN())),NOTA[[#This Row],[FAKTUR]]))</f>
        <v>UNTANA</v>
      </c>
      <c r="AI197" s="27" t="str">
        <f ca="1">IF(NOTA[[#This Row],[ID]]="","",COUNTIF(NOTA[ID_H],NOTA[[#This Row],[ID_H]]))</f>
        <v/>
      </c>
      <c r="AJ197" s="27">
        <f ca="1">IF(NOTA[[#This Row],[TGL.NOTA]]="",IF(NOTA[[#This Row],[SUPPLIER_H]]="","",AJ196),MONTH(NOTA[[#This Row],[TGL.NOTA]]))</f>
        <v>5</v>
      </c>
      <c r="AK197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L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M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N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7" s="27" t="str">
        <f>IF(NOTA[[#This Row],[CONCAT4]]="","",_xlfn.IFNA(MATCH(NOTA[[#This Row],[CONCAT4]],[2]!RAW[CONCAT_H],0),FALSE))</f>
        <v/>
      </c>
      <c r="AP197" s="146" t="e">
        <f>IF(NOTA[[#This Row],[CONCAT1]]="","",MATCH(NOTA[[#This Row],[CONCAT1]],[3]!db[NB NOTA_C],0)+1)</f>
        <v>#N/A</v>
      </c>
    </row>
    <row r="198" spans="1:42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 t="str">
        <f ca="1">IF(NOTA[[#This Row],[NAMA BARANG]]="","",INDEX(NOTA[ID],MATCH(,INDIRECT(ADDRESS(ROW(NOTA[ID]),COLUMN(NOTA[ID]))&amp;":"&amp;ADDRESS(ROW(),COLUMN(NOTA[ID]))),-1)))</f>
        <v/>
      </c>
      <c r="E198" s="14"/>
      <c r="F198" s="16"/>
      <c r="G198" s="16"/>
      <c r="H198" s="20"/>
      <c r="I198" s="16"/>
      <c r="J198" s="37"/>
      <c r="K198" s="16"/>
      <c r="L198" s="16"/>
      <c r="M198" s="28"/>
      <c r="N198" s="16"/>
      <c r="O198" s="16"/>
      <c r="P198" s="35"/>
      <c r="Q198" s="38"/>
      <c r="R198" s="28"/>
      <c r="S198" s="39"/>
      <c r="T198" s="39"/>
      <c r="U198" s="40"/>
      <c r="V198" s="26"/>
      <c r="W198" s="40" t="str">
        <f>IF(NOTA[[#This Row],[HARGA/ CTN]]="",NOTA[[#This Row],[JUMLAH_H]],NOTA[[#This Row],[HARGA/ CTN]]*IF(NOTA[[#This Row],[C]]="",0,NOTA[[#This Row],[C]]))</f>
        <v/>
      </c>
      <c r="X198" s="40" t="str">
        <f>IF(NOTA[[#This Row],[JUMLAH]]="","",NOTA[[#This Row],[JUMLAH]]*NOTA[[#This Row],[DISC 1]])</f>
        <v/>
      </c>
      <c r="Y198" s="40" t="str">
        <f>IF(NOTA[[#This Row],[JUMLAH]]="","",(NOTA[[#This Row],[JUMLAH]]-NOTA[[#This Row],[DISC 1-]])*NOTA[[#This Row],[DISC 2]])</f>
        <v/>
      </c>
      <c r="Z198" s="40" t="str">
        <f>IF(NOTA[[#This Row],[JUMLAH]]="","",NOTA[[#This Row],[DISC 1-]]+NOTA[[#This Row],[DISC 2-]])</f>
        <v/>
      </c>
      <c r="AA198" s="40" t="str">
        <f>IF(NOTA[[#This Row],[JUMLAH]]="","",NOTA[[#This Row],[JUMLAH]]-NOTA[[#This Row],[DISC]])</f>
        <v/>
      </c>
      <c r="AB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40" t="str">
        <f>IF(OR(NOTA[[#This Row],[QTY]]="",NOTA[[#This Row],[HARGA SATUAN]]="",),"",NOTA[[#This Row],[QTY]]*NOTA[[#This Row],[HARGA SATUAN]])</f>
        <v/>
      </c>
      <c r="AF198" s="37" t="str">
        <f ca="1">IF(NOTA[ID_H]="","",INDEX(NOTA[TANGGAL],MATCH(,INDIRECT(ADDRESS(ROW(NOTA[TANGGAL]),COLUMN(NOTA[TANGGAL]))&amp;":"&amp;ADDRESS(ROW(),COLUMN(NOTA[TANGGAL]))),-1)))</f>
        <v/>
      </c>
      <c r="AG198" s="35" t="str">
        <f ca="1">IF(NOTA[[#This Row],[NAMA BARANG]]="","",INDEX(NOTA[SUPPLIER],MATCH(,INDIRECT(ADDRESS(ROW(NOTA[ID]),COLUMN(NOTA[ID]))&amp;":"&amp;ADDRESS(ROW(),COLUMN(NOTA[ID]))),-1)))</f>
        <v/>
      </c>
      <c r="AH198" s="35" t="str">
        <f ca="1">IF(NOTA[[#This Row],[ID_H]]="","",IF(NOTA[[#This Row],[FAKTUR]]="",INDIRECT(ADDRESS(ROW()-1,COLUMN())),NOTA[[#This Row],[FAKTUR]]))</f>
        <v/>
      </c>
      <c r="AI198" s="27" t="str">
        <f ca="1">IF(NOTA[[#This Row],[ID]]="","",COUNTIF(NOTA[ID_H],NOTA[[#This Row],[ID_H]]))</f>
        <v/>
      </c>
      <c r="AJ198" s="27" t="str">
        <f ca="1">IF(NOTA[[#This Row],[TGL.NOTA]]="",IF(NOTA[[#This Row],[SUPPLIER_H]]="","",AJ197),MONTH(NOTA[[#This Row],[TGL.NOTA]]))</f>
        <v/>
      </c>
      <c r="AK198" s="27" t="str">
        <f>LOWER(SUBSTITUTE(SUBSTITUTE(SUBSTITUTE(SUBSTITUTE(SUBSTITUTE(SUBSTITUTE(SUBSTITUTE(SUBSTITUTE(SUBSTITUTE(NOTA[NAMA BARANG]," ",),".",""),"-",""),"(",""),")",""),",",""),"/",""),"""",""),"+",""))</f>
        <v/>
      </c>
      <c r="AL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8" s="27" t="str">
        <f>IF(NOTA[[#This Row],[CONCAT4]]="","",_xlfn.IFNA(MATCH(NOTA[[#This Row],[CONCAT4]],[2]!RAW[CONCAT_H],0),FALSE))</f>
        <v/>
      </c>
      <c r="AP198" s="146" t="str">
        <f>IF(NOTA[[#This Row],[CONCAT1]]="","",MATCH(NOTA[[#This Row],[CONCAT1]],[3]!db[NB NOTA_C],0)+1)</f>
        <v/>
      </c>
    </row>
    <row r="199" spans="1:42" ht="20.100000000000001" customHeight="1" x14ac:dyDescent="0.25">
      <c r="A199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SA[_0905_SOS-1</v>
      </c>
      <c r="C199" s="36" t="e">
        <f ca="1">IF(NOTA[[#This Row],[ID_P]]="","",MATCH(NOTA[[#This Row],[ID_P]],[1]!B_MSK[N_ID],0))</f>
        <v>#REF!</v>
      </c>
      <c r="D199" s="36">
        <f ca="1">IF(NOTA[[#This Row],[NAMA BARANG]]="","",INDEX(NOTA[ID],MATCH(,INDIRECT(ADDRESS(ROW(NOTA[ID]),COLUMN(NOTA[ID]))&amp;":"&amp;ADDRESS(ROW(),COLUMN(NOTA[ID]))),-1)))</f>
        <v>33</v>
      </c>
      <c r="E199" s="14"/>
      <c r="F199" s="16" t="s">
        <v>368</v>
      </c>
      <c r="G199" s="16" t="s">
        <v>112</v>
      </c>
      <c r="H199" s="20" t="s">
        <v>369</v>
      </c>
      <c r="I199" s="16"/>
      <c r="J199" s="37">
        <v>45051</v>
      </c>
      <c r="K199" s="16"/>
      <c r="L199" s="16" t="s">
        <v>370</v>
      </c>
      <c r="M199" s="28">
        <v>30</v>
      </c>
      <c r="N199" s="16">
        <f>288*30</f>
        <v>8640</v>
      </c>
      <c r="O199" s="16" t="s">
        <v>160</v>
      </c>
      <c r="P199" s="35">
        <v>12750</v>
      </c>
      <c r="Q199" s="38"/>
      <c r="R199" s="28" t="s">
        <v>371</v>
      </c>
      <c r="S199" s="39"/>
      <c r="T199" s="39"/>
      <c r="U199" s="40"/>
      <c r="V199" s="26"/>
      <c r="W199" s="40">
        <f>IF(NOTA[[#This Row],[HARGA/ CTN]]="",NOTA[[#This Row],[JUMLAH_H]],NOTA[[#This Row],[HARGA/ CTN]]*IF(NOTA[[#This Row],[C]]="",0,NOTA[[#This Row],[C]]))</f>
        <v>110160000</v>
      </c>
      <c r="X199" s="40">
        <f>IF(NOTA[[#This Row],[JUMLAH]]="","",NOTA[[#This Row],[JUMLAH]]*NOTA[[#This Row],[DISC 1]])</f>
        <v>0</v>
      </c>
      <c r="Y199" s="40">
        <f>IF(NOTA[[#This Row],[JUMLAH]]="","",(NOTA[[#This Row],[JUMLAH]]-NOTA[[#This Row],[DISC 1-]])*NOTA[[#This Row],[DISC 2]])</f>
        <v>0</v>
      </c>
      <c r="Z199" s="40">
        <f>IF(NOTA[[#This Row],[JUMLAH]]="","",NOTA[[#This Row],[DISC 1-]]+NOTA[[#This Row],[DISC 2-]])</f>
        <v>0</v>
      </c>
      <c r="AA199" s="40">
        <f>IF(NOTA[[#This Row],[JUMLAH]]="","",NOTA[[#This Row],[JUMLAH]]-NOTA[[#This Row],[DISC]])</f>
        <v>110160000</v>
      </c>
      <c r="AB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D199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99" s="40">
        <f>IF(OR(NOTA[[#This Row],[QTY]]="",NOTA[[#This Row],[HARGA SATUAN]]="",),"",NOTA[[#This Row],[QTY]]*NOTA[[#This Row],[HARGA SATUAN]])</f>
        <v>110160000</v>
      </c>
      <c r="AF199" s="37">
        <f ca="1">IF(NOTA[ID_H]="","",INDEX(NOTA[TANGGAL],MATCH(,INDIRECT(ADDRESS(ROW(NOTA[TANGGAL]),COLUMN(NOTA[TANGGAL]))&amp;":"&amp;ADDRESS(ROW(),COLUMN(NOTA[TANGGAL]))),-1)))</f>
        <v>45055</v>
      </c>
      <c r="AG199" s="35" t="str">
        <f ca="1">IF(NOTA[[#This Row],[NAMA BARANG]]="","",INDEX(NOTA[SUPPLIER],MATCH(,INDIRECT(ADDRESS(ROW(NOTA[ID]),COLUMN(NOTA[ID]))&amp;":"&amp;ADDRESS(ROW(),COLUMN(NOTA[ID]))),-1)))</f>
        <v>SA[UTRO OFFICE</v>
      </c>
      <c r="AH199" s="35" t="str">
        <f ca="1">IF(NOTA[[#This Row],[ID_H]]="","",IF(NOTA[[#This Row],[FAKTUR]]="",INDIRECT(ADDRESS(ROW()-1,COLUMN())),NOTA[[#This Row],[FAKTUR]]))</f>
        <v>UNTANA</v>
      </c>
      <c r="AI199" s="27">
        <f ca="1">IF(NOTA[[#This Row],[ID]]="","",COUNTIF(NOTA[ID_H],NOTA[[#This Row],[ID_H]]))</f>
        <v>1</v>
      </c>
      <c r="AJ199" s="27">
        <f>IF(NOTA[[#This Row],[TGL.NOTA]]="",IF(NOTA[[#This Row],[SUPPLIER_H]]="","",AJ198),MONTH(NOTA[[#This Row],[TGL.NOTA]]))</f>
        <v>5</v>
      </c>
      <c r="AK199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L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M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N199" s="27" t="str">
        <f>IF(NOTA[[#This Row],[SUPPLIER]]="","",NOTA[[#This Row],[SUPPLIER]]&amp;NOTA[[#This Row],[FAKTUR]]&amp;NOTA[[#This Row],[NO.NOTA]]&amp;NOTA[[#This Row],[NO.SJ]]&amp;NOTA[[#This Row],[TGL.NOTA]]&amp;NOTA[[#This Row],[CONCAT1]])</f>
        <v>SA[UTRO OFFICEUNTANAG-0962 INV SOS45051crayonputardisneypanjangn</v>
      </c>
      <c r="AO199" s="27" t="e">
        <f>IF(NOTA[[#This Row],[CONCAT4]]="","",_xlfn.IFNA(MATCH(NOTA[[#This Row],[CONCAT4]],[2]!RAW[CONCAT_H],0),FALSE))</f>
        <v>#REF!</v>
      </c>
      <c r="AP199" s="146" t="e">
        <f>IF(NOTA[[#This Row],[CONCAT1]]="","",MATCH(NOTA[[#This Row],[CONCAT1]],[3]!db[NB NOTA_C],0)+1)</f>
        <v>#N/A</v>
      </c>
    </row>
    <row r="200" spans="1:42" ht="20.100000000000001" customHeight="1" x14ac:dyDescent="0.25">
      <c r="A2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6" t="str">
        <f>IF(NOTA[[#This Row],[ID_P]]="","",MATCH(NOTA[[#This Row],[ID_P]],[1]!B_MSK[N_ID],0))</f>
        <v/>
      </c>
      <c r="D200" s="36" t="str">
        <f ca="1">IF(NOTA[[#This Row],[NAMA BARANG]]="","",INDEX(NOTA[ID],MATCH(,INDIRECT(ADDRESS(ROW(NOTA[ID]),COLUMN(NOTA[ID]))&amp;":"&amp;ADDRESS(ROW(),COLUMN(NOTA[ID]))),-1)))</f>
        <v/>
      </c>
      <c r="E200" s="14"/>
      <c r="F200" s="16"/>
      <c r="G200" s="16"/>
      <c r="H200" s="20"/>
      <c r="I200" s="16"/>
      <c r="J200" s="37"/>
      <c r="K200" s="16"/>
      <c r="L200" s="16"/>
      <c r="M200" s="28"/>
      <c r="N200" s="16"/>
      <c r="O200" s="16"/>
      <c r="P200" s="35"/>
      <c r="Q200" s="38"/>
      <c r="R200" s="28"/>
      <c r="S200" s="39"/>
      <c r="T200" s="39"/>
      <c r="U200" s="40"/>
      <c r="V200" s="26"/>
      <c r="W200" s="40" t="str">
        <f>IF(NOTA[[#This Row],[HARGA/ CTN]]="",NOTA[[#This Row],[JUMLAH_H]],NOTA[[#This Row],[HARGA/ CTN]]*IF(NOTA[[#This Row],[C]]="",0,NOTA[[#This Row],[C]]))</f>
        <v/>
      </c>
      <c r="X200" s="40" t="str">
        <f>IF(NOTA[[#This Row],[JUMLAH]]="","",NOTA[[#This Row],[JUMLAH]]*NOTA[[#This Row],[DISC 1]])</f>
        <v/>
      </c>
      <c r="Y200" s="40" t="str">
        <f>IF(NOTA[[#This Row],[JUMLAH]]="","",(NOTA[[#This Row],[JUMLAH]]-NOTA[[#This Row],[DISC 1-]])*NOTA[[#This Row],[DISC 2]])</f>
        <v/>
      </c>
      <c r="Z200" s="40" t="str">
        <f>IF(NOTA[[#This Row],[JUMLAH]]="","",NOTA[[#This Row],[DISC 1-]]+NOTA[[#This Row],[DISC 2-]])</f>
        <v/>
      </c>
      <c r="AA200" s="40" t="str">
        <f>IF(NOTA[[#This Row],[JUMLAH]]="","",NOTA[[#This Row],[JUMLAH]]-NOTA[[#This Row],[DISC]])</f>
        <v/>
      </c>
      <c r="AB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40" t="str">
        <f>IF(OR(NOTA[[#This Row],[QTY]]="",NOTA[[#This Row],[HARGA SATUAN]]="",),"",NOTA[[#This Row],[QTY]]*NOTA[[#This Row],[HARGA SATUAN]])</f>
        <v/>
      </c>
      <c r="AF200" s="37" t="str">
        <f ca="1">IF(NOTA[ID_H]="","",INDEX(NOTA[TANGGAL],MATCH(,INDIRECT(ADDRESS(ROW(NOTA[TANGGAL]),COLUMN(NOTA[TANGGAL]))&amp;":"&amp;ADDRESS(ROW(),COLUMN(NOTA[TANGGAL]))),-1)))</f>
        <v/>
      </c>
      <c r="AG200" s="35" t="str">
        <f ca="1">IF(NOTA[[#This Row],[NAMA BARANG]]="","",INDEX(NOTA[SUPPLIER],MATCH(,INDIRECT(ADDRESS(ROW(NOTA[ID]),COLUMN(NOTA[ID]))&amp;":"&amp;ADDRESS(ROW(),COLUMN(NOTA[ID]))),-1)))</f>
        <v/>
      </c>
      <c r="AH200" s="35" t="str">
        <f ca="1">IF(NOTA[[#This Row],[ID_H]]="","",IF(NOTA[[#This Row],[FAKTUR]]="",INDIRECT(ADDRESS(ROW()-1,COLUMN())),NOTA[[#This Row],[FAKTUR]]))</f>
        <v/>
      </c>
      <c r="AI200" s="27" t="str">
        <f ca="1">IF(NOTA[[#This Row],[ID]]="","",COUNTIF(NOTA[ID_H],NOTA[[#This Row],[ID_H]]))</f>
        <v/>
      </c>
      <c r="AJ200" s="27" t="str">
        <f ca="1">IF(NOTA[[#This Row],[TGL.NOTA]]="",IF(NOTA[[#This Row],[SUPPLIER_H]]="","",AJ199),MONTH(NOTA[[#This Row],[TGL.NOTA]]))</f>
        <v/>
      </c>
      <c r="AK200" s="27" t="str">
        <f>LOWER(SUBSTITUTE(SUBSTITUTE(SUBSTITUTE(SUBSTITUTE(SUBSTITUTE(SUBSTITUTE(SUBSTITUTE(SUBSTITUTE(SUBSTITUTE(NOTA[NAMA BARANG]," ",),".",""),"-",""),"(",""),")",""),",",""),"/",""),"""",""),"+",""))</f>
        <v/>
      </c>
      <c r="AL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0" s="27" t="str">
        <f>IF(NOTA[[#This Row],[CONCAT4]]="","",_xlfn.IFNA(MATCH(NOTA[[#This Row],[CONCAT4]],[2]!RAW[CONCAT_H],0),FALSE))</f>
        <v/>
      </c>
      <c r="AP200" s="146" t="str">
        <f>IF(NOTA[[#This Row],[CONCAT1]]="","",MATCH(NOTA[[#This Row],[CONCAT1]],[3]!db[NB NOTA_C],0)+1)</f>
        <v/>
      </c>
    </row>
    <row r="201" spans="1:42" ht="20.100000000000001" customHeight="1" x14ac:dyDescent="0.25">
      <c r="A201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1" s="36" t="e">
        <f ca="1">IF(NOTA[[#This Row],[ID_P]]="","",MATCH(NOTA[[#This Row],[ID_P]],[1]!B_MSK[N_ID],0))</f>
        <v>#REF!</v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 t="s">
        <v>249</v>
      </c>
      <c r="G201" s="16" t="s">
        <v>112</v>
      </c>
      <c r="H201" s="20" t="s">
        <v>372</v>
      </c>
      <c r="I201" s="16"/>
      <c r="J201" s="37">
        <v>45051</v>
      </c>
      <c r="K201" s="16"/>
      <c r="L201" s="16" t="s">
        <v>373</v>
      </c>
      <c r="M201" s="28">
        <v>2</v>
      </c>
      <c r="N201" s="16">
        <v>216</v>
      </c>
      <c r="O201" s="16" t="s">
        <v>125</v>
      </c>
      <c r="P201" s="35">
        <v>42500</v>
      </c>
      <c r="Q201" s="38"/>
      <c r="R201" s="28" t="s">
        <v>374</v>
      </c>
      <c r="S201" s="39">
        <v>0.03</v>
      </c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9180000</v>
      </c>
      <c r="X201" s="40">
        <f>IF(NOTA[[#This Row],[JUMLAH]]="","",NOTA[[#This Row],[JUMLAH]]*NOTA[[#This Row],[DISC 1]])</f>
        <v>275400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275400</v>
      </c>
      <c r="AA201" s="40">
        <f>IF(NOTA[[#This Row],[JUMLAH]]="","",NOTA[[#This Row],[JUMLAH]]-NOTA[[#This Row],[DISC]])</f>
        <v>8904600</v>
      </c>
      <c r="AB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C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D201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E201" s="40">
        <f>IF(OR(NOTA[[#This Row],[QTY]]="",NOTA[[#This Row],[HARGA SATUAN]]="",),"",NOTA[[#This Row],[QTY]]*NOTA[[#This Row],[HARGA SATUAN]])</f>
        <v>9180000</v>
      </c>
      <c r="AF201" s="37">
        <f ca="1">IF(NOTA[ID_H]="","",INDEX(NOTA[TANGGAL],MATCH(,INDIRECT(ADDRESS(ROW(NOTA[TANGGAL]),COLUMN(NOTA[TANGGAL]))&amp;":"&amp;ADDRESS(ROW(),COLUMN(NOTA[TANGGAL]))),-1)))</f>
        <v>45055</v>
      </c>
      <c r="AG201" s="35" t="str">
        <f ca="1">IF(NOTA[[#This Row],[NAMA BARANG]]="","",INDEX(NOTA[SUPPLIER],MATCH(,INDIRECT(ADDRESS(ROW(NOTA[ID]),COLUMN(NOTA[ID]))&amp;":"&amp;ADDRESS(ROW(),COLUMN(NOTA[ID]))),-1)))</f>
        <v>DUTA BUANA</v>
      </c>
      <c r="AH201" s="35" t="str">
        <f ca="1">IF(NOTA[[#This Row],[ID_H]]="","",IF(NOTA[[#This Row],[FAKTUR]]="",INDIRECT(ADDRESS(ROW()-1,COLUMN())),NOTA[[#This Row],[FAKTUR]]))</f>
        <v>UNTANA</v>
      </c>
      <c r="AI201" s="27">
        <f ca="1">IF(NOTA[[#This Row],[ID]]="","",COUNTIF(NOTA[ID_H],NOTA[[#This Row],[ID_H]]))</f>
        <v>1</v>
      </c>
      <c r="AJ201" s="27">
        <f>IF(NOTA[[#This Row],[TGL.NOTA]]="",IF(NOTA[[#This Row],[SUPPLIER_H]]="","",AJ200),MONTH(NOTA[[#This Row],[TGL.NOTA]]))</f>
        <v>5</v>
      </c>
      <c r="AK201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L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M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N20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O201" s="27" t="e">
        <f>IF(NOTA[[#This Row],[CONCAT4]]="","",_xlfn.IFNA(MATCH(NOTA[[#This Row],[CONCAT4]],[2]!RAW[CONCAT_H],0),FALSE))</f>
        <v>#REF!</v>
      </c>
      <c r="AP201" s="146">
        <f>IF(NOTA[[#This Row],[CONCAT1]]="","",MATCH(NOTA[[#This Row],[CONCAT1]],[3]!db[NB NOTA_C],0)+1)</f>
        <v>117</v>
      </c>
    </row>
    <row r="202" spans="1:42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 t="str">
        <f ca="1">IF(NOTA[[#This Row],[NAMA BARANG]]="","",INDEX(NOTA[ID],MATCH(,INDIRECT(ADDRESS(ROW(NOTA[ID]),COLUMN(NOTA[ID]))&amp;":"&amp;ADDRESS(ROW(),COLUMN(NOTA[ID]))),-1)))</f>
        <v/>
      </c>
      <c r="E202" s="14"/>
      <c r="F202" s="16"/>
      <c r="G202" s="16"/>
      <c r="H202" s="20"/>
      <c r="I202" s="16"/>
      <c r="J202" s="37"/>
      <c r="K202" s="16"/>
      <c r="L202" s="16"/>
      <c r="M202" s="28"/>
      <c r="N202" s="16"/>
      <c r="O202" s="16"/>
      <c r="P202" s="35"/>
      <c r="Q202" s="38"/>
      <c r="R202" s="28"/>
      <c r="S202" s="39"/>
      <c r="T202" s="39"/>
      <c r="U202" s="40"/>
      <c r="V202" s="26"/>
      <c r="W202" s="40" t="str">
        <f>IF(NOTA[[#This Row],[HARGA/ CTN]]="",NOTA[[#This Row],[JUMLAH_H]],NOTA[[#This Row],[HARGA/ CTN]]*IF(NOTA[[#This Row],[C]]="",0,NOTA[[#This Row],[C]]))</f>
        <v/>
      </c>
      <c r="X202" s="40" t="str">
        <f>IF(NOTA[[#This Row],[JUMLAH]]="","",NOTA[[#This Row],[JUMLAH]]*NOTA[[#This Row],[DISC 1]])</f>
        <v/>
      </c>
      <c r="Y202" s="40" t="str">
        <f>IF(NOTA[[#This Row],[JUMLAH]]="","",(NOTA[[#This Row],[JUMLAH]]-NOTA[[#This Row],[DISC 1-]])*NOTA[[#This Row],[DISC 2]])</f>
        <v/>
      </c>
      <c r="Z202" s="40" t="str">
        <f>IF(NOTA[[#This Row],[JUMLAH]]="","",NOTA[[#This Row],[DISC 1-]]+NOTA[[#This Row],[DISC 2-]])</f>
        <v/>
      </c>
      <c r="AA202" s="40" t="str">
        <f>IF(NOTA[[#This Row],[JUMLAH]]="","",NOTA[[#This Row],[JUMLAH]]-NOTA[[#This Row],[DISC]])</f>
        <v/>
      </c>
      <c r="AB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40" t="str">
        <f>IF(OR(NOTA[[#This Row],[QTY]]="",NOTA[[#This Row],[HARGA SATUAN]]="",),"",NOTA[[#This Row],[QTY]]*NOTA[[#This Row],[HARGA SATUAN]])</f>
        <v/>
      </c>
      <c r="AF202" s="37" t="str">
        <f ca="1">IF(NOTA[ID_H]="","",INDEX(NOTA[TANGGAL],MATCH(,INDIRECT(ADDRESS(ROW(NOTA[TANGGAL]),COLUMN(NOTA[TANGGAL]))&amp;":"&amp;ADDRESS(ROW(),COLUMN(NOTA[TANGGAL]))),-1)))</f>
        <v/>
      </c>
      <c r="AG202" s="35" t="str">
        <f ca="1">IF(NOTA[[#This Row],[NAMA BARANG]]="","",INDEX(NOTA[SUPPLIER],MATCH(,INDIRECT(ADDRESS(ROW(NOTA[ID]),COLUMN(NOTA[ID]))&amp;":"&amp;ADDRESS(ROW(),COLUMN(NOTA[ID]))),-1)))</f>
        <v/>
      </c>
      <c r="AH202" s="35" t="str">
        <f ca="1">IF(NOTA[[#This Row],[ID_H]]="","",IF(NOTA[[#This Row],[FAKTUR]]="",INDIRECT(ADDRESS(ROW()-1,COLUMN())),NOTA[[#This Row],[FAKTUR]]))</f>
        <v/>
      </c>
      <c r="AI202" s="27" t="str">
        <f ca="1">IF(NOTA[[#This Row],[ID]]="","",COUNTIF(NOTA[ID_H],NOTA[[#This Row],[ID_H]]))</f>
        <v/>
      </c>
      <c r="AJ202" s="27" t="str">
        <f ca="1">IF(NOTA[[#This Row],[TGL.NOTA]]="",IF(NOTA[[#This Row],[SUPPLIER_H]]="","",AJ201),MONTH(NOTA[[#This Row],[TGL.NOTA]]))</f>
        <v/>
      </c>
      <c r="AK202" s="27" t="str">
        <f>LOWER(SUBSTITUTE(SUBSTITUTE(SUBSTITUTE(SUBSTITUTE(SUBSTITUTE(SUBSTITUTE(SUBSTITUTE(SUBSTITUTE(SUBSTITUTE(NOTA[NAMA BARANG]," ",),".",""),"-",""),"(",""),")",""),",",""),"/",""),"""",""),"+",""))</f>
        <v/>
      </c>
      <c r="AL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2" s="27" t="str">
        <f>IF(NOTA[[#This Row],[CONCAT4]]="","",_xlfn.IFNA(MATCH(NOTA[[#This Row],[CONCAT4]],[2]!RAW[CONCAT_H],0),FALSE))</f>
        <v/>
      </c>
      <c r="AP202" s="146" t="str">
        <f>IF(NOTA[[#This Row],[CONCAT1]]="","",MATCH(NOTA[[#This Row],[CONCAT1]],[3]!db[NB NOTA_C],0)+1)</f>
        <v/>
      </c>
    </row>
    <row r="203" spans="1:42" ht="20.100000000000001" customHeight="1" x14ac:dyDescent="0.25">
      <c r="A203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3" s="36" t="e">
        <f ca="1">IF(NOTA[[#This Row],[ID_P]]="","",MATCH(NOTA[[#This Row],[ID_P]],[1]!B_MSK[N_ID],0))</f>
        <v>#REF!</v>
      </c>
      <c r="D203" s="36">
        <f ca="1">IF(NOTA[[#This Row],[NAMA BARANG]]="","",INDEX(NOTA[ID],MATCH(,INDIRECT(ADDRESS(ROW(NOTA[ID]),COLUMN(NOTA[ID]))&amp;":"&amp;ADDRESS(ROW(),COLUMN(NOTA[ID]))),-1)))</f>
        <v>35</v>
      </c>
      <c r="E203" s="14"/>
      <c r="F203" s="16" t="s">
        <v>124</v>
      </c>
      <c r="G203" s="16" t="s">
        <v>112</v>
      </c>
      <c r="H203" s="20" t="s">
        <v>123</v>
      </c>
      <c r="I203" s="16"/>
      <c r="J203" s="37">
        <v>45050</v>
      </c>
      <c r="K203" s="16"/>
      <c r="L203" s="16" t="s">
        <v>375</v>
      </c>
      <c r="M203" s="28">
        <v>21</v>
      </c>
      <c r="N203" s="16">
        <v>1050</v>
      </c>
      <c r="O203" s="16" t="s">
        <v>125</v>
      </c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40" t="str">
        <f>IF(OR(NOTA[[#This Row],[QTY]]="",NOTA[[#This Row],[HARGA SATUAN]]="",),"",NOTA[[#This Row],[QTY]]*NOTA[[#This Row],[HARGA SATUAN]])</f>
        <v/>
      </c>
      <c r="AF203" s="37">
        <f ca="1">IF(NOTA[ID_H]="","",INDEX(NOTA[TANGGAL],MATCH(,INDIRECT(ADDRESS(ROW(NOTA[TANGGAL]),COLUMN(NOTA[TANGGAL]))&amp;":"&amp;ADDRESS(ROW(),COLUMN(NOTA[TANGGAL]))),-1)))</f>
        <v>45055</v>
      </c>
      <c r="AG203" s="35" t="str">
        <f ca="1">IF(NOTA[[#This Row],[NAMA BARANG]]="","",INDEX(NOTA[SUPPLIER],MATCH(,INDIRECT(ADDRESS(ROW(NOTA[ID]),COLUMN(NOTA[ID]))&amp;":"&amp;ADDRESS(ROW(),COLUMN(NOTA[ID]))),-1)))</f>
        <v>GRAFINDO</v>
      </c>
      <c r="AH203" s="35" t="str">
        <f ca="1">IF(NOTA[[#This Row],[ID_H]]="","",IF(NOTA[[#This Row],[FAKTUR]]="",INDIRECT(ADDRESS(ROW()-1,COLUMN())),NOTA[[#This Row],[FAKTUR]]))</f>
        <v>UNTANA</v>
      </c>
      <c r="AI203" s="27">
        <f ca="1">IF(NOTA[[#This Row],[ID]]="","",COUNTIF(NOTA[ID_H],NOTA[[#This Row],[ID_H]]))</f>
        <v>3</v>
      </c>
      <c r="AJ203" s="27">
        <f>IF(NOTA[[#This Row],[TGL.NOTA]]="",IF(NOTA[[#This Row],[SUPPLIER_H]]="","",AJ202),MONTH(NOTA[[#This Row],[TGL.NOTA]]))</f>
        <v>5</v>
      </c>
      <c r="AK203" s="27" t="str">
        <f>LOWER(SUBSTITUTE(SUBSTITUTE(SUBSTITUTE(SUBSTITUTE(SUBSTITUTE(SUBSTITUTE(SUBSTITUTE(SUBSTITUTE(SUBSTITUTE(NOTA[NAMA BARANG]," ",),".",""),"-",""),"(",""),")",""),",",""),"/",""),"""",""),"+",""))</f>
        <v>ac106fputihsusu</v>
      </c>
      <c r="AL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ac106fputihsusu0</v>
      </c>
      <c r="AM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ac106fputihsusu0</v>
      </c>
      <c r="AN20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JALAN45050ac106fputihsusu</v>
      </c>
      <c r="AO203" s="27" t="e">
        <f>IF(NOTA[[#This Row],[CONCAT4]]="","",_xlfn.IFNA(MATCH(NOTA[[#This Row],[CONCAT4]],[2]!RAW[CONCAT_H],0),FALSE))</f>
        <v>#REF!</v>
      </c>
      <c r="AP203" s="146" t="e">
        <f>IF(NOTA[[#This Row],[CONCAT1]]="","",MATCH(NOTA[[#This Row],[CONCAT1]],[3]!db[NB NOTA_C],0)+1)</f>
        <v>#N/A</v>
      </c>
    </row>
    <row r="204" spans="1:42" ht="20.100000000000001" customHeight="1" x14ac:dyDescent="0.25">
      <c r="A2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6" t="str">
        <f>IF(NOTA[[#This Row],[ID_P]]="","",MATCH(NOTA[[#This Row],[ID_P]],[1]!B_MSK[N_ID],0))</f>
        <v/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/>
      <c r="G204" s="16"/>
      <c r="H204" s="20"/>
      <c r="I204" s="16"/>
      <c r="J204" s="37"/>
      <c r="K204" s="16"/>
      <c r="L204" s="16" t="s">
        <v>376</v>
      </c>
      <c r="M204" s="28">
        <v>3</v>
      </c>
      <c r="N204" s="16">
        <v>150</v>
      </c>
      <c r="O204" s="16" t="s">
        <v>125</v>
      </c>
      <c r="P204" s="35"/>
      <c r="Q204" s="38"/>
      <c r="R204" s="28"/>
      <c r="S204" s="39"/>
      <c r="T204" s="39"/>
      <c r="U204" s="40"/>
      <c r="V204" s="26"/>
      <c r="W204" s="40" t="str">
        <f>IF(NOTA[[#This Row],[HARGA/ CTN]]="",NOTA[[#This Row],[JUMLAH_H]],NOTA[[#This Row],[HARGA/ CTN]]*IF(NOTA[[#This Row],[C]]="",0,NOTA[[#This Row],[C]]))</f>
        <v/>
      </c>
      <c r="X204" s="40" t="str">
        <f>IF(NOTA[[#This Row],[JUMLAH]]="","",NOTA[[#This Row],[JUMLAH]]*NOTA[[#This Row],[DISC 1]])</f>
        <v/>
      </c>
      <c r="Y204" s="40" t="str">
        <f>IF(NOTA[[#This Row],[JUMLAH]]="","",(NOTA[[#This Row],[JUMLAH]]-NOTA[[#This Row],[DISC 1-]])*NOTA[[#This Row],[DISC 2]])</f>
        <v/>
      </c>
      <c r="Z204" s="40" t="str">
        <f>IF(NOTA[[#This Row],[JUMLAH]]="","",NOTA[[#This Row],[DISC 1-]]+NOTA[[#This Row],[DISC 2-]])</f>
        <v/>
      </c>
      <c r="AA204" s="40" t="str">
        <f>IF(NOTA[[#This Row],[JUMLAH]]="","",NOTA[[#This Row],[JUMLAH]]-NOTA[[#This Row],[DISC]])</f>
        <v/>
      </c>
      <c r="AB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40" t="str">
        <f>IF(OR(NOTA[[#This Row],[QTY]]="",NOTA[[#This Row],[HARGA SATUAN]]="",),"",NOTA[[#This Row],[QTY]]*NOTA[[#This Row],[HARGA SATUAN]])</f>
        <v/>
      </c>
      <c r="AF204" s="37">
        <f ca="1">IF(NOTA[ID_H]="","",INDEX(NOTA[TANGGAL],MATCH(,INDIRECT(ADDRESS(ROW(NOTA[TANGGAL]),COLUMN(NOTA[TANGGAL]))&amp;":"&amp;ADDRESS(ROW(),COLUMN(NOTA[TANGGAL]))),-1)))</f>
        <v>45055</v>
      </c>
      <c r="AG204" s="35" t="str">
        <f ca="1">IF(NOTA[[#This Row],[NAMA BARANG]]="","",INDEX(NOTA[SUPPLIER],MATCH(,INDIRECT(ADDRESS(ROW(NOTA[ID]),COLUMN(NOTA[ID]))&amp;":"&amp;ADDRESS(ROW(),COLUMN(NOTA[ID]))),-1)))</f>
        <v>GRAFINDO</v>
      </c>
      <c r="AH204" s="35" t="str">
        <f ca="1">IF(NOTA[[#This Row],[ID_H]]="","",IF(NOTA[[#This Row],[FAKTUR]]="",INDIRECT(ADDRESS(ROW()-1,COLUMN())),NOTA[[#This Row],[FAKTUR]]))</f>
        <v>UNTANA</v>
      </c>
      <c r="AI204" s="27" t="str">
        <f ca="1">IF(NOTA[[#This Row],[ID]]="","",COUNTIF(NOTA[ID_H],NOTA[[#This Row],[ID_H]]))</f>
        <v/>
      </c>
      <c r="AJ204" s="27">
        <f ca="1">IF(NOTA[[#This Row],[TGL.NOTA]]="",IF(NOTA[[#This Row],[SUPPLIER_H]]="","",AJ203),MONTH(NOTA[[#This Row],[TGL.NOTA]]))</f>
        <v>5</v>
      </c>
      <c r="AK204" s="27" t="str">
        <f>LOWER(SUBSTITUTE(SUBSTITUTE(SUBSTITUTE(SUBSTITUTE(SUBSTITUTE(SUBSTITUTE(SUBSTITUTE(SUBSTITUTE(SUBSTITUTE(NOTA[NAMA BARANG]," ",),".",""),"-",""),"(",""),")",""),",",""),"/",""),"""",""),"+",""))</f>
        <v>ac106fkuning</v>
      </c>
      <c r="AL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ac106fkuning0</v>
      </c>
      <c r="AM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ac106fkuning0</v>
      </c>
      <c r="AN2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4" s="27" t="str">
        <f>IF(NOTA[[#This Row],[CONCAT4]]="","",_xlfn.IFNA(MATCH(NOTA[[#This Row],[CONCAT4]],[2]!RAW[CONCAT_H],0),FALSE))</f>
        <v/>
      </c>
      <c r="AP204" s="146" t="e">
        <f>IF(NOTA[[#This Row],[CONCAT1]]="","",MATCH(NOTA[[#This Row],[CONCAT1]],[3]!db[NB NOTA_C],0)+1)</f>
        <v>#N/A</v>
      </c>
    </row>
    <row r="205" spans="1:42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>
        <f ca="1">IF(NOTA[[#This Row],[NAMA BARANG]]="","",INDEX(NOTA[ID],MATCH(,INDIRECT(ADDRESS(ROW(NOTA[ID]),COLUMN(NOTA[ID]))&amp;":"&amp;ADDRESS(ROW(),COLUMN(NOTA[ID]))),-1)))</f>
        <v>35</v>
      </c>
      <c r="E205" s="14"/>
      <c r="F205" s="16"/>
      <c r="G205" s="16"/>
      <c r="H205" s="20"/>
      <c r="I205" s="16"/>
      <c r="J205" s="37"/>
      <c r="K205" s="16"/>
      <c r="L205" s="16" t="s">
        <v>377</v>
      </c>
      <c r="M205" s="28">
        <v>2</v>
      </c>
      <c r="N205" s="16">
        <v>100</v>
      </c>
      <c r="O205" s="16" t="s">
        <v>125</v>
      </c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40" t="str">
        <f>IF(OR(NOTA[[#This Row],[QTY]]="",NOTA[[#This Row],[HARGA SATUAN]]="",),"",NOTA[[#This Row],[QTY]]*NOTA[[#This Row],[HARGA SATUAN]])</f>
        <v/>
      </c>
      <c r="AF205" s="37">
        <f ca="1">IF(NOTA[ID_H]="","",INDEX(NOTA[TANGGAL],MATCH(,INDIRECT(ADDRESS(ROW(NOTA[TANGGAL]),COLUMN(NOTA[TANGGAL]))&amp;":"&amp;ADDRESS(ROW(),COLUMN(NOTA[TANGGAL]))),-1)))</f>
        <v>45055</v>
      </c>
      <c r="AG205" s="35" t="str">
        <f ca="1">IF(NOTA[[#This Row],[NAMA BARANG]]="","",INDEX(NOTA[SUPPLIER],MATCH(,INDIRECT(ADDRESS(ROW(NOTA[ID]),COLUMN(NOTA[ID]))&amp;":"&amp;ADDRESS(ROW(),COLUMN(NOTA[ID]))),-1)))</f>
        <v>GRAFINDO</v>
      </c>
      <c r="AH205" s="35" t="str">
        <f ca="1">IF(NOTA[[#This Row],[ID_H]]="","",IF(NOTA[[#This Row],[FAKTUR]]="",INDIRECT(ADDRESS(ROW()-1,COLUMN())),NOTA[[#This Row],[FAKTUR]]))</f>
        <v>UNTANA</v>
      </c>
      <c r="AI205" s="27" t="str">
        <f ca="1">IF(NOTA[[#This Row],[ID]]="","",COUNTIF(NOTA[ID_H],NOTA[[#This Row],[ID_H]]))</f>
        <v/>
      </c>
      <c r="AJ205" s="27">
        <f ca="1">IF(NOTA[[#This Row],[TGL.NOTA]]="",IF(NOTA[[#This Row],[SUPPLIER_H]]="","",AJ204),MONTH(NOTA[[#This Row],[TGL.NOTA]]))</f>
        <v>5</v>
      </c>
      <c r="AK205" s="27" t="str">
        <f>LOWER(SUBSTITUTE(SUBSTITUTE(SUBSTITUTE(SUBSTITUTE(SUBSTITUTE(SUBSTITUTE(SUBSTITUTE(SUBSTITUTE(SUBSTITUTE(NOTA[NAMA BARANG]," ",),".",""),"-",""),"(",""),")",""),",",""),"/",""),"""",""),"+",""))</f>
        <v>ac106fmerah</v>
      </c>
      <c r="AL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ac106fmerah0</v>
      </c>
      <c r="AM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ac106fmerah0</v>
      </c>
      <c r="AN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5" s="27" t="str">
        <f>IF(NOTA[[#This Row],[CONCAT4]]="","",_xlfn.IFNA(MATCH(NOTA[[#This Row],[CONCAT4]],[2]!RAW[CONCAT_H],0),FALSE))</f>
        <v/>
      </c>
      <c r="AP205" s="146" t="e">
        <f>IF(NOTA[[#This Row],[CONCAT1]]="","",MATCH(NOTA[[#This Row],[CONCAT1]],[3]!db[NB NOTA_C],0)+1)</f>
        <v>#N/A</v>
      </c>
    </row>
    <row r="206" spans="1:42" ht="20.100000000000001" customHeight="1" x14ac:dyDescent="0.25">
      <c r="A2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6" t="str">
        <f>IF(NOTA[[#This Row],[ID_P]]="","",MATCH(NOTA[[#This Row],[ID_P]],[1]!B_MSK[N_ID],0))</f>
        <v/>
      </c>
      <c r="D206" s="36" t="str">
        <f ca="1">IF(NOTA[[#This Row],[NAMA BARANG]]="","",INDEX(NOTA[ID],MATCH(,INDIRECT(ADDRESS(ROW(NOTA[ID]),COLUMN(NOTA[ID]))&amp;":"&amp;ADDRESS(ROW(),COLUMN(NOTA[ID]))),-1)))</f>
        <v/>
      </c>
      <c r="E206" s="14"/>
      <c r="F206" s="16"/>
      <c r="G206" s="16"/>
      <c r="H206" s="20"/>
      <c r="I206" s="16"/>
      <c r="J206" s="37"/>
      <c r="K206" s="16"/>
      <c r="L206" s="16"/>
      <c r="M206" s="28"/>
      <c r="N206" s="16"/>
      <c r="O206" s="16"/>
      <c r="P206" s="35"/>
      <c r="Q206" s="38"/>
      <c r="R206" s="28"/>
      <c r="S206" s="39"/>
      <c r="T206" s="39"/>
      <c r="U206" s="40"/>
      <c r="V206" s="26"/>
      <c r="W206" s="40" t="str">
        <f>IF(NOTA[[#This Row],[HARGA/ CTN]]="",NOTA[[#This Row],[JUMLAH_H]],NOTA[[#This Row],[HARGA/ CTN]]*IF(NOTA[[#This Row],[C]]="",0,NOTA[[#This Row],[C]]))</f>
        <v/>
      </c>
      <c r="X206" s="40" t="str">
        <f>IF(NOTA[[#This Row],[JUMLAH]]="","",NOTA[[#This Row],[JUMLAH]]*NOTA[[#This Row],[DISC 1]])</f>
        <v/>
      </c>
      <c r="Y206" s="40" t="str">
        <f>IF(NOTA[[#This Row],[JUMLAH]]="","",(NOTA[[#This Row],[JUMLAH]]-NOTA[[#This Row],[DISC 1-]])*NOTA[[#This Row],[DISC 2]])</f>
        <v/>
      </c>
      <c r="Z206" s="40" t="str">
        <f>IF(NOTA[[#This Row],[JUMLAH]]="","",NOTA[[#This Row],[DISC 1-]]+NOTA[[#This Row],[DISC 2-]])</f>
        <v/>
      </c>
      <c r="AA206" s="40" t="str">
        <f>IF(NOTA[[#This Row],[JUMLAH]]="","",NOTA[[#This Row],[JUMLAH]]-NOTA[[#This Row],[DISC]])</f>
        <v/>
      </c>
      <c r="AB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40" t="str">
        <f>IF(OR(NOTA[[#This Row],[QTY]]="",NOTA[[#This Row],[HARGA SATUAN]]="",),"",NOTA[[#This Row],[QTY]]*NOTA[[#This Row],[HARGA SATUAN]])</f>
        <v/>
      </c>
      <c r="AF206" s="37" t="str">
        <f ca="1">IF(NOTA[ID_H]="","",INDEX(NOTA[TANGGAL],MATCH(,INDIRECT(ADDRESS(ROW(NOTA[TANGGAL]),COLUMN(NOTA[TANGGAL]))&amp;":"&amp;ADDRESS(ROW(),COLUMN(NOTA[TANGGAL]))),-1)))</f>
        <v/>
      </c>
      <c r="AG206" s="35" t="str">
        <f ca="1">IF(NOTA[[#This Row],[NAMA BARANG]]="","",INDEX(NOTA[SUPPLIER],MATCH(,INDIRECT(ADDRESS(ROW(NOTA[ID]),COLUMN(NOTA[ID]))&amp;":"&amp;ADDRESS(ROW(),COLUMN(NOTA[ID]))),-1)))</f>
        <v/>
      </c>
      <c r="AH206" s="35" t="str">
        <f ca="1">IF(NOTA[[#This Row],[ID_H]]="","",IF(NOTA[[#This Row],[FAKTUR]]="",INDIRECT(ADDRESS(ROW()-1,COLUMN())),NOTA[[#This Row],[FAKTUR]]))</f>
        <v/>
      </c>
      <c r="AI206" s="27" t="str">
        <f ca="1">IF(NOTA[[#This Row],[ID]]="","",COUNTIF(NOTA[ID_H],NOTA[[#This Row],[ID_H]]))</f>
        <v/>
      </c>
      <c r="AJ206" s="27" t="str">
        <f ca="1">IF(NOTA[[#This Row],[TGL.NOTA]]="",IF(NOTA[[#This Row],[SUPPLIER_H]]="","",AJ205),MONTH(NOTA[[#This Row],[TGL.NOTA]]))</f>
        <v/>
      </c>
      <c r="AK206" s="27" t="str">
        <f>LOWER(SUBSTITUTE(SUBSTITUTE(SUBSTITUTE(SUBSTITUTE(SUBSTITUTE(SUBSTITUTE(SUBSTITUTE(SUBSTITUTE(SUBSTITUTE(NOTA[NAMA BARANG]," ",),".",""),"-",""),"(",""),")",""),",",""),"/",""),"""",""),"+",""))</f>
        <v/>
      </c>
      <c r="AL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6" s="27" t="str">
        <f>IF(NOTA[[#This Row],[CONCAT4]]="","",_xlfn.IFNA(MATCH(NOTA[[#This Row],[CONCAT4]],[2]!RAW[CONCAT_H],0),FALSE))</f>
        <v/>
      </c>
      <c r="AP206" s="146" t="str">
        <f>IF(NOTA[[#This Row],[CONCAT1]]="","",MATCH(NOTA[[#This Row],[CONCAT1]],[3]!db[NB NOTA_C],0)+1)</f>
        <v/>
      </c>
    </row>
    <row r="207" spans="1:42" ht="20.100000000000001" customHeight="1" x14ac:dyDescent="0.25">
      <c r="A207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7" s="36" t="e">
        <f ca="1">IF(NOTA[[#This Row],[ID_P]]="","",MATCH(NOTA[[#This Row],[ID_P]],[1]!B_MSK[N_ID],0))</f>
        <v>#REF!</v>
      </c>
      <c r="D207" s="36">
        <f ca="1">IF(NOTA[[#This Row],[NAMA BARANG]]="","",INDEX(NOTA[ID],MATCH(,INDIRECT(ADDRESS(ROW(NOTA[ID]),COLUMN(NOTA[ID]))&amp;":"&amp;ADDRESS(ROW(),COLUMN(NOTA[ID]))),-1)))</f>
        <v>36</v>
      </c>
      <c r="E207" s="14"/>
      <c r="F207" s="16" t="s">
        <v>124</v>
      </c>
      <c r="G207" s="16" t="s">
        <v>112</v>
      </c>
      <c r="H207" s="20" t="s">
        <v>123</v>
      </c>
      <c r="I207" s="16"/>
      <c r="J207" s="37">
        <v>45050</v>
      </c>
      <c r="K207" s="16"/>
      <c r="L207" s="16" t="s">
        <v>378</v>
      </c>
      <c r="M207" s="28">
        <v>23</v>
      </c>
      <c r="N207" s="16">
        <v>1380</v>
      </c>
      <c r="O207" s="16" t="s">
        <v>125</v>
      </c>
      <c r="P207" s="35"/>
      <c r="Q207" s="38"/>
      <c r="R207" s="28" t="s">
        <v>379</v>
      </c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40" t="str">
        <f>IF(OR(NOTA[[#This Row],[QTY]]="",NOTA[[#This Row],[HARGA SATUAN]]="",),"",NOTA[[#This Row],[QTY]]*NOTA[[#This Row],[HARGA SATUAN]])</f>
        <v/>
      </c>
      <c r="AF207" s="37">
        <f ca="1">IF(NOTA[ID_H]="","",INDEX(NOTA[TANGGAL],MATCH(,INDIRECT(ADDRESS(ROW(NOTA[TANGGAL]),COLUMN(NOTA[TANGGAL]))&amp;":"&amp;ADDRESS(ROW(),COLUMN(NOTA[TANGGAL]))),-1)))</f>
        <v>45055</v>
      </c>
      <c r="AG207" s="35" t="str">
        <f ca="1">IF(NOTA[[#This Row],[NAMA BARANG]]="","",INDEX(NOTA[SUPPLIER],MATCH(,INDIRECT(ADDRESS(ROW(NOTA[ID]),COLUMN(NOTA[ID]))&amp;":"&amp;ADDRESS(ROW(),COLUMN(NOTA[ID]))),-1)))</f>
        <v>GRAFINDO</v>
      </c>
      <c r="AH207" s="35" t="str">
        <f ca="1">IF(NOTA[[#This Row],[ID_H]]="","",IF(NOTA[[#This Row],[FAKTUR]]="",INDIRECT(ADDRESS(ROW()-1,COLUMN())),NOTA[[#This Row],[FAKTUR]]))</f>
        <v>UNTANA</v>
      </c>
      <c r="AI207" s="27">
        <f ca="1">IF(NOTA[[#This Row],[ID]]="","",COUNTIF(NOTA[ID_H],NOTA[[#This Row],[ID_H]]))</f>
        <v>3</v>
      </c>
      <c r="AJ207" s="27">
        <f>IF(NOTA[[#This Row],[TGL.NOTA]]="",IF(NOTA[[#This Row],[SUPPLIER_H]]="","",AJ206),MONTH(NOTA[[#This Row],[TGL.NOTA]]))</f>
        <v>5</v>
      </c>
      <c r="AK207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L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M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N20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O207" s="27" t="e">
        <f>IF(NOTA[[#This Row],[CONCAT4]]="","",_xlfn.IFNA(MATCH(NOTA[[#This Row],[CONCAT4]],[2]!RAW[CONCAT_H],0),FALSE))</f>
        <v>#REF!</v>
      </c>
      <c r="AP207" s="146" t="e">
        <f>IF(NOTA[[#This Row],[CONCAT1]]="","",MATCH(NOTA[[#This Row],[CONCAT1]],[3]!db[NB NOTA_C],0)+1)</f>
        <v>#N/A</v>
      </c>
    </row>
    <row r="208" spans="1:42" ht="20.100000000000001" customHeight="1" x14ac:dyDescent="0.25">
      <c r="A2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18" t="str">
        <f>IF(NOTA[[#This Row],[ID_P]]="","",MATCH(NOTA[[#This Row],[ID_P]],[1]!B_MSK[N_ID],0))</f>
        <v/>
      </c>
      <c r="D208" s="18">
        <f ca="1">IF(NOTA[[#This Row],[NAMA BARANG]]="","",INDEX(NOTA[ID],MATCH(,INDIRECT(ADDRESS(ROW(NOTA[ID]),COLUMN(NOTA[ID]))&amp;":"&amp;ADDRESS(ROW(),COLUMN(NOTA[ID]))),-1)))</f>
        <v>36</v>
      </c>
      <c r="E208" s="19"/>
      <c r="F208" s="16"/>
      <c r="G208" s="16"/>
      <c r="H208" s="20"/>
      <c r="I208" s="21"/>
      <c r="J208" s="22"/>
      <c r="K208" s="16"/>
      <c r="L208" s="16" t="s">
        <v>380</v>
      </c>
      <c r="M208" s="28">
        <v>2</v>
      </c>
      <c r="N208" s="16">
        <v>1380</v>
      </c>
      <c r="O208" s="16" t="s">
        <v>125</v>
      </c>
      <c r="P208" s="35"/>
      <c r="Q208" s="38"/>
      <c r="R208" s="28" t="s">
        <v>379</v>
      </c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25" t="str">
        <f>IF(OR(NOTA[[#This Row],[QTY]]="",NOTA[[#This Row],[HARGA SATUAN]]="",),"",NOTA[[#This Row],[QTY]]*NOTA[[#This Row],[HARGA SATUAN]])</f>
        <v/>
      </c>
      <c r="AF208" s="22">
        <f ca="1">IF(NOTA[ID_H]="","",INDEX(NOTA[TANGGAL],MATCH(,INDIRECT(ADDRESS(ROW(NOTA[TANGGAL]),COLUMN(NOTA[TANGGAL]))&amp;":"&amp;ADDRESS(ROW(),COLUMN(NOTA[TANGGAL]))),-1)))</f>
        <v>45055</v>
      </c>
      <c r="AG208" s="17" t="str">
        <f ca="1">IF(NOTA[[#This Row],[NAMA BARANG]]="","",INDEX(NOTA[SUPPLIER],MATCH(,INDIRECT(ADDRESS(ROW(NOTA[ID]),COLUMN(NOTA[ID]))&amp;":"&amp;ADDRESS(ROW(),COLUMN(NOTA[ID]))),-1)))</f>
        <v>GRAFINDO</v>
      </c>
      <c r="AH208" s="17" t="str">
        <f ca="1">IF(NOTA[[#This Row],[ID_H]]="","",IF(NOTA[[#This Row],[FAKTUR]]="",INDIRECT(ADDRESS(ROW()-1,COLUMN())),NOTA[[#This Row],[FAKTUR]]))</f>
        <v>UNTANA</v>
      </c>
      <c r="AI208" s="27" t="str">
        <f ca="1">IF(NOTA[[#This Row],[ID]]="","",COUNTIF(NOTA[ID_H],NOTA[[#This Row],[ID_H]]))</f>
        <v/>
      </c>
      <c r="AJ208" s="27">
        <f ca="1">IF(NOTA[[#This Row],[TGL.NOTA]]="",IF(NOTA[[#This Row],[SUPPLIER_H]]="","",AJ207),MONTH(NOTA[[#This Row],[TGL.NOTA]]))</f>
        <v>5</v>
      </c>
      <c r="AK208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L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M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N2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8" s="27" t="str">
        <f>IF(NOTA[[#This Row],[CONCAT4]]="","",_xlfn.IFNA(MATCH(NOTA[[#This Row],[CONCAT4]],[2]!RAW[CONCAT_H],0),FALSE))</f>
        <v/>
      </c>
      <c r="AP208" s="146" t="e">
        <f>IF(NOTA[[#This Row],[CONCAT1]]="","",MATCH(NOTA[[#This Row],[CONCAT1]],[3]!db[NB NOTA_C],0)+1)</f>
        <v>#N/A</v>
      </c>
    </row>
    <row r="209" spans="1:42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36</v>
      </c>
      <c r="E209" s="19"/>
      <c r="F209" s="21"/>
      <c r="G209" s="21"/>
      <c r="H209" s="41"/>
      <c r="I209" s="21"/>
      <c r="J209" s="22"/>
      <c r="K209" s="21"/>
      <c r="L209" s="16" t="s">
        <v>381</v>
      </c>
      <c r="M209" s="28">
        <v>5</v>
      </c>
      <c r="N209" s="16">
        <v>1380</v>
      </c>
      <c r="O209" s="16" t="s">
        <v>125</v>
      </c>
      <c r="P209" s="35"/>
      <c r="Q209" s="38"/>
      <c r="R209" s="28" t="s">
        <v>379</v>
      </c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25" t="str">
        <f>IF(OR(NOTA[[#This Row],[QTY]]="",NOTA[[#This Row],[HARGA SATUAN]]="",),"",NOTA[[#This Row],[QTY]]*NOTA[[#This Row],[HARGA SATUAN]])</f>
        <v/>
      </c>
      <c r="AF209" s="22">
        <f ca="1">IF(NOTA[ID_H]="","",INDEX(NOTA[TANGGAL],MATCH(,INDIRECT(ADDRESS(ROW(NOTA[TANGGAL]),COLUMN(NOTA[TANGGAL]))&amp;":"&amp;ADDRESS(ROW(),COLUMN(NOTA[TANGGAL]))),-1)))</f>
        <v>45055</v>
      </c>
      <c r="AG209" s="17" t="str">
        <f ca="1">IF(NOTA[[#This Row],[NAMA BARANG]]="","",INDEX(NOTA[SUPPLIER],MATCH(,INDIRECT(ADDRESS(ROW(NOTA[ID]),COLUMN(NOTA[ID]))&amp;":"&amp;ADDRESS(ROW(),COLUMN(NOTA[ID]))),-1)))</f>
        <v>GRAFINDO</v>
      </c>
      <c r="AH209" s="17" t="str">
        <f ca="1">IF(NOTA[[#This Row],[ID_H]]="","",IF(NOTA[[#This Row],[FAKTUR]]="",INDIRECT(ADDRESS(ROW()-1,COLUMN())),NOTA[[#This Row],[FAKTUR]]))</f>
        <v>UNTANA</v>
      </c>
      <c r="AI209" s="27" t="str">
        <f ca="1">IF(NOTA[[#This Row],[ID]]="","",COUNTIF(NOTA[ID_H],NOTA[[#This Row],[ID_H]]))</f>
        <v/>
      </c>
      <c r="AJ209" s="27">
        <f ca="1">IF(NOTA[[#This Row],[TGL.NOTA]]="",IF(NOTA[[#This Row],[SUPPLIER_H]]="","",AJ208),MONTH(NOTA[[#This Row],[TGL.NOTA]]))</f>
        <v>5</v>
      </c>
      <c r="AK209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L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M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N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9" s="27" t="str">
        <f>IF(NOTA[[#This Row],[CONCAT4]]="","",_xlfn.IFNA(MATCH(NOTA[[#This Row],[CONCAT4]],[2]!RAW[CONCAT_H],0),FALSE))</f>
        <v/>
      </c>
      <c r="AP209" s="146" t="e">
        <f>IF(NOTA[[#This Row],[CONCAT1]]="","",MATCH(NOTA[[#This Row],[CONCAT1]],[3]!db[NB NOTA_C],0)+1)</f>
        <v>#N/A</v>
      </c>
    </row>
    <row r="210" spans="1:42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 t="str">
        <f ca="1">IF(NOTA[[#This Row],[NAMA BARANG]]="","",INDEX(NOTA[ID],MATCH(,INDIRECT(ADDRESS(ROW(NOTA[ID]),COLUMN(NOTA[ID]))&amp;":"&amp;ADDRESS(ROW(),COLUMN(NOTA[ID]))),-1)))</f>
        <v/>
      </c>
      <c r="E210" s="19"/>
      <c r="F210" s="16"/>
      <c r="G210" s="16"/>
      <c r="H210" s="20"/>
      <c r="I210" s="16"/>
      <c r="J210" s="22"/>
      <c r="K210" s="21"/>
      <c r="L210" s="16"/>
      <c r="M210" s="23"/>
      <c r="N210" s="21"/>
      <c r="O210" s="16"/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25" t="str">
        <f>IF(OR(NOTA[[#This Row],[QTY]]="",NOTA[[#This Row],[HARGA SATUAN]]="",),"",NOTA[[#This Row],[QTY]]*NOTA[[#This Row],[HARGA SATUAN]])</f>
        <v/>
      </c>
      <c r="AF210" s="22" t="str">
        <f ca="1">IF(NOTA[ID_H]="","",INDEX(NOTA[TANGGAL],MATCH(,INDIRECT(ADDRESS(ROW(NOTA[TANGGAL]),COLUMN(NOTA[TANGGAL]))&amp;":"&amp;ADDRESS(ROW(),COLUMN(NOTA[TANGGAL]))),-1)))</f>
        <v/>
      </c>
      <c r="AG210" s="17" t="str">
        <f ca="1">IF(NOTA[[#This Row],[NAMA BARANG]]="","",INDEX(NOTA[SUPPLIER],MATCH(,INDIRECT(ADDRESS(ROW(NOTA[ID]),COLUMN(NOTA[ID]))&amp;":"&amp;ADDRESS(ROW(),COLUMN(NOTA[ID]))),-1)))</f>
        <v/>
      </c>
      <c r="AH210" s="17" t="str">
        <f ca="1">IF(NOTA[[#This Row],[ID_H]]="","",IF(NOTA[[#This Row],[FAKTUR]]="",INDIRECT(ADDRESS(ROW()-1,COLUMN())),NOTA[[#This Row],[FAKTUR]]))</f>
        <v/>
      </c>
      <c r="AI210" s="27" t="str">
        <f ca="1">IF(NOTA[[#This Row],[ID]]="","",COUNTIF(NOTA[ID_H],NOTA[[#This Row],[ID_H]]))</f>
        <v/>
      </c>
      <c r="AJ210" s="27" t="str">
        <f ca="1">IF(NOTA[[#This Row],[TGL.NOTA]]="",IF(NOTA[[#This Row],[SUPPLIER_H]]="","",AJ209),MONTH(NOTA[[#This Row],[TGL.NOTA]]))</f>
        <v/>
      </c>
      <c r="AK210" s="27" t="str">
        <f>LOWER(SUBSTITUTE(SUBSTITUTE(SUBSTITUTE(SUBSTITUTE(SUBSTITUTE(SUBSTITUTE(SUBSTITUTE(SUBSTITUTE(SUBSTITUTE(NOTA[NAMA BARANG]," ",),".",""),"-",""),"(",""),")",""),",",""),"/",""),"""",""),"+",""))</f>
        <v/>
      </c>
      <c r="AL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0" s="27" t="str">
        <f>IF(NOTA[[#This Row],[CONCAT4]]="","",_xlfn.IFNA(MATCH(NOTA[[#This Row],[CONCAT4]],[2]!RAW[CONCAT_H],0),FALSE))</f>
        <v/>
      </c>
      <c r="AP210" s="146" t="str">
        <f>IF(NOTA[[#This Row],[CONCAT1]]="","",MATCH(NOTA[[#This Row],[CONCAT1]],[3]!db[NB NOTA_C],0)+1)</f>
        <v/>
      </c>
    </row>
    <row r="211" spans="1:42" ht="20.100000000000001" customHeight="1" x14ac:dyDescent="0.25">
      <c r="A211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1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211" s="18" t="e">
        <f ca="1">IF(NOTA[[#This Row],[ID_P]]="","",MATCH(NOTA[[#This Row],[ID_P]],[1]!B_MSK[N_ID],0))</f>
        <v>#REF!</v>
      </c>
      <c r="D211" s="18">
        <f ca="1">IF(NOTA[[#This Row],[NAMA BARANG]]="","",INDEX(NOTA[ID],MATCH(,INDIRECT(ADDRESS(ROW(NOTA[ID]),COLUMN(NOTA[ID]))&amp;":"&amp;ADDRESS(ROW(),COLUMN(NOTA[ID]))),-1)))</f>
        <v>37</v>
      </c>
      <c r="E211" s="19">
        <v>45054</v>
      </c>
      <c r="F211" s="16" t="s">
        <v>382</v>
      </c>
      <c r="G211" s="16" t="s">
        <v>112</v>
      </c>
      <c r="H211" s="20" t="s">
        <v>383</v>
      </c>
      <c r="I211" s="22"/>
      <c r="J211" s="22">
        <v>45051</v>
      </c>
      <c r="K211" s="21"/>
      <c r="L211" s="16" t="s">
        <v>384</v>
      </c>
      <c r="M211" s="23">
        <v>1</v>
      </c>
      <c r="N211" s="21">
        <v>16</v>
      </c>
      <c r="O211" s="16" t="s">
        <v>146</v>
      </c>
      <c r="P211" s="17">
        <v>179780</v>
      </c>
      <c r="Q211" s="34"/>
      <c r="R211" s="28" t="s">
        <v>355</v>
      </c>
      <c r="S211" s="24">
        <v>0.2</v>
      </c>
      <c r="T211" s="24">
        <v>0.04</v>
      </c>
      <c r="U211" s="25"/>
      <c r="V211" s="26"/>
      <c r="W211" s="25">
        <f>IF(NOTA[[#This Row],[HARGA/ CTN]]="",NOTA[[#This Row],[JUMLAH_H]],NOTA[[#This Row],[HARGA/ CTN]]*IF(NOTA[[#This Row],[C]]="",0,NOTA[[#This Row],[C]]))</f>
        <v>2876480</v>
      </c>
      <c r="X211" s="25">
        <f>IF(NOTA[[#This Row],[JUMLAH]]="","",NOTA[[#This Row],[JUMLAH]]*NOTA[[#This Row],[DISC 1]])</f>
        <v>575296</v>
      </c>
      <c r="Y211" s="25">
        <f>IF(NOTA[[#This Row],[JUMLAH]]="","",(NOTA[[#This Row],[JUMLAH]]-NOTA[[#This Row],[DISC 1-]])*NOTA[[#This Row],[DISC 2]])</f>
        <v>92047.360000000001</v>
      </c>
      <c r="Z211" s="25">
        <f>IF(NOTA[[#This Row],[JUMLAH]]="","",NOTA[[#This Row],[DISC 1-]]+NOTA[[#This Row],[DISC 2-]])</f>
        <v>667343.35999999999</v>
      </c>
      <c r="AA211" s="25">
        <f>IF(NOTA[[#This Row],[JUMLAH]]="","",NOTA[[#This Row],[JUMLAH]]-NOTA[[#This Row],[DISC]])</f>
        <v>2209136.6400000001</v>
      </c>
      <c r="AB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17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211" s="25">
        <f>IF(OR(NOTA[[#This Row],[QTY]]="",NOTA[[#This Row],[HARGA SATUAN]]="",),"",NOTA[[#This Row],[QTY]]*NOTA[[#This Row],[HARGA SATUAN]])</f>
        <v>2876480</v>
      </c>
      <c r="AF211" s="22">
        <f ca="1">IF(NOTA[ID_H]="","",INDEX(NOTA[TANGGAL],MATCH(,INDIRECT(ADDRESS(ROW(NOTA[TANGGAL]),COLUMN(NOTA[TANGGAL]))&amp;":"&amp;ADDRESS(ROW(),COLUMN(NOTA[TANGGAL]))),-1)))</f>
        <v>45054</v>
      </c>
      <c r="AG211" s="17" t="str">
        <f ca="1">IF(NOTA[[#This Row],[NAMA BARANG]]="","",INDEX(NOTA[SUPPLIER],MATCH(,INDIRECT(ADDRESS(ROW(NOTA[ID]),COLUMN(NOTA[ID]))&amp;":"&amp;ADDRESS(ROW(),COLUMN(NOTA[ID]))),-1)))</f>
        <v>PPW</v>
      </c>
      <c r="AH211" s="17" t="str">
        <f ca="1">IF(NOTA[[#This Row],[ID_H]]="","",IF(NOTA[[#This Row],[FAKTUR]]="",INDIRECT(ADDRESS(ROW()-1,COLUMN())),NOTA[[#This Row],[FAKTUR]]))</f>
        <v>UNTANA</v>
      </c>
      <c r="AI211" s="27">
        <f ca="1">IF(NOTA[[#This Row],[ID]]="","",COUNTIF(NOTA[ID_H],NOTA[[#This Row],[ID_H]]))</f>
        <v>2</v>
      </c>
      <c r="AJ211" s="27">
        <f>IF(NOTA[[#This Row],[TGL.NOTA]]="",IF(NOTA[[#This Row],[SUPPLIER_H]]="","",AJ210),MONTH(NOTA[[#This Row],[TGL.NOTA]]))</f>
        <v>5</v>
      </c>
      <c r="AK211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L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M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N21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O211" s="27" t="e">
        <f>IF(NOTA[[#This Row],[CONCAT4]]="","",_xlfn.IFNA(MATCH(NOTA[[#This Row],[CONCAT4]],[2]!RAW[CONCAT_H],0),FALSE))</f>
        <v>#REF!</v>
      </c>
      <c r="AP211" s="146">
        <f>IF(NOTA[[#This Row],[CONCAT1]]="","",MATCH(NOTA[[#This Row],[CONCAT1]],[3]!db[NB NOTA_C],0)+1)</f>
        <v>2085</v>
      </c>
    </row>
    <row r="212" spans="1:42" ht="20.100000000000001" customHeight="1" x14ac:dyDescent="0.25">
      <c r="A2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18" t="str">
        <f>IF(NOTA[[#This Row],[ID_P]]="","",MATCH(NOTA[[#This Row],[ID_P]],[1]!B_MSK[N_ID],0))</f>
        <v/>
      </c>
      <c r="D212" s="18">
        <f ca="1">IF(NOTA[[#This Row],[NAMA BARANG]]="","",INDEX(NOTA[ID],MATCH(,INDIRECT(ADDRESS(ROW(NOTA[ID]),COLUMN(NOTA[ID]))&amp;":"&amp;ADDRESS(ROW(),COLUMN(NOTA[ID]))),-1)))</f>
        <v>37</v>
      </c>
      <c r="E212" s="19"/>
      <c r="F212" s="16"/>
      <c r="G212" s="16"/>
      <c r="H212" s="20"/>
      <c r="I212" s="21"/>
      <c r="J212" s="22"/>
      <c r="K212" s="21"/>
      <c r="L212" s="16" t="s">
        <v>385</v>
      </c>
      <c r="M212" s="23">
        <v>1</v>
      </c>
      <c r="N212" s="21">
        <v>16</v>
      </c>
      <c r="O212" s="16" t="s">
        <v>146</v>
      </c>
      <c r="P212" s="17">
        <v>236880</v>
      </c>
      <c r="Q212" s="34"/>
      <c r="R212" s="28" t="s">
        <v>355</v>
      </c>
      <c r="S212" s="24">
        <v>0.2</v>
      </c>
      <c r="T212" s="24">
        <v>0.04</v>
      </c>
      <c r="U212" s="25"/>
      <c r="V212" s="26"/>
      <c r="W212" s="25">
        <f>IF(NOTA[[#This Row],[HARGA/ CTN]]="",NOTA[[#This Row],[JUMLAH_H]],NOTA[[#This Row],[HARGA/ CTN]]*IF(NOTA[[#This Row],[C]]="",0,NOTA[[#This Row],[C]]))</f>
        <v>3790080</v>
      </c>
      <c r="X212" s="25">
        <f>IF(NOTA[[#This Row],[JUMLAH]]="","",NOTA[[#This Row],[JUMLAH]]*NOTA[[#This Row],[DISC 1]])</f>
        <v>758016</v>
      </c>
      <c r="Y212" s="25">
        <f>IF(NOTA[[#This Row],[JUMLAH]]="","",(NOTA[[#This Row],[JUMLAH]]-NOTA[[#This Row],[DISC 1-]])*NOTA[[#This Row],[DISC 2]])</f>
        <v>121282.56</v>
      </c>
      <c r="Z212" s="25">
        <f>IF(NOTA[[#This Row],[JUMLAH]]="","",NOTA[[#This Row],[DISC 1-]]+NOTA[[#This Row],[DISC 2-]])</f>
        <v>879298.56000000006</v>
      </c>
      <c r="AA212" s="25">
        <f>IF(NOTA[[#This Row],[JUMLAH]]="","",NOTA[[#This Row],[JUMLAH]]-NOTA[[#This Row],[DISC]])</f>
        <v>2910781.4399999999</v>
      </c>
      <c r="AB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C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D212" s="17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212" s="25">
        <f>IF(OR(NOTA[[#This Row],[QTY]]="",NOTA[[#This Row],[HARGA SATUAN]]="",),"",NOTA[[#This Row],[QTY]]*NOTA[[#This Row],[HARGA SATUAN]])</f>
        <v>3790080</v>
      </c>
      <c r="AF212" s="22">
        <f ca="1">IF(NOTA[ID_H]="","",INDEX(NOTA[TANGGAL],MATCH(,INDIRECT(ADDRESS(ROW(NOTA[TANGGAL]),COLUMN(NOTA[TANGGAL]))&amp;":"&amp;ADDRESS(ROW(),COLUMN(NOTA[TANGGAL]))),-1)))</f>
        <v>45054</v>
      </c>
      <c r="AG212" s="17" t="str">
        <f ca="1">IF(NOTA[[#This Row],[NAMA BARANG]]="","",INDEX(NOTA[SUPPLIER],MATCH(,INDIRECT(ADDRESS(ROW(NOTA[ID]),COLUMN(NOTA[ID]))&amp;":"&amp;ADDRESS(ROW(),COLUMN(NOTA[ID]))),-1)))</f>
        <v>PPW</v>
      </c>
      <c r="AH212" s="17" t="str">
        <f ca="1">IF(NOTA[[#This Row],[ID_H]]="","",IF(NOTA[[#This Row],[FAKTUR]]="",INDIRECT(ADDRESS(ROW()-1,COLUMN())),NOTA[[#This Row],[FAKTUR]]))</f>
        <v>UNTANA</v>
      </c>
      <c r="AI212" s="27" t="str">
        <f ca="1">IF(NOTA[[#This Row],[ID]]="","",COUNTIF(NOTA[ID_H],NOTA[[#This Row],[ID_H]]))</f>
        <v/>
      </c>
      <c r="AJ212" s="27">
        <f ca="1">IF(NOTA[[#This Row],[TGL.NOTA]]="",IF(NOTA[[#This Row],[SUPPLIER_H]]="","",AJ211),MONTH(NOTA[[#This Row],[TGL.NOTA]]))</f>
        <v>5</v>
      </c>
      <c r="AK212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L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M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N2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2" s="27" t="str">
        <f>IF(NOTA[[#This Row],[CONCAT4]]="","",_xlfn.IFNA(MATCH(NOTA[[#This Row],[CONCAT4]],[2]!RAW[CONCAT_H],0),FALSE))</f>
        <v/>
      </c>
      <c r="AP212" s="146">
        <f>IF(NOTA[[#This Row],[CONCAT1]]="","",MATCH(NOTA[[#This Row],[CONCAT1]],[3]!db[NB NOTA_C],0)+1)</f>
        <v>2086</v>
      </c>
    </row>
    <row r="213" spans="1:42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 t="str">
        <f ca="1">IF(NOTA[[#This Row],[NAMA BARANG]]="","",INDEX(NOTA[ID],MATCH(,INDIRECT(ADDRESS(ROW(NOTA[ID]),COLUMN(NOTA[ID]))&amp;":"&amp;ADDRESS(ROW(),COLUMN(NOTA[ID]))),-1)))</f>
        <v/>
      </c>
      <c r="E213" s="19"/>
      <c r="F213" s="16"/>
      <c r="G213" s="16"/>
      <c r="H213" s="20"/>
      <c r="I213" s="21"/>
      <c r="J213" s="22"/>
      <c r="K213" s="21"/>
      <c r="L213" s="16"/>
      <c r="M213" s="23"/>
      <c r="N213" s="21"/>
      <c r="O213" s="16"/>
      <c r="P213" s="17"/>
      <c r="Q213" s="34"/>
      <c r="R213" s="28"/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25" t="str">
        <f>IF(OR(NOTA[[#This Row],[QTY]]="",NOTA[[#This Row],[HARGA SATUAN]]="",),"",NOTA[[#This Row],[QTY]]*NOTA[[#This Row],[HARGA SATUAN]])</f>
        <v/>
      </c>
      <c r="AF213" s="22" t="str">
        <f ca="1">IF(NOTA[ID_H]="","",INDEX(NOTA[TANGGAL],MATCH(,INDIRECT(ADDRESS(ROW(NOTA[TANGGAL]),COLUMN(NOTA[TANGGAL]))&amp;":"&amp;ADDRESS(ROW(),COLUMN(NOTA[TANGGAL]))),-1)))</f>
        <v/>
      </c>
      <c r="AG213" s="17" t="str">
        <f ca="1">IF(NOTA[[#This Row],[NAMA BARANG]]="","",INDEX(NOTA[SUPPLIER],MATCH(,INDIRECT(ADDRESS(ROW(NOTA[ID]),COLUMN(NOTA[ID]))&amp;":"&amp;ADDRESS(ROW(),COLUMN(NOTA[ID]))),-1)))</f>
        <v/>
      </c>
      <c r="AH213" s="17" t="str">
        <f ca="1">IF(NOTA[[#This Row],[ID_H]]="","",IF(NOTA[[#This Row],[FAKTUR]]="",INDIRECT(ADDRESS(ROW()-1,COLUMN())),NOTA[[#This Row],[FAKTUR]]))</f>
        <v/>
      </c>
      <c r="AI213" s="27" t="str">
        <f ca="1">IF(NOTA[[#This Row],[ID]]="","",COUNTIF(NOTA[ID_H],NOTA[[#This Row],[ID_H]]))</f>
        <v/>
      </c>
      <c r="AJ213" s="27" t="str">
        <f ca="1">IF(NOTA[[#This Row],[TGL.NOTA]]="",IF(NOTA[[#This Row],[SUPPLIER_H]]="","",AJ212),MONTH(NOTA[[#This Row],[TGL.NOTA]]))</f>
        <v/>
      </c>
      <c r="AK213" s="27" t="str">
        <f>LOWER(SUBSTITUTE(SUBSTITUTE(SUBSTITUTE(SUBSTITUTE(SUBSTITUTE(SUBSTITUTE(SUBSTITUTE(SUBSTITUTE(SUBSTITUTE(NOTA[NAMA BARANG]," ",),".",""),"-",""),"(",""),")",""),",",""),"/",""),"""",""),"+",""))</f>
        <v/>
      </c>
      <c r="AL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3" s="27" t="str">
        <f>IF(NOTA[[#This Row],[CONCAT4]]="","",_xlfn.IFNA(MATCH(NOTA[[#This Row],[CONCAT4]],[2]!RAW[CONCAT_H],0),FALSE))</f>
        <v/>
      </c>
      <c r="AP213" s="146" t="str">
        <f>IF(NOTA[[#This Row],[CONCAT1]]="","",MATCH(NOTA[[#This Row],[CONCAT1]],[3]!db[NB NOTA_C],0)+1)</f>
        <v/>
      </c>
    </row>
    <row r="214" spans="1:42" ht="20.100000000000001" customHeight="1" x14ac:dyDescent="0.25">
      <c r="A214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214" s="18" t="e">
        <f ca="1">IF(NOTA[[#This Row],[ID_P]]="","",MATCH(NOTA[[#This Row],[ID_P]],[1]!B_MSK[N_ID],0))</f>
        <v>#REF!</v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 t="s">
        <v>386</v>
      </c>
      <c r="G214" s="16" t="s">
        <v>112</v>
      </c>
      <c r="H214" s="20" t="s">
        <v>387</v>
      </c>
      <c r="I214" s="21"/>
      <c r="J214" s="22">
        <v>45051</v>
      </c>
      <c r="K214" s="21"/>
      <c r="L214" s="16" t="s">
        <v>388</v>
      </c>
      <c r="M214" s="23">
        <v>15</v>
      </c>
      <c r="N214" s="21">
        <v>1440</v>
      </c>
      <c r="O214" s="16" t="s">
        <v>160</v>
      </c>
      <c r="P214" s="17">
        <v>18500</v>
      </c>
      <c r="Q214" s="34"/>
      <c r="R214" s="28"/>
      <c r="S214" s="24"/>
      <c r="T214" s="24"/>
      <c r="U214" s="25"/>
      <c r="V214" s="26"/>
      <c r="W214" s="25">
        <f>IF(NOTA[[#This Row],[HARGA/ CTN]]="",NOTA[[#This Row],[JUMLAH_H]],NOTA[[#This Row],[HARGA/ CTN]]*IF(NOTA[[#This Row],[C]]="",0,NOTA[[#This Row],[C]]))</f>
        <v>26640000</v>
      </c>
      <c r="X214" s="25">
        <f>IF(NOTA[[#This Row],[JUMLAH]]="","",NOTA[[#This Row],[JUMLAH]]*NOTA[[#This Row],[DISC 1]])</f>
        <v>0</v>
      </c>
      <c r="Y214" s="25">
        <f>IF(NOTA[[#This Row],[JUMLAH]]="","",(NOTA[[#This Row],[JUMLAH]]-NOTA[[#This Row],[DISC 1-]])*NOTA[[#This Row],[DISC 2]])</f>
        <v>0</v>
      </c>
      <c r="Z214" s="25">
        <f>IF(NOTA[[#This Row],[JUMLAH]]="","",NOTA[[#This Row],[DISC 1-]]+NOTA[[#This Row],[DISC 2-]])</f>
        <v>0</v>
      </c>
      <c r="AA214" s="25">
        <f>IF(NOTA[[#This Row],[JUMLAH]]="","",NOTA[[#This Row],[JUMLAH]]-NOTA[[#This Row],[DISC]])</f>
        <v>26640000</v>
      </c>
      <c r="AB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214" s="17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214" s="25">
        <f>IF(OR(NOTA[[#This Row],[QTY]]="",NOTA[[#This Row],[HARGA SATUAN]]="",),"",NOTA[[#This Row],[QTY]]*NOTA[[#This Row],[HARGA SATUAN]])</f>
        <v>26640000</v>
      </c>
      <c r="AF214" s="22">
        <f ca="1">IF(NOTA[ID_H]="","",INDEX(NOTA[TANGGAL],MATCH(,INDIRECT(ADDRESS(ROW(NOTA[TANGGAL]),COLUMN(NOTA[TANGGAL]))&amp;":"&amp;ADDRESS(ROW(),COLUMN(NOTA[TANGGAL]))),-1)))</f>
        <v>45054</v>
      </c>
      <c r="AG214" s="17" t="str">
        <f ca="1">IF(NOTA[[#This Row],[NAMA BARANG]]="","",INDEX(NOTA[SUPPLIER],MATCH(,INDIRECT(ADDRESS(ROW(NOTA[ID]),COLUMN(NOTA[ID]))&amp;":"&amp;ADDRESS(ROW(),COLUMN(NOTA[ID]))),-1)))</f>
        <v>SINAR MAS</v>
      </c>
      <c r="AH214" s="17" t="str">
        <f ca="1">IF(NOTA[[#This Row],[ID_H]]="","",IF(NOTA[[#This Row],[FAKTUR]]="",INDIRECT(ADDRESS(ROW()-1,COLUMN())),NOTA[[#This Row],[FAKTUR]]))</f>
        <v>UNTANA</v>
      </c>
      <c r="AI214" s="27">
        <f ca="1">IF(NOTA[[#This Row],[ID]]="","",COUNTIF(NOTA[ID_H],NOTA[[#This Row],[ID_H]]))</f>
        <v>1</v>
      </c>
      <c r="AJ214" s="27">
        <f>IF(NOTA[[#This Row],[TGL.NOTA]]="",IF(NOTA[[#This Row],[SUPPLIER_H]]="","",AJ213),MONTH(NOTA[[#This Row],[TGL.NOTA]]))</f>
        <v>5</v>
      </c>
      <c r="AK214" s="27" t="str">
        <f>LOWER(SUBSTITUTE(SUBSTITUTE(SUBSTITUTE(SUBSTITUTE(SUBSTITUTE(SUBSTITUTE(SUBSTITUTE(SUBSTITUTE(SUBSTITUTE(NOTA[NAMA BARANG]," ",),".",""),"-",""),"(",""),")",""),",",""),"/",""),"""",""),"+",""))</f>
        <v>pckode3ss3da20200</v>
      </c>
      <c r="AL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pckode3ss3da202001776000</v>
      </c>
      <c r="AM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pckode3ss3da202001776000</v>
      </c>
      <c r="AN214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EDY45051pckode3ss3da20200</v>
      </c>
      <c r="AO214" s="27" t="e">
        <f>IF(NOTA[[#This Row],[CONCAT4]]="","",_xlfn.IFNA(MATCH(NOTA[[#This Row],[CONCAT4]],[2]!RAW[CONCAT_H],0),FALSE))</f>
        <v>#REF!</v>
      </c>
      <c r="AP214" s="146" t="e">
        <f>IF(NOTA[[#This Row],[CONCAT1]]="","",MATCH(NOTA[[#This Row],[CONCAT1]],[3]!db[NB NOTA_C],0)+1)</f>
        <v>#N/A</v>
      </c>
    </row>
    <row r="215" spans="1:42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25" t="str">
        <f>IF(OR(NOTA[[#This Row],[QTY]]="",NOTA[[#This Row],[HARGA SATUAN]]="",),"",NOTA[[#This Row],[QTY]]*NOTA[[#This Row],[HARGA SATUAN]])</f>
        <v/>
      </c>
      <c r="AF215" s="22" t="str">
        <f ca="1">IF(NOTA[ID_H]="","",INDEX(NOTA[TANGGAL],MATCH(,INDIRECT(ADDRESS(ROW(NOTA[TANGGAL]),COLUMN(NOTA[TANGGAL]))&amp;":"&amp;ADDRESS(ROW(),COLUMN(NOTA[TANGGAL]))),-1)))</f>
        <v/>
      </c>
      <c r="AG215" s="17" t="str">
        <f ca="1">IF(NOTA[[#This Row],[NAMA BARANG]]="","",INDEX(NOTA[SUPPLIER],MATCH(,INDIRECT(ADDRESS(ROW(NOTA[ID]),COLUMN(NOTA[ID]))&amp;":"&amp;ADDRESS(ROW(),COLUMN(NOTA[ID]))),-1)))</f>
        <v/>
      </c>
      <c r="AH215" s="17" t="str">
        <f ca="1">IF(NOTA[[#This Row],[ID_H]]="","",IF(NOTA[[#This Row],[FAKTUR]]="",INDIRECT(ADDRESS(ROW()-1,COLUMN())),NOTA[[#This Row],[FAKTUR]]))</f>
        <v/>
      </c>
      <c r="AI215" s="27" t="str">
        <f ca="1">IF(NOTA[[#This Row],[ID]]="","",COUNTIF(NOTA[ID_H],NOTA[[#This Row],[ID_H]]))</f>
        <v/>
      </c>
      <c r="AJ215" s="27" t="str">
        <f ca="1">IF(NOTA[[#This Row],[TGL.NOTA]]="",IF(NOTA[[#This Row],[SUPPLIER_H]]="","",AJ214),MONTH(NOTA[[#This Row],[TGL.NOTA]]))</f>
        <v/>
      </c>
      <c r="AK215" s="27" t="str">
        <f>LOWER(SUBSTITUTE(SUBSTITUTE(SUBSTITUTE(SUBSTITUTE(SUBSTITUTE(SUBSTITUTE(SUBSTITUTE(SUBSTITUTE(SUBSTITUTE(NOTA[NAMA BARANG]," ",),".",""),"-",""),"(",""),")",""),",",""),"/",""),"""",""),"+",""))</f>
        <v/>
      </c>
      <c r="AL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5" s="27" t="str">
        <f>IF(NOTA[[#This Row],[CONCAT4]]="","",_xlfn.IFNA(MATCH(NOTA[[#This Row],[CONCAT4]],[2]!RAW[CONCAT_H],0),FALSE))</f>
        <v/>
      </c>
      <c r="AP215" s="146" t="str">
        <f>IF(NOTA[[#This Row],[CONCAT1]]="","",MATCH(NOTA[[#This Row],[CONCAT1]],[3]!db[NB NOTA_C],0)+1)</f>
        <v/>
      </c>
    </row>
    <row r="216" spans="1:42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124</v>
      </c>
      <c r="G216" s="16" t="s">
        <v>112</v>
      </c>
      <c r="H216" s="20" t="s">
        <v>391</v>
      </c>
      <c r="I216" s="16"/>
      <c r="J216" s="37">
        <v>45050</v>
      </c>
      <c r="K216" s="16"/>
      <c r="L216" s="16" t="s">
        <v>392</v>
      </c>
      <c r="M216" s="28">
        <v>2</v>
      </c>
      <c r="N216" s="16">
        <v>100</v>
      </c>
      <c r="O216" s="16" t="s">
        <v>125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6" s="40">
        <f>IF(OR(NOTA[[#This Row],[QTY]]="",NOTA[[#This Row],[HARGA SATUAN]]="",),"",NOTA[[#This Row],[QTY]]*NOTA[[#This Row],[HARGA SATUAN]])</f>
        <v>1500000</v>
      </c>
      <c r="AF216" s="37">
        <f ca="1">IF(NOTA[ID_H]="","",INDEX(NOTA[TANGGAL],MATCH(,INDIRECT(ADDRESS(ROW(NOTA[TANGGAL]),COLUMN(NOTA[TANGGAL]))&amp;":"&amp;ADDRESS(ROW(),COLUMN(NOTA[TANGGAL]))),-1)))</f>
        <v>45055</v>
      </c>
      <c r="AG216" s="35" t="str">
        <f ca="1">IF(NOTA[[#This Row],[NAMA BARANG]]="","",INDEX(NOTA[SUPPLIER],MATCH(,INDIRECT(ADDRESS(ROW(NOTA[ID]),COLUMN(NOTA[ID]))&amp;":"&amp;ADDRESS(ROW(),COLUMN(NOTA[ID]))),-1)))</f>
        <v>GRAFINDO</v>
      </c>
      <c r="AH216" s="35" t="str">
        <f ca="1">IF(NOTA[[#This Row],[ID_H]]="","",IF(NOTA[[#This Row],[FAKTUR]]="",INDIRECT(ADDRESS(ROW()-1,COLUMN())),NOTA[[#This Row],[FAKTUR]]))</f>
        <v>UNTANA</v>
      </c>
      <c r="AI216" s="27">
        <f ca="1">IF(NOTA[[#This Row],[ID]]="","",COUNTIF(NOTA[ID_H],NOTA[[#This Row],[ID_H]]))</f>
        <v>3</v>
      </c>
      <c r="AJ216" s="27">
        <f>IF(NOTA[[#This Row],[TGL.NOTA]]="",IF(NOTA[[#This Row],[SUPPLIER_H]]="","",AJ215),MONTH(NOTA[[#This Row],[TGL.NOTA]]))</f>
        <v>5</v>
      </c>
      <c r="AK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L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M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O216" s="27" t="e">
        <f>IF(NOTA[[#This Row],[CONCAT4]]="","",_xlfn.IFNA(MATCH(NOTA[[#This Row],[CONCAT4]],[2]!RAW[CONCAT_H],0),FALSE))</f>
        <v>#REF!</v>
      </c>
      <c r="AP216" s="146">
        <f>IF(NOTA[[#This Row],[CONCAT1]]="","",MATCH(NOTA[[#This Row],[CONCAT1]],[3]!db[NB NOTA_C],0)+1)</f>
        <v>410</v>
      </c>
    </row>
    <row r="217" spans="1:42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393</v>
      </c>
      <c r="M217" s="28">
        <v>21</v>
      </c>
      <c r="N217" s="16">
        <v>1050</v>
      </c>
      <c r="O217" s="16" t="s">
        <v>125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7" s="40">
        <f>IF(OR(NOTA[[#This Row],[QTY]]="",NOTA[[#This Row],[HARGA SATUAN]]="",),"",NOTA[[#This Row],[QTY]]*NOTA[[#This Row],[HARGA SATUAN]])</f>
        <v>15750000</v>
      </c>
      <c r="AF217" s="37">
        <f ca="1">IF(NOTA[ID_H]="","",INDEX(NOTA[TANGGAL],MATCH(,INDIRECT(ADDRESS(ROW(NOTA[TANGGAL]),COLUMN(NOTA[TANGGAL]))&amp;":"&amp;ADDRESS(ROW(),COLUMN(NOTA[TANGGAL]))),-1)))</f>
        <v>45055</v>
      </c>
      <c r="AG217" s="35" t="str">
        <f ca="1">IF(NOTA[[#This Row],[NAMA BARANG]]="","",INDEX(NOTA[SUPPLIER],MATCH(,INDIRECT(ADDRESS(ROW(NOTA[ID]),COLUMN(NOTA[ID]))&amp;":"&amp;ADDRESS(ROW(),COLUMN(NOTA[ID]))),-1)))</f>
        <v>GRAFINDO</v>
      </c>
      <c r="AH217" s="35" t="str">
        <f ca="1">IF(NOTA[[#This Row],[ID_H]]="","",IF(NOTA[[#This Row],[FAKTUR]]="",INDIRECT(ADDRESS(ROW()-1,COLUMN())),NOTA[[#This Row],[FAKTUR]]))</f>
        <v>UNTANA</v>
      </c>
      <c r="AI217" s="27" t="str">
        <f ca="1">IF(NOTA[[#This Row],[ID]]="","",COUNTIF(NOTA[ID_H],NOTA[[#This Row],[ID_H]]))</f>
        <v/>
      </c>
      <c r="AJ217" s="27">
        <f ca="1">IF(NOTA[[#This Row],[TGL.NOTA]]="",IF(NOTA[[#This Row],[SUPPLIER_H]]="","",AJ216),MONTH(NOTA[[#This Row],[TGL.NOTA]]))</f>
        <v>5</v>
      </c>
      <c r="AK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L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M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7" s="27" t="str">
        <f>IF(NOTA[[#This Row],[CONCAT4]]="","",_xlfn.IFNA(MATCH(NOTA[[#This Row],[CONCAT4]],[2]!RAW[CONCAT_H],0),FALSE))</f>
        <v/>
      </c>
      <c r="AP217" s="146">
        <f>IF(NOTA[[#This Row],[CONCAT1]]="","",MATCH(NOTA[[#This Row],[CONCAT1]],[3]!db[NB NOTA_C],0)+1)</f>
        <v>411</v>
      </c>
    </row>
    <row r="218" spans="1:42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394</v>
      </c>
      <c r="M218" s="28">
        <v>3</v>
      </c>
      <c r="N218" s="16">
        <v>150</v>
      </c>
      <c r="O218" s="16" t="s">
        <v>125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D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8" s="40">
        <f>IF(OR(NOTA[[#This Row],[QTY]]="",NOTA[[#This Row],[HARGA SATUAN]]="",),"",NOTA[[#This Row],[QTY]]*NOTA[[#This Row],[HARGA SATUAN]])</f>
        <v>2250000</v>
      </c>
      <c r="AF218" s="37">
        <f ca="1">IF(NOTA[ID_H]="","",INDEX(NOTA[TANGGAL],MATCH(,INDIRECT(ADDRESS(ROW(NOTA[TANGGAL]),COLUMN(NOTA[TANGGAL]))&amp;":"&amp;ADDRESS(ROW(),COLUMN(NOTA[TANGGAL]))),-1)))</f>
        <v>45055</v>
      </c>
      <c r="AG218" s="35" t="str">
        <f ca="1">IF(NOTA[[#This Row],[NAMA BARANG]]="","",INDEX(NOTA[SUPPLIER],MATCH(,INDIRECT(ADDRESS(ROW(NOTA[ID]),COLUMN(NOTA[ID]))&amp;":"&amp;ADDRESS(ROW(),COLUMN(NOTA[ID]))),-1)))</f>
        <v>GRAFINDO</v>
      </c>
      <c r="AH218" s="35" t="str">
        <f ca="1">IF(NOTA[[#This Row],[ID_H]]="","",IF(NOTA[[#This Row],[FAKTUR]]="",INDIRECT(ADDRESS(ROW()-1,COLUMN())),NOTA[[#This Row],[FAKTUR]]))</f>
        <v>UNTANA</v>
      </c>
      <c r="AI218" s="27" t="str">
        <f ca="1">IF(NOTA[[#This Row],[ID]]="","",COUNTIF(NOTA[ID_H],NOTA[[#This Row],[ID_H]]))</f>
        <v/>
      </c>
      <c r="AJ218" s="27">
        <f ca="1">IF(NOTA[[#This Row],[TGL.NOTA]]="",IF(NOTA[[#This Row],[SUPPLIER_H]]="","",AJ217),MONTH(NOTA[[#This Row],[TGL.NOTA]]))</f>
        <v>5</v>
      </c>
      <c r="AK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L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M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8" s="27" t="str">
        <f>IF(NOTA[[#This Row],[CONCAT4]]="","",_xlfn.IFNA(MATCH(NOTA[[#This Row],[CONCAT4]],[2]!RAW[CONCAT_H],0),FALSE))</f>
        <v/>
      </c>
      <c r="AP218" s="146" t="e">
        <f>IF(NOTA[[#This Row],[CONCAT1]]="","",MATCH(NOTA[[#This Row],[CONCAT1]],[3]!db[NB NOTA_C],0)+1)</f>
        <v>#N/A</v>
      </c>
    </row>
    <row r="219" spans="1:42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40" t="str">
        <f>IF(OR(NOTA[[#This Row],[QTY]]="",NOTA[[#This Row],[HARGA SATUAN]]="",),"",NOTA[[#This Row],[QTY]]*NOTA[[#This Row],[HARGA SATUAN]])</f>
        <v/>
      </c>
      <c r="AF219" s="37" t="str">
        <f ca="1">IF(NOTA[ID_H]="","",INDEX(NOTA[TANGGAL],MATCH(,INDIRECT(ADDRESS(ROW(NOTA[TANGGAL]),COLUMN(NOTA[TANGGAL]))&amp;":"&amp;ADDRESS(ROW(),COLUMN(NOTA[TANGGAL]))),-1)))</f>
        <v/>
      </c>
      <c r="AG219" s="35" t="str">
        <f ca="1">IF(NOTA[[#This Row],[NAMA BARANG]]="","",INDEX(NOTA[SUPPLIER],MATCH(,INDIRECT(ADDRESS(ROW(NOTA[ID]),COLUMN(NOTA[ID]))&amp;":"&amp;ADDRESS(ROW(),COLUMN(NOTA[ID]))),-1)))</f>
        <v/>
      </c>
      <c r="AH219" s="35" t="str">
        <f ca="1">IF(NOTA[[#This Row],[ID_H]]="","",IF(NOTA[[#This Row],[FAKTUR]]="",INDIRECT(ADDRESS(ROW()-1,COLUMN())),NOTA[[#This Row],[FAKTUR]]))</f>
        <v/>
      </c>
      <c r="AI219" s="27" t="str">
        <f ca="1">IF(NOTA[[#This Row],[ID]]="","",COUNTIF(NOTA[ID_H],NOTA[[#This Row],[ID_H]]))</f>
        <v/>
      </c>
      <c r="AJ219" s="27" t="str">
        <f ca="1">IF(NOTA[[#This Row],[TGL.NOTA]]="",IF(NOTA[[#This Row],[SUPPLIER_H]]="","",AJ218),MONTH(NOTA[[#This Row],[TGL.NOTA]]))</f>
        <v/>
      </c>
      <c r="AK219" s="27" t="str">
        <f>LOWER(SUBSTITUTE(SUBSTITUTE(SUBSTITUTE(SUBSTITUTE(SUBSTITUTE(SUBSTITUTE(SUBSTITUTE(SUBSTITUTE(SUBSTITUTE(NOTA[NAMA BARANG]," ",),".",""),"-",""),"(",""),")",""),",",""),"/",""),"""",""),"+",""))</f>
        <v/>
      </c>
      <c r="AL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9" s="27" t="str">
        <f>IF(NOTA[[#This Row],[CONCAT4]]="","",_xlfn.IFNA(MATCH(NOTA[[#This Row],[CONCAT4]],[2]!RAW[CONCAT_H],0),FALSE))</f>
        <v/>
      </c>
      <c r="AP219" s="146" t="str">
        <f>IF(NOTA[[#This Row],[CONCAT1]]="","",MATCH(NOTA[[#This Row],[CONCAT1]],[3]!db[NB NOTA_C],0)+1)</f>
        <v/>
      </c>
    </row>
    <row r="220" spans="1:42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124</v>
      </c>
      <c r="G220" s="16" t="s">
        <v>112</v>
      </c>
      <c r="H220" s="20" t="s">
        <v>395</v>
      </c>
      <c r="I220" s="16"/>
      <c r="J220" s="37">
        <v>45050</v>
      </c>
      <c r="K220" s="16"/>
      <c r="L220" s="16" t="s">
        <v>397</v>
      </c>
      <c r="M220" s="28">
        <v>23</v>
      </c>
      <c r="N220" s="16">
        <v>1380</v>
      </c>
      <c r="O220" s="16" t="s">
        <v>125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0" s="40">
        <f>IF(OR(NOTA[[#This Row],[QTY]]="",NOTA[[#This Row],[HARGA SATUAN]]="",),"",NOTA[[#This Row],[QTY]]*NOTA[[#This Row],[HARGA SATUAN]])</f>
        <v>12558000</v>
      </c>
      <c r="AF220" s="37">
        <f ca="1">IF(NOTA[ID_H]="","",INDEX(NOTA[TANGGAL],MATCH(,INDIRECT(ADDRESS(ROW(NOTA[TANGGAL]),COLUMN(NOTA[TANGGAL]))&amp;":"&amp;ADDRESS(ROW(),COLUMN(NOTA[TANGGAL]))),-1)))</f>
        <v>45055</v>
      </c>
      <c r="AG220" s="35" t="str">
        <f ca="1">IF(NOTA[[#This Row],[NAMA BARANG]]="","",INDEX(NOTA[SUPPLIER],MATCH(,INDIRECT(ADDRESS(ROW(NOTA[ID]),COLUMN(NOTA[ID]))&amp;":"&amp;ADDRESS(ROW(),COLUMN(NOTA[ID]))),-1)))</f>
        <v>GRAFINDO</v>
      </c>
      <c r="AH220" s="35" t="str">
        <f ca="1">IF(NOTA[[#This Row],[ID_H]]="","",IF(NOTA[[#This Row],[FAKTUR]]="",INDIRECT(ADDRESS(ROW()-1,COLUMN())),NOTA[[#This Row],[FAKTUR]]))</f>
        <v>UNTANA</v>
      </c>
      <c r="AI220" s="27">
        <f ca="1">IF(NOTA[[#This Row],[ID]]="","",COUNTIF(NOTA[ID_H],NOTA[[#This Row],[ID_H]]))</f>
        <v>3</v>
      </c>
      <c r="AJ220" s="27">
        <f>IF(NOTA[[#This Row],[TGL.NOTA]]="",IF(NOTA[[#This Row],[SUPPLIER_H]]="","",AJ219),MONTH(NOTA[[#This Row],[TGL.NOTA]]))</f>
        <v>5</v>
      </c>
      <c r="AK220" s="27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L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maplclearhsikaac105putih546000</v>
      </c>
      <c r="AM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maplclearhsikaac105putih546000</v>
      </c>
      <c r="AN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GRAFINDOUNTANAGA-23/05-013145050maplclearhsikaac105putih</v>
      </c>
      <c r="AO220" s="27" t="e">
        <f>IF(NOTA[[#This Row],[CONCAT4]]="","",_xlfn.IFNA(MATCH(NOTA[[#This Row],[CONCAT4]],[2]!RAW[CONCAT_H],0),FALSE))</f>
        <v>#REF!</v>
      </c>
      <c r="AP220" s="146" t="e">
        <f>IF(NOTA[[#This Row],[CONCAT1]]="","",MATCH(NOTA[[#This Row],[CONCAT1]],[3]!db[NB NOTA_C],0)+1)</f>
        <v>#N/A</v>
      </c>
    </row>
    <row r="221" spans="1:42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396</v>
      </c>
      <c r="M221" s="28">
        <v>5</v>
      </c>
      <c r="N221" s="16">
        <v>300</v>
      </c>
      <c r="O221" s="16" t="s">
        <v>125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1" s="40">
        <f>IF(OR(NOTA[[#This Row],[QTY]]="",NOTA[[#This Row],[HARGA SATUAN]]="",),"",NOTA[[#This Row],[QTY]]*NOTA[[#This Row],[HARGA SATUAN]])</f>
        <v>2730000</v>
      </c>
      <c r="AF221" s="37">
        <f ca="1">IF(NOTA[ID_H]="","",INDEX(NOTA[TANGGAL],MATCH(,INDIRECT(ADDRESS(ROW(NOTA[TANGGAL]),COLUMN(NOTA[TANGGAL]))&amp;":"&amp;ADDRESS(ROW(),COLUMN(NOTA[TANGGAL]))),-1)))</f>
        <v>45055</v>
      </c>
      <c r="AG221" s="35" t="str">
        <f ca="1">IF(NOTA[[#This Row],[NAMA BARANG]]="","",INDEX(NOTA[SUPPLIER],MATCH(,INDIRECT(ADDRESS(ROW(NOTA[ID]),COLUMN(NOTA[ID]))&amp;":"&amp;ADDRESS(ROW(),COLUMN(NOTA[ID]))),-1)))</f>
        <v>GRAFINDO</v>
      </c>
      <c r="AH221" s="35" t="str">
        <f ca="1">IF(NOTA[[#This Row],[ID_H]]="","",IF(NOTA[[#This Row],[FAKTUR]]="",INDIRECT(ADDRESS(ROW()-1,COLUMN())),NOTA[[#This Row],[FAKTUR]]))</f>
        <v>UNTANA</v>
      </c>
      <c r="AI221" s="27" t="str">
        <f ca="1">IF(NOTA[[#This Row],[ID]]="","",COUNTIF(NOTA[ID_H],NOTA[[#This Row],[ID_H]]))</f>
        <v/>
      </c>
      <c r="AJ221" s="27">
        <f ca="1">IF(NOTA[[#This Row],[TGL.NOTA]]="",IF(NOTA[[#This Row],[SUPPLIER_H]]="","",AJ220),MONTH(NOTA[[#This Row],[TGL.NOTA]]))</f>
        <v>5</v>
      </c>
      <c r="AK221" s="27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L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M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N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1" s="27" t="str">
        <f>IF(NOTA[[#This Row],[CONCAT4]]="","",_xlfn.IFNA(MATCH(NOTA[[#This Row],[CONCAT4]],[2]!RAW[CONCAT_H],0),FALSE))</f>
        <v/>
      </c>
      <c r="AP221" s="146" t="e">
        <f>IF(NOTA[[#This Row],[CONCAT1]]="","",MATCH(NOTA[[#This Row],[CONCAT1]],[3]!db[NB NOTA_C],0)+1)</f>
        <v>#N/A</v>
      </c>
    </row>
    <row r="222" spans="1:42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398</v>
      </c>
      <c r="M222" s="28">
        <v>2</v>
      </c>
      <c r="N222" s="16">
        <v>120</v>
      </c>
      <c r="O222" s="16" t="s">
        <v>125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D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2" s="40" t="str">
        <f>IF(OR(NOTA[[#This Row],[QTY]]="",NOTA[[#This Row],[HARGA SATUAN]]="",),"",NOTA[[#This Row],[QTY]]*NOTA[[#This Row],[HARGA SATUAN]])</f>
        <v/>
      </c>
      <c r="AF222" s="37">
        <f ca="1">IF(NOTA[ID_H]="","",INDEX(NOTA[TANGGAL],MATCH(,INDIRECT(ADDRESS(ROW(NOTA[TANGGAL]),COLUMN(NOTA[TANGGAL]))&amp;":"&amp;ADDRESS(ROW(),COLUMN(NOTA[TANGGAL]))),-1)))</f>
        <v>45055</v>
      </c>
      <c r="AG222" s="35" t="str">
        <f ca="1">IF(NOTA[[#This Row],[NAMA BARANG]]="","",INDEX(NOTA[SUPPLIER],MATCH(,INDIRECT(ADDRESS(ROW(NOTA[ID]),COLUMN(NOTA[ID]))&amp;":"&amp;ADDRESS(ROW(),COLUMN(NOTA[ID]))),-1)))</f>
        <v>GRAFINDO</v>
      </c>
      <c r="AH222" s="35" t="str">
        <f ca="1">IF(NOTA[[#This Row],[ID_H]]="","",IF(NOTA[[#This Row],[FAKTUR]]="",INDIRECT(ADDRESS(ROW()-1,COLUMN())),NOTA[[#This Row],[FAKTUR]]))</f>
        <v>UNTANA</v>
      </c>
      <c r="AI222" s="27" t="str">
        <f ca="1">IF(NOTA[[#This Row],[ID]]="","",COUNTIF(NOTA[ID_H],NOTA[[#This Row],[ID_H]]))</f>
        <v/>
      </c>
      <c r="AJ222" s="27">
        <f ca="1">IF(NOTA[[#This Row],[TGL.NOTA]]="",IF(NOTA[[#This Row],[SUPPLIER_H]]="","",AJ221),MONTH(NOTA[[#This Row],[TGL.NOTA]]))</f>
        <v>5</v>
      </c>
      <c r="AK222" s="27" t="str">
        <f>LOWER(SUBSTITUTE(SUBSTITUTE(SUBSTITUTE(SUBSTITUTE(SUBSTITUTE(SUBSTITUTE(SUBSTITUTE(SUBSTITUTE(SUBSTITUTE(NOTA[NAMA BARANG]," ",),".",""),"-",""),"(",""),")",""),",",""),"/",""),"""",""),"+",""))</f>
        <v>maplclearhsikaac105biru</v>
      </c>
      <c r="AL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maplclearhsikaac105biru0</v>
      </c>
      <c r="AM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maplclearhsikaac105biru0</v>
      </c>
      <c r="AN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2" s="27" t="str">
        <f>IF(NOTA[[#This Row],[CONCAT4]]="","",_xlfn.IFNA(MATCH(NOTA[[#This Row],[CONCAT4]],[2]!RAW[CONCAT_H],0),FALSE))</f>
        <v/>
      </c>
      <c r="AP222" s="146" t="e">
        <f>IF(NOTA[[#This Row],[CONCAT1]]="","",MATCH(NOTA[[#This Row],[CONCAT1]],[3]!db[NB NOTA_C],0)+1)</f>
        <v>#N/A</v>
      </c>
    </row>
    <row r="223" spans="1:42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40" t="str">
        <f>IF(OR(NOTA[[#This Row],[QTY]]="",NOTA[[#This Row],[HARGA SATUAN]]="",),"",NOTA[[#This Row],[QTY]]*NOTA[[#This Row],[HARGA SATUAN]])</f>
        <v/>
      </c>
      <c r="AF223" s="37" t="str">
        <f ca="1">IF(NOTA[ID_H]="","",INDEX(NOTA[TANGGAL],MATCH(,INDIRECT(ADDRESS(ROW(NOTA[TANGGAL]),COLUMN(NOTA[TANGGAL]))&amp;":"&amp;ADDRESS(ROW(),COLUMN(NOTA[TANGGAL]))),-1)))</f>
        <v/>
      </c>
      <c r="AG223" s="35" t="str">
        <f ca="1">IF(NOTA[[#This Row],[NAMA BARANG]]="","",INDEX(NOTA[SUPPLIER],MATCH(,INDIRECT(ADDRESS(ROW(NOTA[ID]),COLUMN(NOTA[ID]))&amp;":"&amp;ADDRESS(ROW(),COLUMN(NOTA[ID]))),-1)))</f>
        <v/>
      </c>
      <c r="AH223" s="35" t="str">
        <f ca="1">IF(NOTA[[#This Row],[ID_H]]="","",IF(NOTA[[#This Row],[FAKTUR]]="",INDIRECT(ADDRESS(ROW()-1,COLUMN())),NOTA[[#This Row],[FAKTUR]]))</f>
        <v/>
      </c>
      <c r="AI223" s="27" t="str">
        <f ca="1">IF(NOTA[[#This Row],[ID]]="","",COUNTIF(NOTA[ID_H],NOTA[[#This Row],[ID_H]]))</f>
        <v/>
      </c>
      <c r="AJ223" s="27" t="str">
        <f ca="1">IF(NOTA[[#This Row],[TGL.NOTA]]="",IF(NOTA[[#This Row],[SUPPLIER_H]]="","",AJ222),MONTH(NOTA[[#This Row],[TGL.NOTA]]))</f>
        <v/>
      </c>
      <c r="AK223" s="27" t="str">
        <f>LOWER(SUBSTITUTE(SUBSTITUTE(SUBSTITUTE(SUBSTITUTE(SUBSTITUTE(SUBSTITUTE(SUBSTITUTE(SUBSTITUTE(SUBSTITUTE(NOTA[NAMA BARANG]," ",),".",""),"-",""),"(",""),")",""),",",""),"/",""),"""",""),"+",""))</f>
        <v/>
      </c>
      <c r="AL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3" s="27" t="str">
        <f>IF(NOTA[[#This Row],[CONCAT4]]="","",_xlfn.IFNA(MATCH(NOTA[[#This Row],[CONCAT4]],[2]!RAW[CONCAT_H],0),FALSE))</f>
        <v/>
      </c>
      <c r="AP223" s="146" t="str">
        <f>IF(NOTA[[#This Row],[CONCAT1]]="","",MATCH(NOTA[[#This Row],[CONCAT1]],[3]!db[NB NOTA_C],0)+1)</f>
        <v/>
      </c>
    </row>
    <row r="224" spans="1:42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168</v>
      </c>
      <c r="G224" s="16" t="s">
        <v>112</v>
      </c>
      <c r="H224" s="20" t="s">
        <v>399</v>
      </c>
      <c r="I224" s="21"/>
      <c r="J224" s="22">
        <v>45054</v>
      </c>
      <c r="K224" s="21"/>
      <c r="L224" s="16" t="s">
        <v>400</v>
      </c>
      <c r="M224" s="23">
        <v>10</v>
      </c>
      <c r="N224" s="21">
        <v>960</v>
      </c>
      <c r="O224" s="16" t="s">
        <v>125</v>
      </c>
      <c r="P224" s="17">
        <v>31500</v>
      </c>
      <c r="Q224" s="34"/>
      <c r="R224" s="28" t="s">
        <v>175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4" s="25">
        <f>IF(OR(NOTA[[#This Row],[QTY]]="",NOTA[[#This Row],[HARGA SATUAN]]="",),"",NOTA[[#This Row],[QTY]]*NOTA[[#This Row],[HARGA SATUAN]])</f>
        <v>30240000</v>
      </c>
      <c r="AF224" s="22">
        <f ca="1">IF(NOTA[ID_H]="","",INDEX(NOTA[TANGGAL],MATCH(,INDIRECT(ADDRESS(ROW(NOTA[TANGGAL]),COLUMN(NOTA[TANGGAL]))&amp;":"&amp;ADDRESS(ROW(),COLUMN(NOTA[TANGGAL]))),-1)))</f>
        <v>45056</v>
      </c>
      <c r="AG224" s="17" t="str">
        <f ca="1">IF(NOTA[[#This Row],[NAMA BARANG]]="","",INDEX(NOTA[SUPPLIER],MATCH(,INDIRECT(ADDRESS(ROW(NOTA[ID]),COLUMN(NOTA[ID]))&amp;":"&amp;ADDRESS(ROW(),COLUMN(NOTA[ID]))),-1)))</f>
        <v>DB STATIONERY</v>
      </c>
      <c r="AH224" s="17" t="str">
        <f ca="1">IF(NOTA[[#This Row],[ID_H]]="","",IF(NOTA[[#This Row],[FAKTUR]]="",INDIRECT(ADDRESS(ROW()-1,COLUMN())),NOTA[[#This Row],[FAKTUR]]))</f>
        <v>UNTANA</v>
      </c>
      <c r="AI224" s="27">
        <f ca="1">IF(NOTA[[#This Row],[ID]]="","",COUNTIF(NOTA[ID_H],NOTA[[#This Row],[ID_H]]))</f>
        <v>11</v>
      </c>
      <c r="AJ224" s="27">
        <f>IF(NOTA[[#This Row],[TGL.NOTA]]="",IF(NOTA[[#This Row],[SUPPLIER_H]]="","",AJ223),MONTH(NOTA[[#This Row],[TGL.NOTA]]))</f>
        <v>5</v>
      </c>
      <c r="AK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L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M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O224" s="27" t="e">
        <f>IF(NOTA[[#This Row],[CONCAT4]]="","",_xlfn.IFNA(MATCH(NOTA[[#This Row],[CONCAT4]],[2]!RAW[CONCAT_H],0),FALSE))</f>
        <v>#REF!</v>
      </c>
      <c r="AP224" s="146">
        <f>IF(NOTA[[#This Row],[CONCAT1]]="","",MATCH(NOTA[[#This Row],[CONCAT1]],[3]!db[NB NOTA_C],0)+1)</f>
        <v>814</v>
      </c>
    </row>
    <row r="225" spans="1:42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401</v>
      </c>
      <c r="M225" s="23">
        <v>3</v>
      </c>
      <c r="N225" s="21">
        <v>432</v>
      </c>
      <c r="O225" s="16" t="s">
        <v>125</v>
      </c>
      <c r="P225" s="17">
        <v>21000</v>
      </c>
      <c r="Q225" s="34"/>
      <c r="R225" s="28" t="s">
        <v>171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5" s="25">
        <f>IF(OR(NOTA[[#This Row],[QTY]]="",NOTA[[#This Row],[HARGA SATUAN]]="",),"",NOTA[[#This Row],[QTY]]*NOTA[[#This Row],[HARGA SATUAN]])</f>
        <v>9072000</v>
      </c>
      <c r="AF225" s="22">
        <f ca="1">IF(NOTA[ID_H]="","",INDEX(NOTA[TANGGAL],MATCH(,INDIRECT(ADDRESS(ROW(NOTA[TANGGAL]),COLUMN(NOTA[TANGGAL]))&amp;":"&amp;ADDRESS(ROW(),COLUMN(NOTA[TANGGAL]))),-1)))</f>
        <v>45056</v>
      </c>
      <c r="AG225" s="17" t="str">
        <f ca="1">IF(NOTA[[#This Row],[NAMA BARANG]]="","",INDEX(NOTA[SUPPLIER],MATCH(,INDIRECT(ADDRESS(ROW(NOTA[ID]),COLUMN(NOTA[ID]))&amp;":"&amp;ADDRESS(ROW(),COLUMN(NOTA[ID]))),-1)))</f>
        <v>DB STATIONERY</v>
      </c>
      <c r="AH225" s="17" t="str">
        <f ca="1">IF(NOTA[[#This Row],[ID_H]]="","",IF(NOTA[[#This Row],[FAKTUR]]="",INDIRECT(ADDRESS(ROW()-1,COLUMN())),NOTA[[#This Row],[FAKTUR]]))</f>
        <v>UNTANA</v>
      </c>
      <c r="AI225" s="27" t="str">
        <f ca="1">IF(NOTA[[#This Row],[ID]]="","",COUNTIF(NOTA[ID_H],NOTA[[#This Row],[ID_H]]))</f>
        <v/>
      </c>
      <c r="AJ225" s="27">
        <f ca="1">IF(NOTA[[#This Row],[TGL.NOTA]]="",IF(NOTA[[#This Row],[SUPPLIER_H]]="","",AJ224),MONTH(NOTA[[#This Row],[TGL.NOTA]]))</f>
        <v>5</v>
      </c>
      <c r="AK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5" s="27" t="str">
        <f>IF(NOTA[[#This Row],[CONCAT4]]="","",_xlfn.IFNA(MATCH(NOTA[[#This Row],[CONCAT4]],[2]!RAW[CONCAT_H],0),FALSE))</f>
        <v/>
      </c>
      <c r="AP225" s="146">
        <f>IF(NOTA[[#This Row],[CONCAT1]]="","",MATCH(NOTA[[#This Row],[CONCAT1]],[3]!db[NB NOTA_C],0)+1)</f>
        <v>905</v>
      </c>
    </row>
    <row r="226" spans="1:42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402</v>
      </c>
      <c r="M226" s="23">
        <v>2</v>
      </c>
      <c r="N226" s="21">
        <v>192</v>
      </c>
      <c r="O226" s="16" t="s">
        <v>125</v>
      </c>
      <c r="P226" s="17">
        <v>37500</v>
      </c>
      <c r="Q226" s="34"/>
      <c r="R226" s="28" t="s">
        <v>175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26" s="25">
        <f>IF(OR(NOTA[[#This Row],[QTY]]="",NOTA[[#This Row],[HARGA SATUAN]]="",),"",NOTA[[#This Row],[QTY]]*NOTA[[#This Row],[HARGA SATUAN]])</f>
        <v>7200000</v>
      </c>
      <c r="AF226" s="22">
        <f ca="1">IF(NOTA[ID_H]="","",INDEX(NOTA[TANGGAL],MATCH(,INDIRECT(ADDRESS(ROW(NOTA[TANGGAL]),COLUMN(NOTA[TANGGAL]))&amp;":"&amp;ADDRESS(ROW(),COLUMN(NOTA[TANGGAL]))),-1)))</f>
        <v>45056</v>
      </c>
      <c r="AG226" s="17" t="str">
        <f ca="1">IF(NOTA[[#This Row],[NAMA BARANG]]="","",INDEX(NOTA[SUPPLIER],MATCH(,INDIRECT(ADDRESS(ROW(NOTA[ID]),COLUMN(NOTA[ID]))&amp;":"&amp;ADDRESS(ROW(),COLUMN(NOTA[ID]))),-1)))</f>
        <v>DB STATIONERY</v>
      </c>
      <c r="AH226" s="17" t="str">
        <f ca="1">IF(NOTA[[#This Row],[ID_H]]="","",IF(NOTA[[#This Row],[FAKTUR]]="",INDIRECT(ADDRESS(ROW()-1,COLUMN())),NOTA[[#This Row],[FAKTUR]]))</f>
        <v>UNTANA</v>
      </c>
      <c r="AI226" s="27" t="str">
        <f ca="1">IF(NOTA[[#This Row],[ID]]="","",COUNTIF(NOTA[ID_H],NOTA[[#This Row],[ID_H]]))</f>
        <v/>
      </c>
      <c r="AJ226" s="27">
        <f ca="1">IF(NOTA[[#This Row],[TGL.NOTA]]="",IF(NOTA[[#This Row],[SUPPLIER_H]]="","",AJ225),MONTH(NOTA[[#This Row],[TGL.NOTA]]))</f>
        <v>5</v>
      </c>
      <c r="AK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L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M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6" s="27" t="str">
        <f>IF(NOTA[[#This Row],[CONCAT4]]="","",_xlfn.IFNA(MATCH(NOTA[[#This Row],[CONCAT4]],[2]!RAW[CONCAT_H],0),FALSE))</f>
        <v/>
      </c>
      <c r="AP226" s="146">
        <f>IF(NOTA[[#This Row],[CONCAT1]]="","",MATCH(NOTA[[#This Row],[CONCAT1]],[3]!db[NB NOTA_C],0)+1)</f>
        <v>819</v>
      </c>
    </row>
    <row r="227" spans="1:42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403</v>
      </c>
      <c r="M227" s="23">
        <v>5</v>
      </c>
      <c r="N227" s="21">
        <v>1800</v>
      </c>
      <c r="O227" s="16" t="s">
        <v>125</v>
      </c>
      <c r="P227" s="17">
        <v>8100</v>
      </c>
      <c r="Q227" s="34"/>
      <c r="R227" s="28" t="s">
        <v>404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227" s="25">
        <f>IF(OR(NOTA[[#This Row],[QTY]]="",NOTA[[#This Row],[HARGA SATUAN]]="",),"",NOTA[[#This Row],[QTY]]*NOTA[[#This Row],[HARGA SATUAN]])</f>
        <v>14580000</v>
      </c>
      <c r="AF227" s="22">
        <f ca="1">IF(NOTA[ID_H]="","",INDEX(NOTA[TANGGAL],MATCH(,INDIRECT(ADDRESS(ROW(NOTA[TANGGAL]),COLUMN(NOTA[TANGGAL]))&amp;":"&amp;ADDRESS(ROW(),COLUMN(NOTA[TANGGAL]))),-1)))</f>
        <v>45056</v>
      </c>
      <c r="AG227" s="17" t="str">
        <f ca="1">IF(NOTA[[#This Row],[NAMA BARANG]]="","",INDEX(NOTA[SUPPLIER],MATCH(,INDIRECT(ADDRESS(ROW(NOTA[ID]),COLUMN(NOTA[ID]))&amp;":"&amp;ADDRESS(ROW(),COLUMN(NOTA[ID]))),-1)))</f>
        <v>DB STATIONERY</v>
      </c>
      <c r="AH227" s="17" t="str">
        <f ca="1">IF(NOTA[[#This Row],[ID_H]]="","",IF(NOTA[[#This Row],[FAKTUR]]="",INDIRECT(ADDRESS(ROW()-1,COLUMN())),NOTA[[#This Row],[FAKTUR]]))</f>
        <v>UNTANA</v>
      </c>
      <c r="AI227" s="27" t="str">
        <f ca="1">IF(NOTA[[#This Row],[ID]]="","",COUNTIF(NOTA[ID_H],NOTA[[#This Row],[ID_H]]))</f>
        <v/>
      </c>
      <c r="AJ227" s="27">
        <f ca="1">IF(NOTA[[#This Row],[TGL.NOTA]]="",IF(NOTA[[#This Row],[SUPPLIER_H]]="","",AJ226),MONTH(NOTA[[#This Row],[TGL.NOTA]]))</f>
        <v>5</v>
      </c>
      <c r="AK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L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M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7" s="27" t="str">
        <f>IF(NOTA[[#This Row],[CONCAT4]]="","",_xlfn.IFNA(MATCH(NOTA[[#This Row],[CONCAT4]],[2]!RAW[CONCAT_H],0),FALSE))</f>
        <v/>
      </c>
      <c r="AP227" s="146" t="e">
        <f>IF(NOTA[[#This Row],[CONCAT1]]="","",MATCH(NOTA[[#This Row],[CONCAT1]],[3]!db[NB NOTA_C],0)+1)</f>
        <v>#N/A</v>
      </c>
    </row>
    <row r="228" spans="1:42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405</v>
      </c>
      <c r="M228" s="23">
        <v>1</v>
      </c>
      <c r="N228" s="21">
        <v>360</v>
      </c>
      <c r="O228" s="16" t="s">
        <v>125</v>
      </c>
      <c r="P228" s="17">
        <v>7700</v>
      </c>
      <c r="Q228" s="34"/>
      <c r="R228" s="28" t="s">
        <v>404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8" s="25">
        <f>IF(OR(NOTA[[#This Row],[QTY]]="",NOTA[[#This Row],[HARGA SATUAN]]="",),"",NOTA[[#This Row],[QTY]]*NOTA[[#This Row],[HARGA SATUAN]])</f>
        <v>2772000</v>
      </c>
      <c r="AF228" s="22">
        <f ca="1">IF(NOTA[ID_H]="","",INDEX(NOTA[TANGGAL],MATCH(,INDIRECT(ADDRESS(ROW(NOTA[TANGGAL]),COLUMN(NOTA[TANGGAL]))&amp;":"&amp;ADDRESS(ROW(),COLUMN(NOTA[TANGGAL]))),-1)))</f>
        <v>45056</v>
      </c>
      <c r="AG228" s="17" t="str">
        <f ca="1">IF(NOTA[[#This Row],[NAMA BARANG]]="","",INDEX(NOTA[SUPPLIER],MATCH(,INDIRECT(ADDRESS(ROW(NOTA[ID]),COLUMN(NOTA[ID]))&amp;":"&amp;ADDRESS(ROW(),COLUMN(NOTA[ID]))),-1)))</f>
        <v>DB STATIONERY</v>
      </c>
      <c r="AH228" s="17" t="str">
        <f ca="1">IF(NOTA[[#This Row],[ID_H]]="","",IF(NOTA[[#This Row],[FAKTUR]]="",INDIRECT(ADDRESS(ROW()-1,COLUMN())),NOTA[[#This Row],[FAKTUR]]))</f>
        <v>UNTANA</v>
      </c>
      <c r="AI228" s="27" t="str">
        <f ca="1">IF(NOTA[[#This Row],[ID]]="","",COUNTIF(NOTA[ID_H],NOTA[[#This Row],[ID_H]]))</f>
        <v/>
      </c>
      <c r="AJ228" s="27">
        <f ca="1">IF(NOTA[[#This Row],[TGL.NOTA]]="",IF(NOTA[[#This Row],[SUPPLIER_H]]="","",AJ227),MONTH(NOTA[[#This Row],[TGL.NOTA]]))</f>
        <v>5</v>
      </c>
      <c r="AK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L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M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8" s="27" t="str">
        <f>IF(NOTA[[#This Row],[CONCAT4]]="","",_xlfn.IFNA(MATCH(NOTA[[#This Row],[CONCAT4]],[2]!RAW[CONCAT_H],0),FALSE))</f>
        <v/>
      </c>
      <c r="AP228" s="146">
        <f>IF(NOTA[[#This Row],[CONCAT1]]="","",MATCH(NOTA[[#This Row],[CONCAT1]],[3]!db[NB NOTA_C],0)+1)</f>
        <v>1949</v>
      </c>
    </row>
    <row r="229" spans="1:42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406</v>
      </c>
      <c r="M229" s="23">
        <v>1</v>
      </c>
      <c r="N229" s="21">
        <v>360</v>
      </c>
      <c r="O229" s="16" t="s">
        <v>125</v>
      </c>
      <c r="P229" s="17">
        <v>7700</v>
      </c>
      <c r="Q229" s="34"/>
      <c r="R229" s="28" t="s">
        <v>404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9" s="25">
        <f>IF(OR(NOTA[[#This Row],[QTY]]="",NOTA[[#This Row],[HARGA SATUAN]]="",),"",NOTA[[#This Row],[QTY]]*NOTA[[#This Row],[HARGA SATUAN]])</f>
        <v>2772000</v>
      </c>
      <c r="AF229" s="22">
        <f ca="1">IF(NOTA[ID_H]="","",INDEX(NOTA[TANGGAL],MATCH(,INDIRECT(ADDRESS(ROW(NOTA[TANGGAL]),COLUMN(NOTA[TANGGAL]))&amp;":"&amp;ADDRESS(ROW(),COLUMN(NOTA[TANGGAL]))),-1)))</f>
        <v>45056</v>
      </c>
      <c r="AG229" s="17" t="str">
        <f ca="1">IF(NOTA[[#This Row],[NAMA BARANG]]="","",INDEX(NOTA[SUPPLIER],MATCH(,INDIRECT(ADDRESS(ROW(NOTA[ID]),COLUMN(NOTA[ID]))&amp;":"&amp;ADDRESS(ROW(),COLUMN(NOTA[ID]))),-1)))</f>
        <v>DB STATIONERY</v>
      </c>
      <c r="AH229" s="17" t="str">
        <f ca="1">IF(NOTA[[#This Row],[ID_H]]="","",IF(NOTA[[#This Row],[FAKTUR]]="",INDIRECT(ADDRESS(ROW()-1,COLUMN())),NOTA[[#This Row],[FAKTUR]]))</f>
        <v>UNTANA</v>
      </c>
      <c r="AI229" s="27" t="str">
        <f ca="1">IF(NOTA[[#This Row],[ID]]="","",COUNTIF(NOTA[ID_H],NOTA[[#This Row],[ID_H]]))</f>
        <v/>
      </c>
      <c r="AJ229" s="27">
        <f ca="1">IF(NOTA[[#This Row],[TGL.NOTA]]="",IF(NOTA[[#This Row],[SUPPLIER_H]]="","",AJ228),MONTH(NOTA[[#This Row],[TGL.NOTA]]))</f>
        <v>5</v>
      </c>
      <c r="AK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L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M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9" s="27" t="str">
        <f>IF(NOTA[[#This Row],[CONCAT4]]="","",_xlfn.IFNA(MATCH(NOTA[[#This Row],[CONCAT4]],[2]!RAW[CONCAT_H],0),FALSE))</f>
        <v/>
      </c>
      <c r="AP229" s="146">
        <f>IF(NOTA[[#This Row],[CONCAT1]]="","",MATCH(NOTA[[#This Row],[CONCAT1]],[3]!db[NB NOTA_C],0)+1)</f>
        <v>1952</v>
      </c>
    </row>
    <row r="230" spans="1:42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407</v>
      </c>
      <c r="M230" s="23">
        <v>1</v>
      </c>
      <c r="N230" s="21">
        <v>360</v>
      </c>
      <c r="O230" s="16" t="s">
        <v>125</v>
      </c>
      <c r="P230" s="17">
        <v>7700</v>
      </c>
      <c r="Q230" s="34"/>
      <c r="R230" s="28" t="s">
        <v>404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0" s="25">
        <f>IF(OR(NOTA[[#This Row],[QTY]]="",NOTA[[#This Row],[HARGA SATUAN]]="",),"",NOTA[[#This Row],[QTY]]*NOTA[[#This Row],[HARGA SATUAN]])</f>
        <v>2772000</v>
      </c>
      <c r="AF230" s="22">
        <f ca="1">IF(NOTA[ID_H]="","",INDEX(NOTA[TANGGAL],MATCH(,INDIRECT(ADDRESS(ROW(NOTA[TANGGAL]),COLUMN(NOTA[TANGGAL]))&amp;":"&amp;ADDRESS(ROW(),COLUMN(NOTA[TANGGAL]))),-1)))</f>
        <v>45056</v>
      </c>
      <c r="AG230" s="17" t="str">
        <f ca="1">IF(NOTA[[#This Row],[NAMA BARANG]]="","",INDEX(NOTA[SUPPLIER],MATCH(,INDIRECT(ADDRESS(ROW(NOTA[ID]),COLUMN(NOTA[ID]))&amp;":"&amp;ADDRESS(ROW(),COLUMN(NOTA[ID]))),-1)))</f>
        <v>DB STATIONERY</v>
      </c>
      <c r="AH230" s="17" t="str">
        <f ca="1">IF(NOTA[[#This Row],[ID_H]]="","",IF(NOTA[[#This Row],[FAKTUR]]="",INDIRECT(ADDRESS(ROW()-1,COLUMN())),NOTA[[#This Row],[FAKTUR]]))</f>
        <v>UNTANA</v>
      </c>
      <c r="AI230" s="27" t="str">
        <f ca="1">IF(NOTA[[#This Row],[ID]]="","",COUNTIF(NOTA[ID_H],NOTA[[#This Row],[ID_H]]))</f>
        <v/>
      </c>
      <c r="AJ230" s="27">
        <f ca="1">IF(NOTA[[#This Row],[TGL.NOTA]]="",IF(NOTA[[#This Row],[SUPPLIER_H]]="","",AJ229),MONTH(NOTA[[#This Row],[TGL.NOTA]]))</f>
        <v>5</v>
      </c>
      <c r="AK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L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M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0" s="27" t="str">
        <f>IF(NOTA[[#This Row],[CONCAT4]]="","",_xlfn.IFNA(MATCH(NOTA[[#This Row],[CONCAT4]],[2]!RAW[CONCAT_H],0),FALSE))</f>
        <v/>
      </c>
      <c r="AP230" s="146">
        <f>IF(NOTA[[#This Row],[CONCAT1]]="","",MATCH(NOTA[[#This Row],[CONCAT1]],[3]!db[NB NOTA_C],0)+1)</f>
        <v>1951</v>
      </c>
    </row>
    <row r="231" spans="1:42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408</v>
      </c>
      <c r="M231" s="23">
        <v>1</v>
      </c>
      <c r="N231" s="21">
        <v>360</v>
      </c>
      <c r="O231" s="16" t="s">
        <v>125</v>
      </c>
      <c r="P231" s="17">
        <v>7700</v>
      </c>
      <c r="Q231" s="34"/>
      <c r="R231" s="28" t="s">
        <v>404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1" s="25">
        <f>IF(OR(NOTA[[#This Row],[QTY]]="",NOTA[[#This Row],[HARGA SATUAN]]="",),"",NOTA[[#This Row],[QTY]]*NOTA[[#This Row],[HARGA SATUAN]])</f>
        <v>2772000</v>
      </c>
      <c r="AF231" s="22">
        <f ca="1">IF(NOTA[ID_H]="","",INDEX(NOTA[TANGGAL],MATCH(,INDIRECT(ADDRESS(ROW(NOTA[TANGGAL]),COLUMN(NOTA[TANGGAL]))&amp;":"&amp;ADDRESS(ROW(),COLUMN(NOTA[TANGGAL]))),-1)))</f>
        <v>45056</v>
      </c>
      <c r="AG231" s="17" t="str">
        <f ca="1">IF(NOTA[[#This Row],[NAMA BARANG]]="","",INDEX(NOTA[SUPPLIER],MATCH(,INDIRECT(ADDRESS(ROW(NOTA[ID]),COLUMN(NOTA[ID]))&amp;":"&amp;ADDRESS(ROW(),COLUMN(NOTA[ID]))),-1)))</f>
        <v>DB STATIONERY</v>
      </c>
      <c r="AH231" s="17" t="str">
        <f ca="1">IF(NOTA[[#This Row],[ID_H]]="","",IF(NOTA[[#This Row],[FAKTUR]]="",INDIRECT(ADDRESS(ROW()-1,COLUMN())),NOTA[[#This Row],[FAKTUR]]))</f>
        <v>UNTANA</v>
      </c>
      <c r="AI231" s="27" t="str">
        <f ca="1">IF(NOTA[[#This Row],[ID]]="","",COUNTIF(NOTA[ID_H],NOTA[[#This Row],[ID_H]]))</f>
        <v/>
      </c>
      <c r="AJ231" s="27">
        <f ca="1">IF(NOTA[[#This Row],[TGL.NOTA]]="",IF(NOTA[[#This Row],[SUPPLIER_H]]="","",AJ230),MONTH(NOTA[[#This Row],[TGL.NOTA]]))</f>
        <v>5</v>
      </c>
      <c r="AK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L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M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1" s="27" t="str">
        <f>IF(NOTA[[#This Row],[CONCAT4]]="","",_xlfn.IFNA(MATCH(NOTA[[#This Row],[CONCAT4]],[2]!RAW[CONCAT_H],0),FALSE))</f>
        <v/>
      </c>
      <c r="AP231" s="146">
        <f>IF(NOTA[[#This Row],[CONCAT1]]="","",MATCH(NOTA[[#This Row],[CONCAT1]],[3]!db[NB NOTA_C],0)+1)</f>
        <v>1968</v>
      </c>
    </row>
    <row r="232" spans="1:42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409</v>
      </c>
      <c r="M232" s="23">
        <v>1</v>
      </c>
      <c r="N232" s="21">
        <v>360</v>
      </c>
      <c r="O232" s="16" t="s">
        <v>125</v>
      </c>
      <c r="P232" s="17">
        <v>7700</v>
      </c>
      <c r="Q232" s="34"/>
      <c r="R232" s="28" t="s">
        <v>404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2" s="25">
        <f>IF(OR(NOTA[[#This Row],[QTY]]="",NOTA[[#This Row],[HARGA SATUAN]]="",),"",NOTA[[#This Row],[QTY]]*NOTA[[#This Row],[HARGA SATUAN]])</f>
        <v>2772000</v>
      </c>
      <c r="AF232" s="22">
        <f ca="1">IF(NOTA[ID_H]="","",INDEX(NOTA[TANGGAL],MATCH(,INDIRECT(ADDRESS(ROW(NOTA[TANGGAL]),COLUMN(NOTA[TANGGAL]))&amp;":"&amp;ADDRESS(ROW(),COLUMN(NOTA[TANGGAL]))),-1)))</f>
        <v>45056</v>
      </c>
      <c r="AG232" s="17" t="str">
        <f ca="1">IF(NOTA[[#This Row],[NAMA BARANG]]="","",INDEX(NOTA[SUPPLIER],MATCH(,INDIRECT(ADDRESS(ROW(NOTA[ID]),COLUMN(NOTA[ID]))&amp;":"&amp;ADDRESS(ROW(),COLUMN(NOTA[ID]))),-1)))</f>
        <v>DB STATIONERY</v>
      </c>
      <c r="AH232" s="17" t="str">
        <f ca="1">IF(NOTA[[#This Row],[ID_H]]="","",IF(NOTA[[#This Row],[FAKTUR]]="",INDIRECT(ADDRESS(ROW()-1,COLUMN())),NOTA[[#This Row],[FAKTUR]]))</f>
        <v>UNTANA</v>
      </c>
      <c r="AI232" s="27" t="str">
        <f ca="1">IF(NOTA[[#This Row],[ID]]="","",COUNTIF(NOTA[ID_H],NOTA[[#This Row],[ID_H]]))</f>
        <v/>
      </c>
      <c r="AJ232" s="27">
        <f ca="1">IF(NOTA[[#This Row],[TGL.NOTA]]="",IF(NOTA[[#This Row],[SUPPLIER_H]]="","",AJ231),MONTH(NOTA[[#This Row],[TGL.NOTA]]))</f>
        <v>5</v>
      </c>
      <c r="AK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L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M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2" s="27" t="str">
        <f>IF(NOTA[[#This Row],[CONCAT4]]="","",_xlfn.IFNA(MATCH(NOTA[[#This Row],[CONCAT4]],[2]!RAW[CONCAT_H],0),FALSE))</f>
        <v/>
      </c>
      <c r="AP232" s="146">
        <f>IF(NOTA[[#This Row],[CONCAT1]]="","",MATCH(NOTA[[#This Row],[CONCAT1]],[3]!db[NB NOTA_C],0)+1)</f>
        <v>1965</v>
      </c>
    </row>
    <row r="233" spans="1:42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410</v>
      </c>
      <c r="M233" s="23">
        <v>1</v>
      </c>
      <c r="N233" s="21">
        <v>360</v>
      </c>
      <c r="O233" s="16" t="s">
        <v>125</v>
      </c>
      <c r="P233" s="17">
        <v>7700</v>
      </c>
      <c r="Q233" s="34"/>
      <c r="R233" s="28" t="s">
        <v>404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3" s="25">
        <f>IF(OR(NOTA[[#This Row],[QTY]]="",NOTA[[#This Row],[HARGA SATUAN]]="",),"",NOTA[[#This Row],[QTY]]*NOTA[[#This Row],[HARGA SATUAN]])</f>
        <v>2772000</v>
      </c>
      <c r="AF233" s="22">
        <f ca="1">IF(NOTA[ID_H]="","",INDEX(NOTA[TANGGAL],MATCH(,INDIRECT(ADDRESS(ROW(NOTA[TANGGAL]),COLUMN(NOTA[TANGGAL]))&amp;":"&amp;ADDRESS(ROW(),COLUMN(NOTA[TANGGAL]))),-1)))</f>
        <v>45056</v>
      </c>
      <c r="AG233" s="17" t="str">
        <f ca="1">IF(NOTA[[#This Row],[NAMA BARANG]]="","",INDEX(NOTA[SUPPLIER],MATCH(,INDIRECT(ADDRESS(ROW(NOTA[ID]),COLUMN(NOTA[ID]))&amp;":"&amp;ADDRESS(ROW(),COLUMN(NOTA[ID]))),-1)))</f>
        <v>DB STATIONERY</v>
      </c>
      <c r="AH233" s="17" t="str">
        <f ca="1">IF(NOTA[[#This Row],[ID_H]]="","",IF(NOTA[[#This Row],[FAKTUR]]="",INDIRECT(ADDRESS(ROW()-1,COLUMN())),NOTA[[#This Row],[FAKTUR]]))</f>
        <v>UNTANA</v>
      </c>
      <c r="AI233" s="27" t="str">
        <f ca="1">IF(NOTA[[#This Row],[ID]]="","",COUNTIF(NOTA[ID_H],NOTA[[#This Row],[ID_H]]))</f>
        <v/>
      </c>
      <c r="AJ233" s="27">
        <f ca="1">IF(NOTA[[#This Row],[TGL.NOTA]]="",IF(NOTA[[#This Row],[SUPPLIER_H]]="","",AJ232),MONTH(NOTA[[#This Row],[TGL.NOTA]]))</f>
        <v>5</v>
      </c>
      <c r="AK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L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M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3" s="27" t="str">
        <f>IF(NOTA[[#This Row],[CONCAT4]]="","",_xlfn.IFNA(MATCH(NOTA[[#This Row],[CONCAT4]],[2]!RAW[CONCAT_H],0),FALSE))</f>
        <v/>
      </c>
      <c r="AP233" s="146">
        <f>IF(NOTA[[#This Row],[CONCAT1]]="","",MATCH(NOTA[[#This Row],[CONCAT1]],[3]!db[NB NOTA_C],0)+1)</f>
        <v>1967</v>
      </c>
    </row>
    <row r="234" spans="1:42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411</v>
      </c>
      <c r="M234" s="23">
        <v>1</v>
      </c>
      <c r="N234" s="21">
        <v>360</v>
      </c>
      <c r="O234" s="16" t="s">
        <v>125</v>
      </c>
      <c r="P234" s="17">
        <v>7700</v>
      </c>
      <c r="Q234" s="34"/>
      <c r="R234" s="28" t="s">
        <v>404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D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4" s="25">
        <f>IF(OR(NOTA[[#This Row],[QTY]]="",NOTA[[#This Row],[HARGA SATUAN]]="",),"",NOTA[[#This Row],[QTY]]*NOTA[[#This Row],[HARGA SATUAN]])</f>
        <v>2772000</v>
      </c>
      <c r="AF234" s="22">
        <f ca="1">IF(NOTA[ID_H]="","",INDEX(NOTA[TANGGAL],MATCH(,INDIRECT(ADDRESS(ROW(NOTA[TANGGAL]),COLUMN(NOTA[TANGGAL]))&amp;":"&amp;ADDRESS(ROW(),COLUMN(NOTA[TANGGAL]))),-1)))</f>
        <v>45056</v>
      </c>
      <c r="AG234" s="17" t="str">
        <f ca="1">IF(NOTA[[#This Row],[NAMA BARANG]]="","",INDEX(NOTA[SUPPLIER],MATCH(,INDIRECT(ADDRESS(ROW(NOTA[ID]),COLUMN(NOTA[ID]))&amp;":"&amp;ADDRESS(ROW(),COLUMN(NOTA[ID]))),-1)))</f>
        <v>DB STATIONERY</v>
      </c>
      <c r="AH234" s="17" t="str">
        <f ca="1">IF(NOTA[[#This Row],[ID_H]]="","",IF(NOTA[[#This Row],[FAKTUR]]="",INDIRECT(ADDRESS(ROW()-1,COLUMN())),NOTA[[#This Row],[FAKTUR]]))</f>
        <v>UNTANA</v>
      </c>
      <c r="AI234" s="27" t="str">
        <f ca="1">IF(NOTA[[#This Row],[ID]]="","",COUNTIF(NOTA[ID_H],NOTA[[#This Row],[ID_H]]))</f>
        <v/>
      </c>
      <c r="AJ234" s="27">
        <f ca="1">IF(NOTA[[#This Row],[TGL.NOTA]]="",IF(NOTA[[#This Row],[SUPPLIER_H]]="","",AJ233),MONTH(NOTA[[#This Row],[TGL.NOTA]]))</f>
        <v>5</v>
      </c>
      <c r="AK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L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M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4" s="27" t="str">
        <f>IF(NOTA[[#This Row],[CONCAT4]]="","",_xlfn.IFNA(MATCH(NOTA[[#This Row],[CONCAT4]],[2]!RAW[CONCAT_H],0),FALSE))</f>
        <v/>
      </c>
      <c r="AP234" s="146">
        <f>IF(NOTA[[#This Row],[CONCAT1]]="","",MATCH(NOTA[[#This Row],[CONCAT1]],[3]!db[NB NOTA_C],0)+1)</f>
        <v>1958</v>
      </c>
    </row>
    <row r="235" spans="1:42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25" t="str">
        <f>IF(OR(NOTA[[#This Row],[QTY]]="",NOTA[[#This Row],[HARGA SATUAN]]="",),"",NOTA[[#This Row],[QTY]]*NOTA[[#This Row],[HARGA SATUAN]])</f>
        <v/>
      </c>
      <c r="AF235" s="22" t="str">
        <f ca="1">IF(NOTA[ID_H]="","",INDEX(NOTA[TANGGAL],MATCH(,INDIRECT(ADDRESS(ROW(NOTA[TANGGAL]),COLUMN(NOTA[TANGGAL]))&amp;":"&amp;ADDRESS(ROW(),COLUMN(NOTA[TANGGAL]))),-1)))</f>
        <v/>
      </c>
      <c r="AG235" s="17" t="str">
        <f ca="1">IF(NOTA[[#This Row],[NAMA BARANG]]="","",INDEX(NOTA[SUPPLIER],MATCH(,INDIRECT(ADDRESS(ROW(NOTA[ID]),COLUMN(NOTA[ID]))&amp;":"&amp;ADDRESS(ROW(),COLUMN(NOTA[ID]))),-1)))</f>
        <v/>
      </c>
      <c r="AH235" s="17" t="str">
        <f ca="1">IF(NOTA[[#This Row],[ID_H]]="","",IF(NOTA[[#This Row],[FAKTUR]]="",INDIRECT(ADDRESS(ROW()-1,COLUMN())),NOTA[[#This Row],[FAKTUR]]))</f>
        <v/>
      </c>
      <c r="AI235" s="27" t="str">
        <f ca="1">IF(NOTA[[#This Row],[ID]]="","",COUNTIF(NOTA[ID_H],NOTA[[#This Row],[ID_H]]))</f>
        <v/>
      </c>
      <c r="AJ235" s="27" t="str">
        <f ca="1">IF(NOTA[[#This Row],[TGL.NOTA]]="",IF(NOTA[[#This Row],[SUPPLIER_H]]="","",AJ234),MONTH(NOTA[[#This Row],[TGL.NOTA]]))</f>
        <v/>
      </c>
      <c r="AK235" s="27" t="str">
        <f>LOWER(SUBSTITUTE(SUBSTITUTE(SUBSTITUTE(SUBSTITUTE(SUBSTITUTE(SUBSTITUTE(SUBSTITUTE(SUBSTITUTE(SUBSTITUTE(NOTA[NAMA BARANG]," ",),".",""),"-",""),"(",""),")",""),",",""),"/",""),"""",""),"+",""))</f>
        <v/>
      </c>
      <c r="AL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5" s="27" t="str">
        <f>IF(NOTA[[#This Row],[CONCAT4]]="","",_xlfn.IFNA(MATCH(NOTA[[#This Row],[CONCAT4]],[2]!RAW[CONCAT_H],0),FALSE))</f>
        <v/>
      </c>
      <c r="AP235" s="146" t="str">
        <f>IF(NOTA[[#This Row],[CONCAT1]]="","",MATCH(NOTA[[#This Row],[CONCAT1]],[3]!db[NB NOTA_C],0)+1)</f>
        <v/>
      </c>
    </row>
    <row r="236" spans="1:42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153</v>
      </c>
      <c r="G236" s="16" t="s">
        <v>112</v>
      </c>
      <c r="H236" s="20" t="s">
        <v>412</v>
      </c>
      <c r="I236" s="21"/>
      <c r="J236" s="22">
        <v>45056</v>
      </c>
      <c r="K236" s="21"/>
      <c r="L236" s="16" t="s">
        <v>156</v>
      </c>
      <c r="M236" s="23"/>
      <c r="N236" s="21">
        <v>10</v>
      </c>
      <c r="O236" s="16" t="s">
        <v>125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D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E236" s="25">
        <f>IF(OR(NOTA[[#This Row],[QTY]]="",NOTA[[#This Row],[HARGA SATUAN]]="",),"",NOTA[[#This Row],[QTY]]*NOTA[[#This Row],[HARGA SATUAN]])</f>
        <v>410000</v>
      </c>
      <c r="AF236" s="22">
        <f ca="1">IF(NOTA[ID_H]="","",INDEX(NOTA[TANGGAL],MATCH(,INDIRECT(ADDRESS(ROW(NOTA[TANGGAL]),COLUMN(NOTA[TANGGAL]))&amp;":"&amp;ADDRESS(ROW(),COLUMN(NOTA[TANGGAL]))),-1)))</f>
        <v>45056</v>
      </c>
      <c r="AG236" s="17" t="str">
        <f ca="1">IF(NOTA[[#This Row],[NAMA BARANG]]="","",INDEX(NOTA[SUPPLIER],MATCH(,INDIRECT(ADDRESS(ROW(NOTA[ID]),COLUMN(NOTA[ID]))&amp;":"&amp;ADDRESS(ROW(),COLUMN(NOTA[ID]))),-1)))</f>
        <v>HANSA</v>
      </c>
      <c r="AH236" s="17" t="str">
        <f ca="1">IF(NOTA[[#This Row],[ID_H]]="","",IF(NOTA[[#This Row],[FAKTUR]]="",INDIRECT(ADDRESS(ROW()-1,COLUMN())),NOTA[[#This Row],[FAKTUR]]))</f>
        <v>UNTANA</v>
      </c>
      <c r="AI236" s="27">
        <f ca="1">IF(NOTA[[#This Row],[ID]]="","",COUNTIF(NOTA[ID_H],NOTA[[#This Row],[ID_H]]))</f>
        <v>1</v>
      </c>
      <c r="AJ236" s="27">
        <f>IF(NOTA[[#This Row],[TGL.NOTA]]="",IF(NOTA[[#This Row],[SUPPLIER_H]]="","",AJ235),MONTH(NOTA[[#This Row],[TGL.NOTA]]))</f>
        <v>5</v>
      </c>
      <c r="AK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M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O236" s="27" t="e">
        <f>IF(NOTA[[#This Row],[CONCAT4]]="","",_xlfn.IFNA(MATCH(NOTA[[#This Row],[CONCAT4]],[2]!RAW[CONCAT_H],0),FALSE))</f>
        <v>#REF!</v>
      </c>
      <c r="AP236" s="146">
        <f>IF(NOTA[[#This Row],[CONCAT1]]="","",MATCH(NOTA[[#This Row],[CONCAT1]],[3]!db[NB NOTA_C],0)+1)</f>
        <v>1490</v>
      </c>
    </row>
    <row r="237" spans="1:42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25" t="str">
        <f>IF(OR(NOTA[[#This Row],[QTY]]="",NOTA[[#This Row],[HARGA SATUAN]]="",),"",NOTA[[#This Row],[QTY]]*NOTA[[#This Row],[HARGA SATUAN]])</f>
        <v/>
      </c>
      <c r="AF237" s="22" t="str">
        <f ca="1">IF(NOTA[ID_H]="","",INDEX(NOTA[TANGGAL],MATCH(,INDIRECT(ADDRESS(ROW(NOTA[TANGGAL]),COLUMN(NOTA[TANGGAL]))&amp;":"&amp;ADDRESS(ROW(),COLUMN(NOTA[TANGGAL]))),-1)))</f>
        <v/>
      </c>
      <c r="AG237" s="17" t="str">
        <f ca="1">IF(NOTA[[#This Row],[NAMA BARANG]]="","",INDEX(NOTA[SUPPLIER],MATCH(,INDIRECT(ADDRESS(ROW(NOTA[ID]),COLUMN(NOTA[ID]))&amp;":"&amp;ADDRESS(ROW(),COLUMN(NOTA[ID]))),-1)))</f>
        <v/>
      </c>
      <c r="AH237" s="17" t="str">
        <f ca="1">IF(NOTA[[#This Row],[ID_H]]="","",IF(NOTA[[#This Row],[FAKTUR]]="",INDIRECT(ADDRESS(ROW()-1,COLUMN())),NOTA[[#This Row],[FAKTUR]]))</f>
        <v/>
      </c>
      <c r="AI237" s="27" t="str">
        <f ca="1">IF(NOTA[[#This Row],[ID]]="","",COUNTIF(NOTA[ID_H],NOTA[[#This Row],[ID_H]]))</f>
        <v/>
      </c>
      <c r="AJ237" s="27" t="str">
        <f ca="1">IF(NOTA[[#This Row],[TGL.NOTA]]="",IF(NOTA[[#This Row],[SUPPLIER_H]]="","",AJ236),MONTH(NOTA[[#This Row],[TGL.NOTA]]))</f>
        <v/>
      </c>
      <c r="AK237" s="27" t="str">
        <f>LOWER(SUBSTITUTE(SUBSTITUTE(SUBSTITUTE(SUBSTITUTE(SUBSTITUTE(SUBSTITUTE(SUBSTITUTE(SUBSTITUTE(SUBSTITUTE(NOTA[NAMA BARANG]," ",),".",""),"-",""),"(",""),")",""),",",""),"/",""),"""",""),"+",""))</f>
        <v/>
      </c>
      <c r="AL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7" s="27" t="str">
        <f>IF(NOTA[[#This Row],[CONCAT4]]="","",_xlfn.IFNA(MATCH(NOTA[[#This Row],[CONCAT4]],[2]!RAW[CONCAT_H],0),FALSE))</f>
        <v/>
      </c>
      <c r="AP237" s="146" t="str">
        <f>IF(NOTA[[#This Row],[CONCAT1]]="","",MATCH(NOTA[[#This Row],[CONCAT1]],[3]!db[NB NOTA_C],0)+1)</f>
        <v/>
      </c>
    </row>
    <row r="238" spans="1:42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413</v>
      </c>
      <c r="J238" s="22">
        <v>45051</v>
      </c>
      <c r="K238" s="22"/>
      <c r="L238" s="16" t="s">
        <v>414</v>
      </c>
      <c r="M238" s="23">
        <v>2</v>
      </c>
      <c r="N238" s="21">
        <v>288</v>
      </c>
      <c r="O238" s="16" t="s">
        <v>160</v>
      </c>
      <c r="P238" s="17"/>
      <c r="Q238" s="34"/>
      <c r="R238" s="28" t="s">
        <v>161</v>
      </c>
      <c r="S238" s="24"/>
      <c r="T238" s="24"/>
      <c r="U238" s="25"/>
      <c r="V238" s="26" t="s">
        <v>123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8" s="25" t="str">
        <f>IF(OR(NOTA[[#This Row],[QTY]]="",NOTA[[#This Row],[HARGA SATUAN]]="",),"",NOTA[[#This Row],[QTY]]*NOTA[[#This Row],[HARGA SATUAN]])</f>
        <v/>
      </c>
      <c r="AF238" s="22">
        <f ca="1">IF(NOTA[ID_H]="","",INDEX(NOTA[TANGGAL],MATCH(,INDIRECT(ADDRESS(ROW(NOTA[TANGGAL]),COLUMN(NOTA[TANGGAL]))&amp;":"&amp;ADDRESS(ROW(),COLUMN(NOTA[TANGGAL]))),-1)))</f>
        <v>45056</v>
      </c>
      <c r="AG238" s="17" t="str">
        <f ca="1">IF(NOTA[[#This Row],[NAMA BARANG]]="","",INDEX(NOTA[SUPPLIER],MATCH(,INDIRECT(ADDRESS(ROW(NOTA[ID]),COLUMN(NOTA[ID]))&amp;":"&amp;ADDRESS(ROW(),COLUMN(NOTA[ID]))),-1)))</f>
        <v>SBS</v>
      </c>
      <c r="AH238" s="17" t="str">
        <f ca="1">IF(NOTA[[#This Row],[ID_H]]="","",IF(NOTA[[#This Row],[FAKTUR]]="",INDIRECT(ADDRESS(ROW()-1,COLUMN())),NOTA[[#This Row],[FAKTUR]]))</f>
        <v>UNTANA</v>
      </c>
      <c r="AI238" s="27">
        <f ca="1">IF(NOTA[[#This Row],[ID]]="","",COUNTIF(NOTA[ID_H],NOTA[[#This Row],[ID_H]]))</f>
        <v>13</v>
      </c>
      <c r="AJ238" s="27">
        <f>IF(NOTA[[#This Row],[TGL.NOTA]]="",IF(NOTA[[#This Row],[SUPPLIER_H]]="","",AJ237),MONTH(NOTA[[#This Row],[TGL.NOTA]]))</f>
        <v>5</v>
      </c>
      <c r="AK238" s="27" t="str">
        <f>LOWER(SUBSTITUTE(SUBSTITUTE(SUBSTITUTE(SUBSTITUTE(SUBSTITUTE(SUBSTITUTE(SUBSTITUTE(SUBSTITUTE(SUBSTITUTE(NOTA[NAMA BARANG]," ",),".",""),"-",""),"(",""),")",""),",",""),"/",""),"""",""),"+",""))</f>
        <v>pcmlpy6611</v>
      </c>
      <c r="AL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pcmlpy66110</v>
      </c>
      <c r="AM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pcmlpy66110</v>
      </c>
      <c r="AN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</v>
      </c>
      <c r="AO238" s="27" t="e">
        <f>IF(NOTA[[#This Row],[CONCAT4]]="","",_xlfn.IFNA(MATCH(NOTA[[#This Row],[CONCAT4]],[2]!RAW[CONCAT_H],0),FALSE))</f>
        <v>#REF!</v>
      </c>
      <c r="AP238" s="146" t="e">
        <f>IF(NOTA[[#This Row],[CONCAT1]]="","",MATCH(NOTA[[#This Row],[CONCAT1]],[3]!db[NB NOTA_C],0)+1)</f>
        <v>#N/A</v>
      </c>
    </row>
    <row r="239" spans="1:42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415</v>
      </c>
      <c r="M239" s="23">
        <v>2</v>
      </c>
      <c r="N239" s="21">
        <v>288</v>
      </c>
      <c r="O239" s="16" t="s">
        <v>160</v>
      </c>
      <c r="P239" s="17"/>
      <c r="Q239" s="34"/>
      <c r="R239" s="28" t="s">
        <v>161</v>
      </c>
      <c r="S239" s="24"/>
      <c r="T239" s="24"/>
      <c r="U239" s="25"/>
      <c r="V239" s="26" t="s">
        <v>123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9" s="25" t="str">
        <f>IF(OR(NOTA[[#This Row],[QTY]]="",NOTA[[#This Row],[HARGA SATUAN]]="",),"",NOTA[[#This Row],[QTY]]*NOTA[[#This Row],[HARGA SATUAN]])</f>
        <v/>
      </c>
      <c r="AF239" s="22">
        <f ca="1">IF(NOTA[ID_H]="","",INDEX(NOTA[TANGGAL],MATCH(,INDIRECT(ADDRESS(ROW(NOTA[TANGGAL]),COLUMN(NOTA[TANGGAL]))&amp;":"&amp;ADDRESS(ROW(),COLUMN(NOTA[TANGGAL]))),-1)))</f>
        <v>45056</v>
      </c>
      <c r="AG239" s="17" t="str">
        <f ca="1">IF(NOTA[[#This Row],[NAMA BARANG]]="","",INDEX(NOTA[SUPPLIER],MATCH(,INDIRECT(ADDRESS(ROW(NOTA[ID]),COLUMN(NOTA[ID]))&amp;":"&amp;ADDRESS(ROW(),COLUMN(NOTA[ID]))),-1)))</f>
        <v>SBS</v>
      </c>
      <c r="AH239" s="17" t="str">
        <f ca="1">IF(NOTA[[#This Row],[ID_H]]="","",IF(NOTA[[#This Row],[FAKTUR]]="",INDIRECT(ADDRESS(ROW()-1,COLUMN())),NOTA[[#This Row],[FAKTUR]]))</f>
        <v>UNTANA</v>
      </c>
      <c r="AI239" s="27" t="str">
        <f ca="1">IF(NOTA[[#This Row],[ID]]="","",COUNTIF(NOTA[ID_H],NOTA[[#This Row],[ID_H]]))</f>
        <v/>
      </c>
      <c r="AJ239" s="27">
        <f ca="1">IF(NOTA[[#This Row],[TGL.NOTA]]="",IF(NOTA[[#This Row],[SUPPLIER_H]]="","",AJ238),MONTH(NOTA[[#This Row],[TGL.NOTA]]))</f>
        <v>5</v>
      </c>
      <c r="AK239" s="27" t="str">
        <f>LOWER(SUBSTITUTE(SUBSTITUTE(SUBSTITUTE(SUBSTITUTE(SUBSTITUTE(SUBSTITUTE(SUBSTITUTE(SUBSTITUTE(SUBSTITUTE(NOTA[NAMA BARANG]," ",),".",""),"-",""),"(",""),")",""),",",""),"/",""),"""",""),"+",""))</f>
        <v>pcmlpy6617</v>
      </c>
      <c r="AL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pcmlpy66170</v>
      </c>
      <c r="AM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pcmlpy66170</v>
      </c>
      <c r="AN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9" s="27" t="str">
        <f>IF(NOTA[[#This Row],[CONCAT4]]="","",_xlfn.IFNA(MATCH(NOTA[[#This Row],[CONCAT4]],[2]!RAW[CONCAT_H],0),FALSE))</f>
        <v/>
      </c>
      <c r="AP239" s="146" t="e">
        <f>IF(NOTA[[#This Row],[CONCAT1]]="","",MATCH(NOTA[[#This Row],[CONCAT1]],[3]!db[NB NOTA_C],0)+1)</f>
        <v>#N/A</v>
      </c>
    </row>
    <row r="240" spans="1:42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9"/>
      <c r="F240" s="140"/>
      <c r="G240" s="140"/>
      <c r="H240" s="141"/>
      <c r="I240" s="140"/>
      <c r="J240" s="142"/>
      <c r="K240" s="140"/>
      <c r="L240" s="16" t="s">
        <v>416</v>
      </c>
      <c r="M240" s="23">
        <v>2</v>
      </c>
      <c r="N240" s="21">
        <v>384</v>
      </c>
      <c r="O240" s="16" t="s">
        <v>160</v>
      </c>
      <c r="P240" s="17"/>
      <c r="Q240" s="34"/>
      <c r="R240" s="28" t="s">
        <v>427</v>
      </c>
      <c r="S240" s="24"/>
      <c r="T240" s="24"/>
      <c r="U240" s="143"/>
      <c r="V240" s="26" t="s">
        <v>123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0" s="25" t="str">
        <f>IF(OR(NOTA[[#This Row],[QTY]]="",NOTA[[#This Row],[HARGA SATUAN]]="",),"",NOTA[[#This Row],[QTY]]*NOTA[[#This Row],[HARGA SATUAN]])</f>
        <v/>
      </c>
      <c r="AF240" s="22">
        <f ca="1">IF(NOTA[ID_H]="","",INDEX(NOTA[TANGGAL],MATCH(,INDIRECT(ADDRESS(ROW(NOTA[TANGGAL]),COLUMN(NOTA[TANGGAL]))&amp;":"&amp;ADDRESS(ROW(),COLUMN(NOTA[TANGGAL]))),-1)))</f>
        <v>45056</v>
      </c>
      <c r="AG240" s="17" t="str">
        <f ca="1">IF(NOTA[[#This Row],[NAMA BARANG]]="","",INDEX(NOTA[SUPPLIER],MATCH(,INDIRECT(ADDRESS(ROW(NOTA[ID]),COLUMN(NOTA[ID]))&amp;":"&amp;ADDRESS(ROW(),COLUMN(NOTA[ID]))),-1)))</f>
        <v>SBS</v>
      </c>
      <c r="AH240" s="17" t="str">
        <f ca="1">IF(NOTA[[#This Row],[ID_H]]="","",IF(NOTA[[#This Row],[FAKTUR]]="",INDIRECT(ADDRESS(ROW()-1,COLUMN())),NOTA[[#This Row],[FAKTUR]]))</f>
        <v>UNTANA</v>
      </c>
      <c r="AI240" s="27" t="str">
        <f ca="1">IF(NOTA[[#This Row],[ID]]="","",COUNTIF(NOTA[ID_H],NOTA[[#This Row],[ID_H]]))</f>
        <v/>
      </c>
      <c r="AJ240" s="27">
        <f ca="1">IF(NOTA[[#This Row],[TGL.NOTA]]="",IF(NOTA[[#This Row],[SUPPLIER_H]]="","",AJ239),MONTH(NOTA[[#This Row],[TGL.NOTA]]))</f>
        <v>5</v>
      </c>
      <c r="AK240" s="27" t="str">
        <f>LOWER(SUBSTITUTE(SUBSTITUTE(SUBSTITUTE(SUBSTITUTE(SUBSTITUTE(SUBSTITUTE(SUBSTITUTE(SUBSTITUTE(SUBSTITUTE(NOTA[NAMA BARANG]," ",),".",""),"-",""),"(",""),")",""),",",""),"/",""),"""",""),"+",""))</f>
        <v>pcmlpy6631</v>
      </c>
      <c r="AL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pcmlpy66310</v>
      </c>
      <c r="AM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pcmlpy66310</v>
      </c>
      <c r="AN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0" s="27" t="str">
        <f>IF(NOTA[[#This Row],[CONCAT4]]="","",_xlfn.IFNA(MATCH(NOTA[[#This Row],[CONCAT4]],[2]!RAW[CONCAT_H],0),FALSE))</f>
        <v/>
      </c>
      <c r="AP240" s="146" t="e">
        <f>IF(NOTA[[#This Row],[CONCAT1]]="","",MATCH(NOTA[[#This Row],[CONCAT1]],[3]!db[NB NOTA_C],0)+1)</f>
        <v>#N/A</v>
      </c>
    </row>
    <row r="241" spans="1:42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417</v>
      </c>
      <c r="M241" s="23">
        <v>2</v>
      </c>
      <c r="N241" s="21">
        <v>384</v>
      </c>
      <c r="O241" s="16" t="s">
        <v>160</v>
      </c>
      <c r="P241" s="17"/>
      <c r="Q241" s="34"/>
      <c r="R241" s="28" t="s">
        <v>427</v>
      </c>
      <c r="S241" s="24"/>
      <c r="T241" s="24"/>
      <c r="U241" s="25"/>
      <c r="V241" s="26" t="s">
        <v>123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1" s="25" t="str">
        <f>IF(OR(NOTA[[#This Row],[QTY]]="",NOTA[[#This Row],[HARGA SATUAN]]="",),"",NOTA[[#This Row],[QTY]]*NOTA[[#This Row],[HARGA SATUAN]])</f>
        <v/>
      </c>
      <c r="AF241" s="22">
        <f ca="1">IF(NOTA[ID_H]="","",INDEX(NOTA[TANGGAL],MATCH(,INDIRECT(ADDRESS(ROW(NOTA[TANGGAL]),COLUMN(NOTA[TANGGAL]))&amp;":"&amp;ADDRESS(ROW(),COLUMN(NOTA[TANGGAL]))),-1)))</f>
        <v>45056</v>
      </c>
      <c r="AG241" s="17" t="str">
        <f ca="1">IF(NOTA[[#This Row],[NAMA BARANG]]="","",INDEX(NOTA[SUPPLIER],MATCH(,INDIRECT(ADDRESS(ROW(NOTA[ID]),COLUMN(NOTA[ID]))&amp;":"&amp;ADDRESS(ROW(),COLUMN(NOTA[ID]))),-1)))</f>
        <v>SBS</v>
      </c>
      <c r="AH241" s="17" t="str">
        <f ca="1">IF(NOTA[[#This Row],[ID_H]]="","",IF(NOTA[[#This Row],[FAKTUR]]="",INDIRECT(ADDRESS(ROW()-1,COLUMN())),NOTA[[#This Row],[FAKTUR]]))</f>
        <v>UNTANA</v>
      </c>
      <c r="AI241" s="27" t="str">
        <f ca="1">IF(NOTA[[#This Row],[ID]]="","",COUNTIF(NOTA[ID_H],NOTA[[#This Row],[ID_H]]))</f>
        <v/>
      </c>
      <c r="AJ241" s="27">
        <f ca="1">IF(NOTA[[#This Row],[TGL.NOTA]]="",IF(NOTA[[#This Row],[SUPPLIER_H]]="","",AJ240),MONTH(NOTA[[#This Row],[TGL.NOTA]]))</f>
        <v>5</v>
      </c>
      <c r="AK241" s="27" t="str">
        <f>LOWER(SUBSTITUTE(SUBSTITUTE(SUBSTITUTE(SUBSTITUTE(SUBSTITUTE(SUBSTITUTE(SUBSTITUTE(SUBSTITUTE(SUBSTITUTE(NOTA[NAMA BARANG]," ",),".",""),"-",""),"(",""),")",""),",",""),"/",""),"""",""),"+",""))</f>
        <v>pcmlpy667</v>
      </c>
      <c r="AL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pcmlpy6670</v>
      </c>
      <c r="AM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pcmlpy6670</v>
      </c>
      <c r="AN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1" s="27" t="str">
        <f>IF(NOTA[[#This Row],[CONCAT4]]="","",_xlfn.IFNA(MATCH(NOTA[[#This Row],[CONCAT4]],[2]!RAW[CONCAT_H],0),FALSE))</f>
        <v/>
      </c>
      <c r="AP241" s="146" t="e">
        <f>IF(NOTA[[#This Row],[CONCAT1]]="","",MATCH(NOTA[[#This Row],[CONCAT1]],[3]!db[NB NOTA_C],0)+1)</f>
        <v>#N/A</v>
      </c>
    </row>
    <row r="242" spans="1:42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418</v>
      </c>
      <c r="M242" s="23">
        <v>2</v>
      </c>
      <c r="N242" s="21">
        <v>240</v>
      </c>
      <c r="O242" s="16" t="s">
        <v>160</v>
      </c>
      <c r="P242" s="17"/>
      <c r="Q242" s="34"/>
      <c r="R242" s="28" t="s">
        <v>428</v>
      </c>
      <c r="S242" s="24"/>
      <c r="T242" s="24"/>
      <c r="U242" s="25"/>
      <c r="V242" s="26" t="s">
        <v>123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2" s="25" t="str">
        <f>IF(OR(NOTA[[#This Row],[QTY]]="",NOTA[[#This Row],[HARGA SATUAN]]="",),"",NOTA[[#This Row],[QTY]]*NOTA[[#This Row],[HARGA SATUAN]])</f>
        <v/>
      </c>
      <c r="AF242" s="22">
        <f ca="1">IF(NOTA[ID_H]="","",INDEX(NOTA[TANGGAL],MATCH(,INDIRECT(ADDRESS(ROW(NOTA[TANGGAL]),COLUMN(NOTA[TANGGAL]))&amp;":"&amp;ADDRESS(ROW(),COLUMN(NOTA[TANGGAL]))),-1)))</f>
        <v>45056</v>
      </c>
      <c r="AG242" s="17" t="str">
        <f ca="1">IF(NOTA[[#This Row],[NAMA BARANG]]="","",INDEX(NOTA[SUPPLIER],MATCH(,INDIRECT(ADDRESS(ROW(NOTA[ID]),COLUMN(NOTA[ID]))&amp;":"&amp;ADDRESS(ROW(),COLUMN(NOTA[ID]))),-1)))</f>
        <v>SBS</v>
      </c>
      <c r="AH242" s="17" t="str">
        <f ca="1">IF(NOTA[[#This Row],[ID_H]]="","",IF(NOTA[[#This Row],[FAKTUR]]="",INDIRECT(ADDRESS(ROW()-1,COLUMN())),NOTA[[#This Row],[FAKTUR]]))</f>
        <v>UNTANA</v>
      </c>
      <c r="AI242" s="27" t="str">
        <f ca="1">IF(NOTA[[#This Row],[ID]]="","",COUNTIF(NOTA[ID_H],NOTA[[#This Row],[ID_H]]))</f>
        <v/>
      </c>
      <c r="AJ242" s="27">
        <f ca="1">IF(NOTA[[#This Row],[TGL.NOTA]]="",IF(NOTA[[#This Row],[SUPPLIER_H]]="","",AJ241),MONTH(NOTA[[#This Row],[TGL.NOTA]]))</f>
        <v>5</v>
      </c>
      <c r="AK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L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M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2" s="27" t="str">
        <f>IF(NOTA[[#This Row],[CONCAT4]]="","",_xlfn.IFNA(MATCH(NOTA[[#This Row],[CONCAT4]],[2]!RAW[CONCAT_H],0),FALSE))</f>
        <v/>
      </c>
      <c r="AP242" s="146" t="e">
        <f>IF(NOTA[[#This Row],[CONCAT1]]="","",MATCH(NOTA[[#This Row],[CONCAT1]],[3]!db[NB NOTA_C],0)+1)</f>
        <v>#N/A</v>
      </c>
    </row>
    <row r="243" spans="1:42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419</v>
      </c>
      <c r="M243" s="23">
        <v>2</v>
      </c>
      <c r="N243" s="21">
        <v>336</v>
      </c>
      <c r="O243" s="16" t="s">
        <v>160</v>
      </c>
      <c r="P243" s="17"/>
      <c r="Q243" s="34"/>
      <c r="R243" s="28" t="s">
        <v>429</v>
      </c>
      <c r="S243" s="24"/>
      <c r="T243" s="24"/>
      <c r="U243" s="25"/>
      <c r="V243" s="26" t="s">
        <v>123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3" s="25" t="str">
        <f>IF(OR(NOTA[[#This Row],[QTY]]="",NOTA[[#This Row],[HARGA SATUAN]]="",),"",NOTA[[#This Row],[QTY]]*NOTA[[#This Row],[HARGA SATUAN]])</f>
        <v/>
      </c>
      <c r="AF243" s="22">
        <f ca="1">IF(NOTA[ID_H]="","",INDEX(NOTA[TANGGAL],MATCH(,INDIRECT(ADDRESS(ROW(NOTA[TANGGAL]),COLUMN(NOTA[TANGGAL]))&amp;":"&amp;ADDRESS(ROW(),COLUMN(NOTA[TANGGAL]))),-1)))</f>
        <v>45056</v>
      </c>
      <c r="AG243" s="17" t="str">
        <f ca="1">IF(NOTA[[#This Row],[NAMA BARANG]]="","",INDEX(NOTA[SUPPLIER],MATCH(,INDIRECT(ADDRESS(ROW(NOTA[ID]),COLUMN(NOTA[ID]))&amp;":"&amp;ADDRESS(ROW(),COLUMN(NOTA[ID]))),-1)))</f>
        <v>SBS</v>
      </c>
      <c r="AH243" s="17" t="str">
        <f ca="1">IF(NOTA[[#This Row],[ID_H]]="","",IF(NOTA[[#This Row],[FAKTUR]]="",INDIRECT(ADDRESS(ROW()-1,COLUMN())),NOTA[[#This Row],[FAKTUR]]))</f>
        <v>UNTANA</v>
      </c>
      <c r="AI243" s="27" t="str">
        <f ca="1">IF(NOTA[[#This Row],[ID]]="","",COUNTIF(NOTA[ID_H],NOTA[[#This Row],[ID_H]]))</f>
        <v/>
      </c>
      <c r="AJ243" s="27">
        <f ca="1">IF(NOTA[[#This Row],[TGL.NOTA]]="",IF(NOTA[[#This Row],[SUPPLIER_H]]="","",AJ242),MONTH(NOTA[[#This Row],[TGL.NOTA]]))</f>
        <v>5</v>
      </c>
      <c r="AK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L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M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3" s="27" t="str">
        <f>IF(NOTA[[#This Row],[CONCAT4]]="","",_xlfn.IFNA(MATCH(NOTA[[#This Row],[CONCAT4]],[2]!RAW[CONCAT_H],0),FALSE))</f>
        <v/>
      </c>
      <c r="AP243" s="146" t="e">
        <f>IF(NOTA[[#This Row],[CONCAT1]]="","",MATCH(NOTA[[#This Row],[CONCAT1]],[3]!db[NB NOTA_C],0)+1)</f>
        <v>#N/A</v>
      </c>
    </row>
    <row r="244" spans="1:42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420</v>
      </c>
      <c r="M244" s="23">
        <v>2</v>
      </c>
      <c r="N244" s="21">
        <v>288</v>
      </c>
      <c r="O244" s="16" t="s">
        <v>160</v>
      </c>
      <c r="P244" s="17"/>
      <c r="Q244" s="34"/>
      <c r="R244" s="28" t="s">
        <v>161</v>
      </c>
      <c r="S244" s="24"/>
      <c r="T244" s="24"/>
      <c r="U244" s="25"/>
      <c r="V244" s="26" t="s">
        <v>123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4" s="25" t="str">
        <f>IF(OR(NOTA[[#This Row],[QTY]]="",NOTA[[#This Row],[HARGA SATUAN]]="",),"",NOTA[[#This Row],[QTY]]*NOTA[[#This Row],[HARGA SATUAN]])</f>
        <v/>
      </c>
      <c r="AF244" s="22">
        <f ca="1">IF(NOTA[ID_H]="","",INDEX(NOTA[TANGGAL],MATCH(,INDIRECT(ADDRESS(ROW(NOTA[TANGGAL]),COLUMN(NOTA[TANGGAL]))&amp;":"&amp;ADDRESS(ROW(),COLUMN(NOTA[TANGGAL]))),-1)))</f>
        <v>45056</v>
      </c>
      <c r="AG244" s="17" t="str">
        <f ca="1">IF(NOTA[[#This Row],[NAMA BARANG]]="","",INDEX(NOTA[SUPPLIER],MATCH(,INDIRECT(ADDRESS(ROW(NOTA[ID]),COLUMN(NOTA[ID]))&amp;":"&amp;ADDRESS(ROW(),COLUMN(NOTA[ID]))),-1)))</f>
        <v>SBS</v>
      </c>
      <c r="AH244" s="17" t="str">
        <f ca="1">IF(NOTA[[#This Row],[ID_H]]="","",IF(NOTA[[#This Row],[FAKTUR]]="",INDIRECT(ADDRESS(ROW()-1,COLUMN())),NOTA[[#This Row],[FAKTUR]]))</f>
        <v>UNTANA</v>
      </c>
      <c r="AI244" s="27" t="str">
        <f ca="1">IF(NOTA[[#This Row],[ID]]="","",COUNTIF(NOTA[ID_H],NOTA[[#This Row],[ID_H]]))</f>
        <v/>
      </c>
      <c r="AJ244" s="27">
        <f ca="1">IF(NOTA[[#This Row],[TGL.NOTA]]="",IF(NOTA[[#This Row],[SUPPLIER_H]]="","",AJ243),MONTH(NOTA[[#This Row],[TGL.NOTA]]))</f>
        <v>5</v>
      </c>
      <c r="AK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L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M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4" s="27" t="str">
        <f>IF(NOTA[[#This Row],[CONCAT4]]="","",_xlfn.IFNA(MATCH(NOTA[[#This Row],[CONCAT4]],[2]!RAW[CONCAT_H],0),FALSE))</f>
        <v/>
      </c>
      <c r="AP244" s="146" t="e">
        <f>IF(NOTA[[#This Row],[CONCAT1]]="","",MATCH(NOTA[[#This Row],[CONCAT1]],[3]!db[NB NOTA_C],0)+1)</f>
        <v>#N/A</v>
      </c>
    </row>
    <row r="245" spans="1:42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421</v>
      </c>
      <c r="M245" s="23">
        <v>2</v>
      </c>
      <c r="N245" s="21">
        <v>288</v>
      </c>
      <c r="O245" s="16" t="s">
        <v>160</v>
      </c>
      <c r="P245" s="17"/>
      <c r="Q245" s="34"/>
      <c r="R245" s="28" t="s">
        <v>161</v>
      </c>
      <c r="S245" s="24"/>
      <c r="T245" s="24"/>
      <c r="U245" s="25"/>
      <c r="V245" s="26" t="s">
        <v>123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5" s="25" t="str">
        <f>IF(OR(NOTA[[#This Row],[QTY]]="",NOTA[[#This Row],[HARGA SATUAN]]="",),"",NOTA[[#This Row],[QTY]]*NOTA[[#This Row],[HARGA SATUAN]])</f>
        <v/>
      </c>
      <c r="AF245" s="22">
        <f ca="1">IF(NOTA[ID_H]="","",INDEX(NOTA[TANGGAL],MATCH(,INDIRECT(ADDRESS(ROW(NOTA[TANGGAL]),COLUMN(NOTA[TANGGAL]))&amp;":"&amp;ADDRESS(ROW(),COLUMN(NOTA[TANGGAL]))),-1)))</f>
        <v>45056</v>
      </c>
      <c r="AG245" s="17" t="str">
        <f ca="1">IF(NOTA[[#This Row],[NAMA BARANG]]="","",INDEX(NOTA[SUPPLIER],MATCH(,INDIRECT(ADDRESS(ROW(NOTA[ID]),COLUMN(NOTA[ID]))&amp;":"&amp;ADDRESS(ROW(),COLUMN(NOTA[ID]))),-1)))</f>
        <v>SBS</v>
      </c>
      <c r="AH245" s="17" t="str">
        <f ca="1">IF(NOTA[[#This Row],[ID_H]]="","",IF(NOTA[[#This Row],[FAKTUR]]="",INDIRECT(ADDRESS(ROW()-1,COLUMN())),NOTA[[#This Row],[FAKTUR]]))</f>
        <v>UNTANA</v>
      </c>
      <c r="AI245" s="27" t="str">
        <f ca="1">IF(NOTA[[#This Row],[ID]]="","",COUNTIF(NOTA[ID_H],NOTA[[#This Row],[ID_H]]))</f>
        <v/>
      </c>
      <c r="AJ245" s="27">
        <f ca="1">IF(NOTA[[#This Row],[TGL.NOTA]]="",IF(NOTA[[#This Row],[SUPPLIER_H]]="","",AJ244),MONTH(NOTA[[#This Row],[TGL.NOTA]]))</f>
        <v>5</v>
      </c>
      <c r="AK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L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M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5" s="27" t="str">
        <f>IF(NOTA[[#This Row],[CONCAT4]]="","",_xlfn.IFNA(MATCH(NOTA[[#This Row],[CONCAT4]],[2]!RAW[CONCAT_H],0),FALSE))</f>
        <v/>
      </c>
      <c r="AP245" s="146" t="e">
        <f>IF(NOTA[[#This Row],[CONCAT1]]="","",MATCH(NOTA[[#This Row],[CONCAT1]],[3]!db[NB NOTA_C],0)+1)</f>
        <v>#N/A</v>
      </c>
    </row>
    <row r="246" spans="1:42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422</v>
      </c>
      <c r="M246" s="23">
        <v>2</v>
      </c>
      <c r="N246" s="21">
        <v>288</v>
      </c>
      <c r="O246" s="16" t="s">
        <v>160</v>
      </c>
      <c r="P246" s="17"/>
      <c r="Q246" s="34"/>
      <c r="R246" s="28" t="s">
        <v>161</v>
      </c>
      <c r="S246" s="24"/>
      <c r="T246" s="24"/>
      <c r="U246" s="25"/>
      <c r="V246" s="26" t="s">
        <v>123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6" s="25" t="str">
        <f>IF(OR(NOTA[[#This Row],[QTY]]="",NOTA[[#This Row],[HARGA SATUAN]]="",),"",NOTA[[#This Row],[QTY]]*NOTA[[#This Row],[HARGA SATUAN]])</f>
        <v/>
      </c>
      <c r="AF246" s="22">
        <f ca="1">IF(NOTA[ID_H]="","",INDEX(NOTA[TANGGAL],MATCH(,INDIRECT(ADDRESS(ROW(NOTA[TANGGAL]),COLUMN(NOTA[TANGGAL]))&amp;":"&amp;ADDRESS(ROW(),COLUMN(NOTA[TANGGAL]))),-1)))</f>
        <v>45056</v>
      </c>
      <c r="AG246" s="17" t="str">
        <f ca="1">IF(NOTA[[#This Row],[NAMA BARANG]]="","",INDEX(NOTA[SUPPLIER],MATCH(,INDIRECT(ADDRESS(ROW(NOTA[ID]),COLUMN(NOTA[ID]))&amp;":"&amp;ADDRESS(ROW(),COLUMN(NOTA[ID]))),-1)))</f>
        <v>SBS</v>
      </c>
      <c r="AH246" s="17" t="str">
        <f ca="1">IF(NOTA[[#This Row],[ID_H]]="","",IF(NOTA[[#This Row],[FAKTUR]]="",INDIRECT(ADDRESS(ROW()-1,COLUMN())),NOTA[[#This Row],[FAKTUR]]))</f>
        <v>UNTANA</v>
      </c>
      <c r="AI246" s="27" t="str">
        <f ca="1">IF(NOTA[[#This Row],[ID]]="","",COUNTIF(NOTA[ID_H],NOTA[[#This Row],[ID_H]]))</f>
        <v/>
      </c>
      <c r="AJ246" s="27">
        <f ca="1">IF(NOTA[[#This Row],[TGL.NOTA]]="",IF(NOTA[[#This Row],[SUPPLIER_H]]="","",AJ245),MONTH(NOTA[[#This Row],[TGL.NOTA]]))</f>
        <v>5</v>
      </c>
      <c r="AK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L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M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6" s="27" t="str">
        <f>IF(NOTA[[#This Row],[CONCAT4]]="","",_xlfn.IFNA(MATCH(NOTA[[#This Row],[CONCAT4]],[2]!RAW[CONCAT_H],0),FALSE))</f>
        <v/>
      </c>
      <c r="AP246" s="146" t="e">
        <f>IF(NOTA[[#This Row],[CONCAT1]]="","",MATCH(NOTA[[#This Row],[CONCAT1]],[3]!db[NB NOTA_C],0)+1)</f>
        <v>#N/A</v>
      </c>
    </row>
    <row r="247" spans="1:42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423</v>
      </c>
      <c r="M247" s="23">
        <v>2</v>
      </c>
      <c r="N247" s="21">
        <v>288</v>
      </c>
      <c r="O247" s="16" t="s">
        <v>160</v>
      </c>
      <c r="P247" s="17"/>
      <c r="Q247" s="34"/>
      <c r="R247" s="28" t="s">
        <v>161</v>
      </c>
      <c r="S247" s="24"/>
      <c r="T247" s="24"/>
      <c r="U247" s="25"/>
      <c r="V247" s="26" t="s">
        <v>123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7" s="25" t="str">
        <f>IF(OR(NOTA[[#This Row],[QTY]]="",NOTA[[#This Row],[HARGA SATUAN]]="",),"",NOTA[[#This Row],[QTY]]*NOTA[[#This Row],[HARGA SATUAN]])</f>
        <v/>
      </c>
      <c r="AF247" s="22">
        <f ca="1">IF(NOTA[ID_H]="","",INDEX(NOTA[TANGGAL],MATCH(,INDIRECT(ADDRESS(ROW(NOTA[TANGGAL]),COLUMN(NOTA[TANGGAL]))&amp;":"&amp;ADDRESS(ROW(),COLUMN(NOTA[TANGGAL]))),-1)))</f>
        <v>45056</v>
      </c>
      <c r="AG247" s="17" t="str">
        <f ca="1">IF(NOTA[[#This Row],[NAMA BARANG]]="","",INDEX(NOTA[SUPPLIER],MATCH(,INDIRECT(ADDRESS(ROW(NOTA[ID]),COLUMN(NOTA[ID]))&amp;":"&amp;ADDRESS(ROW(),COLUMN(NOTA[ID]))),-1)))</f>
        <v>SBS</v>
      </c>
      <c r="AH247" s="17" t="str">
        <f ca="1">IF(NOTA[[#This Row],[ID_H]]="","",IF(NOTA[[#This Row],[FAKTUR]]="",INDIRECT(ADDRESS(ROW()-1,COLUMN())),NOTA[[#This Row],[FAKTUR]]))</f>
        <v>UNTANA</v>
      </c>
      <c r="AI247" s="27" t="str">
        <f ca="1">IF(NOTA[[#This Row],[ID]]="","",COUNTIF(NOTA[ID_H],NOTA[[#This Row],[ID_H]]))</f>
        <v/>
      </c>
      <c r="AJ247" s="27">
        <f ca="1">IF(NOTA[[#This Row],[TGL.NOTA]]="",IF(NOTA[[#This Row],[SUPPLIER_H]]="","",AJ246),MONTH(NOTA[[#This Row],[TGL.NOTA]]))</f>
        <v>5</v>
      </c>
      <c r="AK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L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M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7" s="27" t="str">
        <f>IF(NOTA[[#This Row],[CONCAT4]]="","",_xlfn.IFNA(MATCH(NOTA[[#This Row],[CONCAT4]],[2]!RAW[CONCAT_H],0),FALSE))</f>
        <v/>
      </c>
      <c r="AP247" s="146" t="e">
        <f>IF(NOTA[[#This Row],[CONCAT1]]="","",MATCH(NOTA[[#This Row],[CONCAT1]],[3]!db[NB NOTA_C],0)+1)</f>
        <v>#N/A</v>
      </c>
    </row>
    <row r="248" spans="1:42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424</v>
      </c>
      <c r="M248" s="23">
        <v>2</v>
      </c>
      <c r="N248" s="16">
        <v>384</v>
      </c>
      <c r="O248" s="16" t="s">
        <v>160</v>
      </c>
      <c r="P248" s="17"/>
      <c r="Q248" s="34"/>
      <c r="R248" s="28" t="s">
        <v>427</v>
      </c>
      <c r="S248" s="24"/>
      <c r="T248" s="24"/>
      <c r="U248" s="25"/>
      <c r="V248" s="26" t="s">
        <v>123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25" t="str">
        <f>IF(OR(NOTA[[#This Row],[QTY]]="",NOTA[[#This Row],[HARGA SATUAN]]="",),"",NOTA[[#This Row],[QTY]]*NOTA[[#This Row],[HARGA SATUAN]])</f>
        <v/>
      </c>
      <c r="AF248" s="22">
        <f ca="1">IF(NOTA[ID_H]="","",INDEX(NOTA[TANGGAL],MATCH(,INDIRECT(ADDRESS(ROW(NOTA[TANGGAL]),COLUMN(NOTA[TANGGAL]))&amp;":"&amp;ADDRESS(ROW(),COLUMN(NOTA[TANGGAL]))),-1)))</f>
        <v>45056</v>
      </c>
      <c r="AG248" s="17" t="str">
        <f ca="1">IF(NOTA[[#This Row],[NAMA BARANG]]="","",INDEX(NOTA[SUPPLIER],MATCH(,INDIRECT(ADDRESS(ROW(NOTA[ID]),COLUMN(NOTA[ID]))&amp;":"&amp;ADDRESS(ROW(),COLUMN(NOTA[ID]))),-1)))</f>
        <v>SBS</v>
      </c>
      <c r="AH248" s="17" t="str">
        <f ca="1">IF(NOTA[[#This Row],[ID_H]]="","",IF(NOTA[[#This Row],[FAKTUR]]="",INDIRECT(ADDRESS(ROW()-1,COLUMN())),NOTA[[#This Row],[FAKTUR]]))</f>
        <v>UNTANA</v>
      </c>
      <c r="AI248" s="27" t="str">
        <f ca="1">IF(NOTA[[#This Row],[ID]]="","",COUNTIF(NOTA[ID_H],NOTA[[#This Row],[ID_H]]))</f>
        <v/>
      </c>
      <c r="AJ248" s="27">
        <f ca="1">IF(NOTA[[#This Row],[TGL.NOTA]]="",IF(NOTA[[#This Row],[SUPPLIER_H]]="","",AJ247),MONTH(NOTA[[#This Row],[TGL.NOTA]]))</f>
        <v>5</v>
      </c>
      <c r="AK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L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M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8" s="27" t="str">
        <f>IF(NOTA[[#This Row],[CONCAT4]]="","",_xlfn.IFNA(MATCH(NOTA[[#This Row],[CONCAT4]],[2]!RAW[CONCAT_H],0),FALSE))</f>
        <v/>
      </c>
      <c r="AP248" s="146" t="e">
        <f>IF(NOTA[[#This Row],[CONCAT1]]="","",MATCH(NOTA[[#This Row],[CONCAT1]],[3]!db[NB NOTA_C],0)+1)</f>
        <v>#N/A</v>
      </c>
    </row>
    <row r="249" spans="1:42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425</v>
      </c>
      <c r="M249" s="23">
        <v>2</v>
      </c>
      <c r="N249" s="21">
        <v>240</v>
      </c>
      <c r="O249" s="16" t="s">
        <v>160</v>
      </c>
      <c r="P249" s="17"/>
      <c r="Q249" s="34"/>
      <c r="R249" s="28" t="s">
        <v>428</v>
      </c>
      <c r="S249" s="24"/>
      <c r="T249" s="24"/>
      <c r="U249" s="25"/>
      <c r="V249" s="26" t="s">
        <v>123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25" t="str">
        <f>IF(OR(NOTA[[#This Row],[QTY]]="",NOTA[[#This Row],[HARGA SATUAN]]="",),"",NOTA[[#This Row],[QTY]]*NOTA[[#This Row],[HARGA SATUAN]])</f>
        <v/>
      </c>
      <c r="AF249" s="22">
        <f ca="1">IF(NOTA[ID_H]="","",INDEX(NOTA[TANGGAL],MATCH(,INDIRECT(ADDRESS(ROW(NOTA[TANGGAL]),COLUMN(NOTA[TANGGAL]))&amp;":"&amp;ADDRESS(ROW(),COLUMN(NOTA[TANGGAL]))),-1)))</f>
        <v>45056</v>
      </c>
      <c r="AG249" s="17" t="str">
        <f ca="1">IF(NOTA[[#This Row],[NAMA BARANG]]="","",INDEX(NOTA[SUPPLIER],MATCH(,INDIRECT(ADDRESS(ROW(NOTA[ID]),COLUMN(NOTA[ID]))&amp;":"&amp;ADDRESS(ROW(),COLUMN(NOTA[ID]))),-1)))</f>
        <v>SBS</v>
      </c>
      <c r="AH249" s="17" t="str">
        <f ca="1">IF(NOTA[[#This Row],[ID_H]]="","",IF(NOTA[[#This Row],[FAKTUR]]="",INDIRECT(ADDRESS(ROW()-1,COLUMN())),NOTA[[#This Row],[FAKTUR]]))</f>
        <v>UNTANA</v>
      </c>
      <c r="AI249" s="27" t="str">
        <f ca="1">IF(NOTA[[#This Row],[ID]]="","",COUNTIF(NOTA[ID_H],NOTA[[#This Row],[ID_H]]))</f>
        <v/>
      </c>
      <c r="AJ249" s="27">
        <f ca="1">IF(NOTA[[#This Row],[TGL.NOTA]]="",IF(NOTA[[#This Row],[SUPPLIER_H]]="","",AJ248),MONTH(NOTA[[#This Row],[TGL.NOTA]]))</f>
        <v>5</v>
      </c>
      <c r="AK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L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M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9" s="27" t="str">
        <f>IF(NOTA[[#This Row],[CONCAT4]]="","",_xlfn.IFNA(MATCH(NOTA[[#This Row],[CONCAT4]],[2]!RAW[CONCAT_H],0),FALSE))</f>
        <v/>
      </c>
      <c r="AP249" s="146" t="e">
        <f>IF(NOTA[[#This Row],[CONCAT1]]="","",MATCH(NOTA[[#This Row],[CONCAT1]],[3]!db[NB NOTA_C],0)+1)</f>
        <v>#N/A</v>
      </c>
    </row>
    <row r="250" spans="1:42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426</v>
      </c>
      <c r="M250" s="23">
        <v>2</v>
      </c>
      <c r="N250" s="21">
        <v>288</v>
      </c>
      <c r="O250" s="16" t="s">
        <v>160</v>
      </c>
      <c r="P250" s="17"/>
      <c r="Q250" s="152"/>
      <c r="R250" s="28" t="s">
        <v>161</v>
      </c>
      <c r="S250" s="24"/>
      <c r="T250" s="24"/>
      <c r="U250" s="25"/>
      <c r="V250" s="26" t="s">
        <v>123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25" t="str">
        <f>IF(OR(NOTA[[#This Row],[QTY]]="",NOTA[[#This Row],[HARGA SATUAN]]="",),"",NOTA[[#This Row],[QTY]]*NOTA[[#This Row],[HARGA SATUAN]])</f>
        <v/>
      </c>
      <c r="AF250" s="22">
        <f ca="1">IF(NOTA[ID_H]="","",INDEX(NOTA[TANGGAL],MATCH(,INDIRECT(ADDRESS(ROW(NOTA[TANGGAL]),COLUMN(NOTA[TANGGAL]))&amp;":"&amp;ADDRESS(ROW(),COLUMN(NOTA[TANGGAL]))),-1)))</f>
        <v>45056</v>
      </c>
      <c r="AG250" s="17" t="str">
        <f ca="1">IF(NOTA[[#This Row],[NAMA BARANG]]="","",INDEX(NOTA[SUPPLIER],MATCH(,INDIRECT(ADDRESS(ROW(NOTA[ID]),COLUMN(NOTA[ID]))&amp;":"&amp;ADDRESS(ROW(),COLUMN(NOTA[ID]))),-1)))</f>
        <v>SBS</v>
      </c>
      <c r="AH250" s="17" t="str">
        <f ca="1">IF(NOTA[[#This Row],[ID_H]]="","",IF(NOTA[[#This Row],[FAKTUR]]="",INDIRECT(ADDRESS(ROW()-1,COLUMN())),NOTA[[#This Row],[FAKTUR]]))</f>
        <v>UNTANA</v>
      </c>
      <c r="AI250" s="27" t="str">
        <f ca="1">IF(NOTA[[#This Row],[ID]]="","",COUNTIF(NOTA[ID_H],NOTA[[#This Row],[ID_H]]))</f>
        <v/>
      </c>
      <c r="AJ250" s="27">
        <f ca="1">IF(NOTA[[#This Row],[TGL.NOTA]]="",IF(NOTA[[#This Row],[SUPPLIER_H]]="","",AJ249),MONTH(NOTA[[#This Row],[TGL.NOTA]]))</f>
        <v>5</v>
      </c>
      <c r="AK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L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M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0" s="27" t="str">
        <f>IF(NOTA[[#This Row],[CONCAT4]]="","",_xlfn.IFNA(MATCH(NOTA[[#This Row],[CONCAT4]],[2]!RAW[CONCAT_H],0),FALSE))</f>
        <v/>
      </c>
      <c r="AP250" s="146" t="e">
        <f>IF(NOTA[[#This Row],[CONCAT1]]="","",MATCH(NOTA[[#This Row],[CONCAT1]],[3]!db[NB NOTA_C],0)+1)</f>
        <v>#N/A</v>
      </c>
    </row>
    <row r="251" spans="1:42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25" t="str">
        <f>IF(OR(NOTA[[#This Row],[QTY]]="",NOTA[[#This Row],[HARGA SATUAN]]="",),"",NOTA[[#This Row],[QTY]]*NOTA[[#This Row],[HARGA SATUAN]])</f>
        <v/>
      </c>
      <c r="AF251" s="22" t="str">
        <f ca="1">IF(NOTA[ID_H]="","",INDEX(NOTA[TANGGAL],MATCH(,INDIRECT(ADDRESS(ROW(NOTA[TANGGAL]),COLUMN(NOTA[TANGGAL]))&amp;":"&amp;ADDRESS(ROW(),COLUMN(NOTA[TANGGAL]))),-1)))</f>
        <v/>
      </c>
      <c r="AG251" s="17" t="str">
        <f ca="1">IF(NOTA[[#This Row],[NAMA BARANG]]="","",INDEX(NOTA[SUPPLIER],MATCH(,INDIRECT(ADDRESS(ROW(NOTA[ID]),COLUMN(NOTA[ID]))&amp;":"&amp;ADDRESS(ROW(),COLUMN(NOTA[ID]))),-1)))</f>
        <v/>
      </c>
      <c r="AH251" s="17" t="str">
        <f ca="1">IF(NOTA[[#This Row],[ID_H]]="","",IF(NOTA[[#This Row],[FAKTUR]]="",INDIRECT(ADDRESS(ROW()-1,COLUMN())),NOTA[[#This Row],[FAKTUR]]))</f>
        <v/>
      </c>
      <c r="AI251" s="27" t="str">
        <f ca="1">IF(NOTA[[#This Row],[ID]]="","",COUNTIF(NOTA[ID_H],NOTA[[#This Row],[ID_H]]))</f>
        <v/>
      </c>
      <c r="AJ251" s="27" t="str">
        <f ca="1">IF(NOTA[[#This Row],[TGL.NOTA]]="",IF(NOTA[[#This Row],[SUPPLIER_H]]="","",AJ250),MONTH(NOTA[[#This Row],[TGL.NOTA]]))</f>
        <v/>
      </c>
      <c r="AK251" s="27" t="str">
        <f>LOWER(SUBSTITUTE(SUBSTITUTE(SUBSTITUTE(SUBSTITUTE(SUBSTITUTE(SUBSTITUTE(SUBSTITUTE(SUBSTITUTE(SUBSTITUTE(NOTA[NAMA BARANG]," ",),".",""),"-",""),"(",""),")",""),",",""),"/",""),"""",""),"+",""))</f>
        <v/>
      </c>
      <c r="AL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1" s="27" t="str">
        <f>IF(NOTA[[#This Row],[CONCAT4]]="","",_xlfn.IFNA(MATCH(NOTA[[#This Row],[CONCAT4]],[2]!RAW[CONCAT_H],0),FALSE))</f>
        <v/>
      </c>
      <c r="AP251" s="146" t="str">
        <f>IF(NOTA[[#This Row],[CONCAT1]]="","",MATCH(NOTA[[#This Row],[CONCAT1]],[3]!db[NB NOTA_C],0)+1)</f>
        <v/>
      </c>
    </row>
    <row r="252" spans="1:42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45058</v>
      </c>
      <c r="F252" s="16" t="s">
        <v>25</v>
      </c>
      <c r="G252" s="16" t="s">
        <v>24</v>
      </c>
      <c r="H252" s="20" t="s">
        <v>430</v>
      </c>
      <c r="I252" s="21"/>
      <c r="J252" s="22">
        <v>45052</v>
      </c>
      <c r="K252" s="21"/>
      <c r="L252" s="16" t="s">
        <v>431</v>
      </c>
      <c r="M252" s="23">
        <v>2</v>
      </c>
      <c r="N252" s="21">
        <v>288</v>
      </c>
      <c r="O252" s="16" t="s">
        <v>146</v>
      </c>
      <c r="P252" s="17">
        <v>43200</v>
      </c>
      <c r="Q252" s="34"/>
      <c r="R252" s="28" t="s">
        <v>293</v>
      </c>
      <c r="S252" s="24">
        <v>0.125</v>
      </c>
      <c r="T252" s="24">
        <v>0.05</v>
      </c>
      <c r="U252" s="25"/>
      <c r="V252" s="26"/>
      <c r="W252" s="25">
        <f>IF(NOTA[[#This Row],[HARGA/ CTN]]="",NOTA[[#This Row],[JUMLAH_H]],NOTA[[#This Row],[HARGA/ CTN]]*IF(NOTA[[#This Row],[C]]="",0,NOTA[[#This Row],[C]]))</f>
        <v>12441600</v>
      </c>
      <c r="X252" s="25">
        <f>IF(NOTA[[#This Row],[JUMLAH]]="","",NOTA[[#This Row],[JUMLAH]]*NOTA[[#This Row],[DISC 1]])</f>
        <v>1555200</v>
      </c>
      <c r="Y252" s="25">
        <f>IF(NOTA[[#This Row],[JUMLAH]]="","",(NOTA[[#This Row],[JUMLAH]]-NOTA[[#This Row],[DISC 1-]])*NOTA[[#This Row],[DISC 2]])</f>
        <v>544320</v>
      </c>
      <c r="Z252" s="25">
        <f>IF(NOTA[[#This Row],[JUMLAH]]="","",NOTA[[#This Row],[DISC 1-]]+NOTA[[#This Row],[DISC 2-]])</f>
        <v>2099520</v>
      </c>
      <c r="AA252" s="25">
        <f>IF(NOTA[[#This Row],[JUMLAH]]="","",NOTA[[#This Row],[JUMLAH]]-NOTA[[#This Row],[DISC]])</f>
        <v>10342080</v>
      </c>
      <c r="AB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C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D252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E252" s="25">
        <f>IF(OR(NOTA[[#This Row],[QTY]]="",NOTA[[#This Row],[HARGA SATUAN]]="",),"",NOTA[[#This Row],[QTY]]*NOTA[[#This Row],[HARGA SATUAN]])</f>
        <v>12441600</v>
      </c>
      <c r="AF252" s="22">
        <f ca="1">IF(NOTA[ID_H]="","",INDEX(NOTA[TANGGAL],MATCH(,INDIRECT(ADDRESS(ROW(NOTA[TANGGAL]),COLUMN(NOTA[TANGGAL]))&amp;":"&amp;ADDRESS(ROW(),COLUMN(NOTA[TANGGAL]))),-1)))</f>
        <v>45058</v>
      </c>
      <c r="AG252" s="17" t="str">
        <f ca="1">IF(NOTA[[#This Row],[NAMA BARANG]]="","",INDEX(NOTA[SUPPLIER],MATCH(,INDIRECT(ADDRESS(ROW(NOTA[ID]),COLUMN(NOTA[ID]))&amp;":"&amp;ADDRESS(ROW(),COLUMN(NOTA[ID]))),-1)))</f>
        <v>ATALI MAKMUR</v>
      </c>
      <c r="AH252" s="17" t="str">
        <f ca="1">IF(NOTA[[#This Row],[ID_H]]="","",IF(NOTA[[#This Row],[FAKTUR]]="",INDIRECT(ADDRESS(ROW()-1,COLUMN())),NOTA[[#This Row],[FAKTUR]]))</f>
        <v>ARTO MORO</v>
      </c>
      <c r="AI252" s="27">
        <f ca="1">IF(NOTA[[#This Row],[ID]]="","",COUNTIF(NOTA[ID_H],NOTA[[#This Row],[ID_H]]))</f>
        <v>1</v>
      </c>
      <c r="AJ252" s="27">
        <f>IF(NOTA[[#This Row],[TGL.NOTA]]="",IF(NOTA[[#This Row],[SUPPLIER_H]]="","",AJ251),MONTH(NOTA[[#This Row],[TGL.NOTA]]))</f>
        <v>5</v>
      </c>
      <c r="AK252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L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M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N25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O252" s="27" t="e">
        <f>IF(NOTA[[#This Row],[CONCAT4]]="","",_xlfn.IFNA(MATCH(NOTA[[#This Row],[CONCAT4]],[2]!RAW[CONCAT_H],0),FALSE))</f>
        <v>#REF!</v>
      </c>
      <c r="AP252" s="146">
        <f>IF(NOTA[[#This Row],[CONCAT1]]="","",MATCH(NOTA[[#This Row],[CONCAT1]],[3]!db[NB NOTA_C],0)+1)</f>
        <v>786</v>
      </c>
    </row>
    <row r="253" spans="1:42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 t="str">
        <f ca="1">IF(NOTA[[#This Row],[NAMA BARANG]]="","",INDEX(NOTA[ID],MATCH(,INDIRECT(ADDRESS(ROW(NOTA[ID]),COLUMN(NOTA[ID]))&amp;":"&amp;ADDRESS(ROW(),COLUMN(NOTA[ID]))),-1)))</f>
        <v/>
      </c>
      <c r="E253" s="19"/>
      <c r="F253" s="21"/>
      <c r="G253" s="21"/>
      <c r="H253" s="41"/>
      <c r="I253" s="21"/>
      <c r="J253" s="22"/>
      <c r="K253" s="21"/>
      <c r="L253" s="16"/>
      <c r="M253" s="23"/>
      <c r="N253" s="21"/>
      <c r="O253" s="16"/>
      <c r="P253" s="17"/>
      <c r="Q253" s="34"/>
      <c r="R253" s="28"/>
      <c r="S253" s="24"/>
      <c r="T253" s="24"/>
      <c r="U253" s="25"/>
      <c r="V253" s="26"/>
      <c r="W253" s="25" t="str">
        <f>IF(NOTA[[#This Row],[HARGA/ CTN]]="",NOTA[[#This Row],[JUMLAH_H]],NOTA[[#This Row],[HARGA/ CTN]]*IF(NOTA[[#This Row],[C]]="",0,NOTA[[#This Row],[C]]))</f>
        <v/>
      </c>
      <c r="X253" s="25" t="str">
        <f>IF(NOTA[[#This Row],[JUMLAH]]="","",NOTA[[#This Row],[JUMLAH]]*NOTA[[#This Row],[DISC 1]])</f>
        <v/>
      </c>
      <c r="Y253" s="25" t="str">
        <f>IF(NOTA[[#This Row],[JUMLAH]]="","",(NOTA[[#This Row],[JUMLAH]]-NOTA[[#This Row],[DISC 1-]])*NOTA[[#This Row],[DISC 2]])</f>
        <v/>
      </c>
      <c r="Z253" s="25" t="str">
        <f>IF(NOTA[[#This Row],[JUMLAH]]="","",NOTA[[#This Row],[DISC 1-]]+NOTA[[#This Row],[DISC 2-]])</f>
        <v/>
      </c>
      <c r="AA253" s="25" t="str">
        <f>IF(NOTA[[#This Row],[JUMLAH]]="","",NOTA[[#This Row],[JUMLAH]]-NOTA[[#This Row],[DISC]])</f>
        <v/>
      </c>
      <c r="AB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25" t="str">
        <f>IF(OR(NOTA[[#This Row],[QTY]]="",NOTA[[#This Row],[HARGA SATUAN]]="",),"",NOTA[[#This Row],[QTY]]*NOTA[[#This Row],[HARGA SATUAN]])</f>
        <v/>
      </c>
      <c r="AF253" s="22" t="str">
        <f ca="1">IF(NOTA[ID_H]="","",INDEX(NOTA[TANGGAL],MATCH(,INDIRECT(ADDRESS(ROW(NOTA[TANGGAL]),COLUMN(NOTA[TANGGAL]))&amp;":"&amp;ADDRESS(ROW(),COLUMN(NOTA[TANGGAL]))),-1)))</f>
        <v/>
      </c>
      <c r="AG253" s="17" t="str">
        <f ca="1">IF(NOTA[[#This Row],[NAMA BARANG]]="","",INDEX(NOTA[SUPPLIER],MATCH(,INDIRECT(ADDRESS(ROW(NOTA[ID]),COLUMN(NOTA[ID]))&amp;":"&amp;ADDRESS(ROW(),COLUMN(NOTA[ID]))),-1)))</f>
        <v/>
      </c>
      <c r="AH253" s="17" t="str">
        <f ca="1">IF(NOTA[[#This Row],[ID_H]]="","",IF(NOTA[[#This Row],[FAKTUR]]="",INDIRECT(ADDRESS(ROW()-1,COLUMN())),NOTA[[#This Row],[FAKTUR]]))</f>
        <v/>
      </c>
      <c r="AI253" s="27" t="str">
        <f ca="1">IF(NOTA[[#This Row],[ID]]="","",COUNTIF(NOTA[ID_H],NOTA[[#This Row],[ID_H]]))</f>
        <v/>
      </c>
      <c r="AJ253" s="27" t="str">
        <f ca="1">IF(NOTA[[#This Row],[TGL.NOTA]]="",IF(NOTA[[#This Row],[SUPPLIER_H]]="","",AJ252),MONTH(NOTA[[#This Row],[TGL.NOTA]]))</f>
        <v/>
      </c>
      <c r="AK253" s="27" t="str">
        <f>LOWER(SUBSTITUTE(SUBSTITUTE(SUBSTITUTE(SUBSTITUTE(SUBSTITUTE(SUBSTITUTE(SUBSTITUTE(SUBSTITUTE(SUBSTITUTE(NOTA[NAMA BARANG]," ",),".",""),"-",""),"(",""),")",""),",",""),"/",""),"""",""),"+",""))</f>
        <v/>
      </c>
      <c r="AL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3" s="27" t="str">
        <f>IF(NOTA[[#This Row],[CONCAT4]]="","",_xlfn.IFNA(MATCH(NOTA[[#This Row],[CONCAT4]],[2]!RAW[CONCAT_H],0),FALSE))</f>
        <v/>
      </c>
      <c r="AP253" s="146" t="str">
        <f>IF(NOTA[[#This Row],[CONCAT1]]="","",MATCH(NOTA[[#This Row],[CONCAT1]],[3]!db[NB NOTA_C],0)+1)</f>
        <v/>
      </c>
    </row>
    <row r="254" spans="1:42" ht="20.100000000000001" customHeight="1" x14ac:dyDescent="0.25">
      <c r="A254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5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54" s="18" t="e">
        <f ca="1">IF(NOTA[[#This Row],[ID_P]]="","",MATCH(NOTA[[#This Row],[ID_P]],[1]!B_MSK[N_ID],0))</f>
        <v>#REF!</v>
      </c>
      <c r="D254" s="18">
        <f ca="1">IF(NOTA[[#This Row],[NAMA BARANG]]="","",INDEX(NOTA[ID],MATCH(,INDIRECT(ADDRESS(ROW(NOTA[ID]),COLUMN(NOTA[ID]))&amp;":"&amp;ADDRESS(ROW(),COLUMN(NOTA[ID]))),-1)))</f>
        <v>45</v>
      </c>
      <c r="E254" s="19"/>
      <c r="F254" s="16" t="s">
        <v>52</v>
      </c>
      <c r="G254" s="16" t="s">
        <v>24</v>
      </c>
      <c r="H254" s="20" t="s">
        <v>432</v>
      </c>
      <c r="I254" s="16"/>
      <c r="J254" s="22">
        <v>45054</v>
      </c>
      <c r="K254" s="16"/>
      <c r="L254" s="16" t="s">
        <v>433</v>
      </c>
      <c r="M254" s="23">
        <v>1</v>
      </c>
      <c r="N254" s="21">
        <v>160</v>
      </c>
      <c r="O254" s="16" t="s">
        <v>160</v>
      </c>
      <c r="P254" s="17">
        <v>27500</v>
      </c>
      <c r="Q254" s="34"/>
      <c r="R254" s="28" t="s">
        <v>434</v>
      </c>
      <c r="S254" s="24">
        <v>0.125</v>
      </c>
      <c r="T254" s="24">
        <v>0.05</v>
      </c>
      <c r="U254" s="25"/>
      <c r="V254" s="26"/>
      <c r="W254" s="25">
        <f>IF(NOTA[[#This Row],[HARGA/ CTN]]="",NOTA[[#This Row],[JUMLAH_H]],NOTA[[#This Row],[HARGA/ CTN]]*IF(NOTA[[#This Row],[C]]="",0,NOTA[[#This Row],[C]]))</f>
        <v>4400000</v>
      </c>
      <c r="X254" s="25">
        <f>IF(NOTA[[#This Row],[JUMLAH]]="","",NOTA[[#This Row],[JUMLAH]]*NOTA[[#This Row],[DISC 1]])</f>
        <v>550000</v>
      </c>
      <c r="Y254" s="25">
        <f>IF(NOTA[[#This Row],[JUMLAH]]="","",(NOTA[[#This Row],[JUMLAH]]-NOTA[[#This Row],[DISC 1-]])*NOTA[[#This Row],[DISC 2]])</f>
        <v>192500</v>
      </c>
      <c r="Z254" s="25">
        <f>IF(NOTA[[#This Row],[JUMLAH]]="","",NOTA[[#This Row],[DISC 1-]]+NOTA[[#This Row],[DISC 2-]])</f>
        <v>742500</v>
      </c>
      <c r="AA254" s="25">
        <f>IF(NOTA[[#This Row],[JUMLAH]]="","",NOTA[[#This Row],[JUMLAH]]-NOTA[[#This Row],[DISC]])</f>
        <v>3657500</v>
      </c>
      <c r="AB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254" s="25">
        <f>IF(OR(NOTA[[#This Row],[QTY]]="",NOTA[[#This Row],[HARGA SATUAN]]="",),"",NOTA[[#This Row],[QTY]]*NOTA[[#This Row],[HARGA SATUAN]])</f>
        <v>4400000</v>
      </c>
      <c r="AF254" s="22">
        <f ca="1">IF(NOTA[ID_H]="","",INDEX(NOTA[TANGGAL],MATCH(,INDIRECT(ADDRESS(ROW(NOTA[TANGGAL]),COLUMN(NOTA[TANGGAL]))&amp;":"&amp;ADDRESS(ROW(),COLUMN(NOTA[TANGGAL]))),-1)))</f>
        <v>45058</v>
      </c>
      <c r="AG254" s="17" t="str">
        <f ca="1">IF(NOTA[[#This Row],[NAMA BARANG]]="","",INDEX(NOTA[SUPPLIER],MATCH(,INDIRECT(ADDRESS(ROW(NOTA[ID]),COLUMN(NOTA[ID]))&amp;":"&amp;ADDRESS(ROW(),COLUMN(NOTA[ID]))),-1)))</f>
        <v>KALINDO SUKSES</v>
      </c>
      <c r="AH254" s="17" t="str">
        <f ca="1">IF(NOTA[[#This Row],[ID_H]]="","",IF(NOTA[[#This Row],[FAKTUR]]="",INDIRECT(ADDRESS(ROW()-1,COLUMN())),NOTA[[#This Row],[FAKTUR]]))</f>
        <v>ARTO MORO</v>
      </c>
      <c r="AI254" s="27">
        <f ca="1">IF(NOTA[[#This Row],[ID]]="","",COUNTIF(NOTA[ID_H],NOTA[[#This Row],[ID_H]]))</f>
        <v>4</v>
      </c>
      <c r="AJ254" s="27">
        <f>IF(NOTA[[#This Row],[TGL.NOTA]]="",IF(NOTA[[#This Row],[SUPPLIER_H]]="","",AJ253),MONTH(NOTA[[#This Row],[TGL.NOTA]]))</f>
        <v>5</v>
      </c>
      <c r="AK254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M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N254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O254" s="27" t="e">
        <f>IF(NOTA[[#This Row],[CONCAT4]]="","",_xlfn.IFNA(MATCH(NOTA[[#This Row],[CONCAT4]],[2]!RAW[CONCAT_H],0),FALSE))</f>
        <v>#REF!</v>
      </c>
      <c r="AP254" s="146">
        <f>IF(NOTA[[#This Row],[CONCAT1]]="","",MATCH(NOTA[[#This Row],[CONCAT1]],[3]!db[NB NOTA_C],0)+1)</f>
        <v>443</v>
      </c>
    </row>
    <row r="255" spans="1:42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45</v>
      </c>
      <c r="E255" s="19"/>
      <c r="F255" s="21"/>
      <c r="G255" s="21"/>
      <c r="H255" s="41"/>
      <c r="I255" s="21"/>
      <c r="J255" s="22"/>
      <c r="K255" s="21"/>
      <c r="L255" s="16" t="s">
        <v>321</v>
      </c>
      <c r="M255" s="23"/>
      <c r="N255" s="21">
        <v>1</v>
      </c>
      <c r="O255" s="16" t="s">
        <v>160</v>
      </c>
      <c r="P255" s="17">
        <v>42900</v>
      </c>
      <c r="Q255" s="34"/>
      <c r="R255" s="28" t="s">
        <v>435</v>
      </c>
      <c r="S255" s="24">
        <v>0.1</v>
      </c>
      <c r="T255" s="24">
        <v>0.05</v>
      </c>
      <c r="U255" s="25"/>
      <c r="V255" s="26" t="s">
        <v>436</v>
      </c>
      <c r="W255" s="25">
        <f>IF(NOTA[[#This Row],[HARGA/ CTN]]="",NOTA[[#This Row],[JUMLAH_H]],NOTA[[#This Row],[HARGA/ CTN]]*IF(NOTA[[#This Row],[C]]="",0,NOTA[[#This Row],[C]]))</f>
        <v>42900</v>
      </c>
      <c r="X255" s="25">
        <f>IF(NOTA[[#This Row],[JUMLAH]]="","",NOTA[[#This Row],[JUMLAH]]*NOTA[[#This Row],[DISC 1]])</f>
        <v>4290</v>
      </c>
      <c r="Y255" s="25">
        <f>IF(NOTA[[#This Row],[JUMLAH]]="","",(NOTA[[#This Row],[JUMLAH]]-NOTA[[#This Row],[DISC 1-]])*NOTA[[#This Row],[DISC 2]])</f>
        <v>1930.5</v>
      </c>
      <c r="Z255" s="25">
        <f>IF(NOTA[[#This Row],[JUMLAH]]="","",NOTA[[#This Row],[DISC 1-]]+NOTA[[#This Row],[DISC 2-]])</f>
        <v>6220.5</v>
      </c>
      <c r="AA255" s="25">
        <f>IF(NOTA[[#This Row],[JUMLAH]]="","",NOTA[[#This Row],[JUMLAH]]-NOTA[[#This Row],[DISC]])</f>
        <v>36679.5</v>
      </c>
      <c r="AB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E255" s="25">
        <f>IF(OR(NOTA[[#This Row],[QTY]]="",NOTA[[#This Row],[HARGA SATUAN]]="",),"",NOTA[[#This Row],[QTY]]*NOTA[[#This Row],[HARGA SATUAN]])</f>
        <v>42900</v>
      </c>
      <c r="AF255" s="22">
        <f ca="1">IF(NOTA[ID_H]="","",INDEX(NOTA[TANGGAL],MATCH(,INDIRECT(ADDRESS(ROW(NOTA[TANGGAL]),COLUMN(NOTA[TANGGAL]))&amp;":"&amp;ADDRESS(ROW(),COLUMN(NOTA[TANGGAL]))),-1)))</f>
        <v>45058</v>
      </c>
      <c r="AG255" s="17" t="str">
        <f ca="1">IF(NOTA[[#This Row],[NAMA BARANG]]="","",INDEX(NOTA[SUPPLIER],MATCH(,INDIRECT(ADDRESS(ROW(NOTA[ID]),COLUMN(NOTA[ID]))&amp;":"&amp;ADDRESS(ROW(),COLUMN(NOTA[ID]))),-1)))</f>
        <v>KALINDO SUKSES</v>
      </c>
      <c r="AH255" s="17" t="str">
        <f ca="1">IF(NOTA[[#This Row],[ID_H]]="","",IF(NOTA[[#This Row],[FAKTUR]]="",INDIRECT(ADDRESS(ROW()-1,COLUMN())),NOTA[[#This Row],[FAKTUR]]))</f>
        <v>ARTO MORO</v>
      </c>
      <c r="AI255" s="27" t="str">
        <f ca="1">IF(NOTA[[#This Row],[ID]]="","",COUNTIF(NOTA[ID_H],NOTA[[#This Row],[ID_H]]))</f>
        <v/>
      </c>
      <c r="AJ255" s="27">
        <f ca="1">IF(NOTA[[#This Row],[TGL.NOTA]]="",IF(NOTA[[#This Row],[SUPPLIER_H]]="","",AJ254),MONTH(NOTA[[#This Row],[TGL.NOTA]]))</f>
        <v>5</v>
      </c>
      <c r="AK255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M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5" s="27" t="str">
        <f>IF(NOTA[[#This Row],[CONCAT4]]="","",_xlfn.IFNA(MATCH(NOTA[[#This Row],[CONCAT4]],[2]!RAW[CONCAT_H],0),FALSE))</f>
        <v/>
      </c>
      <c r="AP255" s="146">
        <f>IF(NOTA[[#This Row],[CONCAT1]]="","",MATCH(NOTA[[#This Row],[CONCAT1]],[3]!db[NB NOTA_C],0)+1)</f>
        <v>435</v>
      </c>
    </row>
    <row r="256" spans="1:42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45</v>
      </c>
      <c r="E256" s="19"/>
      <c r="F256" s="16"/>
      <c r="G256" s="16"/>
      <c r="H256" s="20"/>
      <c r="I256" s="16"/>
      <c r="J256" s="22"/>
      <c r="K256" s="21"/>
      <c r="L256" s="16" t="s">
        <v>437</v>
      </c>
      <c r="M256" s="23">
        <v>1</v>
      </c>
      <c r="N256" s="21">
        <v>120</v>
      </c>
      <c r="O256" s="16" t="s">
        <v>160</v>
      </c>
      <c r="P256" s="17">
        <v>40000</v>
      </c>
      <c r="Q256" s="34"/>
      <c r="R256" s="28" t="s">
        <v>438</v>
      </c>
      <c r="S256" s="24">
        <v>0.125</v>
      </c>
      <c r="T256" s="24">
        <v>0.05</v>
      </c>
      <c r="U256" s="25"/>
      <c r="V256" s="26"/>
      <c r="W256" s="25">
        <f>IF(NOTA[[#This Row],[HARGA/ CTN]]="",NOTA[[#This Row],[JUMLAH_H]],NOTA[[#This Row],[HARGA/ CTN]]*IF(NOTA[[#This Row],[C]]="",0,NOTA[[#This Row],[C]]))</f>
        <v>4800000</v>
      </c>
      <c r="X256" s="25">
        <f>IF(NOTA[[#This Row],[JUMLAH]]="","",NOTA[[#This Row],[JUMLAH]]*NOTA[[#This Row],[DISC 1]])</f>
        <v>600000</v>
      </c>
      <c r="Y256" s="25">
        <f>IF(NOTA[[#This Row],[JUMLAH]]="","",(NOTA[[#This Row],[JUMLAH]]-NOTA[[#This Row],[DISC 1-]])*NOTA[[#This Row],[DISC 2]])</f>
        <v>210000</v>
      </c>
      <c r="Z256" s="25">
        <f>IF(NOTA[[#This Row],[JUMLAH]]="","",NOTA[[#This Row],[DISC 1-]]+NOTA[[#This Row],[DISC 2-]])</f>
        <v>810000</v>
      </c>
      <c r="AA256" s="25">
        <f>IF(NOTA[[#This Row],[JUMLAH]]="","",NOTA[[#This Row],[JUMLAH]]-NOTA[[#This Row],[DISC]])</f>
        <v>3990000</v>
      </c>
      <c r="AB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56" s="25">
        <f>IF(OR(NOTA[[#This Row],[QTY]]="",NOTA[[#This Row],[HARGA SATUAN]]="",),"",NOTA[[#This Row],[QTY]]*NOTA[[#This Row],[HARGA SATUAN]])</f>
        <v>4800000</v>
      </c>
      <c r="AF256" s="22">
        <f ca="1">IF(NOTA[ID_H]="","",INDEX(NOTA[TANGGAL],MATCH(,INDIRECT(ADDRESS(ROW(NOTA[TANGGAL]),COLUMN(NOTA[TANGGAL]))&amp;":"&amp;ADDRESS(ROW(),COLUMN(NOTA[TANGGAL]))),-1)))</f>
        <v>45058</v>
      </c>
      <c r="AG256" s="17" t="str">
        <f ca="1">IF(NOTA[[#This Row],[NAMA BARANG]]="","",INDEX(NOTA[SUPPLIER],MATCH(,INDIRECT(ADDRESS(ROW(NOTA[ID]),COLUMN(NOTA[ID]))&amp;":"&amp;ADDRESS(ROW(),COLUMN(NOTA[ID]))),-1)))</f>
        <v>KALINDO SUKSES</v>
      </c>
      <c r="AH256" s="17" t="str">
        <f ca="1">IF(NOTA[[#This Row],[ID_H]]="","",IF(NOTA[[#This Row],[FAKTUR]]="",INDIRECT(ADDRESS(ROW()-1,COLUMN())),NOTA[[#This Row],[FAKTUR]]))</f>
        <v>ARTO MORO</v>
      </c>
      <c r="AI256" s="27" t="str">
        <f ca="1">IF(NOTA[[#This Row],[ID]]="","",COUNTIF(NOTA[ID_H],NOTA[[#This Row],[ID_H]]))</f>
        <v/>
      </c>
      <c r="AJ256" s="27">
        <f ca="1">IF(NOTA[[#This Row],[TGL.NOTA]]="",IF(NOTA[[#This Row],[SUPPLIER_H]]="","",AJ255),MONTH(NOTA[[#This Row],[TGL.NOTA]]))</f>
        <v>5</v>
      </c>
      <c r="AK256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L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M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6" s="27" t="str">
        <f>IF(NOTA[[#This Row],[CONCAT4]]="","",_xlfn.IFNA(MATCH(NOTA[[#This Row],[CONCAT4]],[2]!RAW[CONCAT_H],0),FALSE))</f>
        <v/>
      </c>
      <c r="AP256" s="146">
        <f>IF(NOTA[[#This Row],[CONCAT1]]="","",MATCH(NOTA[[#This Row],[CONCAT1]],[3]!db[NB NOTA_C],0)+1)</f>
        <v>464</v>
      </c>
    </row>
    <row r="257" spans="1:42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45</v>
      </c>
      <c r="E257" s="19"/>
      <c r="F257" s="21"/>
      <c r="G257" s="21"/>
      <c r="H257" s="41"/>
      <c r="I257" s="21"/>
      <c r="J257" s="22"/>
      <c r="K257" s="21"/>
      <c r="L257" s="16" t="s">
        <v>439</v>
      </c>
      <c r="M257" s="23">
        <v>1</v>
      </c>
      <c r="N257" s="21">
        <v>60</v>
      </c>
      <c r="O257" s="16" t="s">
        <v>160</v>
      </c>
      <c r="P257" s="17">
        <v>74000</v>
      </c>
      <c r="Q257" s="34"/>
      <c r="R257" s="28" t="s">
        <v>314</v>
      </c>
      <c r="S257" s="24">
        <v>0.125</v>
      </c>
      <c r="T257" s="24">
        <v>0.05</v>
      </c>
      <c r="U257" s="25">
        <v>36679.5</v>
      </c>
      <c r="V257" s="26"/>
      <c r="W257" s="25">
        <f>IF(NOTA[[#This Row],[HARGA/ CTN]]="",NOTA[[#This Row],[JUMLAH_H]],NOTA[[#This Row],[HARGA/ CTN]]*IF(NOTA[[#This Row],[C]]="",0,NOTA[[#This Row],[C]]))</f>
        <v>4440000</v>
      </c>
      <c r="X257" s="25">
        <f>IF(NOTA[[#This Row],[JUMLAH]]="","",NOTA[[#This Row],[JUMLAH]]*NOTA[[#This Row],[DISC 1]])</f>
        <v>555000</v>
      </c>
      <c r="Y257" s="25">
        <f>IF(NOTA[[#This Row],[JUMLAH]]="","",(NOTA[[#This Row],[JUMLAH]]-NOTA[[#This Row],[DISC 1-]])*NOTA[[#This Row],[DISC 2]])</f>
        <v>194250</v>
      </c>
      <c r="Z257" s="25">
        <f>IF(NOTA[[#This Row],[JUMLAH]]="","",NOTA[[#This Row],[DISC 1-]]+NOTA[[#This Row],[DISC 2-]])</f>
        <v>749250</v>
      </c>
      <c r="AA257" s="25">
        <f>IF(NOTA[[#This Row],[JUMLAH]]="","",NOTA[[#This Row],[JUMLAH]]-NOTA[[#This Row],[DISC]])</f>
        <v>3690750</v>
      </c>
      <c r="AB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C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D257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257" s="25">
        <f>IF(OR(NOTA[[#This Row],[QTY]]="",NOTA[[#This Row],[HARGA SATUAN]]="",),"",NOTA[[#This Row],[QTY]]*NOTA[[#This Row],[HARGA SATUAN]])</f>
        <v>4440000</v>
      </c>
      <c r="AF257" s="22">
        <f ca="1">IF(NOTA[ID_H]="","",INDEX(NOTA[TANGGAL],MATCH(,INDIRECT(ADDRESS(ROW(NOTA[TANGGAL]),COLUMN(NOTA[TANGGAL]))&amp;":"&amp;ADDRESS(ROW(),COLUMN(NOTA[TANGGAL]))),-1)))</f>
        <v>45058</v>
      </c>
      <c r="AG257" s="17" t="str">
        <f ca="1">IF(NOTA[[#This Row],[NAMA BARANG]]="","",INDEX(NOTA[SUPPLIER],MATCH(,INDIRECT(ADDRESS(ROW(NOTA[ID]),COLUMN(NOTA[ID]))&amp;":"&amp;ADDRESS(ROW(),COLUMN(NOTA[ID]))),-1)))</f>
        <v>KALINDO SUKSES</v>
      </c>
      <c r="AH257" s="17" t="str">
        <f ca="1">IF(NOTA[[#This Row],[ID_H]]="","",IF(NOTA[[#This Row],[FAKTUR]]="",INDIRECT(ADDRESS(ROW()-1,COLUMN())),NOTA[[#This Row],[FAKTUR]]))</f>
        <v>ARTO MORO</v>
      </c>
      <c r="AI257" s="27" t="str">
        <f ca="1">IF(NOTA[[#This Row],[ID]]="","",COUNTIF(NOTA[ID_H],NOTA[[#This Row],[ID_H]]))</f>
        <v/>
      </c>
      <c r="AJ257" s="27">
        <f ca="1">IF(NOTA[[#This Row],[TGL.NOTA]]="",IF(NOTA[[#This Row],[SUPPLIER_H]]="","",AJ256),MONTH(NOTA[[#This Row],[TGL.NOTA]]))</f>
        <v>5</v>
      </c>
      <c r="AK257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M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N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7" s="27" t="str">
        <f>IF(NOTA[[#This Row],[CONCAT4]]="","",_xlfn.IFNA(MATCH(NOTA[[#This Row],[CONCAT4]],[2]!RAW[CONCAT_H],0),FALSE))</f>
        <v/>
      </c>
      <c r="AP257" s="146">
        <f>IF(NOTA[[#This Row],[CONCAT1]]="","",MATCH(NOTA[[#This Row],[CONCAT1]],[3]!db[NB NOTA_C],0)+1)</f>
        <v>445</v>
      </c>
    </row>
    <row r="258" spans="1:42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 t="str">
        <f ca="1">IF(NOTA[[#This Row],[NAMA BARANG]]="","",INDEX(NOTA[ID],MATCH(,INDIRECT(ADDRESS(ROW(NOTA[ID]),COLUMN(NOTA[ID]))&amp;":"&amp;ADDRESS(ROW(),COLUMN(NOTA[ID]))),-1)))</f>
        <v/>
      </c>
      <c r="E258" s="19"/>
      <c r="F258" s="169"/>
      <c r="G258" s="169"/>
      <c r="H258" s="170"/>
      <c r="I258" s="169"/>
      <c r="J258" s="171"/>
      <c r="K258" s="169"/>
      <c r="L258" s="169"/>
      <c r="M258" s="172"/>
      <c r="N258" s="173"/>
      <c r="O258" s="169"/>
      <c r="P258" s="174"/>
      <c r="Q258" s="175"/>
      <c r="R258" s="172"/>
      <c r="S258" s="176"/>
      <c r="T258" s="176"/>
      <c r="U258" s="177"/>
      <c r="V258" s="178"/>
      <c r="W258" s="25" t="str">
        <f>IF(NOTA[[#This Row],[HARGA/ CTN]]="",NOTA[[#This Row],[JUMLAH_H]],NOTA[[#This Row],[HARGA/ CTN]]*IF(NOTA[[#This Row],[C]]="",0,NOTA[[#This Row],[C]]))</f>
        <v/>
      </c>
      <c r="X258" s="25" t="str">
        <f>IF(NOTA[[#This Row],[JUMLAH]]="","",NOTA[[#This Row],[JUMLAH]]*NOTA[[#This Row],[DISC 1]])</f>
        <v/>
      </c>
      <c r="Y258" s="25" t="str">
        <f>IF(NOTA[[#This Row],[JUMLAH]]="","",(NOTA[[#This Row],[JUMLAH]]-NOTA[[#This Row],[DISC 1-]])*NOTA[[#This Row],[DISC 2]])</f>
        <v/>
      </c>
      <c r="Z258" s="25" t="str">
        <f>IF(NOTA[[#This Row],[JUMLAH]]="","",NOTA[[#This Row],[DISC 1-]]+NOTA[[#This Row],[DISC 2-]])</f>
        <v/>
      </c>
      <c r="AA258" s="25" t="str">
        <f>IF(NOTA[[#This Row],[JUMLAH]]="","",NOTA[[#This Row],[JUMLAH]]-NOTA[[#This Row],[DISC]])</f>
        <v/>
      </c>
      <c r="AB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25" t="str">
        <f>IF(OR(NOTA[[#This Row],[QTY]]="",NOTA[[#This Row],[HARGA SATUAN]]="",),"",NOTA[[#This Row],[QTY]]*NOTA[[#This Row],[HARGA SATUAN]])</f>
        <v/>
      </c>
      <c r="AF258" s="22" t="str">
        <f ca="1">IF(NOTA[ID_H]="","",INDEX(NOTA[TANGGAL],MATCH(,INDIRECT(ADDRESS(ROW(NOTA[TANGGAL]),COLUMN(NOTA[TANGGAL]))&amp;":"&amp;ADDRESS(ROW(),COLUMN(NOTA[TANGGAL]))),-1)))</f>
        <v/>
      </c>
      <c r="AG258" s="17" t="str">
        <f ca="1">IF(NOTA[[#This Row],[NAMA BARANG]]="","",INDEX(NOTA[SUPPLIER],MATCH(,INDIRECT(ADDRESS(ROW(NOTA[ID]),COLUMN(NOTA[ID]))&amp;":"&amp;ADDRESS(ROW(),COLUMN(NOTA[ID]))),-1)))</f>
        <v/>
      </c>
      <c r="AH258" s="17" t="str">
        <f ca="1">IF(NOTA[[#This Row],[ID_H]]="","",IF(NOTA[[#This Row],[FAKTUR]]="",INDIRECT(ADDRESS(ROW()-1,COLUMN())),NOTA[[#This Row],[FAKTUR]]))</f>
        <v/>
      </c>
      <c r="AI258" s="27" t="str">
        <f ca="1">IF(NOTA[[#This Row],[ID]]="","",COUNTIF(NOTA[ID_H],NOTA[[#This Row],[ID_H]]))</f>
        <v/>
      </c>
      <c r="AJ258" s="27" t="str">
        <f ca="1">IF(NOTA[[#This Row],[TGL.NOTA]]="",IF(NOTA[[#This Row],[SUPPLIER_H]]="","",AJ257),MONTH(NOTA[[#This Row],[TGL.NOTA]]))</f>
        <v/>
      </c>
      <c r="AK258" s="27" t="str">
        <f>LOWER(SUBSTITUTE(SUBSTITUTE(SUBSTITUTE(SUBSTITUTE(SUBSTITUTE(SUBSTITUTE(SUBSTITUTE(SUBSTITUTE(SUBSTITUTE(NOTA[NAMA BARANG]," ",),".",""),"-",""),"(",""),")",""),",",""),"/",""),"""",""),"+",""))</f>
        <v/>
      </c>
      <c r="AL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8" s="27" t="str">
        <f>IF(NOTA[[#This Row],[CONCAT4]]="","",_xlfn.IFNA(MATCH(NOTA[[#This Row],[CONCAT4]],[2]!RAW[CONCAT_H],0),FALSE))</f>
        <v/>
      </c>
      <c r="AP258" s="146" t="str">
        <f>IF(NOTA[[#This Row],[CONCAT1]]="","",MATCH(NOTA[[#This Row],[CONCAT1]],[3]!db[NB NOTA_C],0)+1)</f>
        <v/>
      </c>
    </row>
    <row r="259" spans="1:42" ht="20.100000000000001" customHeight="1" x14ac:dyDescent="0.25">
      <c r="A259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5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59" s="18" t="e">
        <f ca="1">IF(NOTA[[#This Row],[ID_P]]="","",MATCH(NOTA[[#This Row],[ID_P]],[1]!B_MSK[N_ID],0))</f>
        <v>#REF!</v>
      </c>
      <c r="D259" s="18">
        <f ca="1">IF(NOTA[[#This Row],[NAMA BARANG]]="","",INDEX(NOTA[ID],MATCH(,INDIRECT(ADDRESS(ROW(NOTA[ID]),COLUMN(NOTA[ID]))&amp;":"&amp;ADDRESS(ROW(),COLUMN(NOTA[ID]))),-1)))</f>
        <v>46</v>
      </c>
      <c r="E259" s="19">
        <v>45057</v>
      </c>
      <c r="F259" s="16" t="s">
        <v>23</v>
      </c>
      <c r="G259" s="16" t="s">
        <v>24</v>
      </c>
      <c r="H259" s="20" t="s">
        <v>440</v>
      </c>
      <c r="I259" s="16" t="s">
        <v>441</v>
      </c>
      <c r="J259" s="22">
        <v>45052</v>
      </c>
      <c r="K259" s="21"/>
      <c r="L259" s="16" t="s">
        <v>443</v>
      </c>
      <c r="M259" s="23">
        <v>10</v>
      </c>
      <c r="N259" s="21"/>
      <c r="O259" s="16"/>
      <c r="P259" s="17"/>
      <c r="Q259" s="34">
        <v>3600000</v>
      </c>
      <c r="R259" s="28" t="s">
        <v>450</v>
      </c>
      <c r="S259" s="24">
        <v>0.05</v>
      </c>
      <c r="T259" s="24">
        <v>0.17</v>
      </c>
      <c r="U259" s="25"/>
      <c r="V259" s="26"/>
      <c r="W259" s="25">
        <f>IF(NOTA[[#This Row],[HARGA/ CTN]]="",NOTA[[#This Row],[JUMLAH_H]],NOTA[[#This Row],[HARGA/ CTN]]*IF(NOTA[[#This Row],[C]]="",0,NOTA[[#This Row],[C]]))</f>
        <v>36000000</v>
      </c>
      <c r="X259" s="25">
        <f>IF(NOTA[[#This Row],[JUMLAH]]="","",NOTA[[#This Row],[JUMLAH]]*NOTA[[#This Row],[DISC 1]])</f>
        <v>1800000</v>
      </c>
      <c r="Y259" s="25">
        <f>IF(NOTA[[#This Row],[JUMLAH]]="","",(NOTA[[#This Row],[JUMLAH]]-NOTA[[#This Row],[DISC 1-]])*NOTA[[#This Row],[DISC 2]])</f>
        <v>5814000</v>
      </c>
      <c r="Z259" s="25">
        <f>IF(NOTA[[#This Row],[JUMLAH]]="","",NOTA[[#This Row],[DISC 1-]]+NOTA[[#This Row],[DISC 2-]])</f>
        <v>7614000</v>
      </c>
      <c r="AA259" s="25">
        <f>IF(NOTA[[#This Row],[JUMLAH]]="","",NOTA[[#This Row],[JUMLAH]]-NOTA[[#This Row],[DISC]])</f>
        <v>28386000</v>
      </c>
      <c r="AB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59" s="25" t="str">
        <f>IF(OR(NOTA[[#This Row],[QTY]]="",NOTA[[#This Row],[HARGA SATUAN]]="",),"",NOTA[[#This Row],[QTY]]*NOTA[[#This Row],[HARGA SATUAN]])</f>
        <v/>
      </c>
      <c r="AF259" s="22">
        <f ca="1">IF(NOTA[ID_H]="","",INDEX(NOTA[TANGGAL],MATCH(,INDIRECT(ADDRESS(ROW(NOTA[TANGGAL]),COLUMN(NOTA[TANGGAL]))&amp;":"&amp;ADDRESS(ROW(),COLUMN(NOTA[TANGGAL]))),-1)))</f>
        <v>45057</v>
      </c>
      <c r="AG259" s="17" t="str">
        <f ca="1">IF(NOTA[[#This Row],[NAMA BARANG]]="","",INDEX(NOTA[SUPPLIER],MATCH(,INDIRECT(ADDRESS(ROW(NOTA[ID]),COLUMN(NOTA[ID]))&amp;":"&amp;ADDRESS(ROW(),COLUMN(NOTA[ID]))),-1)))</f>
        <v>KENKO SINAR INDONESIA</v>
      </c>
      <c r="AH259" s="17" t="str">
        <f ca="1">IF(NOTA[[#This Row],[ID_H]]="","",IF(NOTA[[#This Row],[FAKTUR]]="",INDIRECT(ADDRESS(ROW()-1,COLUMN())),NOTA[[#This Row],[FAKTUR]]))</f>
        <v>ARTO MORO</v>
      </c>
      <c r="AI259" s="27">
        <f ca="1">IF(NOTA[[#This Row],[ID]]="","",COUNTIF(NOTA[ID_H],NOTA[[#This Row],[ID_H]]))</f>
        <v>2</v>
      </c>
      <c r="AJ259" s="27">
        <f>IF(NOTA[[#This Row],[TGL.NOTA]]="",IF(NOTA[[#This Row],[SUPPLIER_H]]="","",AJ258),MONTH(NOTA[[#This Row],[TGL.NOTA]]))</f>
        <v>5</v>
      </c>
      <c r="AK259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L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M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O259" s="27" t="e">
        <f>IF(NOTA[[#This Row],[CONCAT4]]="","",_xlfn.IFNA(MATCH(NOTA[[#This Row],[CONCAT4]],[2]!RAW[CONCAT_H],0),FALSE))</f>
        <v>#REF!</v>
      </c>
      <c r="AP259" s="146">
        <f>IF(NOTA[[#This Row],[CONCAT1]]="","",MATCH(NOTA[[#This Row],[CONCAT1]],[3]!db[NB NOTA_C],0)+1)</f>
        <v>1225</v>
      </c>
    </row>
    <row r="260" spans="1:42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>
        <f ca="1">IF(NOTA[[#This Row],[NAMA BARANG]]="","",INDEX(NOTA[ID],MATCH(,INDIRECT(ADDRESS(ROW(NOTA[ID]),COLUMN(NOTA[ID]))&amp;":"&amp;ADDRESS(ROW(),COLUMN(NOTA[ID]))),-1)))</f>
        <v>46</v>
      </c>
      <c r="E260" s="19"/>
      <c r="F260" s="16"/>
      <c r="G260" s="16"/>
      <c r="H260" s="20"/>
      <c r="I260" s="21"/>
      <c r="J260" s="22"/>
      <c r="K260" s="21"/>
      <c r="L260" s="16" t="s">
        <v>442</v>
      </c>
      <c r="M260" s="23">
        <v>3</v>
      </c>
      <c r="N260" s="21"/>
      <c r="O260" s="16"/>
      <c r="P260" s="17"/>
      <c r="Q260" s="34">
        <v>3528000</v>
      </c>
      <c r="R260" s="28" t="s">
        <v>451</v>
      </c>
      <c r="S260" s="24">
        <v>0.05</v>
      </c>
      <c r="T260" s="24">
        <v>0.17</v>
      </c>
      <c r="U260" s="25"/>
      <c r="V260" s="26"/>
      <c r="W260" s="25">
        <f>IF(NOTA[[#This Row],[HARGA/ CTN]]="",NOTA[[#This Row],[JUMLAH_H]],NOTA[[#This Row],[HARGA/ CTN]]*IF(NOTA[[#This Row],[C]]="",0,NOTA[[#This Row],[C]]))</f>
        <v>10584000</v>
      </c>
      <c r="X260" s="25">
        <f>IF(NOTA[[#This Row],[JUMLAH]]="","",NOTA[[#This Row],[JUMLAH]]*NOTA[[#This Row],[DISC 1]])</f>
        <v>529200</v>
      </c>
      <c r="Y260" s="25">
        <f>IF(NOTA[[#This Row],[JUMLAH]]="","",(NOTA[[#This Row],[JUMLAH]]-NOTA[[#This Row],[DISC 1-]])*NOTA[[#This Row],[DISC 2]])</f>
        <v>1709316.0000000002</v>
      </c>
      <c r="Z260" s="25">
        <f>IF(NOTA[[#This Row],[JUMLAH]]="","",NOTA[[#This Row],[DISC 1-]]+NOTA[[#This Row],[DISC 2-]])</f>
        <v>2238516</v>
      </c>
      <c r="AA260" s="25">
        <f>IF(NOTA[[#This Row],[JUMLAH]]="","",NOTA[[#This Row],[JUMLAH]]-NOTA[[#This Row],[DISC]])</f>
        <v>8345484</v>
      </c>
      <c r="AB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C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D260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E260" s="25" t="str">
        <f>IF(OR(NOTA[[#This Row],[QTY]]="",NOTA[[#This Row],[HARGA SATUAN]]="",),"",NOTA[[#This Row],[QTY]]*NOTA[[#This Row],[HARGA SATUAN]])</f>
        <v/>
      </c>
      <c r="AF260" s="22">
        <f ca="1">IF(NOTA[ID_H]="","",INDEX(NOTA[TANGGAL],MATCH(,INDIRECT(ADDRESS(ROW(NOTA[TANGGAL]),COLUMN(NOTA[TANGGAL]))&amp;":"&amp;ADDRESS(ROW(),COLUMN(NOTA[TANGGAL]))),-1)))</f>
        <v>45057</v>
      </c>
      <c r="AG260" s="17" t="str">
        <f ca="1">IF(NOTA[[#This Row],[NAMA BARANG]]="","",INDEX(NOTA[SUPPLIER],MATCH(,INDIRECT(ADDRESS(ROW(NOTA[ID]),COLUMN(NOTA[ID]))&amp;":"&amp;ADDRESS(ROW(),COLUMN(NOTA[ID]))),-1)))</f>
        <v>KENKO SINAR INDONESIA</v>
      </c>
      <c r="AH260" s="17" t="str">
        <f ca="1">IF(NOTA[[#This Row],[ID_H]]="","",IF(NOTA[[#This Row],[FAKTUR]]="",INDIRECT(ADDRESS(ROW()-1,COLUMN())),NOTA[[#This Row],[FAKTUR]]))</f>
        <v>ARTO MORO</v>
      </c>
      <c r="AI260" s="27" t="str">
        <f ca="1">IF(NOTA[[#This Row],[ID]]="","",COUNTIF(NOTA[ID_H],NOTA[[#This Row],[ID_H]]))</f>
        <v/>
      </c>
      <c r="AJ260" s="27">
        <f ca="1">IF(NOTA[[#This Row],[TGL.NOTA]]="",IF(NOTA[[#This Row],[SUPPLIER_H]]="","",AJ259),MONTH(NOTA[[#This Row],[TGL.NOTA]]))</f>
        <v>5</v>
      </c>
      <c r="AK260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L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M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0" s="27" t="str">
        <f>IF(NOTA[[#This Row],[CONCAT4]]="","",_xlfn.IFNA(MATCH(NOTA[[#This Row],[CONCAT4]],[2]!RAW[CONCAT_H],0),FALSE))</f>
        <v/>
      </c>
      <c r="AP260" s="146" t="e">
        <f>IF(NOTA[[#This Row],[CONCAT1]]="","",MATCH(NOTA[[#This Row],[CONCAT1]],[3]!db[NB NOTA_C],0)+1)</f>
        <v>#N/A</v>
      </c>
    </row>
    <row r="261" spans="1:42" ht="20.100000000000001" customHeight="1" x14ac:dyDescent="0.25">
      <c r="A26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18" t="str">
        <f>IF(NOTA[[#This Row],[ID_P]]="","",MATCH(NOTA[[#This Row],[ID_P]],[1]!B_MSK[N_ID],0))</f>
        <v/>
      </c>
      <c r="D261" s="18" t="str">
        <f ca="1">IF(NOTA[[#This Row],[NAMA BARANG]]="","",INDEX(NOTA[ID],MATCH(,INDIRECT(ADDRESS(ROW(NOTA[ID]),COLUMN(NOTA[ID]))&amp;":"&amp;ADDRESS(ROW(),COLUMN(NOTA[ID]))),-1)))</f>
        <v/>
      </c>
      <c r="E261" s="19"/>
      <c r="F261" s="16"/>
      <c r="G261" s="16"/>
      <c r="H261" s="20"/>
      <c r="I261" s="21"/>
      <c r="J261" s="22"/>
      <c r="K261" s="21"/>
      <c r="L261" s="16"/>
      <c r="M261" s="23"/>
      <c r="N261" s="21"/>
      <c r="O261" s="16"/>
      <c r="P261" s="17"/>
      <c r="Q261" s="34"/>
      <c r="R261" s="28"/>
      <c r="S261" s="24"/>
      <c r="T261" s="24"/>
      <c r="U261" s="25"/>
      <c r="V261" s="26"/>
      <c r="W261" s="25" t="str">
        <f>IF(NOTA[[#This Row],[HARGA/ CTN]]="",NOTA[[#This Row],[JUMLAH_H]],NOTA[[#This Row],[HARGA/ CTN]]*IF(NOTA[[#This Row],[C]]="",0,NOTA[[#This Row],[C]]))</f>
        <v/>
      </c>
      <c r="X261" s="25" t="str">
        <f>IF(NOTA[[#This Row],[JUMLAH]]="","",NOTA[[#This Row],[JUMLAH]]*NOTA[[#This Row],[DISC 1]])</f>
        <v/>
      </c>
      <c r="Y261" s="25" t="str">
        <f>IF(NOTA[[#This Row],[JUMLAH]]="","",(NOTA[[#This Row],[JUMLAH]]-NOTA[[#This Row],[DISC 1-]])*NOTA[[#This Row],[DISC 2]])</f>
        <v/>
      </c>
      <c r="Z261" s="25" t="str">
        <f>IF(NOTA[[#This Row],[JUMLAH]]="","",NOTA[[#This Row],[DISC 1-]]+NOTA[[#This Row],[DISC 2-]])</f>
        <v/>
      </c>
      <c r="AA261" s="25" t="str">
        <f>IF(NOTA[[#This Row],[JUMLAH]]="","",NOTA[[#This Row],[JUMLAH]]-NOTA[[#This Row],[DISC]])</f>
        <v/>
      </c>
      <c r="AB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25" t="str">
        <f>IF(OR(NOTA[[#This Row],[QTY]]="",NOTA[[#This Row],[HARGA SATUAN]]="",),"",NOTA[[#This Row],[QTY]]*NOTA[[#This Row],[HARGA SATUAN]])</f>
        <v/>
      </c>
      <c r="AF261" s="22" t="str">
        <f ca="1">IF(NOTA[ID_H]="","",INDEX(NOTA[TANGGAL],MATCH(,INDIRECT(ADDRESS(ROW(NOTA[TANGGAL]),COLUMN(NOTA[TANGGAL]))&amp;":"&amp;ADDRESS(ROW(),COLUMN(NOTA[TANGGAL]))),-1)))</f>
        <v/>
      </c>
      <c r="AG261" s="17" t="str">
        <f ca="1">IF(NOTA[[#This Row],[NAMA BARANG]]="","",INDEX(NOTA[SUPPLIER],MATCH(,INDIRECT(ADDRESS(ROW(NOTA[ID]),COLUMN(NOTA[ID]))&amp;":"&amp;ADDRESS(ROW(),COLUMN(NOTA[ID]))),-1)))</f>
        <v/>
      </c>
      <c r="AH261" s="17" t="str">
        <f ca="1">IF(NOTA[[#This Row],[ID_H]]="","",IF(NOTA[[#This Row],[FAKTUR]]="",INDIRECT(ADDRESS(ROW()-1,COLUMN())),NOTA[[#This Row],[FAKTUR]]))</f>
        <v/>
      </c>
      <c r="AI261" s="27" t="str">
        <f ca="1">IF(NOTA[[#This Row],[ID]]="","",COUNTIF(NOTA[ID_H],NOTA[[#This Row],[ID_H]]))</f>
        <v/>
      </c>
      <c r="AJ261" s="27" t="str">
        <f ca="1">IF(NOTA[[#This Row],[TGL.NOTA]]="",IF(NOTA[[#This Row],[SUPPLIER_H]]="","",AJ260),MONTH(NOTA[[#This Row],[TGL.NOTA]]))</f>
        <v/>
      </c>
      <c r="AK261" s="27" t="str">
        <f>LOWER(SUBSTITUTE(SUBSTITUTE(SUBSTITUTE(SUBSTITUTE(SUBSTITUTE(SUBSTITUTE(SUBSTITUTE(SUBSTITUTE(SUBSTITUTE(NOTA[NAMA BARANG]," ",),".",""),"-",""),"(",""),")",""),",",""),"/",""),"""",""),"+",""))</f>
        <v/>
      </c>
      <c r="AL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1" s="27" t="str">
        <f>IF(NOTA[[#This Row],[CONCAT4]]="","",_xlfn.IFNA(MATCH(NOTA[[#This Row],[CONCAT4]],[2]!RAW[CONCAT_H],0),FALSE))</f>
        <v/>
      </c>
      <c r="AP261" s="146" t="str">
        <f>IF(NOTA[[#This Row],[CONCAT1]]="","",MATCH(NOTA[[#This Row],[CONCAT1]],[3]!db[NB NOTA_C],0)+1)</f>
        <v/>
      </c>
    </row>
    <row r="262" spans="1:42" ht="20.100000000000001" customHeight="1" x14ac:dyDescent="0.25">
      <c r="A262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6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62" s="18" t="e">
        <f ca="1">IF(NOTA[[#This Row],[ID_P]]="","",MATCH(NOTA[[#This Row],[ID_P]],[1]!B_MSK[N_ID],0))</f>
        <v>#REF!</v>
      </c>
      <c r="D262" s="18">
        <f ca="1">IF(NOTA[[#This Row],[NAMA BARANG]]="","",INDEX(NOTA[ID],MATCH(,INDIRECT(ADDRESS(ROW(NOTA[ID]),COLUMN(NOTA[ID]))&amp;":"&amp;ADDRESS(ROW(),COLUMN(NOTA[ID]))),-1)))</f>
        <v>47</v>
      </c>
      <c r="E262" s="14"/>
      <c r="F262" s="16" t="s">
        <v>23</v>
      </c>
      <c r="G262" s="16" t="s">
        <v>24</v>
      </c>
      <c r="H262" s="20" t="s">
        <v>444</v>
      </c>
      <c r="I262" s="16" t="s">
        <v>445</v>
      </c>
      <c r="J262" s="22">
        <v>45052</v>
      </c>
      <c r="K262" s="21"/>
      <c r="L262" s="16" t="s">
        <v>446</v>
      </c>
      <c r="M262" s="23">
        <v>1</v>
      </c>
      <c r="N262" s="21"/>
      <c r="O262" s="16"/>
      <c r="P262" s="17"/>
      <c r="Q262" s="34">
        <v>2592000</v>
      </c>
      <c r="R262" s="28" t="s">
        <v>151</v>
      </c>
      <c r="S262" s="24">
        <v>0.17</v>
      </c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2592000</v>
      </c>
      <c r="X262" s="25">
        <f>IF(NOTA[[#This Row],[JUMLAH]]="","",NOTA[[#This Row],[JUMLAH]]*NOTA[[#This Row],[DISC 1]])</f>
        <v>440640.00000000006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440640.00000000006</v>
      </c>
      <c r="AA262" s="25">
        <f>IF(NOTA[[#This Row],[JUMLAH]]="","",NOTA[[#This Row],[JUMLAH]]-NOTA[[#This Row],[DISC]])</f>
        <v>2151360</v>
      </c>
      <c r="AB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62" s="25" t="str">
        <f>IF(OR(NOTA[[#This Row],[QTY]]="",NOTA[[#This Row],[HARGA SATUAN]]="",),"",NOTA[[#This Row],[QTY]]*NOTA[[#This Row],[HARGA SATUAN]])</f>
        <v/>
      </c>
      <c r="AF262" s="22">
        <f ca="1">IF(NOTA[ID_H]="","",INDEX(NOTA[TANGGAL],MATCH(,INDIRECT(ADDRESS(ROW(NOTA[TANGGAL]),COLUMN(NOTA[TANGGAL]))&amp;":"&amp;ADDRESS(ROW(),COLUMN(NOTA[TANGGAL]))),-1)))</f>
        <v>45057</v>
      </c>
      <c r="AG262" s="17" t="str">
        <f ca="1">IF(NOTA[[#This Row],[NAMA BARANG]]="","",INDEX(NOTA[SUPPLIER],MATCH(,INDIRECT(ADDRESS(ROW(NOTA[ID]),COLUMN(NOTA[ID]))&amp;":"&amp;ADDRESS(ROW(),COLUMN(NOTA[ID]))),-1)))</f>
        <v>KENKO SINAR INDONESIA</v>
      </c>
      <c r="AH262" s="17" t="str">
        <f ca="1">IF(NOTA[[#This Row],[ID_H]]="","",IF(NOTA[[#This Row],[FAKTUR]]="",INDIRECT(ADDRESS(ROW()-1,COLUMN())),NOTA[[#This Row],[FAKTUR]]))</f>
        <v>ARTO MORO</v>
      </c>
      <c r="AI262" s="27">
        <f ca="1">IF(NOTA[[#This Row],[ID]]="","",COUNTIF(NOTA[ID_H],NOTA[[#This Row],[ID_H]]))</f>
        <v>4</v>
      </c>
      <c r="AJ262" s="27">
        <f>IF(NOTA[[#This Row],[TGL.NOTA]]="",IF(NOTA[[#This Row],[SUPPLIER_H]]="","",AJ261),MONTH(NOTA[[#This Row],[TGL.NOTA]]))</f>
        <v>5</v>
      </c>
      <c r="AK262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6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O262" s="27" t="e">
        <f>IF(NOTA[[#This Row],[CONCAT4]]="","",_xlfn.IFNA(MATCH(NOTA[[#This Row],[CONCAT4]],[2]!RAW[CONCAT_H],0),FALSE))</f>
        <v>#REF!</v>
      </c>
      <c r="AP262" s="146">
        <f>IF(NOTA[[#This Row],[CONCAT1]]="","",MATCH(NOTA[[#This Row],[CONCAT1]],[3]!db[NB NOTA_C],0)+1)</f>
        <v>1196</v>
      </c>
    </row>
    <row r="263" spans="1:42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47</v>
      </c>
      <c r="E263" s="19"/>
      <c r="F263" s="21"/>
      <c r="G263" s="21"/>
      <c r="H263" s="41"/>
      <c r="I263" s="21"/>
      <c r="J263" s="22"/>
      <c r="K263" s="21"/>
      <c r="L263" s="16" t="s">
        <v>447</v>
      </c>
      <c r="M263" s="23">
        <v>4</v>
      </c>
      <c r="N263" s="21"/>
      <c r="O263" s="16"/>
      <c r="P263" s="17"/>
      <c r="Q263" s="34">
        <v>1695600</v>
      </c>
      <c r="R263" s="28" t="s">
        <v>148</v>
      </c>
      <c r="S263" s="24">
        <v>0.17</v>
      </c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6782400</v>
      </c>
      <c r="X263" s="25">
        <f>IF(NOTA[[#This Row],[JUMLAH]]="","",NOTA[[#This Row],[JUMLAH]]*NOTA[[#This Row],[DISC 1]])</f>
        <v>1153008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1153008</v>
      </c>
      <c r="AA263" s="25">
        <f>IF(NOTA[[#This Row],[JUMLAH]]="","",NOTA[[#This Row],[JUMLAH]]-NOTA[[#This Row],[DISC]])</f>
        <v>5629392</v>
      </c>
      <c r="AB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63" s="25" t="str">
        <f>IF(OR(NOTA[[#This Row],[QTY]]="",NOTA[[#This Row],[HARGA SATUAN]]="",),"",NOTA[[#This Row],[QTY]]*NOTA[[#This Row],[HARGA SATUAN]])</f>
        <v/>
      </c>
      <c r="AF263" s="22">
        <f ca="1">IF(NOTA[ID_H]="","",INDEX(NOTA[TANGGAL],MATCH(,INDIRECT(ADDRESS(ROW(NOTA[TANGGAL]),COLUMN(NOTA[TANGGAL]))&amp;":"&amp;ADDRESS(ROW(),COLUMN(NOTA[TANGGAL]))),-1)))</f>
        <v>45057</v>
      </c>
      <c r="AG263" s="17" t="str">
        <f ca="1">IF(NOTA[[#This Row],[NAMA BARANG]]="","",INDEX(NOTA[SUPPLIER],MATCH(,INDIRECT(ADDRESS(ROW(NOTA[ID]),COLUMN(NOTA[ID]))&amp;":"&amp;ADDRESS(ROW(),COLUMN(NOTA[ID]))),-1)))</f>
        <v>KENKO SINAR INDONESIA</v>
      </c>
      <c r="AH263" s="17" t="str">
        <f ca="1">IF(NOTA[[#This Row],[ID_H]]="","",IF(NOTA[[#This Row],[FAKTUR]]="",INDIRECT(ADDRESS(ROW()-1,COLUMN())),NOTA[[#This Row],[FAKTUR]]))</f>
        <v>ARTO MORO</v>
      </c>
      <c r="AI263" s="27" t="str">
        <f ca="1">IF(NOTA[[#This Row],[ID]]="","",COUNTIF(NOTA[ID_H],NOTA[[#This Row],[ID_H]]))</f>
        <v/>
      </c>
      <c r="AJ263" s="27">
        <f ca="1">IF(NOTA[[#This Row],[TGL.NOTA]]="",IF(NOTA[[#This Row],[SUPPLIER_H]]="","",AJ262),MONTH(NOTA[[#This Row],[TGL.NOTA]]))</f>
        <v>5</v>
      </c>
      <c r="AK263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3" s="27" t="str">
        <f>IF(NOTA[[#This Row],[CONCAT4]]="","",_xlfn.IFNA(MATCH(NOTA[[#This Row],[CONCAT4]],[2]!RAW[CONCAT_H],0),FALSE))</f>
        <v/>
      </c>
      <c r="AP263" s="146">
        <f>IF(NOTA[[#This Row],[CONCAT1]]="","",MATCH(NOTA[[#This Row],[CONCAT1]],[3]!db[NB NOTA_C],0)+1)</f>
        <v>1180</v>
      </c>
    </row>
    <row r="264" spans="1:42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47</v>
      </c>
      <c r="E264" s="19"/>
      <c r="F264" s="21"/>
      <c r="G264" s="21"/>
      <c r="H264" s="41"/>
      <c r="I264" s="21"/>
      <c r="J264" s="22"/>
      <c r="K264" s="21"/>
      <c r="L264" s="16" t="s">
        <v>448</v>
      </c>
      <c r="M264" s="23">
        <v>2</v>
      </c>
      <c r="N264" s="21"/>
      <c r="O264" s="16"/>
      <c r="P264" s="17"/>
      <c r="Q264" s="34">
        <v>1710000</v>
      </c>
      <c r="R264" s="28" t="s">
        <v>452</v>
      </c>
      <c r="S264" s="24">
        <v>0.17</v>
      </c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3420000</v>
      </c>
      <c r="X264" s="25">
        <f>IF(NOTA[[#This Row],[JUMLAH]]="","",NOTA[[#This Row],[JUMLAH]]*NOTA[[#This Row],[DISC 1]])</f>
        <v>581400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581400</v>
      </c>
      <c r="AA264" s="25">
        <f>IF(NOTA[[#This Row],[JUMLAH]]="","",NOTA[[#This Row],[JUMLAH]]-NOTA[[#This Row],[DISC]])</f>
        <v>2838600</v>
      </c>
      <c r="AB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64" s="25" t="str">
        <f>IF(OR(NOTA[[#This Row],[QTY]]="",NOTA[[#This Row],[HARGA SATUAN]]="",),"",NOTA[[#This Row],[QTY]]*NOTA[[#This Row],[HARGA SATUAN]])</f>
        <v/>
      </c>
      <c r="AF264" s="22">
        <f ca="1">IF(NOTA[ID_H]="","",INDEX(NOTA[TANGGAL],MATCH(,INDIRECT(ADDRESS(ROW(NOTA[TANGGAL]),COLUMN(NOTA[TANGGAL]))&amp;":"&amp;ADDRESS(ROW(),COLUMN(NOTA[TANGGAL]))),-1)))</f>
        <v>45057</v>
      </c>
      <c r="AG264" s="17" t="str">
        <f ca="1">IF(NOTA[[#This Row],[NAMA BARANG]]="","",INDEX(NOTA[SUPPLIER],MATCH(,INDIRECT(ADDRESS(ROW(NOTA[ID]),COLUMN(NOTA[ID]))&amp;":"&amp;ADDRESS(ROW(),COLUMN(NOTA[ID]))),-1)))</f>
        <v>KENKO SINAR INDONESIA</v>
      </c>
      <c r="AH264" s="17" t="str">
        <f ca="1">IF(NOTA[[#This Row],[ID_H]]="","",IF(NOTA[[#This Row],[FAKTUR]]="",INDIRECT(ADDRESS(ROW()-1,COLUMN())),NOTA[[#This Row],[FAKTUR]]))</f>
        <v>ARTO MORO</v>
      </c>
      <c r="AI264" s="27" t="str">
        <f ca="1">IF(NOTA[[#This Row],[ID]]="","",COUNTIF(NOTA[ID_H],NOTA[[#This Row],[ID_H]]))</f>
        <v/>
      </c>
      <c r="AJ264" s="27">
        <f ca="1">IF(NOTA[[#This Row],[TGL.NOTA]]="",IF(NOTA[[#This Row],[SUPPLIER_H]]="","",AJ263),MONTH(NOTA[[#This Row],[TGL.NOTA]]))</f>
        <v>5</v>
      </c>
      <c r="AK264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M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N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4" s="27" t="str">
        <f>IF(NOTA[[#This Row],[CONCAT4]]="","",_xlfn.IFNA(MATCH(NOTA[[#This Row],[CONCAT4]],[2]!RAW[CONCAT_H],0),FALSE))</f>
        <v/>
      </c>
      <c r="AP264" s="146">
        <f>IF(NOTA[[#This Row],[CONCAT1]]="","",MATCH(NOTA[[#This Row],[CONCAT1]],[3]!db[NB NOTA_C],0)+1)</f>
        <v>1212</v>
      </c>
    </row>
    <row r="265" spans="1:42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47</v>
      </c>
      <c r="E265" s="19"/>
      <c r="F265" s="16"/>
      <c r="G265" s="16"/>
      <c r="H265" s="20"/>
      <c r="I265" s="21"/>
      <c r="J265" s="22"/>
      <c r="K265" s="21"/>
      <c r="L265" s="16" t="s">
        <v>449</v>
      </c>
      <c r="M265" s="23">
        <v>5</v>
      </c>
      <c r="N265" s="21"/>
      <c r="O265" s="16"/>
      <c r="P265" s="17"/>
      <c r="Q265" s="34">
        <v>2952000</v>
      </c>
      <c r="R265" s="28" t="s">
        <v>232</v>
      </c>
      <c r="S265" s="24">
        <v>0.17</v>
      </c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14760000</v>
      </c>
      <c r="X265" s="25">
        <f>IF(NOTA[[#This Row],[JUMLAH]]="","",NOTA[[#This Row],[JUMLAH]]*NOTA[[#This Row],[DISC 1]])</f>
        <v>2509200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2509200</v>
      </c>
      <c r="AA265" s="25">
        <f>IF(NOTA[[#This Row],[JUMLAH]]="","",NOTA[[#This Row],[JUMLAH]]-NOTA[[#This Row],[DISC]])</f>
        <v>12250800</v>
      </c>
      <c r="AB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D265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65" s="25" t="str">
        <f>IF(OR(NOTA[[#This Row],[QTY]]="",NOTA[[#This Row],[HARGA SATUAN]]="",),"",NOTA[[#This Row],[QTY]]*NOTA[[#This Row],[HARGA SATUAN]])</f>
        <v/>
      </c>
      <c r="AF265" s="22">
        <f ca="1">IF(NOTA[ID_H]="","",INDEX(NOTA[TANGGAL],MATCH(,INDIRECT(ADDRESS(ROW(NOTA[TANGGAL]),COLUMN(NOTA[TANGGAL]))&amp;":"&amp;ADDRESS(ROW(),COLUMN(NOTA[TANGGAL]))),-1)))</f>
        <v>45057</v>
      </c>
      <c r="AG265" s="17" t="str">
        <f ca="1">IF(NOTA[[#This Row],[NAMA BARANG]]="","",INDEX(NOTA[SUPPLIER],MATCH(,INDIRECT(ADDRESS(ROW(NOTA[ID]),COLUMN(NOTA[ID]))&amp;":"&amp;ADDRESS(ROW(),COLUMN(NOTA[ID]))),-1)))</f>
        <v>KENKO SINAR INDONESIA</v>
      </c>
      <c r="AH265" s="17" t="str">
        <f ca="1">IF(NOTA[[#This Row],[ID_H]]="","",IF(NOTA[[#This Row],[FAKTUR]]="",INDIRECT(ADDRESS(ROW()-1,COLUMN())),NOTA[[#This Row],[FAKTUR]]))</f>
        <v>ARTO MORO</v>
      </c>
      <c r="AI265" s="27" t="str">
        <f ca="1">IF(NOTA[[#This Row],[ID]]="","",COUNTIF(NOTA[ID_H],NOTA[[#This Row],[ID_H]]))</f>
        <v/>
      </c>
      <c r="AJ265" s="27">
        <f ca="1">IF(NOTA[[#This Row],[TGL.NOTA]]="",IF(NOTA[[#This Row],[SUPPLIER_H]]="","",AJ264),MONTH(NOTA[[#This Row],[TGL.NOTA]]))</f>
        <v>5</v>
      </c>
      <c r="AK265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5" s="27" t="str">
        <f>IF(NOTA[[#This Row],[CONCAT4]]="","",_xlfn.IFNA(MATCH(NOTA[[#This Row],[CONCAT4]],[2]!RAW[CONCAT_H],0),FALSE))</f>
        <v/>
      </c>
      <c r="AP265" s="146">
        <f>IF(NOTA[[#This Row],[CONCAT1]]="","",MATCH(NOTA[[#This Row],[CONCAT1]],[3]!db[NB NOTA_C],0)+1)</f>
        <v>1217</v>
      </c>
    </row>
    <row r="266" spans="1:42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25" t="str">
        <f>IF(OR(NOTA[[#This Row],[QTY]]="",NOTA[[#This Row],[HARGA SATUAN]]="",),"",NOTA[[#This Row],[QTY]]*NOTA[[#This Row],[HARGA SATUAN]])</f>
        <v/>
      </c>
      <c r="AF266" s="22" t="str">
        <f ca="1">IF(NOTA[ID_H]="","",INDEX(NOTA[TANGGAL],MATCH(,INDIRECT(ADDRESS(ROW(NOTA[TANGGAL]),COLUMN(NOTA[TANGGAL]))&amp;":"&amp;ADDRESS(ROW(),COLUMN(NOTA[TANGGAL]))),-1)))</f>
        <v/>
      </c>
      <c r="AG266" s="17" t="str">
        <f ca="1">IF(NOTA[[#This Row],[NAMA BARANG]]="","",INDEX(NOTA[SUPPLIER],MATCH(,INDIRECT(ADDRESS(ROW(NOTA[ID]),COLUMN(NOTA[ID]))&amp;":"&amp;ADDRESS(ROW(),COLUMN(NOTA[ID]))),-1)))</f>
        <v/>
      </c>
      <c r="AH266" s="17" t="str">
        <f ca="1">IF(NOTA[[#This Row],[ID_H]]="","",IF(NOTA[[#This Row],[FAKTUR]]="",INDIRECT(ADDRESS(ROW()-1,COLUMN())),NOTA[[#This Row],[FAKTUR]]))</f>
        <v/>
      </c>
      <c r="AI266" s="27" t="str">
        <f ca="1">IF(NOTA[[#This Row],[ID]]="","",COUNTIF(NOTA[ID_H],NOTA[[#This Row],[ID_H]]))</f>
        <v/>
      </c>
      <c r="AJ266" s="27" t="str">
        <f ca="1">IF(NOTA[[#This Row],[TGL.NOTA]]="",IF(NOTA[[#This Row],[SUPPLIER_H]]="","",AJ265),MONTH(NOTA[[#This Row],[TGL.NOTA]]))</f>
        <v/>
      </c>
      <c r="AK266" s="27" t="str">
        <f>LOWER(SUBSTITUTE(SUBSTITUTE(SUBSTITUTE(SUBSTITUTE(SUBSTITUTE(SUBSTITUTE(SUBSTITUTE(SUBSTITUTE(SUBSTITUTE(NOTA[NAMA BARANG]," ",),".",""),"-",""),"(",""),")",""),",",""),"/",""),"""",""),"+",""))</f>
        <v/>
      </c>
      <c r="AL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6" s="27" t="str">
        <f>IF(NOTA[[#This Row],[CONCAT4]]="","",_xlfn.IFNA(MATCH(NOTA[[#This Row],[CONCAT4]],[2]!RAW[CONCAT_H],0),FALSE))</f>
        <v/>
      </c>
      <c r="AP266" s="146" t="str">
        <f>IF(NOTA[[#This Row],[CONCAT1]]="","",MATCH(NOTA[[#This Row],[CONCAT1]],[3]!db[NB NOTA_C],0)+1)</f>
        <v/>
      </c>
    </row>
    <row r="267" spans="1:42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48</v>
      </c>
      <c r="E267" s="19">
        <v>45058</v>
      </c>
      <c r="F267" s="16" t="s">
        <v>124</v>
      </c>
      <c r="G267" s="16" t="s">
        <v>112</v>
      </c>
      <c r="H267" s="20" t="s">
        <v>453</v>
      </c>
      <c r="I267" s="21"/>
      <c r="J267" s="37">
        <v>45055</v>
      </c>
      <c r="K267" s="21"/>
      <c r="L267" s="16" t="s">
        <v>454</v>
      </c>
      <c r="M267" s="23">
        <v>6</v>
      </c>
      <c r="N267" s="21">
        <v>300</v>
      </c>
      <c r="O267" s="16" t="s">
        <v>125</v>
      </c>
      <c r="P267" s="17">
        <v>16000</v>
      </c>
      <c r="Q267" s="38"/>
      <c r="R267" s="28"/>
      <c r="S267" s="24"/>
      <c r="T267" s="24"/>
      <c r="U267" s="25"/>
      <c r="V267" s="26"/>
      <c r="W267" s="25">
        <f>IF(NOTA[[#This Row],[HARGA/ CTN]]="",NOTA[[#This Row],[JUMLAH_H]],NOTA[[#This Row],[HARGA/ CTN]]*IF(NOTA[[#This Row],[C]]="",0,NOTA[[#This Row],[C]]))</f>
        <v>4800000</v>
      </c>
      <c r="X267" s="25">
        <f>IF(NOTA[[#This Row],[JUMLAH]]="","",NOTA[[#This Row],[JUMLAH]]*NOTA[[#This Row],[DISC 1]])</f>
        <v>0</v>
      </c>
      <c r="Y267" s="25">
        <f>IF(NOTA[[#This Row],[JUMLAH]]="","",(NOTA[[#This Row],[JUMLAH]]-NOTA[[#This Row],[DISC 1-]])*NOTA[[#This Row],[DISC 2]])</f>
        <v>0</v>
      </c>
      <c r="Z267" s="25">
        <f>IF(NOTA[[#This Row],[JUMLAH]]="","",NOTA[[#This Row],[DISC 1-]]+NOTA[[#This Row],[DISC 2-]])</f>
        <v>0</v>
      </c>
      <c r="AA267" s="25">
        <f>IF(NOTA[[#This Row],[JUMLAH]]="","",NOTA[[#This Row],[JUMLAH]]-NOTA[[#This Row],[DISC]])</f>
        <v>4800000</v>
      </c>
      <c r="AB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67" s="17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7" s="25">
        <f>IF(OR(NOTA[[#This Row],[QTY]]="",NOTA[[#This Row],[HARGA SATUAN]]="",),"",NOTA[[#This Row],[QTY]]*NOTA[[#This Row],[HARGA SATUAN]])</f>
        <v>4800000</v>
      </c>
      <c r="AF267" s="22">
        <f ca="1">IF(NOTA[ID_H]="","",INDEX(NOTA[TANGGAL],MATCH(,INDIRECT(ADDRESS(ROW(NOTA[TANGGAL]),COLUMN(NOTA[TANGGAL]))&amp;":"&amp;ADDRESS(ROW(),COLUMN(NOTA[TANGGAL]))),-1)))</f>
        <v>45058</v>
      </c>
      <c r="AG267" s="17" t="str">
        <f ca="1">IF(NOTA[[#This Row],[NAMA BARANG]]="","",INDEX(NOTA[SUPPLIER],MATCH(,INDIRECT(ADDRESS(ROW(NOTA[ID]),COLUMN(NOTA[ID]))&amp;":"&amp;ADDRESS(ROW(),COLUMN(NOTA[ID]))),-1)))</f>
        <v>GRAFINDO</v>
      </c>
      <c r="AH267" s="17" t="str">
        <f ca="1">IF(NOTA[[#This Row],[ID_H]]="","",IF(NOTA[[#This Row],[FAKTUR]]="",INDIRECT(ADDRESS(ROW()-1,COLUMN())),NOTA[[#This Row],[FAKTUR]]))</f>
        <v>UNTANA</v>
      </c>
      <c r="AI267" s="27">
        <f ca="1">IF(NOTA[[#This Row],[ID]]="","",COUNTIF(NOTA[ID_H],NOTA[[#This Row],[ID_H]]))</f>
        <v>1</v>
      </c>
      <c r="AJ267" s="27">
        <f>IF(NOTA[[#This Row],[TGL.NOTA]]="",IF(NOTA[[#This Row],[SUPPLIER_H]]="","",AJ266),MONTH(NOTA[[#This Row],[TGL.NOTA]]))</f>
        <v>5</v>
      </c>
      <c r="AK267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L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M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N26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O267" s="27" t="e">
        <f>IF(NOTA[[#This Row],[CONCAT4]]="","",_xlfn.IFNA(MATCH(NOTA[[#This Row],[CONCAT4]],[2]!RAW[CONCAT_H],0),FALSE))</f>
        <v>#REF!</v>
      </c>
      <c r="AP267" s="146" t="e">
        <f>IF(NOTA[[#This Row],[CONCAT1]]="","",MATCH(NOTA[[#This Row],[CONCAT1]],[3]!db[NB NOTA_C],0)+1)</f>
        <v>#N/A</v>
      </c>
    </row>
    <row r="268" spans="1:42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 t="str">
        <f ca="1">IF(NOTA[[#This Row],[NAMA BARANG]]="","",INDEX(NOTA[ID],MATCH(,INDIRECT(ADDRESS(ROW(NOTA[ID]),COLUMN(NOTA[ID]))&amp;":"&amp;ADDRESS(ROW(),COLUMN(NOTA[ID]))),-1)))</f>
        <v/>
      </c>
      <c r="E268" s="19"/>
      <c r="F268" s="16"/>
      <c r="G268" s="16"/>
      <c r="H268" s="20"/>
      <c r="I268" s="16"/>
      <c r="J268" s="22"/>
      <c r="K268" s="16"/>
      <c r="L268" s="16"/>
      <c r="M268" s="23"/>
      <c r="N268" s="21"/>
      <c r="O268" s="16"/>
      <c r="P268" s="17"/>
      <c r="Q268" s="34"/>
      <c r="R268" s="28"/>
      <c r="S268" s="24"/>
      <c r="T268" s="24"/>
      <c r="U268" s="25"/>
      <c r="V268" s="26"/>
      <c r="W268" s="25" t="str">
        <f>IF(NOTA[[#This Row],[HARGA/ CTN]]="",NOTA[[#This Row],[JUMLAH_H]],NOTA[[#This Row],[HARGA/ CTN]]*IF(NOTA[[#This Row],[C]]="",0,NOTA[[#This Row],[C]]))</f>
        <v/>
      </c>
      <c r="X268" s="25" t="str">
        <f>IF(NOTA[[#This Row],[JUMLAH]]="","",NOTA[[#This Row],[JUMLAH]]*NOTA[[#This Row],[DISC 1]])</f>
        <v/>
      </c>
      <c r="Y268" s="25" t="str">
        <f>IF(NOTA[[#This Row],[JUMLAH]]="","",(NOTA[[#This Row],[JUMLAH]]-NOTA[[#This Row],[DISC 1-]])*NOTA[[#This Row],[DISC 2]])</f>
        <v/>
      </c>
      <c r="Z268" s="25" t="str">
        <f>IF(NOTA[[#This Row],[JUMLAH]]="","",NOTA[[#This Row],[DISC 1-]]+NOTA[[#This Row],[DISC 2-]])</f>
        <v/>
      </c>
      <c r="AA268" s="25" t="str">
        <f>IF(NOTA[[#This Row],[JUMLAH]]="","",NOTA[[#This Row],[JUMLAH]]-NOTA[[#This Row],[DISC]])</f>
        <v/>
      </c>
      <c r="AB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25" t="str">
        <f>IF(OR(NOTA[[#This Row],[QTY]]="",NOTA[[#This Row],[HARGA SATUAN]]="",),"",NOTA[[#This Row],[QTY]]*NOTA[[#This Row],[HARGA SATUAN]])</f>
        <v/>
      </c>
      <c r="AF268" s="22" t="str">
        <f ca="1">IF(NOTA[ID_H]="","",INDEX(NOTA[TANGGAL],MATCH(,INDIRECT(ADDRESS(ROW(NOTA[TANGGAL]),COLUMN(NOTA[TANGGAL]))&amp;":"&amp;ADDRESS(ROW(),COLUMN(NOTA[TANGGAL]))),-1)))</f>
        <v/>
      </c>
      <c r="AG268" s="17" t="str">
        <f ca="1">IF(NOTA[[#This Row],[NAMA BARANG]]="","",INDEX(NOTA[SUPPLIER],MATCH(,INDIRECT(ADDRESS(ROW(NOTA[ID]),COLUMN(NOTA[ID]))&amp;":"&amp;ADDRESS(ROW(),COLUMN(NOTA[ID]))),-1)))</f>
        <v/>
      </c>
      <c r="AH268" s="17" t="str">
        <f ca="1">IF(NOTA[[#This Row],[ID_H]]="","",IF(NOTA[[#This Row],[FAKTUR]]="",INDIRECT(ADDRESS(ROW()-1,COLUMN())),NOTA[[#This Row],[FAKTUR]]))</f>
        <v/>
      </c>
      <c r="AI268" s="27" t="str">
        <f ca="1">IF(NOTA[[#This Row],[ID]]="","",COUNTIF(NOTA[ID_H],NOTA[[#This Row],[ID_H]]))</f>
        <v/>
      </c>
      <c r="AJ268" s="27" t="str">
        <f ca="1">IF(NOTA[[#This Row],[TGL.NOTA]]="",IF(NOTA[[#This Row],[SUPPLIER_H]]="","",AJ267),MONTH(NOTA[[#This Row],[TGL.NOTA]]))</f>
        <v/>
      </c>
      <c r="AK268" s="27" t="str">
        <f>LOWER(SUBSTITUTE(SUBSTITUTE(SUBSTITUTE(SUBSTITUTE(SUBSTITUTE(SUBSTITUTE(SUBSTITUTE(SUBSTITUTE(SUBSTITUTE(NOTA[NAMA BARANG]," ",),".",""),"-",""),"(",""),")",""),",",""),"/",""),"""",""),"+",""))</f>
        <v/>
      </c>
      <c r="AL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8" s="27" t="str">
        <f>IF(NOTA[[#This Row],[CONCAT4]]="","",_xlfn.IFNA(MATCH(NOTA[[#This Row],[CONCAT4]],[2]!RAW[CONCAT_H],0),FALSE))</f>
        <v/>
      </c>
      <c r="AP268" s="146" t="str">
        <f>IF(NOTA[[#This Row],[CONCAT1]]="","",MATCH(NOTA[[#This Row],[CONCAT1]],[3]!db[NB NOTA_C],0)+1)</f>
        <v/>
      </c>
    </row>
    <row r="269" spans="1:42" ht="20.100000000000001" customHeight="1" x14ac:dyDescent="0.25">
      <c r="A269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6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69" s="18" t="e">
        <f ca="1">IF(NOTA[[#This Row],[ID_P]]="","",MATCH(NOTA[[#This Row],[ID_P]],[1]!B_MSK[N_ID],0))</f>
        <v>#REF!</v>
      </c>
      <c r="D269" s="18">
        <f ca="1">IF(NOTA[[#This Row],[NAMA BARANG]]="","",INDEX(NOTA[ID],MATCH(,INDIRECT(ADDRESS(ROW(NOTA[ID]),COLUMN(NOTA[ID]))&amp;":"&amp;ADDRESS(ROW(),COLUMN(NOTA[ID]))),-1)))</f>
        <v>49</v>
      </c>
      <c r="E269" s="19">
        <v>45058</v>
      </c>
      <c r="F269" s="16" t="s">
        <v>331</v>
      </c>
      <c r="G269" s="16" t="s">
        <v>112</v>
      </c>
      <c r="H269" s="20" t="s">
        <v>455</v>
      </c>
      <c r="I269" s="21"/>
      <c r="J269" s="22">
        <v>45055</v>
      </c>
      <c r="K269" s="21"/>
      <c r="L269" s="16" t="s">
        <v>456</v>
      </c>
      <c r="M269" s="23">
        <v>36</v>
      </c>
      <c r="N269" s="21">
        <v>10800</v>
      </c>
      <c r="O269" s="16" t="s">
        <v>457</v>
      </c>
      <c r="P269" s="17">
        <v>1250</v>
      </c>
      <c r="Q269" s="34"/>
      <c r="R269" s="28" t="s">
        <v>458</v>
      </c>
      <c r="S269" s="24"/>
      <c r="T269" s="24"/>
      <c r="U269" s="25"/>
      <c r="V269" s="26"/>
      <c r="W269" s="25">
        <f>IF(NOTA[[#This Row],[HARGA/ CTN]]="",NOTA[[#This Row],[JUMLAH_H]],NOTA[[#This Row],[HARGA/ CTN]]*IF(NOTA[[#This Row],[C]]="",0,NOTA[[#This Row],[C]]))</f>
        <v>13500000</v>
      </c>
      <c r="X269" s="25">
        <f>IF(NOTA[[#This Row],[JUMLAH]]="","",NOTA[[#This Row],[JUMLAH]]*NOTA[[#This Row],[DISC 1]])</f>
        <v>0</v>
      </c>
      <c r="Y269" s="25">
        <f>IF(NOTA[[#This Row],[JUMLAH]]="","",(NOTA[[#This Row],[JUMLAH]]-NOTA[[#This Row],[DISC 1-]])*NOTA[[#This Row],[DISC 2]])</f>
        <v>0</v>
      </c>
      <c r="Z269" s="25">
        <f>IF(NOTA[[#This Row],[JUMLAH]]="","",NOTA[[#This Row],[DISC 1-]]+NOTA[[#This Row],[DISC 2-]])</f>
        <v>0</v>
      </c>
      <c r="AA269" s="25">
        <f>IF(NOTA[[#This Row],[JUMLAH]]="","",NOTA[[#This Row],[JUMLAH]]-NOTA[[#This Row],[DISC]])</f>
        <v>13500000</v>
      </c>
      <c r="AB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69" s="25">
        <f>IF(OR(NOTA[[#This Row],[QTY]]="",NOTA[[#This Row],[HARGA SATUAN]]="",),"",NOTA[[#This Row],[QTY]]*NOTA[[#This Row],[HARGA SATUAN]])</f>
        <v>13500000</v>
      </c>
      <c r="AF269" s="22">
        <f ca="1">IF(NOTA[ID_H]="","",INDEX(NOTA[TANGGAL],MATCH(,INDIRECT(ADDRESS(ROW(NOTA[TANGGAL]),COLUMN(NOTA[TANGGAL]))&amp;":"&amp;ADDRESS(ROW(),COLUMN(NOTA[TANGGAL]))),-1)))</f>
        <v>45058</v>
      </c>
      <c r="AG269" s="17" t="str">
        <f ca="1">IF(NOTA[[#This Row],[NAMA BARANG]]="","",INDEX(NOTA[SUPPLIER],MATCH(,INDIRECT(ADDRESS(ROW(NOTA[ID]),COLUMN(NOTA[ID]))&amp;":"&amp;ADDRESS(ROW(),COLUMN(NOTA[ID]))),-1)))</f>
        <v>ETJ</v>
      </c>
      <c r="AH269" s="17" t="str">
        <f ca="1">IF(NOTA[[#This Row],[ID_H]]="","",IF(NOTA[[#This Row],[FAKTUR]]="",INDIRECT(ADDRESS(ROW()-1,COLUMN())),NOTA[[#This Row],[FAKTUR]]))</f>
        <v>UNTANA</v>
      </c>
      <c r="AI269" s="27">
        <f ca="1">IF(NOTA[[#This Row],[ID]]="","",COUNTIF(NOTA[ID_H],NOTA[[#This Row],[ID_H]]))</f>
        <v>5</v>
      </c>
      <c r="AJ269" s="27">
        <f>IF(NOTA[[#This Row],[TGL.NOTA]]="",IF(NOTA[[#This Row],[SUPPLIER_H]]="","",AJ268),MONTH(NOTA[[#This Row],[TGL.NOTA]]))</f>
        <v>5</v>
      </c>
      <c r="AK26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M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N26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O269" s="27" t="e">
        <f>IF(NOTA[[#This Row],[CONCAT4]]="","",_xlfn.IFNA(MATCH(NOTA[[#This Row],[CONCAT4]],[2]!RAW[CONCAT_H],0),FALSE))</f>
        <v>#REF!</v>
      </c>
      <c r="AP269" s="146" t="e">
        <f>IF(NOTA[[#This Row],[CONCAT1]]="","",MATCH(NOTA[[#This Row],[CONCAT1]],[3]!db[NB NOTA_C],0)+1)</f>
        <v>#N/A</v>
      </c>
    </row>
    <row r="270" spans="1:42" ht="20.100000000000001" customHeight="1" x14ac:dyDescent="0.25">
      <c r="A27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18" t="str">
        <f>IF(NOTA[[#This Row],[ID_P]]="","",MATCH(NOTA[[#This Row],[ID_P]],[1]!B_MSK[N_ID],0))</f>
        <v/>
      </c>
      <c r="D270" s="18">
        <f ca="1">IF(NOTA[[#This Row],[NAMA BARANG]]="","",INDEX(NOTA[ID],MATCH(,INDIRECT(ADDRESS(ROW(NOTA[ID]),COLUMN(NOTA[ID]))&amp;":"&amp;ADDRESS(ROW(),COLUMN(NOTA[ID]))),-1)))</f>
        <v>49</v>
      </c>
      <c r="E270" s="19"/>
      <c r="F270" s="16"/>
      <c r="G270" s="16"/>
      <c r="H270" s="20"/>
      <c r="I270" s="16"/>
      <c r="J270" s="22"/>
      <c r="K270" s="21"/>
      <c r="L270" s="16" t="s">
        <v>459</v>
      </c>
      <c r="M270" s="23">
        <v>15</v>
      </c>
      <c r="N270" s="21">
        <v>4500</v>
      </c>
      <c r="O270" s="16" t="s">
        <v>457</v>
      </c>
      <c r="P270" s="17">
        <v>1250</v>
      </c>
      <c r="Q270" s="34"/>
      <c r="R270" s="28" t="s">
        <v>458</v>
      </c>
      <c r="S270" s="24"/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5625000</v>
      </c>
      <c r="X270" s="25">
        <f>IF(NOTA[[#This Row],[JUMLAH]]="","",NOTA[[#This Row],[JUMLAH]]*NOTA[[#This Row],[DISC 1]])</f>
        <v>0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0</v>
      </c>
      <c r="AA270" s="25">
        <f>IF(NOTA[[#This Row],[JUMLAH]]="","",NOTA[[#This Row],[JUMLAH]]-NOTA[[#This Row],[DISC]])</f>
        <v>5625000</v>
      </c>
      <c r="AB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70" s="25">
        <f>IF(OR(NOTA[[#This Row],[QTY]]="",NOTA[[#This Row],[HARGA SATUAN]]="",),"",NOTA[[#This Row],[QTY]]*NOTA[[#This Row],[HARGA SATUAN]])</f>
        <v>5625000</v>
      </c>
      <c r="AF270" s="22">
        <f ca="1">IF(NOTA[ID_H]="","",INDEX(NOTA[TANGGAL],MATCH(,INDIRECT(ADDRESS(ROW(NOTA[TANGGAL]),COLUMN(NOTA[TANGGAL]))&amp;":"&amp;ADDRESS(ROW(),COLUMN(NOTA[TANGGAL]))),-1)))</f>
        <v>45058</v>
      </c>
      <c r="AG270" s="17" t="str">
        <f ca="1">IF(NOTA[[#This Row],[NAMA BARANG]]="","",INDEX(NOTA[SUPPLIER],MATCH(,INDIRECT(ADDRESS(ROW(NOTA[ID]),COLUMN(NOTA[ID]))&amp;":"&amp;ADDRESS(ROW(),COLUMN(NOTA[ID]))),-1)))</f>
        <v>ETJ</v>
      </c>
      <c r="AH270" s="17" t="str">
        <f ca="1">IF(NOTA[[#This Row],[ID_H]]="","",IF(NOTA[[#This Row],[FAKTUR]]="",INDIRECT(ADDRESS(ROW()-1,COLUMN())),NOTA[[#This Row],[FAKTUR]]))</f>
        <v>UNTANA</v>
      </c>
      <c r="AI270" s="27" t="str">
        <f ca="1">IF(NOTA[[#This Row],[ID]]="","",COUNTIF(NOTA[ID_H],NOTA[[#This Row],[ID_H]]))</f>
        <v/>
      </c>
      <c r="AJ270" s="27">
        <f ca="1">IF(NOTA[[#This Row],[TGL.NOTA]]="",IF(NOTA[[#This Row],[SUPPLIER_H]]="","",AJ269),MONTH(NOTA[[#This Row],[TGL.NOTA]]))</f>
        <v>5</v>
      </c>
      <c r="AK270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M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N2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0" s="27" t="str">
        <f>IF(NOTA[[#This Row],[CONCAT4]]="","",_xlfn.IFNA(MATCH(NOTA[[#This Row],[CONCAT4]],[2]!RAW[CONCAT_H],0),FALSE))</f>
        <v/>
      </c>
      <c r="AP270" s="146" t="e">
        <f>IF(NOTA[[#This Row],[CONCAT1]]="","",MATCH(NOTA[[#This Row],[CONCAT1]],[3]!db[NB NOTA_C],0)+1)</f>
        <v>#N/A</v>
      </c>
    </row>
    <row r="271" spans="1:42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49</v>
      </c>
      <c r="E271" s="19"/>
      <c r="F271" s="16"/>
      <c r="G271" s="16"/>
      <c r="H271" s="20"/>
      <c r="I271" s="21"/>
      <c r="J271" s="22"/>
      <c r="K271" s="21"/>
      <c r="L271" s="16" t="s">
        <v>459</v>
      </c>
      <c r="M271" s="23"/>
      <c r="N271" s="21">
        <v>250</v>
      </c>
      <c r="O271" s="16" t="s">
        <v>457</v>
      </c>
      <c r="P271" s="17">
        <v>1250</v>
      </c>
      <c r="Q271" s="34"/>
      <c r="R271" s="28"/>
      <c r="S271" s="24"/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312500</v>
      </c>
      <c r="X271" s="25">
        <f>IF(NOTA[[#This Row],[JUMLAH]]="","",NOTA[[#This Row],[JUMLAH]]*NOTA[[#This Row],[DISC 1]])</f>
        <v>0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0</v>
      </c>
      <c r="AA271" s="25">
        <f>IF(NOTA[[#This Row],[JUMLAH]]="","",NOTA[[#This Row],[JUMLAH]]-NOTA[[#This Row],[DISC]])</f>
        <v>312500</v>
      </c>
      <c r="AB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17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E271" s="25">
        <f>IF(OR(NOTA[[#This Row],[QTY]]="",NOTA[[#This Row],[HARGA SATUAN]]="",),"",NOTA[[#This Row],[QTY]]*NOTA[[#This Row],[HARGA SATUAN]])</f>
        <v>312500</v>
      </c>
      <c r="AF271" s="22">
        <f ca="1">IF(NOTA[ID_H]="","",INDEX(NOTA[TANGGAL],MATCH(,INDIRECT(ADDRESS(ROW(NOTA[TANGGAL]),COLUMN(NOTA[TANGGAL]))&amp;":"&amp;ADDRESS(ROW(),COLUMN(NOTA[TANGGAL]))),-1)))</f>
        <v>45058</v>
      </c>
      <c r="AG271" s="17" t="str">
        <f ca="1">IF(NOTA[[#This Row],[NAMA BARANG]]="","",INDEX(NOTA[SUPPLIER],MATCH(,INDIRECT(ADDRESS(ROW(NOTA[ID]),COLUMN(NOTA[ID]))&amp;":"&amp;ADDRESS(ROW(),COLUMN(NOTA[ID]))),-1)))</f>
        <v>ETJ</v>
      </c>
      <c r="AH271" s="17" t="str">
        <f ca="1">IF(NOTA[[#This Row],[ID_H]]="","",IF(NOTA[[#This Row],[FAKTUR]]="",INDIRECT(ADDRESS(ROW()-1,COLUMN())),NOTA[[#This Row],[FAKTUR]]))</f>
        <v>UNTANA</v>
      </c>
      <c r="AI271" s="27" t="str">
        <f ca="1">IF(NOTA[[#This Row],[ID]]="","",COUNTIF(NOTA[ID_H],NOTA[[#This Row],[ID_H]]))</f>
        <v/>
      </c>
      <c r="AJ271" s="27">
        <f ca="1">IF(NOTA[[#This Row],[TGL.NOTA]]="",IF(NOTA[[#This Row],[SUPPLIER_H]]="","",AJ270),MONTH(NOTA[[#This Row],[TGL.NOTA]]))</f>
        <v>5</v>
      </c>
      <c r="AK271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M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1" s="27" t="str">
        <f>IF(NOTA[[#This Row],[CONCAT4]]="","",_xlfn.IFNA(MATCH(NOTA[[#This Row],[CONCAT4]],[2]!RAW[CONCAT_H],0),FALSE))</f>
        <v/>
      </c>
      <c r="AP271" s="146" t="e">
        <f>IF(NOTA[[#This Row],[CONCAT1]]="","",MATCH(NOTA[[#This Row],[CONCAT1]],[3]!db[NB NOTA_C],0)+1)</f>
        <v>#N/A</v>
      </c>
    </row>
    <row r="272" spans="1:42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49</v>
      </c>
      <c r="E272" s="19"/>
      <c r="F272" s="16"/>
      <c r="G272" s="16"/>
      <c r="H272" s="20"/>
      <c r="I272" s="21"/>
      <c r="J272" s="22"/>
      <c r="K272" s="21"/>
      <c r="L272" s="16" t="s">
        <v>459</v>
      </c>
      <c r="M272" s="23"/>
      <c r="N272" s="21">
        <v>170</v>
      </c>
      <c r="O272" s="16" t="s">
        <v>457</v>
      </c>
      <c r="P272" s="17">
        <v>1250</v>
      </c>
      <c r="Q272" s="38"/>
      <c r="R272" s="28"/>
      <c r="S272" s="24"/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212500</v>
      </c>
      <c r="X272" s="25">
        <f>IF(NOTA[[#This Row],[JUMLAH]]="","",NOTA[[#This Row],[JUMLAH]]*NOTA[[#This Row],[DISC 1]])</f>
        <v>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0</v>
      </c>
      <c r="AA272" s="25">
        <f>IF(NOTA[[#This Row],[JUMLAH]]="","",NOTA[[#This Row],[JUMLAH]]-NOTA[[#This Row],[DISC]])</f>
        <v>212500</v>
      </c>
      <c r="AB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17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E272" s="25">
        <f>IF(OR(NOTA[[#This Row],[QTY]]="",NOTA[[#This Row],[HARGA SATUAN]]="",),"",NOTA[[#This Row],[QTY]]*NOTA[[#This Row],[HARGA SATUAN]])</f>
        <v>212500</v>
      </c>
      <c r="AF272" s="22">
        <f ca="1">IF(NOTA[ID_H]="","",INDEX(NOTA[TANGGAL],MATCH(,INDIRECT(ADDRESS(ROW(NOTA[TANGGAL]),COLUMN(NOTA[TANGGAL]))&amp;":"&amp;ADDRESS(ROW(),COLUMN(NOTA[TANGGAL]))),-1)))</f>
        <v>45058</v>
      </c>
      <c r="AG272" s="17" t="str">
        <f ca="1">IF(NOTA[[#This Row],[NAMA BARANG]]="","",INDEX(NOTA[SUPPLIER],MATCH(,INDIRECT(ADDRESS(ROW(NOTA[ID]),COLUMN(NOTA[ID]))&amp;":"&amp;ADDRESS(ROW(),COLUMN(NOTA[ID]))),-1)))</f>
        <v>ETJ</v>
      </c>
      <c r="AH272" s="17" t="str">
        <f ca="1">IF(NOTA[[#This Row],[ID_H]]="","",IF(NOTA[[#This Row],[FAKTUR]]="",INDIRECT(ADDRESS(ROW()-1,COLUMN())),NOTA[[#This Row],[FAKTUR]]))</f>
        <v>UNTANA</v>
      </c>
      <c r="AI272" s="27" t="str">
        <f ca="1">IF(NOTA[[#This Row],[ID]]="","",COUNTIF(NOTA[ID_H],NOTA[[#This Row],[ID_H]]))</f>
        <v/>
      </c>
      <c r="AJ272" s="27">
        <f ca="1">IF(NOTA[[#This Row],[TGL.NOTA]]="",IF(NOTA[[#This Row],[SUPPLIER_H]]="","",AJ271),MONTH(NOTA[[#This Row],[TGL.NOTA]]))</f>
        <v>5</v>
      </c>
      <c r="AK272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M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2" s="27" t="str">
        <f>IF(NOTA[[#This Row],[CONCAT4]]="","",_xlfn.IFNA(MATCH(NOTA[[#This Row],[CONCAT4]],[2]!RAW[CONCAT_H],0),FALSE))</f>
        <v/>
      </c>
      <c r="AP272" s="146" t="e">
        <f>IF(NOTA[[#This Row],[CONCAT1]]="","",MATCH(NOTA[[#This Row],[CONCAT1]],[3]!db[NB NOTA_C],0)+1)</f>
        <v>#N/A</v>
      </c>
    </row>
    <row r="273" spans="1:42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49</v>
      </c>
      <c r="E273" s="19"/>
      <c r="F273" s="21"/>
      <c r="G273" s="21"/>
      <c r="H273" s="41"/>
      <c r="I273" s="21"/>
      <c r="J273" s="22"/>
      <c r="K273" s="21"/>
      <c r="L273" s="16" t="s">
        <v>456</v>
      </c>
      <c r="M273" s="23"/>
      <c r="N273" s="21">
        <v>20</v>
      </c>
      <c r="O273" s="16" t="s">
        <v>457</v>
      </c>
      <c r="P273" s="17">
        <v>1250</v>
      </c>
      <c r="Q273" s="34"/>
      <c r="R273" s="28"/>
      <c r="S273" s="24"/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25000</v>
      </c>
      <c r="X273" s="25">
        <f>IF(NOTA[[#This Row],[JUMLAH]]="","",NOTA[[#This Row],[JUMLAH]]*NOTA[[#This Row],[DISC 1]])</f>
        <v>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0</v>
      </c>
      <c r="AA273" s="25">
        <f>IF(NOTA[[#This Row],[JUMLAH]]="","",NOTA[[#This Row],[JUMLAH]]-NOTA[[#This Row],[DISC]])</f>
        <v>25000</v>
      </c>
      <c r="AB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D273" s="17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E273" s="25">
        <f>IF(OR(NOTA[[#This Row],[QTY]]="",NOTA[[#This Row],[HARGA SATUAN]]="",),"",NOTA[[#This Row],[QTY]]*NOTA[[#This Row],[HARGA SATUAN]])</f>
        <v>25000</v>
      </c>
      <c r="AF273" s="22">
        <f ca="1">IF(NOTA[ID_H]="","",INDEX(NOTA[TANGGAL],MATCH(,INDIRECT(ADDRESS(ROW(NOTA[TANGGAL]),COLUMN(NOTA[TANGGAL]))&amp;":"&amp;ADDRESS(ROW(),COLUMN(NOTA[TANGGAL]))),-1)))</f>
        <v>45058</v>
      </c>
      <c r="AG273" s="17" t="str">
        <f ca="1">IF(NOTA[[#This Row],[NAMA BARANG]]="","",INDEX(NOTA[SUPPLIER],MATCH(,INDIRECT(ADDRESS(ROW(NOTA[ID]),COLUMN(NOTA[ID]))&amp;":"&amp;ADDRESS(ROW(),COLUMN(NOTA[ID]))),-1)))</f>
        <v>ETJ</v>
      </c>
      <c r="AH273" s="17" t="str">
        <f ca="1">IF(NOTA[[#This Row],[ID_H]]="","",IF(NOTA[[#This Row],[FAKTUR]]="",INDIRECT(ADDRESS(ROW()-1,COLUMN())),NOTA[[#This Row],[FAKTUR]]))</f>
        <v>UNTANA</v>
      </c>
      <c r="AI273" s="27" t="str">
        <f ca="1">IF(NOTA[[#This Row],[ID]]="","",COUNTIF(NOTA[ID_H],NOTA[[#This Row],[ID_H]]))</f>
        <v/>
      </c>
      <c r="AJ273" s="27">
        <f ca="1">IF(NOTA[[#This Row],[TGL.NOTA]]="",IF(NOTA[[#This Row],[SUPPLIER_H]]="","",AJ272),MONTH(NOTA[[#This Row],[TGL.NOTA]]))</f>
        <v>5</v>
      </c>
      <c r="AK273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M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N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3" s="27" t="str">
        <f>IF(NOTA[[#This Row],[CONCAT4]]="","",_xlfn.IFNA(MATCH(NOTA[[#This Row],[CONCAT4]],[2]!RAW[CONCAT_H],0),FALSE))</f>
        <v/>
      </c>
      <c r="AP273" s="146" t="e">
        <f>IF(NOTA[[#This Row],[CONCAT1]]="","",MATCH(NOTA[[#This Row],[CONCAT1]],[3]!db[NB NOTA_C],0)+1)</f>
        <v>#N/A</v>
      </c>
    </row>
    <row r="274" spans="1:42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25" t="str">
        <f>IF(OR(NOTA[[#This Row],[QTY]]="",NOTA[[#This Row],[HARGA SATUAN]]="",),"",NOTA[[#This Row],[QTY]]*NOTA[[#This Row],[HARGA SATUAN]])</f>
        <v/>
      </c>
      <c r="AF274" s="22" t="str">
        <f ca="1">IF(NOTA[ID_H]="","",INDEX(NOTA[TANGGAL],MATCH(,INDIRECT(ADDRESS(ROW(NOTA[TANGGAL]),COLUMN(NOTA[TANGGAL]))&amp;":"&amp;ADDRESS(ROW(),COLUMN(NOTA[TANGGAL]))),-1)))</f>
        <v/>
      </c>
      <c r="AG274" s="17" t="str">
        <f ca="1">IF(NOTA[[#This Row],[NAMA BARANG]]="","",INDEX(NOTA[SUPPLIER],MATCH(,INDIRECT(ADDRESS(ROW(NOTA[ID]),COLUMN(NOTA[ID]))&amp;":"&amp;ADDRESS(ROW(),COLUMN(NOTA[ID]))),-1)))</f>
        <v/>
      </c>
      <c r="AH274" s="17" t="str">
        <f ca="1">IF(NOTA[[#This Row],[ID_H]]="","",IF(NOTA[[#This Row],[FAKTUR]]="",INDIRECT(ADDRESS(ROW()-1,COLUMN())),NOTA[[#This Row],[FAKTUR]]))</f>
        <v/>
      </c>
      <c r="AI274" s="27" t="str">
        <f ca="1">IF(NOTA[[#This Row],[ID]]="","",COUNTIF(NOTA[ID_H],NOTA[[#This Row],[ID_H]]))</f>
        <v/>
      </c>
      <c r="AJ274" s="27" t="str">
        <f ca="1">IF(NOTA[[#This Row],[TGL.NOTA]]="",IF(NOTA[[#This Row],[SUPPLIER_H]]="","",AJ273),MONTH(NOTA[[#This Row],[TGL.NOTA]]))</f>
        <v/>
      </c>
      <c r="AK274" s="27" t="str">
        <f>LOWER(SUBSTITUTE(SUBSTITUTE(SUBSTITUTE(SUBSTITUTE(SUBSTITUTE(SUBSTITUTE(SUBSTITUTE(SUBSTITUTE(SUBSTITUTE(NOTA[NAMA BARANG]," ",),".",""),"-",""),"(",""),")",""),",",""),"/",""),"""",""),"+",""))</f>
        <v/>
      </c>
      <c r="AL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4" s="27" t="str">
        <f>IF(NOTA[[#This Row],[CONCAT4]]="","",_xlfn.IFNA(MATCH(NOTA[[#This Row],[CONCAT4]],[2]!RAW[CONCAT_H],0),FALSE))</f>
        <v/>
      </c>
      <c r="AP274" s="146" t="str">
        <f>IF(NOTA[[#This Row],[CONCAT1]]="","",MATCH(NOTA[[#This Row],[CONCAT1]],[3]!db[NB NOTA_C],0)+1)</f>
        <v/>
      </c>
    </row>
    <row r="275" spans="1:42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50</v>
      </c>
      <c r="E275" s="19">
        <v>45057</v>
      </c>
      <c r="F275" s="16" t="s">
        <v>460</v>
      </c>
      <c r="G275" s="16" t="s">
        <v>112</v>
      </c>
      <c r="H275" s="20" t="s">
        <v>461</v>
      </c>
      <c r="I275" s="21"/>
      <c r="J275" s="22">
        <v>45057</v>
      </c>
      <c r="K275" s="21"/>
      <c r="L275" s="16" t="s">
        <v>462</v>
      </c>
      <c r="M275" s="23"/>
      <c r="N275" s="21">
        <v>7</v>
      </c>
      <c r="O275" s="16" t="s">
        <v>146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5" s="25">
        <f>IF(OR(NOTA[[#This Row],[QTY]]="",NOTA[[#This Row],[HARGA SATUAN]]="",),"",NOTA[[#This Row],[QTY]]*NOTA[[#This Row],[HARGA SATUAN]])</f>
        <v>1127000</v>
      </c>
      <c r="AF275" s="22">
        <f ca="1">IF(NOTA[ID_H]="","",INDEX(NOTA[TANGGAL],MATCH(,INDIRECT(ADDRESS(ROW(NOTA[TANGGAL]),COLUMN(NOTA[TANGGAL]))&amp;":"&amp;ADDRESS(ROW(),COLUMN(NOTA[TANGGAL]))),-1)))</f>
        <v>45057</v>
      </c>
      <c r="AG275" s="17" t="str">
        <f ca="1">IF(NOTA[[#This Row],[NAMA BARANG]]="","",INDEX(NOTA[SUPPLIER],MATCH(,INDIRECT(ADDRESS(ROW(NOTA[ID]),COLUMN(NOTA[ID]))&amp;":"&amp;ADDRESS(ROW(),COLUMN(NOTA[ID]))),-1)))</f>
        <v>GLORY</v>
      </c>
      <c r="AH275" s="17" t="str">
        <f ca="1">IF(NOTA[[#This Row],[ID_H]]="","",IF(NOTA[[#This Row],[FAKTUR]]="",INDIRECT(ADDRESS(ROW()-1,COLUMN())),NOTA[[#This Row],[FAKTUR]]))</f>
        <v>UNTANA</v>
      </c>
      <c r="AI275" s="27">
        <f ca="1">IF(NOTA[[#This Row],[ID]]="","",COUNTIF(NOTA[ID_H],NOTA[[#This Row],[ID_H]]))</f>
        <v>2</v>
      </c>
      <c r="AJ275" s="27">
        <f>IF(NOTA[[#This Row],[TGL.NOTA]]="",IF(NOTA[[#This Row],[SUPPLIER_H]]="","",AJ274),MONTH(NOTA[[#This Row],[TGL.NOTA]]))</f>
        <v>5</v>
      </c>
      <c r="AK275" s="27" t="str">
        <f>LOWER(SUBSTITUTE(SUBSTITUTE(SUBSTITUTE(SUBSTITUTE(SUBSTITUTE(SUBSTITUTE(SUBSTITUTE(SUBSTITUTE(SUBSTITUTE(NOTA[NAMA BARANG]," ",),".",""),"-",""),"(",""),")",""),",",""),"/",""),"""",""),"+",""))</f>
        <v>btbatik</v>
      </c>
      <c r="AL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M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N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O275" s="27" t="e">
        <f>IF(NOTA[[#This Row],[CONCAT4]]="","",_xlfn.IFNA(MATCH(NOTA[[#This Row],[CONCAT4]],[2]!RAW[CONCAT_H],0),FALSE))</f>
        <v>#REF!</v>
      </c>
      <c r="AP275" s="146">
        <f>IF(NOTA[[#This Row],[CONCAT1]]="","",MATCH(NOTA[[#This Row],[CONCAT1]],[3]!db[NB NOTA_C],0)+1)</f>
        <v>358</v>
      </c>
    </row>
    <row r="276" spans="1:42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50</v>
      </c>
      <c r="E276" s="19"/>
      <c r="F276" s="21"/>
      <c r="G276" s="21"/>
      <c r="H276" s="41"/>
      <c r="I276" s="21"/>
      <c r="J276" s="22"/>
      <c r="K276" s="21"/>
      <c r="L276" s="16" t="s">
        <v>463</v>
      </c>
      <c r="M276" s="23"/>
      <c r="N276" s="21">
        <v>100</v>
      </c>
      <c r="O276" s="16" t="s">
        <v>160</v>
      </c>
      <c r="P276" s="17">
        <v>12800</v>
      </c>
      <c r="Q276" s="34"/>
      <c r="R276" s="28"/>
      <c r="S276" s="24"/>
      <c r="T276" s="24"/>
      <c r="U276" s="25"/>
      <c r="V276" s="26" t="s">
        <v>464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D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276" s="25">
        <f>IF(OR(NOTA[[#This Row],[QTY]]="",NOTA[[#This Row],[HARGA SATUAN]]="",),"",NOTA[[#This Row],[QTY]]*NOTA[[#This Row],[HARGA SATUAN]])</f>
        <v>1280000</v>
      </c>
      <c r="AF276" s="22">
        <f ca="1">IF(NOTA[ID_H]="","",INDEX(NOTA[TANGGAL],MATCH(,INDIRECT(ADDRESS(ROW(NOTA[TANGGAL]),COLUMN(NOTA[TANGGAL]))&amp;":"&amp;ADDRESS(ROW(),COLUMN(NOTA[TANGGAL]))),-1)))</f>
        <v>45057</v>
      </c>
      <c r="AG276" s="17" t="str">
        <f ca="1">IF(NOTA[[#This Row],[NAMA BARANG]]="","",INDEX(NOTA[SUPPLIER],MATCH(,INDIRECT(ADDRESS(ROW(NOTA[ID]),COLUMN(NOTA[ID]))&amp;":"&amp;ADDRESS(ROW(),COLUMN(NOTA[ID]))),-1)))</f>
        <v>GLORY</v>
      </c>
      <c r="AH276" s="17" t="str">
        <f ca="1">IF(NOTA[[#This Row],[ID_H]]="","",IF(NOTA[[#This Row],[FAKTUR]]="",INDIRECT(ADDRESS(ROW()-1,COLUMN())),NOTA[[#This Row],[FAKTUR]]))</f>
        <v>UNTANA</v>
      </c>
      <c r="AI276" s="27" t="str">
        <f ca="1">IF(NOTA[[#This Row],[ID]]="","",COUNTIF(NOTA[ID_H],NOTA[[#This Row],[ID_H]]))</f>
        <v/>
      </c>
      <c r="AJ276" s="27">
        <f ca="1">IF(NOTA[[#This Row],[TGL.NOTA]]="",IF(NOTA[[#This Row],[SUPPLIER_H]]="","",AJ275),MONTH(NOTA[[#This Row],[TGL.NOTA]]))</f>
        <v>5</v>
      </c>
      <c r="AK276" s="27" t="str">
        <f>LOWER(SUBSTITUTE(SUBSTITUTE(SUBSTITUTE(SUBSTITUTE(SUBSTITUTE(SUBSTITUTE(SUBSTITUTE(SUBSTITUTE(SUBSTITUTE(NOTA[NAMA BARANG]," ",),".",""),"-",""),"(",""),")",""),",",""),"/",""),"""",""),"+",""))</f>
        <v>agbatik</v>
      </c>
      <c r="AL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M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N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6" s="27" t="str">
        <f>IF(NOTA[[#This Row],[CONCAT4]]="","",_xlfn.IFNA(MATCH(NOTA[[#This Row],[CONCAT4]],[2]!RAW[CONCAT_H],0),FALSE))</f>
        <v/>
      </c>
      <c r="AP276" s="146">
        <f>IF(NOTA[[#This Row],[CONCAT1]]="","",MATCH(NOTA[[#This Row],[CONCAT1]],[3]!db[NB NOTA_C],0)+1)</f>
        <v>45</v>
      </c>
    </row>
    <row r="277" spans="1:42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25" t="str">
        <f>IF(OR(NOTA[[#This Row],[QTY]]="",NOTA[[#This Row],[HARGA SATUAN]]="",),"",NOTA[[#This Row],[QTY]]*NOTA[[#This Row],[HARGA SATUAN]])</f>
        <v/>
      </c>
      <c r="AF277" s="22" t="str">
        <f ca="1">IF(NOTA[ID_H]="","",INDEX(NOTA[TANGGAL],MATCH(,INDIRECT(ADDRESS(ROW(NOTA[TANGGAL]),COLUMN(NOTA[TANGGAL]))&amp;":"&amp;ADDRESS(ROW(),COLUMN(NOTA[TANGGAL]))),-1)))</f>
        <v/>
      </c>
      <c r="AG277" s="17" t="str">
        <f ca="1">IF(NOTA[[#This Row],[NAMA BARANG]]="","",INDEX(NOTA[SUPPLIER],MATCH(,INDIRECT(ADDRESS(ROW(NOTA[ID]),COLUMN(NOTA[ID]))&amp;":"&amp;ADDRESS(ROW(),COLUMN(NOTA[ID]))),-1)))</f>
        <v/>
      </c>
      <c r="AH277" s="17" t="str">
        <f ca="1">IF(NOTA[[#This Row],[ID_H]]="","",IF(NOTA[[#This Row],[FAKTUR]]="",INDIRECT(ADDRESS(ROW()-1,COLUMN())),NOTA[[#This Row],[FAKTUR]]))</f>
        <v/>
      </c>
      <c r="AI277" s="27" t="str">
        <f ca="1">IF(NOTA[[#This Row],[ID]]="","",COUNTIF(NOTA[ID_H],NOTA[[#This Row],[ID_H]]))</f>
        <v/>
      </c>
      <c r="AJ277" s="27" t="str">
        <f ca="1">IF(NOTA[[#This Row],[TGL.NOTA]]="",IF(NOTA[[#This Row],[SUPPLIER_H]]="","",AJ276),MONTH(NOTA[[#This Row],[TGL.NOTA]]))</f>
        <v/>
      </c>
      <c r="AK277" s="27" t="str">
        <f>LOWER(SUBSTITUTE(SUBSTITUTE(SUBSTITUTE(SUBSTITUTE(SUBSTITUTE(SUBSTITUTE(SUBSTITUTE(SUBSTITUTE(SUBSTITUTE(NOTA[NAMA BARANG]," ",),".",""),"-",""),"(",""),")",""),",",""),"/",""),"""",""),"+",""))</f>
        <v/>
      </c>
      <c r="AL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7" s="27" t="str">
        <f>IF(NOTA[[#This Row],[CONCAT4]]="","",_xlfn.IFNA(MATCH(NOTA[[#This Row],[CONCAT4]],[2]!RAW[CONCAT_H],0),FALSE))</f>
        <v/>
      </c>
      <c r="AP277" s="146" t="str">
        <f>IF(NOTA[[#This Row],[CONCAT1]]="","",MATCH(NOTA[[#This Row],[CONCAT1]],[3]!db[NB NOTA_C],0)+1)</f>
        <v/>
      </c>
    </row>
    <row r="278" spans="1:42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51</v>
      </c>
      <c r="E278" s="19">
        <v>45056</v>
      </c>
      <c r="F278" s="16" t="s">
        <v>111</v>
      </c>
      <c r="G278" s="16" t="s">
        <v>112</v>
      </c>
      <c r="H278" s="20" t="s">
        <v>474</v>
      </c>
      <c r="I278" s="16"/>
      <c r="J278" s="22">
        <v>45052</v>
      </c>
      <c r="K278" s="84"/>
      <c r="L278" s="16" t="s">
        <v>465</v>
      </c>
      <c r="M278" s="23">
        <v>2</v>
      </c>
      <c r="N278" s="21">
        <v>240</v>
      </c>
      <c r="O278" s="16" t="s">
        <v>160</v>
      </c>
      <c r="P278" s="17">
        <v>15250</v>
      </c>
      <c r="Q278" s="34"/>
      <c r="R278" s="28" t="s">
        <v>428</v>
      </c>
      <c r="S278" s="24"/>
      <c r="T278" s="24"/>
      <c r="U278" s="25"/>
      <c r="V278" s="26"/>
      <c r="W278" s="25">
        <f>IF(NOTA[[#This Row],[HARGA/ CTN]]="",NOTA[[#This Row],[JUMLAH_H]],NOTA[[#This Row],[HARGA/ CTN]]*IF(NOTA[[#This Row],[C]]="",0,NOTA[[#This Row],[C]]))</f>
        <v>3660000</v>
      </c>
      <c r="X278" s="25">
        <f>IF(NOTA[[#This Row],[JUMLAH]]="","",NOTA[[#This Row],[JUMLAH]]*NOTA[[#This Row],[DISC 1]])</f>
        <v>0</v>
      </c>
      <c r="Y278" s="25">
        <f>IF(NOTA[[#This Row],[JUMLAH]]="","",(NOTA[[#This Row],[JUMLAH]]-NOTA[[#This Row],[DISC 1-]])*NOTA[[#This Row],[DISC 2]])</f>
        <v>0</v>
      </c>
      <c r="Z278" s="25">
        <f>IF(NOTA[[#This Row],[JUMLAH]]="","",NOTA[[#This Row],[DISC 1-]]+NOTA[[#This Row],[DISC 2-]])</f>
        <v>0</v>
      </c>
      <c r="AA278" s="25">
        <f>IF(NOTA[[#This Row],[JUMLAH]]="","",NOTA[[#This Row],[JUMLAH]]-NOTA[[#This Row],[DISC]])</f>
        <v>3660000</v>
      </c>
      <c r="AB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278" s="25">
        <f>IF(OR(NOTA[[#This Row],[QTY]]="",NOTA[[#This Row],[HARGA SATUAN]]="",),"",NOTA[[#This Row],[QTY]]*NOTA[[#This Row],[HARGA SATUAN]])</f>
        <v>3660000</v>
      </c>
      <c r="AF278" s="22">
        <f ca="1">IF(NOTA[ID_H]="","",INDEX(NOTA[TANGGAL],MATCH(,INDIRECT(ADDRESS(ROW(NOTA[TANGGAL]),COLUMN(NOTA[TANGGAL]))&amp;":"&amp;ADDRESS(ROW(),COLUMN(NOTA[TANGGAL]))),-1)))</f>
        <v>45056</v>
      </c>
      <c r="AG278" s="17" t="str">
        <f ca="1">IF(NOTA[[#This Row],[NAMA BARANG]]="","",INDEX(NOTA[SUPPLIER],MATCH(,INDIRECT(ADDRESS(ROW(NOTA[ID]),COLUMN(NOTA[ID]))&amp;":"&amp;ADDRESS(ROW(),COLUMN(NOTA[ID]))),-1)))</f>
        <v>SBS</v>
      </c>
      <c r="AH278" s="17" t="str">
        <f ca="1">IF(NOTA[[#This Row],[ID_H]]="","",IF(NOTA[[#This Row],[FAKTUR]]="",INDIRECT(ADDRESS(ROW()-1,COLUMN())),NOTA[[#This Row],[FAKTUR]]))</f>
        <v>UNTANA</v>
      </c>
      <c r="AI278" s="27">
        <f ca="1">IF(NOTA[[#This Row],[ID]]="","",COUNTIF(NOTA[ID_H],NOTA[[#This Row],[ID_H]]))</f>
        <v>8</v>
      </c>
      <c r="AJ278" s="27">
        <f>IF(NOTA[[#This Row],[TGL.NOTA]]="",IF(NOTA[[#This Row],[SUPPLIER_H]]="","",AJ277),MONTH(NOTA[[#This Row],[TGL.NOTA]]))</f>
        <v>5</v>
      </c>
      <c r="AK278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L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M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N27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O278" s="27" t="e">
        <f>IF(NOTA[[#This Row],[CONCAT4]]="","",_xlfn.IFNA(MATCH(NOTA[[#This Row],[CONCAT4]],[2]!RAW[CONCAT_H],0),FALSE))</f>
        <v>#REF!</v>
      </c>
      <c r="AP278" s="146" t="e">
        <f>IF(NOTA[[#This Row],[CONCAT1]]="","",MATCH(NOTA[[#This Row],[CONCAT1]],[3]!db[NB NOTA_C],0)+1)</f>
        <v>#N/A</v>
      </c>
    </row>
    <row r="279" spans="1:42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51</v>
      </c>
      <c r="E279" s="19"/>
      <c r="F279" s="16"/>
      <c r="G279" s="16"/>
      <c r="H279" s="20"/>
      <c r="I279" s="16"/>
      <c r="J279" s="22"/>
      <c r="K279" s="21"/>
      <c r="L279" s="16" t="s">
        <v>466</v>
      </c>
      <c r="M279" s="23">
        <v>2</v>
      </c>
      <c r="N279" s="21">
        <v>384</v>
      </c>
      <c r="O279" s="16" t="s">
        <v>160</v>
      </c>
      <c r="P279" s="17">
        <v>9200</v>
      </c>
      <c r="Q279" s="34"/>
      <c r="R279" s="28" t="s">
        <v>427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3532800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3532800</v>
      </c>
      <c r="AB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79" s="25">
        <f>IF(OR(NOTA[[#This Row],[QTY]]="",NOTA[[#This Row],[HARGA SATUAN]]="",),"",NOTA[[#This Row],[QTY]]*NOTA[[#This Row],[HARGA SATUAN]])</f>
        <v>3532800</v>
      </c>
      <c r="AF279" s="22">
        <f ca="1">IF(NOTA[ID_H]="","",INDEX(NOTA[TANGGAL],MATCH(,INDIRECT(ADDRESS(ROW(NOTA[TANGGAL]),COLUMN(NOTA[TANGGAL]))&amp;":"&amp;ADDRESS(ROW(),COLUMN(NOTA[TANGGAL]))),-1)))</f>
        <v>45056</v>
      </c>
      <c r="AG279" s="17" t="str">
        <f ca="1">IF(NOTA[[#This Row],[NAMA BARANG]]="","",INDEX(NOTA[SUPPLIER],MATCH(,INDIRECT(ADDRESS(ROW(NOTA[ID]),COLUMN(NOTA[ID]))&amp;":"&amp;ADDRESS(ROW(),COLUMN(NOTA[ID]))),-1)))</f>
        <v>SBS</v>
      </c>
      <c r="AH279" s="17" t="str">
        <f ca="1">IF(NOTA[[#This Row],[ID_H]]="","",IF(NOTA[[#This Row],[FAKTUR]]="",INDIRECT(ADDRESS(ROW()-1,COLUMN())),NOTA[[#This Row],[FAKTUR]]))</f>
        <v>UNTANA</v>
      </c>
      <c r="AI279" s="27" t="str">
        <f ca="1">IF(NOTA[[#This Row],[ID]]="","",COUNTIF(NOTA[ID_H],NOTA[[#This Row],[ID_H]]))</f>
        <v/>
      </c>
      <c r="AJ279" s="27">
        <f ca="1">IF(NOTA[[#This Row],[TGL.NOTA]]="",IF(NOTA[[#This Row],[SUPPLIER_H]]="","",AJ278),MONTH(NOTA[[#This Row],[TGL.NOTA]]))</f>
        <v>5</v>
      </c>
      <c r="AK279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L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M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N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9" s="27" t="str">
        <f>IF(NOTA[[#This Row],[CONCAT4]]="","",_xlfn.IFNA(MATCH(NOTA[[#This Row],[CONCAT4]],[2]!RAW[CONCAT_H],0),FALSE))</f>
        <v/>
      </c>
      <c r="AP279" s="146" t="e">
        <f>IF(NOTA[[#This Row],[CONCAT1]]="","",MATCH(NOTA[[#This Row],[CONCAT1]],[3]!db[NB NOTA_C],0)+1)</f>
        <v>#N/A</v>
      </c>
    </row>
    <row r="280" spans="1:42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51</v>
      </c>
      <c r="E280" s="19"/>
      <c r="F280" s="16"/>
      <c r="G280" s="16"/>
      <c r="H280" s="41"/>
      <c r="I280" s="16"/>
      <c r="J280" s="22"/>
      <c r="K280" s="21"/>
      <c r="L280" s="16" t="s">
        <v>467</v>
      </c>
      <c r="M280" s="23">
        <v>2</v>
      </c>
      <c r="N280" s="21">
        <v>288</v>
      </c>
      <c r="O280" s="16" t="s">
        <v>160</v>
      </c>
      <c r="P280" s="17">
        <v>11600</v>
      </c>
      <c r="Q280" s="34"/>
      <c r="R280" s="28" t="s">
        <v>161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3340800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3340800</v>
      </c>
      <c r="AB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0" s="25">
        <f>IF(OR(NOTA[[#This Row],[QTY]]="",NOTA[[#This Row],[HARGA SATUAN]]="",),"",NOTA[[#This Row],[QTY]]*NOTA[[#This Row],[HARGA SATUAN]])</f>
        <v>3340800</v>
      </c>
      <c r="AF280" s="22">
        <f ca="1">IF(NOTA[ID_H]="","",INDEX(NOTA[TANGGAL],MATCH(,INDIRECT(ADDRESS(ROW(NOTA[TANGGAL]),COLUMN(NOTA[TANGGAL]))&amp;":"&amp;ADDRESS(ROW(),COLUMN(NOTA[TANGGAL]))),-1)))</f>
        <v>45056</v>
      </c>
      <c r="AG280" s="17" t="str">
        <f ca="1">IF(NOTA[[#This Row],[NAMA BARANG]]="","",INDEX(NOTA[SUPPLIER],MATCH(,INDIRECT(ADDRESS(ROW(NOTA[ID]),COLUMN(NOTA[ID]))&amp;":"&amp;ADDRESS(ROW(),COLUMN(NOTA[ID]))),-1)))</f>
        <v>SBS</v>
      </c>
      <c r="AH280" s="17" t="str">
        <f ca="1">IF(NOTA[[#This Row],[ID_H]]="","",IF(NOTA[[#This Row],[FAKTUR]]="",INDIRECT(ADDRESS(ROW()-1,COLUMN())),NOTA[[#This Row],[FAKTUR]]))</f>
        <v>UNTANA</v>
      </c>
      <c r="AI280" s="27" t="str">
        <f ca="1">IF(NOTA[[#This Row],[ID]]="","",COUNTIF(NOTA[ID_H],NOTA[[#This Row],[ID_H]]))</f>
        <v/>
      </c>
      <c r="AJ280" s="27">
        <f ca="1">IF(NOTA[[#This Row],[TGL.NOTA]]="",IF(NOTA[[#This Row],[SUPPLIER_H]]="","",AJ279),MONTH(NOTA[[#This Row],[TGL.NOTA]]))</f>
        <v>5</v>
      </c>
      <c r="AK280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L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M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N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0" s="27" t="str">
        <f>IF(NOTA[[#This Row],[CONCAT4]]="","",_xlfn.IFNA(MATCH(NOTA[[#This Row],[CONCAT4]],[2]!RAW[CONCAT_H],0),FALSE))</f>
        <v/>
      </c>
      <c r="AP280" s="146" t="e">
        <f>IF(NOTA[[#This Row],[CONCAT1]]="","",MATCH(NOTA[[#This Row],[CONCAT1]],[3]!db[NB NOTA_C],0)+1)</f>
        <v>#N/A</v>
      </c>
    </row>
    <row r="281" spans="1:42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51</v>
      </c>
      <c r="E281" s="19"/>
      <c r="F281" s="21"/>
      <c r="G281" s="21"/>
      <c r="H281" s="41"/>
      <c r="I281" s="21"/>
      <c r="J281" s="22"/>
      <c r="K281" s="21"/>
      <c r="L281" s="144" t="s">
        <v>468</v>
      </c>
      <c r="M281" s="23">
        <v>2</v>
      </c>
      <c r="N281" s="21">
        <v>336</v>
      </c>
      <c r="O281" s="16" t="s">
        <v>160</v>
      </c>
      <c r="P281" s="17">
        <v>11850</v>
      </c>
      <c r="Q281" s="34"/>
      <c r="R281" s="28" t="s">
        <v>429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3981600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3981600</v>
      </c>
      <c r="AB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E281" s="25">
        <f>IF(OR(NOTA[[#This Row],[QTY]]="",NOTA[[#This Row],[HARGA SATUAN]]="",),"",NOTA[[#This Row],[QTY]]*NOTA[[#This Row],[HARGA SATUAN]])</f>
        <v>3981600</v>
      </c>
      <c r="AF281" s="22">
        <f ca="1">IF(NOTA[ID_H]="","",INDEX(NOTA[TANGGAL],MATCH(,INDIRECT(ADDRESS(ROW(NOTA[TANGGAL]),COLUMN(NOTA[TANGGAL]))&amp;":"&amp;ADDRESS(ROW(),COLUMN(NOTA[TANGGAL]))),-1)))</f>
        <v>45056</v>
      </c>
      <c r="AG281" s="17" t="str">
        <f ca="1">IF(NOTA[[#This Row],[NAMA BARANG]]="","",INDEX(NOTA[SUPPLIER],MATCH(,INDIRECT(ADDRESS(ROW(NOTA[ID]),COLUMN(NOTA[ID]))&amp;":"&amp;ADDRESS(ROW(),COLUMN(NOTA[ID]))),-1)))</f>
        <v>SBS</v>
      </c>
      <c r="AH281" s="17" t="str">
        <f ca="1">IF(NOTA[[#This Row],[ID_H]]="","",IF(NOTA[[#This Row],[FAKTUR]]="",INDIRECT(ADDRESS(ROW()-1,COLUMN())),NOTA[[#This Row],[FAKTUR]]))</f>
        <v>UNTANA</v>
      </c>
      <c r="AI281" s="27" t="str">
        <f ca="1">IF(NOTA[[#This Row],[ID]]="","",COUNTIF(NOTA[ID_H],NOTA[[#This Row],[ID_H]]))</f>
        <v/>
      </c>
      <c r="AJ281" s="27">
        <f ca="1">IF(NOTA[[#This Row],[TGL.NOTA]]="",IF(NOTA[[#This Row],[SUPPLIER_H]]="","",AJ280),MONTH(NOTA[[#This Row],[TGL.NOTA]]))</f>
        <v>5</v>
      </c>
      <c r="AK28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L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M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N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1" s="27" t="str">
        <f>IF(NOTA[[#This Row],[CONCAT4]]="","",_xlfn.IFNA(MATCH(NOTA[[#This Row],[CONCAT4]],[2]!RAW[CONCAT_H],0),FALSE))</f>
        <v/>
      </c>
      <c r="AP281" s="146" t="e">
        <f>IF(NOTA[[#This Row],[CONCAT1]]="","",MATCH(NOTA[[#This Row],[CONCAT1]],[3]!db[NB NOTA_C],0)+1)</f>
        <v>#N/A</v>
      </c>
    </row>
    <row r="282" spans="1:42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51</v>
      </c>
      <c r="E282" s="19"/>
      <c r="F282" s="16"/>
      <c r="G282" s="16"/>
      <c r="H282" s="20"/>
      <c r="I282" s="21"/>
      <c r="J282" s="22"/>
      <c r="K282" s="21"/>
      <c r="L282" s="16" t="s">
        <v>469</v>
      </c>
      <c r="M282" s="23">
        <v>2</v>
      </c>
      <c r="N282" s="21">
        <v>288</v>
      </c>
      <c r="O282" s="16" t="s">
        <v>160</v>
      </c>
      <c r="P282" s="17">
        <v>11600</v>
      </c>
      <c r="Q282" s="34"/>
      <c r="R282" s="28" t="s">
        <v>161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3340800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3340800</v>
      </c>
      <c r="AB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2" s="25">
        <f>IF(OR(NOTA[[#This Row],[QTY]]="",NOTA[[#This Row],[HARGA SATUAN]]="",),"",NOTA[[#This Row],[QTY]]*NOTA[[#This Row],[HARGA SATUAN]])</f>
        <v>3340800</v>
      </c>
      <c r="AF282" s="22">
        <f ca="1">IF(NOTA[ID_H]="","",INDEX(NOTA[TANGGAL],MATCH(,INDIRECT(ADDRESS(ROW(NOTA[TANGGAL]),COLUMN(NOTA[TANGGAL]))&amp;":"&amp;ADDRESS(ROW(),COLUMN(NOTA[TANGGAL]))),-1)))</f>
        <v>45056</v>
      </c>
      <c r="AG282" s="17" t="str">
        <f ca="1">IF(NOTA[[#This Row],[NAMA BARANG]]="","",INDEX(NOTA[SUPPLIER],MATCH(,INDIRECT(ADDRESS(ROW(NOTA[ID]),COLUMN(NOTA[ID]))&amp;":"&amp;ADDRESS(ROW(),COLUMN(NOTA[ID]))),-1)))</f>
        <v>SBS</v>
      </c>
      <c r="AH282" s="17" t="str">
        <f ca="1">IF(NOTA[[#This Row],[ID_H]]="","",IF(NOTA[[#This Row],[FAKTUR]]="",INDIRECT(ADDRESS(ROW()-1,COLUMN())),NOTA[[#This Row],[FAKTUR]]))</f>
        <v>UNTANA</v>
      </c>
      <c r="AI282" s="27" t="str">
        <f ca="1">IF(NOTA[[#This Row],[ID]]="","",COUNTIF(NOTA[ID_H],NOTA[[#This Row],[ID_H]]))</f>
        <v/>
      </c>
      <c r="AJ282" s="27">
        <f ca="1">IF(NOTA[[#This Row],[TGL.NOTA]]="",IF(NOTA[[#This Row],[SUPPLIER_H]]="","",AJ281),MONTH(NOTA[[#This Row],[TGL.NOTA]]))</f>
        <v>5</v>
      </c>
      <c r="AK282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L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M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N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2" s="27" t="str">
        <f>IF(NOTA[[#This Row],[CONCAT4]]="","",_xlfn.IFNA(MATCH(NOTA[[#This Row],[CONCAT4]],[2]!RAW[CONCAT_H],0),FALSE))</f>
        <v/>
      </c>
      <c r="AP282" s="146" t="e">
        <f>IF(NOTA[[#This Row],[CONCAT1]]="","",MATCH(NOTA[[#This Row],[CONCAT1]],[3]!db[NB NOTA_C],0)+1)</f>
        <v>#N/A</v>
      </c>
    </row>
    <row r="283" spans="1:42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>
        <f ca="1">IF(NOTA[[#This Row],[NAMA BARANG]]="","",INDEX(NOTA[ID],MATCH(,INDIRECT(ADDRESS(ROW(NOTA[ID]),COLUMN(NOTA[ID]))&amp;":"&amp;ADDRESS(ROW(),COLUMN(NOTA[ID]))),-1)))</f>
        <v>51</v>
      </c>
      <c r="E283" s="19"/>
      <c r="F283" s="21"/>
      <c r="G283" s="21"/>
      <c r="H283" s="41"/>
      <c r="I283" s="16"/>
      <c r="J283" s="22"/>
      <c r="K283" s="21"/>
      <c r="L283" s="16" t="s">
        <v>470</v>
      </c>
      <c r="M283" s="23">
        <v>2</v>
      </c>
      <c r="N283" s="21">
        <v>288</v>
      </c>
      <c r="O283" s="16" t="s">
        <v>160</v>
      </c>
      <c r="P283" s="17">
        <v>11600</v>
      </c>
      <c r="Q283" s="34"/>
      <c r="R283" s="28" t="s">
        <v>161</v>
      </c>
      <c r="S283" s="24"/>
      <c r="T283" s="24"/>
      <c r="U283" s="25"/>
      <c r="V283" s="26"/>
      <c r="W283" s="25">
        <f>IF(NOTA[[#This Row],[HARGA/ CTN]]="",NOTA[[#This Row],[JUMLAH_H]],NOTA[[#This Row],[HARGA/ CTN]]*IF(NOTA[[#This Row],[C]]="",0,NOTA[[#This Row],[C]]))</f>
        <v>3340800</v>
      </c>
      <c r="X283" s="25">
        <f>IF(NOTA[[#This Row],[JUMLAH]]="","",NOTA[[#This Row],[JUMLAH]]*NOTA[[#This Row],[DISC 1]])</f>
        <v>0</v>
      </c>
      <c r="Y283" s="25">
        <f>IF(NOTA[[#This Row],[JUMLAH]]="","",(NOTA[[#This Row],[JUMLAH]]-NOTA[[#This Row],[DISC 1-]])*NOTA[[#This Row],[DISC 2]])</f>
        <v>0</v>
      </c>
      <c r="Z283" s="25">
        <f>IF(NOTA[[#This Row],[JUMLAH]]="","",NOTA[[#This Row],[DISC 1-]]+NOTA[[#This Row],[DISC 2-]])</f>
        <v>0</v>
      </c>
      <c r="AA283" s="25">
        <f>IF(NOTA[[#This Row],[JUMLAH]]="","",NOTA[[#This Row],[JUMLAH]]-NOTA[[#This Row],[DISC]])</f>
        <v>3340800</v>
      </c>
      <c r="AB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3" s="25">
        <f>IF(OR(NOTA[[#This Row],[QTY]]="",NOTA[[#This Row],[HARGA SATUAN]]="",),"",NOTA[[#This Row],[QTY]]*NOTA[[#This Row],[HARGA SATUAN]])</f>
        <v>3340800</v>
      </c>
      <c r="AF283" s="22">
        <f ca="1">IF(NOTA[ID_H]="","",INDEX(NOTA[TANGGAL],MATCH(,INDIRECT(ADDRESS(ROW(NOTA[TANGGAL]),COLUMN(NOTA[TANGGAL]))&amp;":"&amp;ADDRESS(ROW(),COLUMN(NOTA[TANGGAL]))),-1)))</f>
        <v>45056</v>
      </c>
      <c r="AG283" s="17" t="str">
        <f ca="1">IF(NOTA[[#This Row],[NAMA BARANG]]="","",INDEX(NOTA[SUPPLIER],MATCH(,INDIRECT(ADDRESS(ROW(NOTA[ID]),COLUMN(NOTA[ID]))&amp;":"&amp;ADDRESS(ROW(),COLUMN(NOTA[ID]))),-1)))</f>
        <v>SBS</v>
      </c>
      <c r="AH283" s="17" t="str">
        <f ca="1">IF(NOTA[[#This Row],[ID_H]]="","",IF(NOTA[[#This Row],[FAKTUR]]="",INDIRECT(ADDRESS(ROW()-1,COLUMN())),NOTA[[#This Row],[FAKTUR]]))</f>
        <v>UNTANA</v>
      </c>
      <c r="AI283" s="27" t="str">
        <f ca="1">IF(NOTA[[#This Row],[ID]]="","",COUNTIF(NOTA[ID_H],NOTA[[#This Row],[ID_H]]))</f>
        <v/>
      </c>
      <c r="AJ283" s="27">
        <f ca="1">IF(NOTA[[#This Row],[TGL.NOTA]]="",IF(NOTA[[#This Row],[SUPPLIER_H]]="","",AJ282),MONTH(NOTA[[#This Row],[TGL.NOTA]]))</f>
        <v>5</v>
      </c>
      <c r="AK283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L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M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N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3" s="27" t="str">
        <f>IF(NOTA[[#This Row],[CONCAT4]]="","",_xlfn.IFNA(MATCH(NOTA[[#This Row],[CONCAT4]],[2]!RAW[CONCAT_H],0),FALSE))</f>
        <v/>
      </c>
      <c r="AP283" s="146" t="e">
        <f>IF(NOTA[[#This Row],[CONCAT1]]="","",MATCH(NOTA[[#This Row],[CONCAT1]],[3]!db[NB NOTA_C],0)+1)</f>
        <v>#N/A</v>
      </c>
    </row>
    <row r="284" spans="1:42" ht="20.100000000000001" customHeight="1" x14ac:dyDescent="0.25">
      <c r="A28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18" t="str">
        <f>IF(NOTA[[#This Row],[ID_P]]="","",MATCH(NOTA[[#This Row],[ID_P]],[1]!B_MSK[N_ID],0))</f>
        <v/>
      </c>
      <c r="D284" s="18">
        <f ca="1">IF(NOTA[[#This Row],[NAMA BARANG]]="","",INDEX(NOTA[ID],MATCH(,INDIRECT(ADDRESS(ROW(NOTA[ID]),COLUMN(NOTA[ID]))&amp;":"&amp;ADDRESS(ROW(),COLUMN(NOTA[ID]))),-1)))</f>
        <v>51</v>
      </c>
      <c r="E284" s="19"/>
      <c r="F284" s="21"/>
      <c r="G284" s="21"/>
      <c r="H284" s="41"/>
      <c r="I284" s="16"/>
      <c r="J284" s="22"/>
      <c r="K284" s="21"/>
      <c r="L284" s="16" t="s">
        <v>471</v>
      </c>
      <c r="M284" s="23">
        <v>2</v>
      </c>
      <c r="N284" s="21">
        <v>288</v>
      </c>
      <c r="O284" s="16" t="s">
        <v>160</v>
      </c>
      <c r="P284" s="17">
        <v>11600</v>
      </c>
      <c r="Q284" s="34"/>
      <c r="R284" s="28" t="s">
        <v>161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3340800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3340800</v>
      </c>
      <c r="AB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4" s="25">
        <f>IF(OR(NOTA[[#This Row],[QTY]]="",NOTA[[#This Row],[HARGA SATUAN]]="",),"",NOTA[[#This Row],[QTY]]*NOTA[[#This Row],[HARGA SATUAN]])</f>
        <v>3340800</v>
      </c>
      <c r="AF284" s="22">
        <f ca="1">IF(NOTA[ID_H]="","",INDEX(NOTA[TANGGAL],MATCH(,INDIRECT(ADDRESS(ROW(NOTA[TANGGAL]),COLUMN(NOTA[TANGGAL]))&amp;":"&amp;ADDRESS(ROW(),COLUMN(NOTA[TANGGAL]))),-1)))</f>
        <v>45056</v>
      </c>
      <c r="AG284" s="17" t="str">
        <f ca="1">IF(NOTA[[#This Row],[NAMA BARANG]]="","",INDEX(NOTA[SUPPLIER],MATCH(,INDIRECT(ADDRESS(ROW(NOTA[ID]),COLUMN(NOTA[ID]))&amp;":"&amp;ADDRESS(ROW(),COLUMN(NOTA[ID]))),-1)))</f>
        <v>SBS</v>
      </c>
      <c r="AH284" s="17" t="str">
        <f ca="1">IF(NOTA[[#This Row],[ID_H]]="","",IF(NOTA[[#This Row],[FAKTUR]]="",INDIRECT(ADDRESS(ROW()-1,COLUMN())),NOTA[[#This Row],[FAKTUR]]))</f>
        <v>UNTANA</v>
      </c>
      <c r="AI284" s="27" t="str">
        <f ca="1">IF(NOTA[[#This Row],[ID]]="","",COUNTIF(NOTA[ID_H],NOTA[[#This Row],[ID_H]]))</f>
        <v/>
      </c>
      <c r="AJ284" s="27">
        <f ca="1">IF(NOTA[[#This Row],[TGL.NOTA]]="",IF(NOTA[[#This Row],[SUPPLIER_H]]="","",AJ283),MONTH(NOTA[[#This Row],[TGL.NOTA]]))</f>
        <v>5</v>
      </c>
      <c r="AK284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L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M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N2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4" s="27" t="str">
        <f>IF(NOTA[[#This Row],[CONCAT4]]="","",_xlfn.IFNA(MATCH(NOTA[[#This Row],[CONCAT4]],[2]!RAW[CONCAT_H],0),FALSE))</f>
        <v/>
      </c>
      <c r="AP284" s="146" t="e">
        <f>IF(NOTA[[#This Row],[CONCAT1]]="","",MATCH(NOTA[[#This Row],[CONCAT1]],[3]!db[NB NOTA_C],0)+1)</f>
        <v>#N/A</v>
      </c>
    </row>
    <row r="285" spans="1:42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>
        <f ca="1">IF(NOTA[[#This Row],[NAMA BARANG]]="","",INDEX(NOTA[ID],MATCH(,INDIRECT(ADDRESS(ROW(NOTA[ID]),COLUMN(NOTA[ID]))&amp;":"&amp;ADDRESS(ROW(),COLUMN(NOTA[ID]))),-1)))</f>
        <v>51</v>
      </c>
      <c r="E285" s="19"/>
      <c r="F285" s="16"/>
      <c r="G285" s="16"/>
      <c r="H285" s="20"/>
      <c r="I285" s="21"/>
      <c r="J285" s="37"/>
      <c r="K285" s="21"/>
      <c r="L285" s="16" t="s">
        <v>472</v>
      </c>
      <c r="M285" s="28">
        <v>2</v>
      </c>
      <c r="N285" s="21">
        <v>288</v>
      </c>
      <c r="O285" s="16" t="s">
        <v>160</v>
      </c>
      <c r="P285" s="17">
        <v>11850</v>
      </c>
      <c r="Q285" s="34"/>
      <c r="R285" s="28" t="s">
        <v>161</v>
      </c>
      <c r="S285" s="24"/>
      <c r="T285" s="24"/>
      <c r="U285" s="25"/>
      <c r="V285" s="26"/>
      <c r="W285" s="25">
        <f>IF(NOTA[[#This Row],[HARGA/ CTN]]="",NOTA[[#This Row],[JUMLAH_H]],NOTA[[#This Row],[HARGA/ CTN]]*IF(NOTA[[#This Row],[C]]="",0,NOTA[[#This Row],[C]]))</f>
        <v>3412800</v>
      </c>
      <c r="X285" s="25">
        <f>IF(NOTA[[#This Row],[JUMLAH]]="","",NOTA[[#This Row],[JUMLAH]]*NOTA[[#This Row],[DISC 1]])</f>
        <v>0</v>
      </c>
      <c r="Y285" s="25">
        <f>IF(NOTA[[#This Row],[JUMLAH]]="","",(NOTA[[#This Row],[JUMLAH]]-NOTA[[#This Row],[DISC 1-]])*NOTA[[#This Row],[DISC 2]])</f>
        <v>0</v>
      </c>
      <c r="Z285" s="25">
        <f>IF(NOTA[[#This Row],[JUMLAH]]="","",NOTA[[#This Row],[DISC 1-]]+NOTA[[#This Row],[DISC 2-]])</f>
        <v>0</v>
      </c>
      <c r="AA285" s="25">
        <f>IF(NOTA[[#This Row],[JUMLAH]]="","",NOTA[[#This Row],[JUMLAH]]-NOTA[[#This Row],[DISC]])</f>
        <v>3412800</v>
      </c>
      <c r="AB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D285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E285" s="25">
        <f>IF(OR(NOTA[[#This Row],[QTY]]="",NOTA[[#This Row],[HARGA SATUAN]]="",),"",NOTA[[#This Row],[QTY]]*NOTA[[#This Row],[HARGA SATUAN]])</f>
        <v>3412800</v>
      </c>
      <c r="AF285" s="22">
        <f ca="1">IF(NOTA[ID_H]="","",INDEX(NOTA[TANGGAL],MATCH(,INDIRECT(ADDRESS(ROW(NOTA[TANGGAL]),COLUMN(NOTA[TANGGAL]))&amp;":"&amp;ADDRESS(ROW(),COLUMN(NOTA[TANGGAL]))),-1)))</f>
        <v>45056</v>
      </c>
      <c r="AG285" s="17" t="str">
        <f ca="1">IF(NOTA[[#This Row],[NAMA BARANG]]="","",INDEX(NOTA[SUPPLIER],MATCH(,INDIRECT(ADDRESS(ROW(NOTA[ID]),COLUMN(NOTA[ID]))&amp;":"&amp;ADDRESS(ROW(),COLUMN(NOTA[ID]))),-1)))</f>
        <v>SBS</v>
      </c>
      <c r="AH285" s="17" t="str">
        <f ca="1">IF(NOTA[[#This Row],[ID_H]]="","",IF(NOTA[[#This Row],[FAKTUR]]="",INDIRECT(ADDRESS(ROW()-1,COLUMN())),NOTA[[#This Row],[FAKTUR]]))</f>
        <v>UNTANA</v>
      </c>
      <c r="AI285" s="27" t="str">
        <f ca="1">IF(NOTA[[#This Row],[ID]]="","",COUNTIF(NOTA[ID_H],NOTA[[#This Row],[ID_H]]))</f>
        <v/>
      </c>
      <c r="AJ285" s="27">
        <f ca="1">IF(NOTA[[#This Row],[TGL.NOTA]]="",IF(NOTA[[#This Row],[SUPPLIER_H]]="","",AJ284),MONTH(NOTA[[#This Row],[TGL.NOTA]]))</f>
        <v>5</v>
      </c>
      <c r="AK285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L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M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N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5" s="27" t="str">
        <f>IF(NOTA[[#This Row],[CONCAT4]]="","",_xlfn.IFNA(MATCH(NOTA[[#This Row],[CONCAT4]],[2]!RAW[CONCAT_H],0),FALSE))</f>
        <v/>
      </c>
      <c r="AP285" s="146" t="e">
        <f>IF(NOTA[[#This Row],[CONCAT1]]="","",MATCH(NOTA[[#This Row],[CONCAT1]],[3]!db[NB NOTA_C],0)+1)</f>
        <v>#N/A</v>
      </c>
    </row>
    <row r="286" spans="1:42" ht="20.100000000000001" customHeight="1" x14ac:dyDescent="0.25">
      <c r="A28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18" t="str">
        <f>IF(NOTA[[#This Row],[ID_P]]="","",MATCH(NOTA[[#This Row],[ID_P]],[1]!B_MSK[N_ID],0))</f>
        <v/>
      </c>
      <c r="D286" s="18" t="str">
        <f ca="1">IF(NOTA[[#This Row],[NAMA BARANG]]="","",INDEX(NOTA[ID],MATCH(,INDIRECT(ADDRESS(ROW(NOTA[ID]),COLUMN(NOTA[ID]))&amp;":"&amp;ADDRESS(ROW(),COLUMN(NOTA[ID]))),-1)))</f>
        <v/>
      </c>
      <c r="E286" s="19"/>
      <c r="F286" s="16"/>
      <c r="G286" s="16"/>
      <c r="H286" s="20"/>
      <c r="I286" s="21"/>
      <c r="J286" s="22"/>
      <c r="K286" s="21"/>
      <c r="L286" s="16"/>
      <c r="M286" s="23"/>
      <c r="N286" s="21"/>
      <c r="O286" s="16"/>
      <c r="P286" s="17"/>
      <c r="Q286" s="34"/>
      <c r="R286" s="28"/>
      <c r="S286" s="24"/>
      <c r="T286" s="24"/>
      <c r="U286" s="25"/>
      <c r="V286" s="26"/>
      <c r="W286" s="25" t="str">
        <f>IF(NOTA[[#This Row],[HARGA/ CTN]]="",NOTA[[#This Row],[JUMLAH_H]],NOTA[[#This Row],[HARGA/ CTN]]*IF(NOTA[[#This Row],[C]]="",0,NOTA[[#This Row],[C]]))</f>
        <v/>
      </c>
      <c r="X286" s="25" t="str">
        <f>IF(NOTA[[#This Row],[JUMLAH]]="","",NOTA[[#This Row],[JUMLAH]]*NOTA[[#This Row],[DISC 1]])</f>
        <v/>
      </c>
      <c r="Y286" s="25" t="str">
        <f>IF(NOTA[[#This Row],[JUMLAH]]="","",(NOTA[[#This Row],[JUMLAH]]-NOTA[[#This Row],[DISC 1-]])*NOTA[[#This Row],[DISC 2]])</f>
        <v/>
      </c>
      <c r="Z286" s="25" t="str">
        <f>IF(NOTA[[#This Row],[JUMLAH]]="","",NOTA[[#This Row],[DISC 1-]]+NOTA[[#This Row],[DISC 2-]])</f>
        <v/>
      </c>
      <c r="AA286" s="25" t="str">
        <f>IF(NOTA[[#This Row],[JUMLAH]]="","",NOTA[[#This Row],[JUMLAH]]-NOTA[[#This Row],[DISC]])</f>
        <v/>
      </c>
      <c r="AB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25" t="str">
        <f>IF(OR(NOTA[[#This Row],[QTY]]="",NOTA[[#This Row],[HARGA SATUAN]]="",),"",NOTA[[#This Row],[QTY]]*NOTA[[#This Row],[HARGA SATUAN]])</f>
        <v/>
      </c>
      <c r="AF286" s="22" t="str">
        <f ca="1">IF(NOTA[ID_H]="","",INDEX(NOTA[TANGGAL],MATCH(,INDIRECT(ADDRESS(ROW(NOTA[TANGGAL]),COLUMN(NOTA[TANGGAL]))&amp;":"&amp;ADDRESS(ROW(),COLUMN(NOTA[TANGGAL]))),-1)))</f>
        <v/>
      </c>
      <c r="AG286" s="17" t="str">
        <f ca="1">IF(NOTA[[#This Row],[NAMA BARANG]]="","",INDEX(NOTA[SUPPLIER],MATCH(,INDIRECT(ADDRESS(ROW(NOTA[ID]),COLUMN(NOTA[ID]))&amp;":"&amp;ADDRESS(ROW(),COLUMN(NOTA[ID]))),-1)))</f>
        <v/>
      </c>
      <c r="AH286" s="17" t="str">
        <f ca="1">IF(NOTA[[#This Row],[ID_H]]="","",IF(NOTA[[#This Row],[FAKTUR]]="",INDIRECT(ADDRESS(ROW()-1,COLUMN())),NOTA[[#This Row],[FAKTUR]]))</f>
        <v/>
      </c>
      <c r="AI286" s="27" t="str">
        <f ca="1">IF(NOTA[[#This Row],[ID]]="","",COUNTIF(NOTA[ID_H],NOTA[[#This Row],[ID_H]]))</f>
        <v/>
      </c>
      <c r="AJ286" s="27" t="str">
        <f ca="1">IF(NOTA[[#This Row],[TGL.NOTA]]="",IF(NOTA[[#This Row],[SUPPLIER_H]]="","",AJ285),MONTH(NOTA[[#This Row],[TGL.NOTA]]))</f>
        <v/>
      </c>
      <c r="AK286" s="27" t="str">
        <f>LOWER(SUBSTITUTE(SUBSTITUTE(SUBSTITUTE(SUBSTITUTE(SUBSTITUTE(SUBSTITUTE(SUBSTITUTE(SUBSTITUTE(SUBSTITUTE(NOTA[NAMA BARANG]," ",),".",""),"-",""),"(",""),")",""),",",""),"/",""),"""",""),"+",""))</f>
        <v/>
      </c>
      <c r="AL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6" s="27" t="str">
        <f>IF(NOTA[[#This Row],[CONCAT4]]="","",_xlfn.IFNA(MATCH(NOTA[[#This Row],[CONCAT4]],[2]!RAW[CONCAT_H],0),FALSE))</f>
        <v/>
      </c>
      <c r="AP286" s="146" t="str">
        <f>IF(NOTA[[#This Row],[CONCAT1]]="","",MATCH(NOTA[[#This Row],[CONCAT1]],[3]!db[NB NOTA_C],0)+1)</f>
        <v/>
      </c>
    </row>
    <row r="287" spans="1:42" ht="20.100000000000001" customHeight="1" x14ac:dyDescent="0.25">
      <c r="A287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87" s="18" t="e">
        <f ca="1">IF(NOTA[[#This Row],[ID_P]]="","",MATCH(NOTA[[#This Row],[ID_P]],[1]!B_MSK[N_ID],0))</f>
        <v>#REF!</v>
      </c>
      <c r="D287" s="18">
        <f ca="1">IF(NOTA[[#This Row],[NAMA BARANG]]="","",INDEX(NOTA[ID],MATCH(,INDIRECT(ADDRESS(ROW(NOTA[ID]),COLUMN(NOTA[ID]))&amp;":"&amp;ADDRESS(ROW(),COLUMN(NOTA[ID]))),-1)))</f>
        <v>52</v>
      </c>
      <c r="E287" s="19"/>
      <c r="F287" s="16" t="s">
        <v>111</v>
      </c>
      <c r="G287" s="16" t="s">
        <v>112</v>
      </c>
      <c r="H287" s="20" t="s">
        <v>473</v>
      </c>
      <c r="I287" s="21"/>
      <c r="J287" s="22">
        <v>45082</v>
      </c>
      <c r="K287" s="21"/>
      <c r="L287" s="16" t="s">
        <v>475</v>
      </c>
      <c r="M287" s="23">
        <v>2</v>
      </c>
      <c r="N287" s="21">
        <v>288</v>
      </c>
      <c r="O287" s="16" t="s">
        <v>160</v>
      </c>
      <c r="P287" s="17">
        <v>10500</v>
      </c>
      <c r="Q287" s="34"/>
      <c r="R287" s="28" t="s">
        <v>161</v>
      </c>
      <c r="S287" s="24"/>
      <c r="T287" s="24"/>
      <c r="U287" s="25"/>
      <c r="V287" s="26"/>
      <c r="W287" s="25">
        <f>IF(NOTA[[#This Row],[HARGA/ CTN]]="",NOTA[[#This Row],[JUMLAH_H]],NOTA[[#This Row],[HARGA/ CTN]]*IF(NOTA[[#This Row],[C]]="",0,NOTA[[#This Row],[C]]))</f>
        <v>3024000</v>
      </c>
      <c r="X287" s="25">
        <f>IF(NOTA[[#This Row],[JUMLAH]]="","",NOTA[[#This Row],[JUMLAH]]*NOTA[[#This Row],[DISC 1]])</f>
        <v>0</v>
      </c>
      <c r="Y287" s="25">
        <f>IF(NOTA[[#This Row],[JUMLAH]]="","",(NOTA[[#This Row],[JUMLAH]]-NOTA[[#This Row],[DISC 1-]])*NOTA[[#This Row],[DISC 2]])</f>
        <v>0</v>
      </c>
      <c r="Z287" s="25">
        <f>IF(NOTA[[#This Row],[JUMLAH]]="","",NOTA[[#This Row],[DISC 1-]]+NOTA[[#This Row],[DISC 2-]])</f>
        <v>0</v>
      </c>
      <c r="AA287" s="25">
        <f>IF(NOTA[[#This Row],[JUMLAH]]="","",NOTA[[#This Row],[JUMLAH]]-NOTA[[#This Row],[DISC]])</f>
        <v>3024000</v>
      </c>
      <c r="AB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287" s="25">
        <f>IF(OR(NOTA[[#This Row],[QTY]]="",NOTA[[#This Row],[HARGA SATUAN]]="",),"",NOTA[[#This Row],[QTY]]*NOTA[[#This Row],[HARGA SATUAN]])</f>
        <v>3024000</v>
      </c>
      <c r="AF287" s="22">
        <f ca="1">IF(NOTA[ID_H]="","",INDEX(NOTA[TANGGAL],MATCH(,INDIRECT(ADDRESS(ROW(NOTA[TANGGAL]),COLUMN(NOTA[TANGGAL]))&amp;":"&amp;ADDRESS(ROW(),COLUMN(NOTA[TANGGAL]))),-1)))</f>
        <v>45056</v>
      </c>
      <c r="AG287" s="17" t="str">
        <f ca="1">IF(NOTA[[#This Row],[NAMA BARANG]]="","",INDEX(NOTA[SUPPLIER],MATCH(,INDIRECT(ADDRESS(ROW(NOTA[ID]),COLUMN(NOTA[ID]))&amp;":"&amp;ADDRESS(ROW(),COLUMN(NOTA[ID]))),-1)))</f>
        <v>SBS</v>
      </c>
      <c r="AH287" s="17" t="str">
        <f ca="1">IF(NOTA[[#This Row],[ID_H]]="","",IF(NOTA[[#This Row],[FAKTUR]]="",INDIRECT(ADDRESS(ROW()-1,COLUMN())),NOTA[[#This Row],[FAKTUR]]))</f>
        <v>UNTANA</v>
      </c>
      <c r="AI287" s="27">
        <f ca="1">IF(NOTA[[#This Row],[ID]]="","",COUNTIF(NOTA[ID_H],NOTA[[#This Row],[ID_H]]))</f>
        <v>5</v>
      </c>
      <c r="AJ287" s="27">
        <f>IF(NOTA[[#This Row],[TGL.NOTA]]="",IF(NOTA[[#This Row],[SUPPLIER_H]]="","",AJ286),MONTH(NOTA[[#This Row],[TGL.NOTA]]))</f>
        <v>6</v>
      </c>
      <c r="AK287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L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M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N287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O287" s="27" t="e">
        <f>IF(NOTA[[#This Row],[CONCAT4]]="","",_xlfn.IFNA(MATCH(NOTA[[#This Row],[CONCAT4]],[2]!RAW[CONCAT_H],0),FALSE))</f>
        <v>#REF!</v>
      </c>
      <c r="AP287" s="146" t="e">
        <f>IF(NOTA[[#This Row],[CONCAT1]]="","",MATCH(NOTA[[#This Row],[CONCAT1]],[3]!db[NB NOTA_C],0)+1)</f>
        <v>#N/A</v>
      </c>
    </row>
    <row r="288" spans="1:42" ht="20.100000000000001" customHeight="1" x14ac:dyDescent="0.25">
      <c r="A28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18" t="str">
        <f>IF(NOTA[[#This Row],[ID_P]]="","",MATCH(NOTA[[#This Row],[ID_P]],[1]!B_MSK[N_ID],0))</f>
        <v/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/>
      <c r="G288" s="21"/>
      <c r="H288" s="41"/>
      <c r="I288" s="21"/>
      <c r="J288" s="22"/>
      <c r="K288" s="21"/>
      <c r="L288" s="16" t="s">
        <v>476</v>
      </c>
      <c r="M288" s="23">
        <v>2</v>
      </c>
      <c r="N288" s="21">
        <v>288</v>
      </c>
      <c r="O288" s="16" t="s">
        <v>160</v>
      </c>
      <c r="P288" s="17">
        <v>11600</v>
      </c>
      <c r="Q288" s="34"/>
      <c r="R288" s="28" t="s">
        <v>161</v>
      </c>
      <c r="S288" s="39"/>
      <c r="T288" s="24"/>
      <c r="U288" s="25"/>
      <c r="V288" s="26"/>
      <c r="W288" s="25">
        <f>IF(NOTA[[#This Row],[HARGA/ CTN]]="",NOTA[[#This Row],[JUMLAH_H]],NOTA[[#This Row],[HARGA/ CTN]]*IF(NOTA[[#This Row],[C]]="",0,NOTA[[#This Row],[C]]))</f>
        <v>3340800</v>
      </c>
      <c r="X288" s="25">
        <f>IF(NOTA[[#This Row],[JUMLAH]]="","",NOTA[[#This Row],[JUMLAH]]*NOTA[[#This Row],[DISC 1]])</f>
        <v>0</v>
      </c>
      <c r="Y288" s="25">
        <f>IF(NOTA[[#This Row],[JUMLAH]]="","",(NOTA[[#This Row],[JUMLAH]]-NOTA[[#This Row],[DISC 1-]])*NOTA[[#This Row],[DISC 2]])</f>
        <v>0</v>
      </c>
      <c r="Z288" s="25">
        <f>IF(NOTA[[#This Row],[JUMLAH]]="","",NOTA[[#This Row],[DISC 1-]]+NOTA[[#This Row],[DISC 2-]])</f>
        <v>0</v>
      </c>
      <c r="AA288" s="25">
        <f>IF(NOTA[[#This Row],[JUMLAH]]="","",NOTA[[#This Row],[JUMLAH]]-NOTA[[#This Row],[DISC]])</f>
        <v>3340800</v>
      </c>
      <c r="AB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8" s="25">
        <f>IF(OR(NOTA[[#This Row],[QTY]]="",NOTA[[#This Row],[HARGA SATUAN]]="",),"",NOTA[[#This Row],[QTY]]*NOTA[[#This Row],[HARGA SATUAN]])</f>
        <v>3340800</v>
      </c>
      <c r="AF288" s="22">
        <f ca="1">IF(NOTA[ID_H]="","",INDEX(NOTA[TANGGAL],MATCH(,INDIRECT(ADDRESS(ROW(NOTA[TANGGAL]),COLUMN(NOTA[TANGGAL]))&amp;":"&amp;ADDRESS(ROW(),COLUMN(NOTA[TANGGAL]))),-1)))</f>
        <v>45056</v>
      </c>
      <c r="AG288" s="17" t="str">
        <f ca="1">IF(NOTA[[#This Row],[NAMA BARANG]]="","",INDEX(NOTA[SUPPLIER],MATCH(,INDIRECT(ADDRESS(ROW(NOTA[ID]),COLUMN(NOTA[ID]))&amp;":"&amp;ADDRESS(ROW(),COLUMN(NOTA[ID]))),-1)))</f>
        <v>SBS</v>
      </c>
      <c r="AH288" s="17" t="str">
        <f ca="1">IF(NOTA[[#This Row],[ID_H]]="","",IF(NOTA[[#This Row],[FAKTUR]]="",INDIRECT(ADDRESS(ROW()-1,COLUMN())),NOTA[[#This Row],[FAKTUR]]))</f>
        <v>UNTANA</v>
      </c>
      <c r="AI288" s="27" t="str">
        <f ca="1">IF(NOTA[[#This Row],[ID]]="","",COUNTIF(NOTA[ID_H],NOTA[[#This Row],[ID_H]]))</f>
        <v/>
      </c>
      <c r="AJ288" s="27">
        <f ca="1">IF(NOTA[[#This Row],[TGL.NOTA]]="",IF(NOTA[[#This Row],[SUPPLIER_H]]="","",AJ287),MONTH(NOTA[[#This Row],[TGL.NOTA]]))</f>
        <v>6</v>
      </c>
      <c r="AK288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L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M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N2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8" s="27" t="str">
        <f>IF(NOTA[[#This Row],[CONCAT4]]="","",_xlfn.IFNA(MATCH(NOTA[[#This Row],[CONCAT4]],[2]!RAW[CONCAT_H],0),FALSE))</f>
        <v/>
      </c>
      <c r="AP288" s="146" t="e">
        <f>IF(NOTA[[#This Row],[CONCAT1]]="","",MATCH(NOTA[[#This Row],[CONCAT1]],[3]!db[NB NOTA_C],0)+1)</f>
        <v>#N/A</v>
      </c>
    </row>
    <row r="289" spans="1:42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477</v>
      </c>
      <c r="M289" s="23">
        <v>2</v>
      </c>
      <c r="N289" s="21">
        <v>384</v>
      </c>
      <c r="O289" s="16" t="s">
        <v>160</v>
      </c>
      <c r="P289" s="17">
        <v>9200</v>
      </c>
      <c r="Q289" s="34"/>
      <c r="R289" s="28" t="s">
        <v>427</v>
      </c>
      <c r="S289" s="24"/>
      <c r="T289" s="24"/>
      <c r="U289" s="25"/>
      <c r="V289" s="26"/>
      <c r="W289" s="25">
        <f>IF(NOTA[[#This Row],[HARGA/ CTN]]="",NOTA[[#This Row],[JUMLAH_H]],NOTA[[#This Row],[HARGA/ CTN]]*IF(NOTA[[#This Row],[C]]="",0,NOTA[[#This Row],[C]]))</f>
        <v>3532800</v>
      </c>
      <c r="X289" s="25">
        <f>IF(NOTA[[#This Row],[JUMLAH]]="","",NOTA[[#This Row],[JUMLAH]]*NOTA[[#This Row],[DISC 1]])</f>
        <v>0</v>
      </c>
      <c r="Y289" s="25">
        <f>IF(NOTA[[#This Row],[JUMLAH]]="","",(NOTA[[#This Row],[JUMLAH]]-NOTA[[#This Row],[DISC 1-]])*NOTA[[#This Row],[DISC 2]])</f>
        <v>0</v>
      </c>
      <c r="Z289" s="25">
        <f>IF(NOTA[[#This Row],[JUMLAH]]="","",NOTA[[#This Row],[DISC 1-]]+NOTA[[#This Row],[DISC 2-]])</f>
        <v>0</v>
      </c>
      <c r="AA289" s="25">
        <f>IF(NOTA[[#This Row],[JUMLAH]]="","",NOTA[[#This Row],[JUMLAH]]-NOTA[[#This Row],[DISC]])</f>
        <v>3532800</v>
      </c>
      <c r="AB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89" s="25">
        <f>IF(OR(NOTA[[#This Row],[QTY]]="",NOTA[[#This Row],[HARGA SATUAN]]="",),"",NOTA[[#This Row],[QTY]]*NOTA[[#This Row],[HARGA SATUAN]])</f>
        <v>3532800</v>
      </c>
      <c r="AF289" s="22">
        <f ca="1">IF(NOTA[ID_H]="","",INDEX(NOTA[TANGGAL],MATCH(,INDIRECT(ADDRESS(ROW(NOTA[TANGGAL]),COLUMN(NOTA[TANGGAL]))&amp;":"&amp;ADDRESS(ROW(),COLUMN(NOTA[TANGGAL]))),-1)))</f>
        <v>45056</v>
      </c>
      <c r="AG289" s="17" t="str">
        <f ca="1">IF(NOTA[[#This Row],[NAMA BARANG]]="","",INDEX(NOTA[SUPPLIER],MATCH(,INDIRECT(ADDRESS(ROW(NOTA[ID]),COLUMN(NOTA[ID]))&amp;":"&amp;ADDRESS(ROW(),COLUMN(NOTA[ID]))),-1)))</f>
        <v>SBS</v>
      </c>
      <c r="AH289" s="17" t="str">
        <f ca="1">IF(NOTA[[#This Row],[ID_H]]="","",IF(NOTA[[#This Row],[FAKTUR]]="",INDIRECT(ADDRESS(ROW()-1,COLUMN())),NOTA[[#This Row],[FAKTUR]]))</f>
        <v>UNTANA</v>
      </c>
      <c r="AI289" s="27" t="str">
        <f ca="1">IF(NOTA[[#This Row],[ID]]="","",COUNTIF(NOTA[ID_H],NOTA[[#This Row],[ID_H]]))</f>
        <v/>
      </c>
      <c r="AJ289" s="27">
        <f ca="1">IF(NOTA[[#This Row],[TGL.NOTA]]="",IF(NOTA[[#This Row],[SUPPLIER_H]]="","",AJ288),MONTH(NOTA[[#This Row],[TGL.NOTA]]))</f>
        <v>6</v>
      </c>
      <c r="AK289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L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M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N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9" s="27" t="str">
        <f>IF(NOTA[[#This Row],[CONCAT4]]="","",_xlfn.IFNA(MATCH(NOTA[[#This Row],[CONCAT4]],[2]!RAW[CONCAT_H],0),FALSE))</f>
        <v/>
      </c>
      <c r="AP289" s="146" t="e">
        <f>IF(NOTA[[#This Row],[CONCAT1]]="","",MATCH(NOTA[[#This Row],[CONCAT1]],[3]!db[NB NOTA_C],0)+1)</f>
        <v>#N/A</v>
      </c>
    </row>
    <row r="290" spans="1:42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478</v>
      </c>
      <c r="M290" s="23">
        <v>2</v>
      </c>
      <c r="N290" s="21">
        <v>384</v>
      </c>
      <c r="O290" s="16" t="s">
        <v>160</v>
      </c>
      <c r="P290" s="17">
        <v>10500</v>
      </c>
      <c r="Q290" s="34"/>
      <c r="R290" s="28" t="s">
        <v>427</v>
      </c>
      <c r="S290" s="24"/>
      <c r="T290" s="24"/>
      <c r="U290" s="25"/>
      <c r="V290" s="26"/>
      <c r="W290" s="25">
        <f>IF(NOTA[[#This Row],[HARGA/ CTN]]="",NOTA[[#This Row],[JUMLAH_H]],NOTA[[#This Row],[HARGA/ CTN]]*IF(NOTA[[#This Row],[C]]="",0,NOTA[[#This Row],[C]]))</f>
        <v>4032000</v>
      </c>
      <c r="X290" s="25">
        <f>IF(NOTA[[#This Row],[JUMLAH]]="","",NOTA[[#This Row],[JUMLAH]]*NOTA[[#This Row],[DISC 1]])</f>
        <v>0</v>
      </c>
      <c r="Y290" s="25">
        <f>IF(NOTA[[#This Row],[JUMLAH]]="","",(NOTA[[#This Row],[JUMLAH]]-NOTA[[#This Row],[DISC 1-]])*NOTA[[#This Row],[DISC 2]])</f>
        <v>0</v>
      </c>
      <c r="Z290" s="25">
        <f>IF(NOTA[[#This Row],[JUMLAH]]="","",NOTA[[#This Row],[DISC 1-]]+NOTA[[#This Row],[DISC 2-]])</f>
        <v>0</v>
      </c>
      <c r="AA290" s="25">
        <f>IF(NOTA[[#This Row],[JUMLAH]]="","",NOTA[[#This Row],[JUMLAH]]-NOTA[[#This Row],[DISC]])</f>
        <v>4032000</v>
      </c>
      <c r="AB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290" s="25">
        <f>IF(OR(NOTA[[#This Row],[QTY]]="",NOTA[[#This Row],[HARGA SATUAN]]="",),"",NOTA[[#This Row],[QTY]]*NOTA[[#This Row],[HARGA SATUAN]])</f>
        <v>4032000</v>
      </c>
      <c r="AF290" s="22">
        <f ca="1">IF(NOTA[ID_H]="","",INDEX(NOTA[TANGGAL],MATCH(,INDIRECT(ADDRESS(ROW(NOTA[TANGGAL]),COLUMN(NOTA[TANGGAL]))&amp;":"&amp;ADDRESS(ROW(),COLUMN(NOTA[TANGGAL]))),-1)))</f>
        <v>45056</v>
      </c>
      <c r="AG290" s="17" t="str">
        <f ca="1">IF(NOTA[[#This Row],[NAMA BARANG]]="","",INDEX(NOTA[SUPPLIER],MATCH(,INDIRECT(ADDRESS(ROW(NOTA[ID]),COLUMN(NOTA[ID]))&amp;":"&amp;ADDRESS(ROW(),COLUMN(NOTA[ID]))),-1)))</f>
        <v>SBS</v>
      </c>
      <c r="AH290" s="17" t="str">
        <f ca="1">IF(NOTA[[#This Row],[ID_H]]="","",IF(NOTA[[#This Row],[FAKTUR]]="",INDIRECT(ADDRESS(ROW()-1,COLUMN())),NOTA[[#This Row],[FAKTUR]]))</f>
        <v>UNTANA</v>
      </c>
      <c r="AI290" s="27" t="str">
        <f ca="1">IF(NOTA[[#This Row],[ID]]="","",COUNTIF(NOTA[ID_H],NOTA[[#This Row],[ID_H]]))</f>
        <v/>
      </c>
      <c r="AJ290" s="27">
        <f ca="1">IF(NOTA[[#This Row],[TGL.NOTA]]="",IF(NOTA[[#This Row],[SUPPLIER_H]]="","",AJ289),MONTH(NOTA[[#This Row],[TGL.NOTA]]))</f>
        <v>6</v>
      </c>
      <c r="AK290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L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M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N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0" s="27" t="str">
        <f>IF(NOTA[[#This Row],[CONCAT4]]="","",_xlfn.IFNA(MATCH(NOTA[[#This Row],[CONCAT4]],[2]!RAW[CONCAT_H],0),FALSE))</f>
        <v/>
      </c>
      <c r="AP290" s="146" t="e">
        <f>IF(NOTA[[#This Row],[CONCAT1]]="","",MATCH(NOTA[[#This Row],[CONCAT1]],[3]!db[NB NOTA_C],0)+1)</f>
        <v>#N/A</v>
      </c>
    </row>
    <row r="291" spans="1:42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479</v>
      </c>
      <c r="M291" s="23">
        <v>2</v>
      </c>
      <c r="N291" s="21">
        <v>240</v>
      </c>
      <c r="O291" s="16" t="s">
        <v>160</v>
      </c>
      <c r="P291" s="17">
        <v>14200</v>
      </c>
      <c r="Q291" s="34"/>
      <c r="R291" s="28" t="s">
        <v>428</v>
      </c>
      <c r="S291" s="24"/>
      <c r="T291" s="24"/>
      <c r="U291" s="25"/>
      <c r="V291" s="26"/>
      <c r="W291" s="25">
        <f>IF(NOTA[[#This Row],[HARGA/ CTN]]="",NOTA[[#This Row],[JUMLAH_H]],NOTA[[#This Row],[HARGA/ CTN]]*IF(NOTA[[#This Row],[C]]="",0,NOTA[[#This Row],[C]]))</f>
        <v>3408000</v>
      </c>
      <c r="X291" s="25">
        <f>IF(NOTA[[#This Row],[JUMLAH]]="","",NOTA[[#This Row],[JUMLAH]]*NOTA[[#This Row],[DISC 1]])</f>
        <v>0</v>
      </c>
      <c r="Y291" s="25">
        <f>IF(NOTA[[#This Row],[JUMLAH]]="","",(NOTA[[#This Row],[JUMLAH]]-NOTA[[#This Row],[DISC 1-]])*NOTA[[#This Row],[DISC 2]])</f>
        <v>0</v>
      </c>
      <c r="Z291" s="25">
        <f>IF(NOTA[[#This Row],[JUMLAH]]="","",NOTA[[#This Row],[DISC 1-]]+NOTA[[#This Row],[DISC 2-]])</f>
        <v>0</v>
      </c>
      <c r="AA291" s="25">
        <f>IF(NOTA[[#This Row],[JUMLAH]]="","",NOTA[[#This Row],[JUMLAH]]-NOTA[[#This Row],[DISC]])</f>
        <v>3408000</v>
      </c>
      <c r="AB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D291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91" s="25">
        <f>IF(OR(NOTA[[#This Row],[QTY]]="",NOTA[[#This Row],[HARGA SATUAN]]="",),"",NOTA[[#This Row],[QTY]]*NOTA[[#This Row],[HARGA SATUAN]])</f>
        <v>3408000</v>
      </c>
      <c r="AF291" s="22">
        <f ca="1">IF(NOTA[ID_H]="","",INDEX(NOTA[TANGGAL],MATCH(,INDIRECT(ADDRESS(ROW(NOTA[TANGGAL]),COLUMN(NOTA[TANGGAL]))&amp;":"&amp;ADDRESS(ROW(),COLUMN(NOTA[TANGGAL]))),-1)))</f>
        <v>45056</v>
      </c>
      <c r="AG291" s="17" t="str">
        <f ca="1">IF(NOTA[[#This Row],[NAMA BARANG]]="","",INDEX(NOTA[SUPPLIER],MATCH(,INDIRECT(ADDRESS(ROW(NOTA[ID]),COLUMN(NOTA[ID]))&amp;":"&amp;ADDRESS(ROW(),COLUMN(NOTA[ID]))),-1)))</f>
        <v>SBS</v>
      </c>
      <c r="AH291" s="17" t="str">
        <f ca="1">IF(NOTA[[#This Row],[ID_H]]="","",IF(NOTA[[#This Row],[FAKTUR]]="",INDIRECT(ADDRESS(ROW()-1,COLUMN())),NOTA[[#This Row],[FAKTUR]]))</f>
        <v>UNTANA</v>
      </c>
      <c r="AI291" s="27" t="str">
        <f ca="1">IF(NOTA[[#This Row],[ID]]="","",COUNTIF(NOTA[ID_H],NOTA[[#This Row],[ID_H]]))</f>
        <v/>
      </c>
      <c r="AJ291" s="27">
        <f ca="1">IF(NOTA[[#This Row],[TGL.NOTA]]="",IF(NOTA[[#This Row],[SUPPLIER_H]]="","",AJ290),MONTH(NOTA[[#This Row],[TGL.NOTA]]))</f>
        <v>6</v>
      </c>
      <c r="AK291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L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M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N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1" s="27" t="str">
        <f>IF(NOTA[[#This Row],[CONCAT4]]="","",_xlfn.IFNA(MATCH(NOTA[[#This Row],[CONCAT4]],[2]!RAW[CONCAT_H],0),FALSE))</f>
        <v/>
      </c>
      <c r="AP291" s="146">
        <f>IF(NOTA[[#This Row],[CONCAT1]]="","",MATCH(NOTA[[#This Row],[CONCAT1]],[3]!db[NB NOTA_C],0)+1)</f>
        <v>1844</v>
      </c>
    </row>
    <row r="292" spans="1:42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40" t="str">
        <f>IF(OR(NOTA[[#This Row],[QTY]]="",NOTA[[#This Row],[HARGA SATUAN]]="",),"",NOTA[[#This Row],[QTY]]*NOTA[[#This Row],[HARGA SATUAN]])</f>
        <v/>
      </c>
      <c r="AF292" s="37" t="str">
        <f ca="1">IF(NOTA[ID_H]="","",INDEX(NOTA[TANGGAL],MATCH(,INDIRECT(ADDRESS(ROW(NOTA[TANGGAL]),COLUMN(NOTA[TANGGAL]))&amp;":"&amp;ADDRESS(ROW(),COLUMN(NOTA[TANGGAL]))),-1)))</f>
        <v/>
      </c>
      <c r="AG292" s="35" t="str">
        <f ca="1">IF(NOTA[[#This Row],[NAMA BARANG]]="","",INDEX(NOTA[SUPPLIER],MATCH(,INDIRECT(ADDRESS(ROW(NOTA[ID]),COLUMN(NOTA[ID]))&amp;":"&amp;ADDRESS(ROW(),COLUMN(NOTA[ID]))),-1)))</f>
        <v/>
      </c>
      <c r="AH292" s="35" t="str">
        <f ca="1">IF(NOTA[[#This Row],[ID_H]]="","",IF(NOTA[[#This Row],[FAKTUR]]="",INDIRECT(ADDRESS(ROW()-1,COLUMN())),NOTA[[#This Row],[FAKTUR]]))</f>
        <v/>
      </c>
      <c r="AI292" s="27" t="str">
        <f ca="1">IF(NOTA[[#This Row],[ID]]="","",COUNTIF(NOTA[ID_H],NOTA[[#This Row],[ID_H]]))</f>
        <v/>
      </c>
      <c r="AJ292" s="27" t="str">
        <f ca="1">IF(NOTA[[#This Row],[TGL.NOTA]]="",IF(NOTA[[#This Row],[SUPPLIER_H]]="","",AJ291),MONTH(NOTA[[#This Row],[TGL.NOTA]]))</f>
        <v/>
      </c>
      <c r="AK292" s="27" t="str">
        <f>LOWER(SUBSTITUTE(SUBSTITUTE(SUBSTITUTE(SUBSTITUTE(SUBSTITUTE(SUBSTITUTE(SUBSTITUTE(SUBSTITUTE(SUBSTITUTE(NOTA[NAMA BARANG]," ",),".",""),"-",""),"(",""),")",""),",",""),"/",""),"""",""),"+",""))</f>
        <v/>
      </c>
      <c r="AL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2" s="27" t="str">
        <f>IF(NOTA[[#This Row],[CONCAT4]]="","",_xlfn.IFNA(MATCH(NOTA[[#This Row],[CONCAT4]],[2]!RAW[CONCAT_H],0),FALSE))</f>
        <v/>
      </c>
      <c r="AP292" s="146" t="str">
        <f>IF(NOTA[[#This Row],[CONCAT1]]="","",MATCH(NOTA[[#This Row],[CONCAT1]],[3]!db[NB NOTA_C],0)+1)</f>
        <v/>
      </c>
    </row>
    <row r="293" spans="1:42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45057</v>
      </c>
      <c r="F293" s="16" t="s">
        <v>157</v>
      </c>
      <c r="G293" s="16" t="s">
        <v>112</v>
      </c>
      <c r="H293" s="20" t="s">
        <v>480</v>
      </c>
      <c r="I293" s="16"/>
      <c r="J293" s="37">
        <v>45050</v>
      </c>
      <c r="K293" s="16"/>
      <c r="L293" s="16" t="s">
        <v>481</v>
      </c>
      <c r="M293" s="28">
        <v>5</v>
      </c>
      <c r="N293" s="16">
        <f>144*5</f>
        <v>720</v>
      </c>
      <c r="O293" s="16" t="s">
        <v>160</v>
      </c>
      <c r="P293" s="17">
        <v>15500</v>
      </c>
      <c r="Q293" s="38">
        <v>2232000</v>
      </c>
      <c r="R293" s="28" t="s">
        <v>161</v>
      </c>
      <c r="S293" s="24">
        <v>0.05</v>
      </c>
      <c r="T293" s="24">
        <v>2.5000000000000001E-2</v>
      </c>
      <c r="U293" s="40"/>
      <c r="V293" s="26"/>
      <c r="W293" s="40">
        <f>IF(NOTA[[#This Row],[HARGA/ CTN]]="",NOTA[[#This Row],[JUMLAH_H]],NOTA[[#This Row],[HARGA/ CTN]]*IF(NOTA[[#This Row],[C]]="",0,NOTA[[#This Row],[C]]))</f>
        <v>11160000</v>
      </c>
      <c r="X293" s="40">
        <f>IF(NOTA[[#This Row],[JUMLAH]]="","",NOTA[[#This Row],[JUMLAH]]*NOTA[[#This Row],[DISC 1]])</f>
        <v>558000</v>
      </c>
      <c r="Y293" s="40">
        <f>IF(NOTA[[#This Row],[JUMLAH]]="","",(NOTA[[#This Row],[JUMLAH]]-NOTA[[#This Row],[DISC 1-]])*NOTA[[#This Row],[DISC 2]])</f>
        <v>265050</v>
      </c>
      <c r="Z293" s="40">
        <f>IF(NOTA[[#This Row],[JUMLAH]]="","",NOTA[[#This Row],[DISC 1-]]+NOTA[[#This Row],[DISC 2-]])</f>
        <v>823050</v>
      </c>
      <c r="AA293" s="40">
        <f>IF(NOTA[[#This Row],[JUMLAH]]="","",NOTA[[#This Row],[JUMLAH]]-NOTA[[#This Row],[DISC]])</f>
        <v>10336950</v>
      </c>
      <c r="AB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293" s="40">
        <f>IF(OR(NOTA[[#This Row],[QTY]]="",NOTA[[#This Row],[HARGA SATUAN]]="",),"",NOTA[[#This Row],[QTY]]*NOTA[[#This Row],[HARGA SATUAN]])</f>
        <v>11160000</v>
      </c>
      <c r="AF293" s="37">
        <f ca="1">IF(NOTA[ID_H]="","",INDEX(NOTA[TANGGAL],MATCH(,INDIRECT(ADDRESS(ROW(NOTA[TANGGAL]),COLUMN(NOTA[TANGGAL]))&amp;":"&amp;ADDRESS(ROW(),COLUMN(NOTA[TANGGAL]))),-1)))</f>
        <v>45057</v>
      </c>
      <c r="AG293" s="35" t="str">
        <f ca="1">IF(NOTA[[#This Row],[NAMA BARANG]]="","",INDEX(NOTA[SUPPLIER],MATCH(,INDIRECT(ADDRESS(ROW(NOTA[ID]),COLUMN(NOTA[ID]))&amp;":"&amp;ADDRESS(ROW(),COLUMN(NOTA[ID]))),-1)))</f>
        <v>BINTANG JAYA</v>
      </c>
      <c r="AH293" s="35" t="str">
        <f ca="1">IF(NOTA[[#This Row],[ID_H]]="","",IF(NOTA[[#This Row],[FAKTUR]]="",INDIRECT(ADDRESS(ROW()-1,COLUMN())),NOTA[[#This Row],[FAKTUR]]))</f>
        <v>UNTANA</v>
      </c>
      <c r="AI293" s="27">
        <f ca="1">IF(NOTA[[#This Row],[ID]]="","",COUNTIF(NOTA[ID_H],NOTA[[#This Row],[ID_H]]))</f>
        <v>5</v>
      </c>
      <c r="AJ293" s="27">
        <f>IF(NOTA[[#This Row],[TGL.NOTA]]="",IF(NOTA[[#This Row],[SUPPLIER_H]]="","",AJ292),MONTH(NOTA[[#This Row],[TGL.NOTA]]))</f>
        <v>5</v>
      </c>
      <c r="AK293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L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M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93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O293" s="27" t="e">
        <f>IF(NOTA[[#This Row],[CONCAT4]]="","",_xlfn.IFNA(MATCH(NOTA[[#This Row],[CONCAT4]],[2]!RAW[CONCAT_H],0),FALSE))</f>
        <v>#REF!</v>
      </c>
      <c r="AP293" s="146" t="e">
        <f>IF(NOTA[[#This Row],[CONCAT1]]="","",MATCH(NOTA[[#This Row],[CONCAT1]],[3]!db[NB NOTA_C],0)+1)</f>
        <v>#N/A</v>
      </c>
    </row>
    <row r="294" spans="1:42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>
        <f ca="1">IF(NOTA[[#This Row],[NAMA BARANG]]="","",INDEX(NOTA[ID],MATCH(,INDIRECT(ADDRESS(ROW(NOTA[ID]),COLUMN(NOTA[ID]))&amp;":"&amp;ADDRESS(ROW(),COLUMN(NOTA[ID]))),-1)))</f>
        <v>53</v>
      </c>
      <c r="E294" s="47"/>
      <c r="F294" s="48"/>
      <c r="G294" s="48"/>
      <c r="H294" s="82"/>
      <c r="I294" s="48"/>
      <c r="J294" s="46"/>
      <c r="K294" s="48"/>
      <c r="L294" s="16" t="s">
        <v>483</v>
      </c>
      <c r="M294" s="49">
        <v>2</v>
      </c>
      <c r="N294" s="48">
        <v>1200</v>
      </c>
      <c r="O294" s="16" t="s">
        <v>160</v>
      </c>
      <c r="P294" s="17">
        <v>2450</v>
      </c>
      <c r="Q294" s="50">
        <v>1470000</v>
      </c>
      <c r="R294" s="28" t="s">
        <v>482</v>
      </c>
      <c r="S294" s="24"/>
      <c r="T294" s="24"/>
      <c r="U294" s="45"/>
      <c r="V294" s="26"/>
      <c r="W294" s="45">
        <f>IF(NOTA[[#This Row],[HARGA/ CTN]]="",NOTA[[#This Row],[JUMLAH_H]],NOTA[[#This Row],[HARGA/ CTN]]*IF(NOTA[[#This Row],[C]]="",0,NOTA[[#This Row],[C]]))</f>
        <v>2940000</v>
      </c>
      <c r="X294" s="45">
        <f>IF(NOTA[[#This Row],[JUMLAH]]="","",NOTA[[#This Row],[JUMLAH]]*NOTA[[#This Row],[DISC 1]])</f>
        <v>0</v>
      </c>
      <c r="Y294" s="45">
        <f>IF(NOTA[[#This Row],[JUMLAH]]="","",(NOTA[[#This Row],[JUMLAH]]-NOTA[[#This Row],[DISC 1-]])*NOTA[[#This Row],[DISC 2]])</f>
        <v>0</v>
      </c>
      <c r="Z294" s="45">
        <f>IF(NOTA[[#This Row],[JUMLAH]]="","",NOTA[[#This Row],[DISC 1-]]+NOTA[[#This Row],[DISC 2-]])</f>
        <v>0</v>
      </c>
      <c r="AA294" s="45">
        <f>IF(NOTA[[#This Row],[JUMLAH]]="","",NOTA[[#This Row],[JUMLAH]]-NOTA[[#This Row],[DISC]])</f>
        <v>2940000</v>
      </c>
      <c r="AB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3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E294" s="45">
        <f>IF(OR(NOTA[[#This Row],[QTY]]="",NOTA[[#This Row],[HARGA SATUAN]]="",),"",NOTA[[#This Row],[QTY]]*NOTA[[#This Row],[HARGA SATUAN]])</f>
        <v>2940000</v>
      </c>
      <c r="AF294" s="46">
        <f ca="1">IF(NOTA[ID_H]="","",INDEX(NOTA[TANGGAL],MATCH(,INDIRECT(ADDRESS(ROW(NOTA[TANGGAL]),COLUMN(NOTA[TANGGAL]))&amp;":"&amp;ADDRESS(ROW(),COLUMN(NOTA[TANGGAL]))),-1)))</f>
        <v>45057</v>
      </c>
      <c r="AG294" s="43" t="str">
        <f ca="1">IF(NOTA[[#This Row],[NAMA BARANG]]="","",INDEX(NOTA[SUPPLIER],MATCH(,INDIRECT(ADDRESS(ROW(NOTA[ID]),COLUMN(NOTA[ID]))&amp;":"&amp;ADDRESS(ROW(),COLUMN(NOTA[ID]))),-1)))</f>
        <v>BINTANG JAYA</v>
      </c>
      <c r="AH294" s="43" t="str">
        <f ca="1">IF(NOTA[[#This Row],[ID_H]]="","",IF(NOTA[[#This Row],[FAKTUR]]="",INDIRECT(ADDRESS(ROW()-1,COLUMN())),NOTA[[#This Row],[FAKTUR]]))</f>
        <v>UNTANA</v>
      </c>
      <c r="AI294" s="27" t="str">
        <f ca="1">IF(NOTA[[#This Row],[ID]]="","",COUNTIF(NOTA[ID_H],NOTA[[#This Row],[ID_H]]))</f>
        <v/>
      </c>
      <c r="AJ294" s="27">
        <f ca="1">IF(NOTA[[#This Row],[TGL.NOTA]]="",IF(NOTA[[#This Row],[SUPPLIER_H]]="","",AJ293),MONTH(NOTA[[#This Row],[TGL.NOTA]]))</f>
        <v>5</v>
      </c>
      <c r="AK294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L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M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4" s="27" t="str">
        <f>IF(NOTA[[#This Row],[CONCAT4]]="","",_xlfn.IFNA(MATCH(NOTA[[#This Row],[CONCAT4]],[2]!RAW[CONCAT_H],0),FALSE))</f>
        <v/>
      </c>
      <c r="AP294" s="146" t="e">
        <f>IF(NOTA[[#This Row],[CONCAT1]]="","",MATCH(NOTA[[#This Row],[CONCAT1]],[3]!db[NB NOTA_C],0)+1)</f>
        <v>#N/A</v>
      </c>
    </row>
    <row r="295" spans="1:42" ht="20.100000000000001" customHeight="1" x14ac:dyDescent="0.25">
      <c r="A29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53</v>
      </c>
      <c r="E295" s="14"/>
      <c r="F295" s="16"/>
      <c r="G295" s="16"/>
      <c r="H295" s="20"/>
      <c r="I295" s="16"/>
      <c r="J295" s="37"/>
      <c r="K295" s="16"/>
      <c r="L295" s="16" t="s">
        <v>484</v>
      </c>
      <c r="M295" s="28">
        <v>2</v>
      </c>
      <c r="N295" s="16">
        <v>1200</v>
      </c>
      <c r="O295" s="16" t="s">
        <v>160</v>
      </c>
      <c r="P295" s="35">
        <v>2750</v>
      </c>
      <c r="Q295" s="38">
        <v>1650000</v>
      </c>
      <c r="R295" s="28" t="s">
        <v>482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3300000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3300000</v>
      </c>
      <c r="AB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295" s="45">
        <f>IF(OR(NOTA[[#This Row],[QTY]]="",NOTA[[#This Row],[HARGA SATUAN]]="",),"",NOTA[[#This Row],[QTY]]*NOTA[[#This Row],[HARGA SATUAN]])</f>
        <v>3300000</v>
      </c>
      <c r="AF295" s="46">
        <f ca="1">IF(NOTA[ID_H]="","",INDEX(NOTA[TANGGAL],MATCH(,INDIRECT(ADDRESS(ROW(NOTA[TANGGAL]),COLUMN(NOTA[TANGGAL]))&amp;":"&amp;ADDRESS(ROW(),COLUMN(NOTA[TANGGAL]))),-1)))</f>
        <v>45057</v>
      </c>
      <c r="AG295" s="43" t="str">
        <f ca="1">IF(NOTA[[#This Row],[NAMA BARANG]]="","",INDEX(NOTA[SUPPLIER],MATCH(,INDIRECT(ADDRESS(ROW(NOTA[ID]),COLUMN(NOTA[ID]))&amp;":"&amp;ADDRESS(ROW(),COLUMN(NOTA[ID]))),-1)))</f>
        <v>BINTANG JAYA</v>
      </c>
      <c r="AH295" s="43" t="str">
        <f ca="1">IF(NOTA[[#This Row],[ID_H]]="","",IF(NOTA[[#This Row],[FAKTUR]]="",INDIRECT(ADDRESS(ROW()-1,COLUMN())),NOTA[[#This Row],[FAKTUR]]))</f>
        <v>UNTANA</v>
      </c>
      <c r="AI295" s="27" t="str">
        <f ca="1">IF(NOTA[[#This Row],[ID]]="","",COUNTIF(NOTA[ID_H],NOTA[[#This Row],[ID_H]]))</f>
        <v/>
      </c>
      <c r="AJ295" s="27">
        <f ca="1">IF(NOTA[[#This Row],[TGL.NOTA]]="",IF(NOTA[[#This Row],[SUPPLIER_H]]="","",AJ294),MONTH(NOTA[[#This Row],[TGL.NOTA]]))</f>
        <v>5</v>
      </c>
      <c r="AK295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L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M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5" s="27" t="str">
        <f>IF(NOTA[[#This Row],[CONCAT4]]="","",_xlfn.IFNA(MATCH(NOTA[[#This Row],[CONCAT4]],[2]!RAW[CONCAT_H],0),FALSE))</f>
        <v/>
      </c>
      <c r="AP295" s="146" t="e">
        <f>IF(NOTA[[#This Row],[CONCAT1]]="","",MATCH(NOTA[[#This Row],[CONCAT1]],[3]!db[NB NOTA_C],0)+1)</f>
        <v>#N/A</v>
      </c>
    </row>
    <row r="296" spans="1:42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53</v>
      </c>
      <c r="E296" s="14"/>
      <c r="F296" s="16"/>
      <c r="G296" s="16"/>
      <c r="H296" s="20"/>
      <c r="I296" s="16"/>
      <c r="J296" s="37"/>
      <c r="K296" s="16"/>
      <c r="L296" s="16" t="s">
        <v>485</v>
      </c>
      <c r="M296" s="28">
        <v>2</v>
      </c>
      <c r="N296" s="16">
        <v>1200</v>
      </c>
      <c r="O296" s="16" t="s">
        <v>160</v>
      </c>
      <c r="P296" s="35">
        <v>2300</v>
      </c>
      <c r="Q296" s="38">
        <v>1380000</v>
      </c>
      <c r="R296" s="28" t="s">
        <v>482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2760000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2760000</v>
      </c>
      <c r="AB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96" s="45">
        <f>IF(OR(NOTA[[#This Row],[QTY]]="",NOTA[[#This Row],[HARGA SATUAN]]="",),"",NOTA[[#This Row],[QTY]]*NOTA[[#This Row],[HARGA SATUAN]])</f>
        <v>2760000</v>
      </c>
      <c r="AF296" s="46">
        <f ca="1">IF(NOTA[ID_H]="","",INDEX(NOTA[TANGGAL],MATCH(,INDIRECT(ADDRESS(ROW(NOTA[TANGGAL]),COLUMN(NOTA[TANGGAL]))&amp;":"&amp;ADDRESS(ROW(),COLUMN(NOTA[TANGGAL]))),-1)))</f>
        <v>45057</v>
      </c>
      <c r="AG296" s="43" t="str">
        <f ca="1">IF(NOTA[[#This Row],[NAMA BARANG]]="","",INDEX(NOTA[SUPPLIER],MATCH(,INDIRECT(ADDRESS(ROW(NOTA[ID]),COLUMN(NOTA[ID]))&amp;":"&amp;ADDRESS(ROW(),COLUMN(NOTA[ID]))),-1)))</f>
        <v>BINTANG JAYA</v>
      </c>
      <c r="AH296" s="43" t="str">
        <f ca="1">IF(NOTA[[#This Row],[ID_H]]="","",IF(NOTA[[#This Row],[FAKTUR]]="",INDIRECT(ADDRESS(ROW()-1,COLUMN())),NOTA[[#This Row],[FAKTUR]]))</f>
        <v>UNTANA</v>
      </c>
      <c r="AI296" s="27" t="str">
        <f ca="1">IF(NOTA[[#This Row],[ID]]="","",COUNTIF(NOTA[ID_H],NOTA[[#This Row],[ID_H]]))</f>
        <v/>
      </c>
      <c r="AJ296" s="27">
        <f ca="1">IF(NOTA[[#This Row],[TGL.NOTA]]="",IF(NOTA[[#This Row],[SUPPLIER_H]]="","",AJ295),MONTH(NOTA[[#This Row],[TGL.NOTA]]))</f>
        <v>5</v>
      </c>
      <c r="AK296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L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M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6" s="27" t="str">
        <f>IF(NOTA[[#This Row],[CONCAT4]]="","",_xlfn.IFNA(MATCH(NOTA[[#This Row],[CONCAT4]],[2]!RAW[CONCAT_H],0),FALSE))</f>
        <v/>
      </c>
      <c r="AP296" s="146" t="e">
        <f>IF(NOTA[[#This Row],[CONCAT1]]="","",MATCH(NOTA[[#This Row],[CONCAT1]],[3]!db[NB NOTA_C],0)+1)</f>
        <v>#N/A</v>
      </c>
    </row>
    <row r="297" spans="1:42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53</v>
      </c>
      <c r="E297" s="14"/>
      <c r="F297" s="16"/>
      <c r="G297" s="16"/>
      <c r="H297" s="20"/>
      <c r="I297" s="16"/>
      <c r="J297" s="37"/>
      <c r="K297" s="16"/>
      <c r="L297" s="16" t="s">
        <v>486</v>
      </c>
      <c r="M297" s="28">
        <v>2</v>
      </c>
      <c r="N297" s="16">
        <v>1200</v>
      </c>
      <c r="O297" s="16" t="s">
        <v>160</v>
      </c>
      <c r="P297" s="35">
        <v>2600</v>
      </c>
      <c r="Q297" s="38">
        <v>1560000</v>
      </c>
      <c r="R297" s="28" t="s">
        <v>482</v>
      </c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3120000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3120000</v>
      </c>
      <c r="AB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C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D297" s="4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97" s="45">
        <f>IF(OR(NOTA[[#This Row],[QTY]]="",NOTA[[#This Row],[HARGA SATUAN]]="",),"",NOTA[[#This Row],[QTY]]*NOTA[[#This Row],[HARGA SATUAN]])</f>
        <v>3120000</v>
      </c>
      <c r="AF297" s="46">
        <f ca="1">IF(NOTA[ID_H]="","",INDEX(NOTA[TANGGAL],MATCH(,INDIRECT(ADDRESS(ROW(NOTA[TANGGAL]),COLUMN(NOTA[TANGGAL]))&amp;":"&amp;ADDRESS(ROW(),COLUMN(NOTA[TANGGAL]))),-1)))</f>
        <v>45057</v>
      </c>
      <c r="AG297" s="43" t="str">
        <f ca="1">IF(NOTA[[#This Row],[NAMA BARANG]]="","",INDEX(NOTA[SUPPLIER],MATCH(,INDIRECT(ADDRESS(ROW(NOTA[ID]),COLUMN(NOTA[ID]))&amp;":"&amp;ADDRESS(ROW(),COLUMN(NOTA[ID]))),-1)))</f>
        <v>BINTANG JAYA</v>
      </c>
      <c r="AH297" s="43" t="str">
        <f ca="1">IF(NOTA[[#This Row],[ID_H]]="","",IF(NOTA[[#This Row],[FAKTUR]]="",INDIRECT(ADDRESS(ROW()-1,COLUMN())),NOTA[[#This Row],[FAKTUR]]))</f>
        <v>UNTANA</v>
      </c>
      <c r="AI297" s="27" t="str">
        <f ca="1">IF(NOTA[[#This Row],[ID]]="","",COUNTIF(NOTA[ID_H],NOTA[[#This Row],[ID_H]]))</f>
        <v/>
      </c>
      <c r="AJ297" s="27">
        <f ca="1">IF(NOTA[[#This Row],[TGL.NOTA]]="",IF(NOTA[[#This Row],[SUPPLIER_H]]="","",AJ296),MONTH(NOTA[[#This Row],[TGL.NOTA]]))</f>
        <v>5</v>
      </c>
      <c r="AK297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L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M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7" s="27" t="str">
        <f>IF(NOTA[[#This Row],[CONCAT4]]="","",_xlfn.IFNA(MATCH(NOTA[[#This Row],[CONCAT4]],[2]!RAW[CONCAT_H],0),FALSE))</f>
        <v/>
      </c>
      <c r="AP297" s="146" t="e">
        <f>IF(NOTA[[#This Row],[CONCAT1]]="","",MATCH(NOTA[[#This Row],[CONCAT1]],[3]!db[NB NOTA_C],0)+1)</f>
        <v>#N/A</v>
      </c>
    </row>
    <row r="298" spans="1:42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 t="str">
        <f ca="1">IF(NOTA[[#This Row],[NAMA BARANG]]="","",INDEX(NOTA[ID],MATCH(,INDIRECT(ADDRESS(ROW(NOTA[ID]),COLUMN(NOTA[ID]))&amp;":"&amp;ADDRESS(ROW(),COLUMN(NOTA[ID]))),-1)))</f>
        <v/>
      </c>
      <c r="E298" s="14"/>
      <c r="F298" s="16"/>
      <c r="G298" s="16"/>
      <c r="H298" s="20"/>
      <c r="I298" s="16"/>
      <c r="J298" s="37"/>
      <c r="K298" s="16"/>
      <c r="L298" s="16"/>
      <c r="M298" s="28"/>
      <c r="N298" s="16"/>
      <c r="O298" s="16"/>
      <c r="P298" s="35"/>
      <c r="Q298" s="38"/>
      <c r="R298" s="28"/>
      <c r="S298" s="39"/>
      <c r="T298" s="39"/>
      <c r="U298" s="40"/>
      <c r="V298" s="26"/>
      <c r="W298" s="45" t="str">
        <f>IF(NOTA[[#This Row],[HARGA/ CTN]]="",NOTA[[#This Row],[JUMLAH_H]],NOTA[[#This Row],[HARGA/ CTN]]*IF(NOTA[[#This Row],[C]]="",0,NOTA[[#This Row],[C]]))</f>
        <v/>
      </c>
      <c r="X298" s="45" t="str">
        <f>IF(NOTA[[#This Row],[JUMLAH]]="","",NOTA[[#This Row],[JUMLAH]]*NOTA[[#This Row],[DISC 1]])</f>
        <v/>
      </c>
      <c r="Y298" s="45" t="str">
        <f>IF(NOTA[[#This Row],[JUMLAH]]="","",(NOTA[[#This Row],[JUMLAH]]-NOTA[[#This Row],[DISC 1-]])*NOTA[[#This Row],[DISC 2]])</f>
        <v/>
      </c>
      <c r="Z298" s="45" t="str">
        <f>IF(NOTA[[#This Row],[JUMLAH]]="","",NOTA[[#This Row],[DISC 1-]]+NOTA[[#This Row],[DISC 2-]])</f>
        <v/>
      </c>
      <c r="AA298" s="45" t="str">
        <f>IF(NOTA[[#This Row],[JUMLAH]]="","",NOTA[[#This Row],[JUMLAH]]-NOTA[[#This Row],[DISC]])</f>
        <v/>
      </c>
      <c r="AB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45" t="str">
        <f>IF(OR(NOTA[[#This Row],[QTY]]="",NOTA[[#This Row],[HARGA SATUAN]]="",),"",NOTA[[#This Row],[QTY]]*NOTA[[#This Row],[HARGA SATUAN]])</f>
        <v/>
      </c>
      <c r="AF298" s="46" t="str">
        <f ca="1">IF(NOTA[ID_H]="","",INDEX(NOTA[TANGGAL],MATCH(,INDIRECT(ADDRESS(ROW(NOTA[TANGGAL]),COLUMN(NOTA[TANGGAL]))&amp;":"&amp;ADDRESS(ROW(),COLUMN(NOTA[TANGGAL]))),-1)))</f>
        <v/>
      </c>
      <c r="AG298" s="43" t="str">
        <f ca="1">IF(NOTA[[#This Row],[NAMA BARANG]]="","",INDEX(NOTA[SUPPLIER],MATCH(,INDIRECT(ADDRESS(ROW(NOTA[ID]),COLUMN(NOTA[ID]))&amp;":"&amp;ADDRESS(ROW(),COLUMN(NOTA[ID]))),-1)))</f>
        <v/>
      </c>
      <c r="AH298" s="43" t="str">
        <f ca="1">IF(NOTA[[#This Row],[ID_H]]="","",IF(NOTA[[#This Row],[FAKTUR]]="",INDIRECT(ADDRESS(ROW()-1,COLUMN())),NOTA[[#This Row],[FAKTUR]]))</f>
        <v/>
      </c>
      <c r="AI298" s="27" t="str">
        <f ca="1">IF(NOTA[[#This Row],[ID]]="","",COUNTIF(NOTA[ID_H],NOTA[[#This Row],[ID_H]]))</f>
        <v/>
      </c>
      <c r="AJ298" s="27" t="str">
        <f ca="1">IF(NOTA[[#This Row],[TGL.NOTA]]="",IF(NOTA[[#This Row],[SUPPLIER_H]]="","",AJ297),MONTH(NOTA[[#This Row],[TGL.NOTA]]))</f>
        <v/>
      </c>
      <c r="AK298" s="27" t="str">
        <f>LOWER(SUBSTITUTE(SUBSTITUTE(SUBSTITUTE(SUBSTITUTE(SUBSTITUTE(SUBSTITUTE(SUBSTITUTE(SUBSTITUTE(SUBSTITUTE(NOTA[NAMA BARANG]," ",),".",""),"-",""),"(",""),")",""),",",""),"/",""),"""",""),"+",""))</f>
        <v/>
      </c>
      <c r="AL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8" s="27" t="str">
        <f>IF(NOTA[[#This Row],[CONCAT4]]="","",_xlfn.IFNA(MATCH(NOTA[[#This Row],[CONCAT4]],[2]!RAW[CONCAT_H],0),FALSE))</f>
        <v/>
      </c>
      <c r="AP298" s="146" t="str">
        <f>IF(NOTA[[#This Row],[CONCAT1]]="","",MATCH(NOTA[[#This Row],[CONCAT1]],[3]!db[NB NOTA_C],0)+1)</f>
        <v/>
      </c>
    </row>
    <row r="299" spans="1:42" ht="20.100000000000001" customHeight="1" x14ac:dyDescent="0.25">
      <c r="A299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9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99" s="44" t="e">
        <f ca="1">IF(NOTA[[#This Row],[ID_P]]="","",MATCH(NOTA[[#This Row],[ID_P]],[1]!B_MSK[N_ID],0))</f>
        <v>#REF!</v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 t="s">
        <v>487</v>
      </c>
      <c r="G299" s="16" t="s">
        <v>112</v>
      </c>
      <c r="H299" s="20" t="s">
        <v>488</v>
      </c>
      <c r="I299" s="16"/>
      <c r="J299" s="37">
        <v>45056</v>
      </c>
      <c r="K299" s="16"/>
      <c r="L299" s="16" t="s">
        <v>489</v>
      </c>
      <c r="M299" s="28">
        <v>20</v>
      </c>
      <c r="N299" s="16">
        <f>144*20</f>
        <v>2880</v>
      </c>
      <c r="O299" s="16" t="s">
        <v>160</v>
      </c>
      <c r="P299" s="35">
        <v>4750</v>
      </c>
      <c r="Q299" s="38"/>
      <c r="R299" s="28" t="s">
        <v>161</v>
      </c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13680000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13680000</v>
      </c>
      <c r="AB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299" s="43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299" s="45">
        <f>IF(OR(NOTA[[#This Row],[QTY]]="",NOTA[[#This Row],[HARGA SATUAN]]="",),"",NOTA[[#This Row],[QTY]]*NOTA[[#This Row],[HARGA SATUAN]])</f>
        <v>13680000</v>
      </c>
      <c r="AF299" s="46">
        <f ca="1">IF(NOTA[ID_H]="","",INDEX(NOTA[TANGGAL],MATCH(,INDIRECT(ADDRESS(ROW(NOTA[TANGGAL]),COLUMN(NOTA[TANGGAL]))&amp;":"&amp;ADDRESS(ROW(),COLUMN(NOTA[TANGGAL]))),-1)))</f>
        <v>45057</v>
      </c>
      <c r="AG299" s="43" t="str">
        <f ca="1">IF(NOTA[[#This Row],[NAMA BARANG]]="","",INDEX(NOTA[SUPPLIER],MATCH(,INDIRECT(ADDRESS(ROW(NOTA[ID]),COLUMN(NOTA[ID]))&amp;":"&amp;ADDRESS(ROW(),COLUMN(NOTA[ID]))),-1)))</f>
        <v>SAPUTRO OFFINCE</v>
      </c>
      <c r="AH299" s="43" t="str">
        <f ca="1">IF(NOTA[[#This Row],[ID_H]]="","",IF(NOTA[[#This Row],[FAKTUR]]="",INDIRECT(ADDRESS(ROW()-1,COLUMN())),NOTA[[#This Row],[FAKTUR]]))</f>
        <v>UNTANA</v>
      </c>
      <c r="AI299" s="27">
        <f ca="1">IF(NOTA[[#This Row],[ID]]="","",COUNTIF(NOTA[ID_H],NOTA[[#This Row],[ID_H]]))</f>
        <v>1</v>
      </c>
      <c r="AJ299" s="27">
        <f>IF(NOTA[[#This Row],[TGL.NOTA]]="",IF(NOTA[[#This Row],[SUPPLIER_H]]="","",AJ298),MONTH(NOTA[[#This Row],[TGL.NOTA]]))</f>
        <v>5</v>
      </c>
      <c r="AK299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L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M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N299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O299" s="27" t="e">
        <f>IF(NOTA[[#This Row],[CONCAT4]]="","",_xlfn.IFNA(MATCH(NOTA[[#This Row],[CONCAT4]],[2]!RAW[CONCAT_H],0),FALSE))</f>
        <v>#REF!</v>
      </c>
      <c r="AP299" s="146">
        <f>IF(NOTA[[#This Row],[CONCAT1]]="","",MATCH(NOTA[[#This Row],[CONCAT1]],[3]!db[NB NOTA_C],0)+1)</f>
        <v>587</v>
      </c>
    </row>
    <row r="300" spans="1:42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25" t="str">
        <f>IF(OR(NOTA[[#This Row],[QTY]]="",NOTA[[#This Row],[HARGA SATUAN]]="",),"",NOTA[[#This Row],[QTY]]*NOTA[[#This Row],[HARGA SATUAN]])</f>
        <v/>
      </c>
      <c r="AF300" s="22" t="str">
        <f ca="1">IF(NOTA[ID_H]="","",INDEX(NOTA[TANGGAL],MATCH(,INDIRECT(ADDRESS(ROW(NOTA[TANGGAL]),COLUMN(NOTA[TANGGAL]))&amp;":"&amp;ADDRESS(ROW(),COLUMN(NOTA[TANGGAL]))),-1)))</f>
        <v/>
      </c>
      <c r="AG300" s="17" t="str">
        <f ca="1">IF(NOTA[[#This Row],[NAMA BARANG]]="","",INDEX(NOTA[SUPPLIER],MATCH(,INDIRECT(ADDRESS(ROW(NOTA[ID]),COLUMN(NOTA[ID]))&amp;":"&amp;ADDRESS(ROW(),COLUMN(NOTA[ID]))),-1)))</f>
        <v/>
      </c>
      <c r="AH300" s="17" t="str">
        <f ca="1">IF(NOTA[[#This Row],[ID_H]]="","",IF(NOTA[[#This Row],[FAKTUR]]="",INDIRECT(ADDRESS(ROW()-1,COLUMN())),NOTA[[#This Row],[FAKTUR]]))</f>
        <v/>
      </c>
      <c r="AI300" s="27" t="str">
        <f ca="1">IF(NOTA[[#This Row],[ID]]="","",COUNTIF(NOTA[ID_H],NOTA[[#This Row],[ID_H]]))</f>
        <v/>
      </c>
      <c r="AJ300" s="27" t="str">
        <f ca="1">IF(NOTA[[#This Row],[TGL.NOTA]]="",IF(NOTA[[#This Row],[SUPPLIER_H]]="","",AJ299),MONTH(NOTA[[#This Row],[TGL.NOTA]]))</f>
        <v/>
      </c>
      <c r="AK300" s="27" t="str">
        <f>LOWER(SUBSTITUTE(SUBSTITUTE(SUBSTITUTE(SUBSTITUTE(SUBSTITUTE(SUBSTITUTE(SUBSTITUTE(SUBSTITUTE(SUBSTITUTE(NOTA[NAMA BARANG]," ",),".",""),"-",""),"(",""),")",""),",",""),"/",""),"""",""),"+",""))</f>
        <v/>
      </c>
      <c r="AL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0" s="27" t="str">
        <f>IF(NOTA[[#This Row],[CONCAT4]]="","",_xlfn.IFNA(MATCH(NOTA[[#This Row],[CONCAT4]],[2]!RAW[CONCAT_H],0),FALSE))</f>
        <v/>
      </c>
      <c r="AP300" s="146" t="str">
        <f>IF(NOTA[[#This Row],[CONCAT1]]="","",MATCH(NOTA[[#This Row],[CONCAT1]],[3]!db[NB NOTA_C],0)+1)</f>
        <v/>
      </c>
    </row>
    <row r="301" spans="1:42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153</v>
      </c>
      <c r="G301" s="16" t="s">
        <v>112</v>
      </c>
      <c r="H301" s="20" t="s">
        <v>490</v>
      </c>
      <c r="I301" s="16"/>
      <c r="J301" s="37">
        <v>45058</v>
      </c>
      <c r="K301" s="16"/>
      <c r="L301" s="16" t="s">
        <v>491</v>
      </c>
      <c r="M301" s="28">
        <v>1</v>
      </c>
      <c r="N301" s="16">
        <v>480</v>
      </c>
      <c r="O301" s="16" t="s">
        <v>160</v>
      </c>
      <c r="P301" s="35">
        <v>1600</v>
      </c>
      <c r="Q301" s="38"/>
      <c r="R301" s="28" t="s">
        <v>492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E301" s="25">
        <f>IF(OR(NOTA[[#This Row],[QTY]]="",NOTA[[#This Row],[HARGA SATUAN]]="",),"",NOTA[[#This Row],[QTY]]*NOTA[[#This Row],[HARGA SATUAN]])</f>
        <v>768000</v>
      </c>
      <c r="AF301" s="22">
        <f ca="1">IF(NOTA[ID_H]="","",INDEX(NOTA[TANGGAL],MATCH(,INDIRECT(ADDRESS(ROW(NOTA[TANGGAL]),COLUMN(NOTA[TANGGAL]))&amp;":"&amp;ADDRESS(ROW(),COLUMN(NOTA[TANGGAL]))),-1)))</f>
        <v>45058</v>
      </c>
      <c r="AG301" s="17" t="str">
        <f ca="1">IF(NOTA[[#This Row],[NAMA BARANG]]="","",INDEX(NOTA[SUPPLIER],MATCH(,INDIRECT(ADDRESS(ROW(NOTA[ID]),COLUMN(NOTA[ID]))&amp;":"&amp;ADDRESS(ROW(),COLUMN(NOTA[ID]))),-1)))</f>
        <v>HANSA</v>
      </c>
      <c r="AH301" s="17" t="str">
        <f ca="1">IF(NOTA[[#This Row],[ID_H]]="","",IF(NOTA[[#This Row],[FAKTUR]]="",INDIRECT(ADDRESS(ROW()-1,COLUMN())),NOTA[[#This Row],[FAKTUR]]))</f>
        <v>UNTANA</v>
      </c>
      <c r="AI301" s="27">
        <f ca="1">IF(NOTA[[#This Row],[ID]]="","",COUNTIF(NOTA[ID_H],NOTA[[#This Row],[ID_H]]))</f>
        <v>2</v>
      </c>
      <c r="AJ301" s="27">
        <f>IF(NOTA[[#This Row],[TGL.NOTA]]="",IF(NOTA[[#This Row],[SUPPLIER_H]]="","",AJ300),MONTH(NOTA[[#This Row],[TGL.NOTA]]))</f>
        <v>5</v>
      </c>
      <c r="AK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M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O301" s="27" t="e">
        <f>IF(NOTA[[#This Row],[CONCAT4]]="","",_xlfn.IFNA(MATCH(NOTA[[#This Row],[CONCAT4]],[2]!RAW[CONCAT_H],0),FALSE))</f>
        <v>#REF!</v>
      </c>
      <c r="AP301" s="146">
        <f>IF(NOTA[[#This Row],[CONCAT1]]="","",MATCH(NOTA[[#This Row],[CONCAT1]],[3]!db[NB NOTA_C],0)+1)</f>
        <v>1533</v>
      </c>
    </row>
    <row r="302" spans="1:42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493</v>
      </c>
      <c r="M302" s="28">
        <v>1</v>
      </c>
      <c r="N302" s="16">
        <v>150</v>
      </c>
      <c r="O302" s="16" t="s">
        <v>160</v>
      </c>
      <c r="P302" s="35">
        <v>6100</v>
      </c>
      <c r="Q302" s="38"/>
      <c r="R302" s="28" t="s">
        <v>494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D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E302" s="25">
        <f>IF(OR(NOTA[[#This Row],[QTY]]="",NOTA[[#This Row],[HARGA SATUAN]]="",),"",NOTA[[#This Row],[QTY]]*NOTA[[#This Row],[HARGA SATUAN]])</f>
        <v>915000</v>
      </c>
      <c r="AF302" s="22">
        <f ca="1">IF(NOTA[ID_H]="","",INDEX(NOTA[TANGGAL],MATCH(,INDIRECT(ADDRESS(ROW(NOTA[TANGGAL]),COLUMN(NOTA[TANGGAL]))&amp;":"&amp;ADDRESS(ROW(),COLUMN(NOTA[TANGGAL]))),-1)))</f>
        <v>45058</v>
      </c>
      <c r="AG302" s="17" t="str">
        <f ca="1">IF(NOTA[[#This Row],[NAMA BARANG]]="","",INDEX(NOTA[SUPPLIER],MATCH(,INDIRECT(ADDRESS(ROW(NOTA[ID]),COLUMN(NOTA[ID]))&amp;":"&amp;ADDRESS(ROW(),COLUMN(NOTA[ID]))),-1)))</f>
        <v>HANSA</v>
      </c>
      <c r="AH302" s="17" t="str">
        <f ca="1">IF(NOTA[[#This Row],[ID_H]]="","",IF(NOTA[[#This Row],[FAKTUR]]="",INDIRECT(ADDRESS(ROW()-1,COLUMN())),NOTA[[#This Row],[FAKTUR]]))</f>
        <v>UNTANA</v>
      </c>
      <c r="AI302" s="27" t="str">
        <f ca="1">IF(NOTA[[#This Row],[ID]]="","",COUNTIF(NOTA[ID_H],NOTA[[#This Row],[ID_H]]))</f>
        <v/>
      </c>
      <c r="AJ302" s="27">
        <f ca="1">IF(NOTA[[#This Row],[TGL.NOTA]]="",IF(NOTA[[#This Row],[SUPPLIER_H]]="","",AJ301),MONTH(NOTA[[#This Row],[TGL.NOTA]]))</f>
        <v>5</v>
      </c>
      <c r="AK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L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M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2" s="27" t="str">
        <f>IF(NOTA[[#This Row],[CONCAT4]]="","",_xlfn.IFNA(MATCH(NOTA[[#This Row],[CONCAT4]],[2]!RAW[CONCAT_H],0),FALSE))</f>
        <v/>
      </c>
      <c r="AP302" s="146">
        <f>IF(NOTA[[#This Row],[CONCAT1]]="","",MATCH(NOTA[[#This Row],[CONCAT1]],[3]!db[NB NOTA_C],0)+1)</f>
        <v>1531</v>
      </c>
    </row>
    <row r="303" spans="1:42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25" t="str">
        <f>IF(OR(NOTA[[#This Row],[QTY]]="",NOTA[[#This Row],[HARGA SATUAN]]="",),"",NOTA[[#This Row],[QTY]]*NOTA[[#This Row],[HARGA SATUAN]])</f>
        <v/>
      </c>
      <c r="AF303" s="22" t="str">
        <f ca="1">IF(NOTA[ID_H]="","",INDEX(NOTA[TANGGAL],MATCH(,INDIRECT(ADDRESS(ROW(NOTA[TANGGAL]),COLUMN(NOTA[TANGGAL]))&amp;":"&amp;ADDRESS(ROW(),COLUMN(NOTA[TANGGAL]))),-1)))</f>
        <v/>
      </c>
      <c r="AG303" s="17" t="str">
        <f ca="1">IF(NOTA[[#This Row],[NAMA BARANG]]="","",INDEX(NOTA[SUPPLIER],MATCH(,INDIRECT(ADDRESS(ROW(NOTA[ID]),COLUMN(NOTA[ID]))&amp;":"&amp;ADDRESS(ROW(),COLUMN(NOTA[ID]))),-1)))</f>
        <v/>
      </c>
      <c r="AH303" s="17" t="str">
        <f ca="1">IF(NOTA[[#This Row],[ID_H]]="","",IF(NOTA[[#This Row],[FAKTUR]]="",INDIRECT(ADDRESS(ROW()-1,COLUMN())),NOTA[[#This Row],[FAKTUR]]))</f>
        <v/>
      </c>
      <c r="AI303" s="27" t="str">
        <f ca="1">IF(NOTA[[#This Row],[ID]]="","",COUNTIF(NOTA[ID_H],NOTA[[#This Row],[ID_H]]))</f>
        <v/>
      </c>
      <c r="AJ303" s="27" t="str">
        <f ca="1">IF(NOTA[[#This Row],[TGL.NOTA]]="",IF(NOTA[[#This Row],[SUPPLIER_H]]="","",AJ302),MONTH(NOTA[[#This Row],[TGL.NOTA]]))</f>
        <v/>
      </c>
      <c r="AK303" s="27" t="str">
        <f>LOWER(SUBSTITUTE(SUBSTITUTE(SUBSTITUTE(SUBSTITUTE(SUBSTITUTE(SUBSTITUTE(SUBSTITUTE(SUBSTITUTE(SUBSTITUTE(NOTA[NAMA BARANG]," ",),".",""),"-",""),"(",""),")",""),",",""),"/",""),"""",""),"+",""))</f>
        <v/>
      </c>
      <c r="AL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3" s="27" t="str">
        <f>IF(NOTA[[#This Row],[CONCAT4]]="","",_xlfn.IFNA(MATCH(NOTA[[#This Row],[CONCAT4]],[2]!RAW[CONCAT_H],0),FALSE))</f>
        <v/>
      </c>
      <c r="AP303" s="146" t="str">
        <f>IF(NOTA[[#This Row],[CONCAT1]]="","",MATCH(NOTA[[#This Row],[CONCAT1]],[3]!db[NB NOTA_C],0)+1)</f>
        <v/>
      </c>
    </row>
    <row r="304" spans="1:42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153</v>
      </c>
      <c r="G304" s="16" t="s">
        <v>112</v>
      </c>
      <c r="H304" s="20" t="s">
        <v>495</v>
      </c>
      <c r="I304" s="21"/>
      <c r="J304" s="22">
        <v>45059</v>
      </c>
      <c r="K304" s="21"/>
      <c r="L304" s="16" t="s">
        <v>155</v>
      </c>
      <c r="M304" s="23"/>
      <c r="N304" s="21">
        <v>10</v>
      </c>
      <c r="O304" s="16" t="s">
        <v>496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E304" s="25">
        <f>IF(OR(NOTA[[#This Row],[QTY]]="",NOTA[[#This Row],[HARGA SATUAN]]="",),"",NOTA[[#This Row],[QTY]]*NOTA[[#This Row],[HARGA SATUAN]])</f>
        <v>390000</v>
      </c>
      <c r="AF304" s="22">
        <f ca="1">IF(NOTA[ID_H]="","",INDEX(NOTA[TANGGAL],MATCH(,INDIRECT(ADDRESS(ROW(NOTA[TANGGAL]),COLUMN(NOTA[TANGGAL]))&amp;":"&amp;ADDRESS(ROW(),COLUMN(NOTA[TANGGAL]))),-1)))</f>
        <v>45058</v>
      </c>
      <c r="AG304" s="17" t="str">
        <f ca="1">IF(NOTA[[#This Row],[NAMA BARANG]]="","",INDEX(NOTA[SUPPLIER],MATCH(,INDIRECT(ADDRESS(ROW(NOTA[ID]),COLUMN(NOTA[ID]))&amp;":"&amp;ADDRESS(ROW(),COLUMN(NOTA[ID]))),-1)))</f>
        <v>HANSA</v>
      </c>
      <c r="AH304" s="17" t="str">
        <f ca="1">IF(NOTA[[#This Row],[ID_H]]="","",IF(NOTA[[#This Row],[FAKTUR]]="",INDIRECT(ADDRESS(ROW()-1,COLUMN())),NOTA[[#This Row],[FAKTUR]]))</f>
        <v>UNTANA</v>
      </c>
      <c r="AI304" s="27">
        <f ca="1">IF(NOTA[[#This Row],[ID]]="","",COUNTIF(NOTA[ID_H],NOTA[[#This Row],[ID_H]]))</f>
        <v>2</v>
      </c>
      <c r="AJ304" s="27">
        <f>IF(NOTA[[#This Row],[TGL.NOTA]]="",IF(NOTA[[#This Row],[SUPPLIER_H]]="","",AJ303),MONTH(NOTA[[#This Row],[TGL.NOTA]]))</f>
        <v>5</v>
      </c>
      <c r="AK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M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O304" s="27" t="e">
        <f>IF(NOTA[[#This Row],[CONCAT4]]="","",_xlfn.IFNA(MATCH(NOTA[[#This Row],[CONCAT4]],[2]!RAW[CONCAT_H],0),FALSE))</f>
        <v>#REF!</v>
      </c>
      <c r="AP304" s="146">
        <f>IF(NOTA[[#This Row],[CONCAT1]]="","",MATCH(NOTA[[#This Row],[CONCAT1]],[3]!db[NB NOTA_C],0)+1)</f>
        <v>1489</v>
      </c>
    </row>
    <row r="305" spans="1:42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497</v>
      </c>
      <c r="M305" s="23"/>
      <c r="N305" s="21">
        <v>120</v>
      </c>
      <c r="O305" s="16" t="s">
        <v>160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D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E305" s="25">
        <f>IF(OR(NOTA[[#This Row],[QTY]]="",NOTA[[#This Row],[HARGA SATUAN]]="",),"",NOTA[[#This Row],[QTY]]*NOTA[[#This Row],[HARGA SATUAN]])</f>
        <v>192000</v>
      </c>
      <c r="AF305" s="22">
        <f ca="1">IF(NOTA[ID_H]="","",INDEX(NOTA[TANGGAL],MATCH(,INDIRECT(ADDRESS(ROW(NOTA[TANGGAL]),COLUMN(NOTA[TANGGAL]))&amp;":"&amp;ADDRESS(ROW(),COLUMN(NOTA[TANGGAL]))),-1)))</f>
        <v>45058</v>
      </c>
      <c r="AG305" s="17" t="str">
        <f ca="1">IF(NOTA[[#This Row],[NAMA BARANG]]="","",INDEX(NOTA[SUPPLIER],MATCH(,INDIRECT(ADDRESS(ROW(NOTA[ID]),COLUMN(NOTA[ID]))&amp;":"&amp;ADDRESS(ROW(),COLUMN(NOTA[ID]))),-1)))</f>
        <v>HANSA</v>
      </c>
      <c r="AH305" s="17" t="str">
        <f ca="1">IF(NOTA[[#This Row],[ID_H]]="","",IF(NOTA[[#This Row],[FAKTUR]]="",INDIRECT(ADDRESS(ROW()-1,COLUMN())),NOTA[[#This Row],[FAKTUR]]))</f>
        <v>UNTANA</v>
      </c>
      <c r="AI305" s="27" t="str">
        <f ca="1">IF(NOTA[[#This Row],[ID]]="","",COUNTIF(NOTA[ID_H],NOTA[[#This Row],[ID_H]]))</f>
        <v/>
      </c>
      <c r="AJ305" s="27">
        <f ca="1">IF(NOTA[[#This Row],[TGL.NOTA]]="",IF(NOTA[[#This Row],[SUPPLIER_H]]="","",AJ304),MONTH(NOTA[[#This Row],[TGL.NOTA]]))</f>
        <v>5</v>
      </c>
      <c r="AK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M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N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5" s="27" t="str">
        <f>IF(NOTA[[#This Row],[CONCAT4]]="","",_xlfn.IFNA(MATCH(NOTA[[#This Row],[CONCAT4]],[2]!RAW[CONCAT_H],0),FALSE))</f>
        <v/>
      </c>
      <c r="AP305" s="146">
        <f>IF(NOTA[[#This Row],[CONCAT1]]="","",MATCH(NOTA[[#This Row],[CONCAT1]],[3]!db[NB NOTA_C],0)+1)</f>
        <v>1533</v>
      </c>
    </row>
    <row r="306" spans="1:42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25" t="str">
        <f>IF(OR(NOTA[[#This Row],[QTY]]="",NOTA[[#This Row],[HARGA SATUAN]]="",),"",NOTA[[#This Row],[QTY]]*NOTA[[#This Row],[HARGA SATUAN]])</f>
        <v/>
      </c>
      <c r="AF306" s="22" t="str">
        <f ca="1">IF(NOTA[ID_H]="","",INDEX(NOTA[TANGGAL],MATCH(,INDIRECT(ADDRESS(ROW(NOTA[TANGGAL]),COLUMN(NOTA[TANGGAL]))&amp;":"&amp;ADDRESS(ROW(),COLUMN(NOTA[TANGGAL]))),-1)))</f>
        <v/>
      </c>
      <c r="AG306" s="17" t="str">
        <f ca="1">IF(NOTA[[#This Row],[NAMA BARANG]]="","",INDEX(NOTA[SUPPLIER],MATCH(,INDIRECT(ADDRESS(ROW(NOTA[ID]),COLUMN(NOTA[ID]))&amp;":"&amp;ADDRESS(ROW(),COLUMN(NOTA[ID]))),-1)))</f>
        <v/>
      </c>
      <c r="AH306" s="17" t="str">
        <f ca="1">IF(NOTA[[#This Row],[ID_H]]="","",IF(NOTA[[#This Row],[FAKTUR]]="",INDIRECT(ADDRESS(ROW()-1,COLUMN())),NOTA[[#This Row],[FAKTUR]]))</f>
        <v/>
      </c>
      <c r="AI306" s="27" t="str">
        <f ca="1">IF(NOTA[[#This Row],[ID]]="","",COUNTIF(NOTA[ID_H],NOTA[[#This Row],[ID_H]]))</f>
        <v/>
      </c>
      <c r="AJ306" s="27" t="str">
        <f ca="1">IF(NOTA[[#This Row],[TGL.NOTA]]="",IF(NOTA[[#This Row],[SUPPLIER_H]]="","",AJ305),MONTH(NOTA[[#This Row],[TGL.NOTA]]))</f>
        <v/>
      </c>
      <c r="AK306" s="27" t="str">
        <f>LOWER(SUBSTITUTE(SUBSTITUTE(SUBSTITUTE(SUBSTITUTE(SUBSTITUTE(SUBSTITUTE(SUBSTITUTE(SUBSTITUTE(SUBSTITUTE(NOTA[NAMA BARANG]," ",),".",""),"-",""),"(",""),")",""),",",""),"/",""),"""",""),"+",""))</f>
        <v/>
      </c>
      <c r="AL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6" s="27" t="str">
        <f>IF(NOTA[[#This Row],[CONCAT4]]="","",_xlfn.IFNA(MATCH(NOTA[[#This Row],[CONCAT4]],[2]!RAW[CONCAT_H],0),FALSE))</f>
        <v/>
      </c>
      <c r="AP306" s="146" t="str">
        <f>IF(NOTA[[#This Row],[CONCAT1]]="","",MATCH(NOTA[[#This Row],[CONCAT1]],[3]!db[NB NOTA_C],0)+1)</f>
        <v/>
      </c>
    </row>
    <row r="307" spans="1:42" ht="20.100000000000001" customHeight="1" x14ac:dyDescent="0.25">
      <c r="A30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18" t="str">
        <f>IF(NOTA[[#This Row],[ID_P]]="","",MATCH(NOTA[[#This Row],[ID_P]],[1]!B_MSK[N_ID],0))</f>
        <v/>
      </c>
      <c r="D307" s="18" t="str">
        <f ca="1">IF(NOTA[[#This Row],[NAMA BARANG]]="","",INDEX(NOTA[ID],MATCH(,INDIRECT(ADDRESS(ROW(NOTA[ID]),COLUMN(NOTA[ID]))&amp;":"&amp;ADDRESS(ROW(),COLUMN(NOTA[ID]))),-1)))</f>
        <v/>
      </c>
      <c r="E307" s="19"/>
      <c r="F307" s="21"/>
      <c r="G307" s="21"/>
      <c r="H307" s="41"/>
      <c r="I307" s="21"/>
      <c r="J307" s="22"/>
      <c r="K307" s="21"/>
      <c r="L307" s="16"/>
      <c r="M307" s="23"/>
      <c r="N307" s="21"/>
      <c r="O307" s="16"/>
      <c r="P307" s="17"/>
      <c r="Q307" s="34"/>
      <c r="R307" s="28"/>
      <c r="S307" s="24"/>
      <c r="T307" s="24"/>
      <c r="U307" s="25"/>
      <c r="V307" s="26"/>
      <c r="W307" s="25" t="str">
        <f>IF(NOTA[[#This Row],[HARGA/ CTN]]="",NOTA[[#This Row],[JUMLAH_H]],NOTA[[#This Row],[HARGA/ CTN]]*IF(NOTA[[#This Row],[C]]="",0,NOTA[[#This Row],[C]]))</f>
        <v/>
      </c>
      <c r="X307" s="25" t="str">
        <f>IF(NOTA[[#This Row],[JUMLAH]]="","",NOTA[[#This Row],[JUMLAH]]*NOTA[[#This Row],[DISC 1]])</f>
        <v/>
      </c>
      <c r="Y307" s="25" t="str">
        <f>IF(NOTA[[#This Row],[JUMLAH]]="","",(NOTA[[#This Row],[JUMLAH]]-NOTA[[#This Row],[DISC 1-]])*NOTA[[#This Row],[DISC 2]])</f>
        <v/>
      </c>
      <c r="Z307" s="25" t="str">
        <f>IF(NOTA[[#This Row],[JUMLAH]]="","",NOTA[[#This Row],[DISC 1-]]+NOTA[[#This Row],[DISC 2-]])</f>
        <v/>
      </c>
      <c r="AA307" s="25" t="str">
        <f>IF(NOTA[[#This Row],[JUMLAH]]="","",NOTA[[#This Row],[JUMLAH]]-NOTA[[#This Row],[DISC]])</f>
        <v/>
      </c>
      <c r="AB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25" t="str">
        <f>IF(OR(NOTA[[#This Row],[QTY]]="",NOTA[[#This Row],[HARGA SATUAN]]="",),"",NOTA[[#This Row],[QTY]]*NOTA[[#This Row],[HARGA SATUAN]])</f>
        <v/>
      </c>
      <c r="AF307" s="22" t="str">
        <f ca="1">IF(NOTA[ID_H]="","",INDEX(NOTA[TANGGAL],MATCH(,INDIRECT(ADDRESS(ROW(NOTA[TANGGAL]),COLUMN(NOTA[TANGGAL]))&amp;":"&amp;ADDRESS(ROW(),COLUMN(NOTA[TANGGAL]))),-1)))</f>
        <v/>
      </c>
      <c r="AG307" s="17" t="str">
        <f ca="1">IF(NOTA[[#This Row],[NAMA BARANG]]="","",INDEX(NOTA[SUPPLIER],MATCH(,INDIRECT(ADDRESS(ROW(NOTA[ID]),COLUMN(NOTA[ID]))&amp;":"&amp;ADDRESS(ROW(),COLUMN(NOTA[ID]))),-1)))</f>
        <v/>
      </c>
      <c r="AH307" s="17" t="str">
        <f ca="1">IF(NOTA[[#This Row],[ID_H]]="","",IF(NOTA[[#This Row],[FAKTUR]]="",INDIRECT(ADDRESS(ROW()-1,COLUMN())),NOTA[[#This Row],[FAKTUR]]))</f>
        <v/>
      </c>
      <c r="AI307" s="27" t="str">
        <f ca="1">IF(NOTA[[#This Row],[ID]]="","",COUNTIF(NOTA[ID_H],NOTA[[#This Row],[ID_H]]))</f>
        <v/>
      </c>
      <c r="AJ307" s="27" t="str">
        <f ca="1">IF(NOTA[[#This Row],[TGL.NOTA]]="",IF(NOTA[[#This Row],[SUPPLIER_H]]="","",AJ306),MONTH(NOTA[[#This Row],[TGL.NOTA]]))</f>
        <v/>
      </c>
      <c r="AK307" s="27" t="str">
        <f>LOWER(SUBSTITUTE(SUBSTITUTE(SUBSTITUTE(SUBSTITUTE(SUBSTITUTE(SUBSTITUTE(SUBSTITUTE(SUBSTITUTE(SUBSTITUTE(NOTA[NAMA BARANG]," ",),".",""),"-",""),"(",""),")",""),",",""),"/",""),"""",""),"+",""))</f>
        <v/>
      </c>
      <c r="AL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7" s="27" t="str">
        <f>IF(NOTA[[#This Row],[CONCAT4]]="","",_xlfn.IFNA(MATCH(NOTA[[#This Row],[CONCAT4]],[2]!RAW[CONCAT_H],0),FALSE))</f>
        <v/>
      </c>
      <c r="AP307" s="146" t="str">
        <f>IF(NOTA[[#This Row],[CONCAT1]]="","",MATCH(NOTA[[#This Row],[CONCAT1]],[3]!db[NB NOTA_C],0)+1)</f>
        <v/>
      </c>
    </row>
    <row r="308" spans="1:42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 t="str">
        <f ca="1">IF(NOTA[[#This Row],[NAMA BARANG]]="","",INDEX(NOTA[ID],MATCH(,INDIRECT(ADDRESS(ROW(NOTA[ID]),COLUMN(NOTA[ID]))&amp;":"&amp;ADDRESS(ROW(),COLUMN(NOTA[ID]))),-1)))</f>
        <v/>
      </c>
      <c r="E308" s="19"/>
      <c r="F308" s="21"/>
      <c r="G308" s="21"/>
      <c r="H308" s="20"/>
      <c r="I308" s="21"/>
      <c r="J308" s="22"/>
      <c r="K308" s="21"/>
      <c r="L308" s="16"/>
      <c r="M308" s="23"/>
      <c r="N308" s="21"/>
      <c r="O308" s="21"/>
      <c r="P308" s="17"/>
      <c r="Q308" s="34"/>
      <c r="R308" s="28"/>
      <c r="S308" s="24"/>
      <c r="T308" s="24"/>
      <c r="U308" s="25"/>
      <c r="V308" s="26"/>
      <c r="W308" s="25" t="str">
        <f>IF(NOTA[[#This Row],[HARGA/ CTN]]="",NOTA[[#This Row],[JUMLAH_H]],NOTA[[#This Row],[HARGA/ CTN]]*IF(NOTA[[#This Row],[C]]="",0,NOTA[[#This Row],[C]]))</f>
        <v/>
      </c>
      <c r="X308" s="25" t="str">
        <f>IF(NOTA[[#This Row],[JUMLAH]]="","",NOTA[[#This Row],[JUMLAH]]*NOTA[[#This Row],[DISC 1]])</f>
        <v/>
      </c>
      <c r="Y308" s="25" t="str">
        <f>IF(NOTA[[#This Row],[JUMLAH]]="","",(NOTA[[#This Row],[JUMLAH]]-NOTA[[#This Row],[DISC 1-]])*NOTA[[#This Row],[DISC 2]])</f>
        <v/>
      </c>
      <c r="Z308" s="25" t="str">
        <f>IF(NOTA[[#This Row],[JUMLAH]]="","",NOTA[[#This Row],[DISC 1-]]+NOTA[[#This Row],[DISC 2-]])</f>
        <v/>
      </c>
      <c r="AA308" s="25" t="str">
        <f>IF(NOTA[[#This Row],[JUMLAH]]="","",NOTA[[#This Row],[JUMLAH]]-NOTA[[#This Row],[DISC]])</f>
        <v/>
      </c>
      <c r="AB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25" t="str">
        <f>IF(OR(NOTA[[#This Row],[QTY]]="",NOTA[[#This Row],[HARGA SATUAN]]="",),"",NOTA[[#This Row],[QTY]]*NOTA[[#This Row],[HARGA SATUAN]])</f>
        <v/>
      </c>
      <c r="AF308" s="22" t="str">
        <f ca="1">IF(NOTA[ID_H]="","",INDEX(NOTA[TANGGAL],MATCH(,INDIRECT(ADDRESS(ROW(NOTA[TANGGAL]),COLUMN(NOTA[TANGGAL]))&amp;":"&amp;ADDRESS(ROW(),COLUMN(NOTA[TANGGAL]))),-1)))</f>
        <v/>
      </c>
      <c r="AG308" s="17" t="str">
        <f ca="1">IF(NOTA[[#This Row],[NAMA BARANG]]="","",INDEX(NOTA[SUPPLIER],MATCH(,INDIRECT(ADDRESS(ROW(NOTA[ID]),COLUMN(NOTA[ID]))&amp;":"&amp;ADDRESS(ROW(),COLUMN(NOTA[ID]))),-1)))</f>
        <v/>
      </c>
      <c r="AH308" s="17" t="str">
        <f ca="1">IF(NOTA[[#This Row],[ID_H]]="","",IF(NOTA[[#This Row],[FAKTUR]]="",INDIRECT(ADDRESS(ROW()-1,COLUMN())),NOTA[[#This Row],[FAKTUR]]))</f>
        <v/>
      </c>
      <c r="AI308" s="27" t="str">
        <f ca="1">IF(NOTA[[#This Row],[ID]]="","",COUNTIF(NOTA[ID_H],NOTA[[#This Row],[ID_H]]))</f>
        <v/>
      </c>
      <c r="AJ308" s="27" t="str">
        <f ca="1">IF(NOTA[[#This Row],[TGL.NOTA]]="",IF(NOTA[[#This Row],[SUPPLIER_H]]="","",AJ307),MONTH(NOTA[[#This Row],[TGL.NOTA]]))</f>
        <v/>
      </c>
      <c r="AK308" s="27" t="str">
        <f>LOWER(SUBSTITUTE(SUBSTITUTE(SUBSTITUTE(SUBSTITUTE(SUBSTITUTE(SUBSTITUTE(SUBSTITUTE(SUBSTITUTE(SUBSTITUTE(NOTA[NAMA BARANG]," ",),".",""),"-",""),"(",""),")",""),",",""),"/",""),"""",""),"+",""))</f>
        <v/>
      </c>
      <c r="AL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8" s="27" t="str">
        <f>IF(NOTA[[#This Row],[CONCAT4]]="","",_xlfn.IFNA(MATCH(NOTA[[#This Row],[CONCAT4]],[2]!RAW[CONCAT_H],0),FALSE))</f>
        <v/>
      </c>
      <c r="AP308" s="146" t="str">
        <f>IF(NOTA[[#This Row],[CONCAT1]]="","",MATCH(NOTA[[#This Row],[CONCAT1]],[3]!db[NB NOTA_C],0)+1)</f>
        <v/>
      </c>
    </row>
    <row r="309" spans="1:42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 t="str">
        <f ca="1">IF(NOTA[[#This Row],[NAMA BARANG]]="","",INDEX(NOTA[ID],MATCH(,INDIRECT(ADDRESS(ROW(NOTA[ID]),COLUMN(NOTA[ID]))&amp;":"&amp;ADDRESS(ROW(),COLUMN(NOTA[ID]))),-1)))</f>
        <v/>
      </c>
      <c r="E309" s="19"/>
      <c r="F309" s="16"/>
      <c r="G309" s="16"/>
      <c r="H309" s="20"/>
      <c r="I309" s="21"/>
      <c r="J309" s="22"/>
      <c r="K309" s="21"/>
      <c r="L309" s="16"/>
      <c r="M309" s="23"/>
      <c r="N309" s="21"/>
      <c r="O309" s="16"/>
      <c r="P309" s="17"/>
      <c r="Q309" s="34"/>
      <c r="R309" s="28"/>
      <c r="S309" s="24"/>
      <c r="T309" s="24"/>
      <c r="U309" s="25"/>
      <c r="V309" s="26"/>
      <c r="W309" s="25" t="str">
        <f>IF(NOTA[[#This Row],[HARGA/ CTN]]="",NOTA[[#This Row],[JUMLAH_H]],NOTA[[#This Row],[HARGA/ CTN]]*IF(NOTA[[#This Row],[C]]="",0,NOTA[[#This Row],[C]]))</f>
        <v/>
      </c>
      <c r="X309" s="25" t="str">
        <f>IF(NOTA[[#This Row],[JUMLAH]]="","",NOTA[[#This Row],[JUMLAH]]*NOTA[[#This Row],[DISC 1]])</f>
        <v/>
      </c>
      <c r="Y309" s="25" t="str">
        <f>IF(NOTA[[#This Row],[JUMLAH]]="","",(NOTA[[#This Row],[JUMLAH]]-NOTA[[#This Row],[DISC 1-]])*NOTA[[#This Row],[DISC 2]])</f>
        <v/>
      </c>
      <c r="Z309" s="25" t="str">
        <f>IF(NOTA[[#This Row],[JUMLAH]]="","",NOTA[[#This Row],[DISC 1-]]+NOTA[[#This Row],[DISC 2-]])</f>
        <v/>
      </c>
      <c r="AA309" s="25" t="str">
        <f>IF(NOTA[[#This Row],[JUMLAH]]="","",NOTA[[#This Row],[JUMLAH]]-NOTA[[#This Row],[DISC]])</f>
        <v/>
      </c>
      <c r="AB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25" t="str">
        <f>IF(OR(NOTA[[#This Row],[QTY]]="",NOTA[[#This Row],[HARGA SATUAN]]="",),"",NOTA[[#This Row],[QTY]]*NOTA[[#This Row],[HARGA SATUAN]])</f>
        <v/>
      </c>
      <c r="AF309" s="22" t="str">
        <f ca="1">IF(NOTA[ID_H]="","",INDEX(NOTA[TANGGAL],MATCH(,INDIRECT(ADDRESS(ROW(NOTA[TANGGAL]),COLUMN(NOTA[TANGGAL]))&amp;":"&amp;ADDRESS(ROW(),COLUMN(NOTA[TANGGAL]))),-1)))</f>
        <v/>
      </c>
      <c r="AG309" s="17" t="str">
        <f ca="1">IF(NOTA[[#This Row],[NAMA BARANG]]="","",INDEX(NOTA[SUPPLIER],MATCH(,INDIRECT(ADDRESS(ROW(NOTA[ID]),COLUMN(NOTA[ID]))&amp;":"&amp;ADDRESS(ROW(),COLUMN(NOTA[ID]))),-1)))</f>
        <v/>
      </c>
      <c r="AH309" s="17" t="str">
        <f ca="1">IF(NOTA[[#This Row],[ID_H]]="","",IF(NOTA[[#This Row],[FAKTUR]]="",INDIRECT(ADDRESS(ROW()-1,COLUMN())),NOTA[[#This Row],[FAKTUR]]))</f>
        <v/>
      </c>
      <c r="AI309" s="27" t="str">
        <f ca="1">IF(NOTA[[#This Row],[ID]]="","",COUNTIF(NOTA[ID_H],NOTA[[#This Row],[ID_H]]))</f>
        <v/>
      </c>
      <c r="AJ309" s="27" t="str">
        <f ca="1">IF(NOTA[[#This Row],[TGL.NOTA]]="",IF(NOTA[[#This Row],[SUPPLIER_H]]="","",AJ308),MONTH(NOTA[[#This Row],[TGL.NOTA]]))</f>
        <v/>
      </c>
      <c r="AK309" s="27" t="str">
        <f>LOWER(SUBSTITUTE(SUBSTITUTE(SUBSTITUTE(SUBSTITUTE(SUBSTITUTE(SUBSTITUTE(SUBSTITUTE(SUBSTITUTE(SUBSTITUTE(NOTA[NAMA BARANG]," ",),".",""),"-",""),"(",""),")",""),",",""),"/",""),"""",""),"+",""))</f>
        <v/>
      </c>
      <c r="AL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9" s="27" t="str">
        <f>IF(NOTA[[#This Row],[CONCAT4]]="","",_xlfn.IFNA(MATCH(NOTA[[#This Row],[CONCAT4]],[2]!RAW[CONCAT_H],0),FALSE))</f>
        <v/>
      </c>
      <c r="AP309" s="146" t="str">
        <f>IF(NOTA[[#This Row],[CONCAT1]]="","",MATCH(NOTA[[#This Row],[CONCAT1]],[3]!db[NB NOTA_C],0)+1)</f>
        <v/>
      </c>
    </row>
    <row r="310" spans="1:42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 t="str">
        <f ca="1">IF(NOTA[[#This Row],[NAMA BARANG]]="","",INDEX(NOTA[ID],MATCH(,INDIRECT(ADDRESS(ROW(NOTA[ID]),COLUMN(NOTA[ID]))&amp;":"&amp;ADDRESS(ROW(),COLUMN(NOTA[ID]))),-1)))</f>
        <v/>
      </c>
      <c r="E310" s="19"/>
      <c r="F310" s="21"/>
      <c r="G310" s="21"/>
      <c r="H310" s="41"/>
      <c r="I310" s="21"/>
      <c r="J310" s="22"/>
      <c r="K310" s="21"/>
      <c r="L310" s="16"/>
      <c r="M310" s="23"/>
      <c r="N310" s="21"/>
      <c r="O310" s="16"/>
      <c r="P310" s="17"/>
      <c r="Q310" s="34"/>
      <c r="R310" s="28"/>
      <c r="S310" s="24"/>
      <c r="T310" s="24"/>
      <c r="U310" s="25"/>
      <c r="V310" s="26"/>
      <c r="W310" s="25" t="str">
        <f>IF(NOTA[[#This Row],[HARGA/ CTN]]="",NOTA[[#This Row],[JUMLAH_H]],NOTA[[#This Row],[HARGA/ CTN]]*IF(NOTA[[#This Row],[C]]="",0,NOTA[[#This Row],[C]]))</f>
        <v/>
      </c>
      <c r="X310" s="25" t="str">
        <f>IF(NOTA[[#This Row],[JUMLAH]]="","",NOTA[[#This Row],[JUMLAH]]*NOTA[[#This Row],[DISC 1]])</f>
        <v/>
      </c>
      <c r="Y310" s="25" t="str">
        <f>IF(NOTA[[#This Row],[JUMLAH]]="","",(NOTA[[#This Row],[JUMLAH]]-NOTA[[#This Row],[DISC 1-]])*NOTA[[#This Row],[DISC 2]])</f>
        <v/>
      </c>
      <c r="Z310" s="25" t="str">
        <f>IF(NOTA[[#This Row],[JUMLAH]]="","",NOTA[[#This Row],[DISC 1-]]+NOTA[[#This Row],[DISC 2-]])</f>
        <v/>
      </c>
      <c r="AA310" s="25" t="str">
        <f>IF(NOTA[[#This Row],[JUMLAH]]="","",NOTA[[#This Row],[JUMLAH]]-NOTA[[#This Row],[DISC]])</f>
        <v/>
      </c>
      <c r="AB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25" t="str">
        <f>IF(OR(NOTA[[#This Row],[QTY]]="",NOTA[[#This Row],[HARGA SATUAN]]="",),"",NOTA[[#This Row],[QTY]]*NOTA[[#This Row],[HARGA SATUAN]])</f>
        <v/>
      </c>
      <c r="AF310" s="22" t="str">
        <f ca="1">IF(NOTA[ID_H]="","",INDEX(NOTA[TANGGAL],MATCH(,INDIRECT(ADDRESS(ROW(NOTA[TANGGAL]),COLUMN(NOTA[TANGGAL]))&amp;":"&amp;ADDRESS(ROW(),COLUMN(NOTA[TANGGAL]))),-1)))</f>
        <v/>
      </c>
      <c r="AG310" s="17" t="str">
        <f ca="1">IF(NOTA[[#This Row],[NAMA BARANG]]="","",INDEX(NOTA[SUPPLIER],MATCH(,INDIRECT(ADDRESS(ROW(NOTA[ID]),COLUMN(NOTA[ID]))&amp;":"&amp;ADDRESS(ROW(),COLUMN(NOTA[ID]))),-1)))</f>
        <v/>
      </c>
      <c r="AH310" s="17" t="str">
        <f ca="1">IF(NOTA[[#This Row],[ID_H]]="","",IF(NOTA[[#This Row],[FAKTUR]]="",INDIRECT(ADDRESS(ROW()-1,COLUMN())),NOTA[[#This Row],[FAKTUR]]))</f>
        <v/>
      </c>
      <c r="AI310" s="27" t="str">
        <f ca="1">IF(NOTA[[#This Row],[ID]]="","",COUNTIF(NOTA[ID_H],NOTA[[#This Row],[ID_H]]))</f>
        <v/>
      </c>
      <c r="AJ310" s="27" t="str">
        <f ca="1">IF(NOTA[[#This Row],[TGL.NOTA]]="",IF(NOTA[[#This Row],[SUPPLIER_H]]="","",AJ309),MONTH(NOTA[[#This Row],[TGL.NOTA]]))</f>
        <v/>
      </c>
      <c r="AK310" s="27" t="str">
        <f>LOWER(SUBSTITUTE(SUBSTITUTE(SUBSTITUTE(SUBSTITUTE(SUBSTITUTE(SUBSTITUTE(SUBSTITUTE(SUBSTITUTE(SUBSTITUTE(NOTA[NAMA BARANG]," ",),".",""),"-",""),"(",""),")",""),",",""),"/",""),"""",""),"+",""))</f>
        <v/>
      </c>
      <c r="AL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0" s="27" t="str">
        <f>IF(NOTA[[#This Row],[CONCAT4]]="","",_xlfn.IFNA(MATCH(NOTA[[#This Row],[CONCAT4]],[2]!RAW[CONCAT_H],0),FALSE))</f>
        <v/>
      </c>
      <c r="AP310" s="146" t="str">
        <f>IF(NOTA[[#This Row],[CONCAT1]]="","",MATCH(NOTA[[#This Row],[CONCAT1]],[3]!db[NB NOTA_C],0)+1)</f>
        <v/>
      </c>
    </row>
    <row r="311" spans="1:42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 t="str">
        <f ca="1">IF(NOTA[[#This Row],[NAMA BARANG]]="","",INDEX(NOTA[ID],MATCH(,INDIRECT(ADDRESS(ROW(NOTA[ID]),COLUMN(NOTA[ID]))&amp;":"&amp;ADDRESS(ROW(),COLUMN(NOTA[ID]))),-1)))</f>
        <v/>
      </c>
      <c r="E311" s="19"/>
      <c r="F311" s="16"/>
      <c r="G311" s="16"/>
      <c r="H311" s="20"/>
      <c r="I311" s="16"/>
      <c r="J311" s="22"/>
      <c r="K311" s="21"/>
      <c r="L311" s="16"/>
      <c r="M311" s="23"/>
      <c r="N311" s="21"/>
      <c r="O311" s="16"/>
      <c r="P311" s="17"/>
      <c r="Q311" s="34"/>
      <c r="R311" s="28"/>
      <c r="S311" s="24"/>
      <c r="T311" s="24"/>
      <c r="U311" s="25"/>
      <c r="V311" s="26"/>
      <c r="W311" s="25" t="str">
        <f>IF(NOTA[[#This Row],[HARGA/ CTN]]="",NOTA[[#This Row],[JUMLAH_H]],NOTA[[#This Row],[HARGA/ CTN]]*IF(NOTA[[#This Row],[C]]="",0,NOTA[[#This Row],[C]]))</f>
        <v/>
      </c>
      <c r="X311" s="25" t="str">
        <f>IF(NOTA[[#This Row],[JUMLAH]]="","",NOTA[[#This Row],[JUMLAH]]*NOTA[[#This Row],[DISC 1]])</f>
        <v/>
      </c>
      <c r="Y311" s="25" t="str">
        <f>IF(NOTA[[#This Row],[JUMLAH]]="","",(NOTA[[#This Row],[JUMLAH]]-NOTA[[#This Row],[DISC 1-]])*NOTA[[#This Row],[DISC 2]])</f>
        <v/>
      </c>
      <c r="Z311" s="25" t="str">
        <f>IF(NOTA[[#This Row],[JUMLAH]]="","",NOTA[[#This Row],[DISC 1-]]+NOTA[[#This Row],[DISC 2-]])</f>
        <v/>
      </c>
      <c r="AA311" s="25" t="str">
        <f>IF(NOTA[[#This Row],[JUMLAH]]="","",NOTA[[#This Row],[JUMLAH]]-NOTA[[#This Row],[DISC]])</f>
        <v/>
      </c>
      <c r="AB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25" t="str">
        <f>IF(OR(NOTA[[#This Row],[QTY]]="",NOTA[[#This Row],[HARGA SATUAN]]="",),"",NOTA[[#This Row],[QTY]]*NOTA[[#This Row],[HARGA SATUAN]])</f>
        <v/>
      </c>
      <c r="AF311" s="22" t="str">
        <f ca="1">IF(NOTA[ID_H]="","",INDEX(NOTA[TANGGAL],MATCH(,INDIRECT(ADDRESS(ROW(NOTA[TANGGAL]),COLUMN(NOTA[TANGGAL]))&amp;":"&amp;ADDRESS(ROW(),COLUMN(NOTA[TANGGAL]))),-1)))</f>
        <v/>
      </c>
      <c r="AG311" s="17" t="str">
        <f ca="1">IF(NOTA[[#This Row],[NAMA BARANG]]="","",INDEX(NOTA[SUPPLIER],MATCH(,INDIRECT(ADDRESS(ROW(NOTA[ID]),COLUMN(NOTA[ID]))&amp;":"&amp;ADDRESS(ROW(),COLUMN(NOTA[ID]))),-1)))</f>
        <v/>
      </c>
      <c r="AH311" s="17" t="str">
        <f ca="1">IF(NOTA[[#This Row],[ID_H]]="","",IF(NOTA[[#This Row],[FAKTUR]]="",INDIRECT(ADDRESS(ROW()-1,COLUMN())),NOTA[[#This Row],[FAKTUR]]))</f>
        <v/>
      </c>
      <c r="AI311" s="27" t="str">
        <f ca="1">IF(NOTA[[#This Row],[ID]]="","",COUNTIF(NOTA[ID_H],NOTA[[#This Row],[ID_H]]))</f>
        <v/>
      </c>
      <c r="AJ311" s="27" t="str">
        <f ca="1">IF(NOTA[[#This Row],[TGL.NOTA]]="",IF(NOTA[[#This Row],[SUPPLIER_H]]="","",AJ310),MONTH(NOTA[[#This Row],[TGL.NOTA]]))</f>
        <v/>
      </c>
      <c r="AK311" s="27" t="str">
        <f>LOWER(SUBSTITUTE(SUBSTITUTE(SUBSTITUTE(SUBSTITUTE(SUBSTITUTE(SUBSTITUTE(SUBSTITUTE(SUBSTITUTE(SUBSTITUTE(NOTA[NAMA BARANG]," ",),".",""),"-",""),"(",""),")",""),",",""),"/",""),"""",""),"+",""))</f>
        <v/>
      </c>
      <c r="AL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1" s="27" t="str">
        <f>IF(NOTA[[#This Row],[CONCAT4]]="","",_xlfn.IFNA(MATCH(NOTA[[#This Row],[CONCAT4]],[2]!RAW[CONCAT_H],0),FALSE))</f>
        <v/>
      </c>
      <c r="AP311" s="146" t="str">
        <f>IF(NOTA[[#This Row],[CONCAT1]]="","",MATCH(NOTA[[#This Row],[CONCAT1]],[3]!db[NB NOTA_C],0)+1)</f>
        <v/>
      </c>
    </row>
    <row r="312" spans="1:42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 t="str">
        <f ca="1">IF(NOTA[[#This Row],[NAMA BARANG]]="","",INDEX(NOTA[ID],MATCH(,INDIRECT(ADDRESS(ROW(NOTA[ID]),COLUMN(NOTA[ID]))&amp;":"&amp;ADDRESS(ROW(),COLUMN(NOTA[ID]))),-1)))</f>
        <v/>
      </c>
      <c r="E312" s="19"/>
      <c r="F312" s="21"/>
      <c r="G312" s="21"/>
      <c r="H312" s="41"/>
      <c r="I312" s="16"/>
      <c r="J312" s="22"/>
      <c r="K312" s="21"/>
      <c r="L312" s="16"/>
      <c r="M312" s="23"/>
      <c r="N312" s="21"/>
      <c r="O312" s="16"/>
      <c r="P312" s="17"/>
      <c r="Q312" s="34"/>
      <c r="R312" s="28"/>
      <c r="S312" s="24"/>
      <c r="T312" s="24"/>
      <c r="U312" s="25"/>
      <c r="V312" s="26"/>
      <c r="W312" s="25" t="str">
        <f>IF(NOTA[[#This Row],[HARGA/ CTN]]="",NOTA[[#This Row],[JUMLAH_H]],NOTA[[#This Row],[HARGA/ CTN]]*IF(NOTA[[#This Row],[C]]="",0,NOTA[[#This Row],[C]]))</f>
        <v/>
      </c>
      <c r="X312" s="25" t="str">
        <f>IF(NOTA[[#This Row],[JUMLAH]]="","",NOTA[[#This Row],[JUMLAH]]*NOTA[[#This Row],[DISC 1]])</f>
        <v/>
      </c>
      <c r="Y312" s="25" t="str">
        <f>IF(NOTA[[#This Row],[JUMLAH]]="","",(NOTA[[#This Row],[JUMLAH]]-NOTA[[#This Row],[DISC 1-]])*NOTA[[#This Row],[DISC 2]])</f>
        <v/>
      </c>
      <c r="Z312" s="25" t="str">
        <f>IF(NOTA[[#This Row],[JUMLAH]]="","",NOTA[[#This Row],[DISC 1-]]+NOTA[[#This Row],[DISC 2-]])</f>
        <v/>
      </c>
      <c r="AA312" s="25" t="str">
        <f>IF(NOTA[[#This Row],[JUMLAH]]="","",NOTA[[#This Row],[JUMLAH]]-NOTA[[#This Row],[DISC]])</f>
        <v/>
      </c>
      <c r="AB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25" t="str">
        <f>IF(OR(NOTA[[#This Row],[QTY]]="",NOTA[[#This Row],[HARGA SATUAN]]="",),"",NOTA[[#This Row],[QTY]]*NOTA[[#This Row],[HARGA SATUAN]])</f>
        <v/>
      </c>
      <c r="AF312" s="22" t="str">
        <f ca="1">IF(NOTA[ID_H]="","",INDEX(NOTA[TANGGAL],MATCH(,INDIRECT(ADDRESS(ROW(NOTA[TANGGAL]),COLUMN(NOTA[TANGGAL]))&amp;":"&amp;ADDRESS(ROW(),COLUMN(NOTA[TANGGAL]))),-1)))</f>
        <v/>
      </c>
      <c r="AG312" s="17" t="str">
        <f ca="1">IF(NOTA[[#This Row],[NAMA BARANG]]="","",INDEX(NOTA[SUPPLIER],MATCH(,INDIRECT(ADDRESS(ROW(NOTA[ID]),COLUMN(NOTA[ID]))&amp;":"&amp;ADDRESS(ROW(),COLUMN(NOTA[ID]))),-1)))</f>
        <v/>
      </c>
      <c r="AH312" s="17" t="str">
        <f ca="1">IF(NOTA[[#This Row],[ID_H]]="","",IF(NOTA[[#This Row],[FAKTUR]]="",INDIRECT(ADDRESS(ROW()-1,COLUMN())),NOTA[[#This Row],[FAKTUR]]))</f>
        <v/>
      </c>
      <c r="AI312" s="27" t="str">
        <f ca="1">IF(NOTA[[#This Row],[ID]]="","",COUNTIF(NOTA[ID_H],NOTA[[#This Row],[ID_H]]))</f>
        <v/>
      </c>
      <c r="AJ312" s="27" t="str">
        <f ca="1">IF(NOTA[[#This Row],[TGL.NOTA]]="",IF(NOTA[[#This Row],[SUPPLIER_H]]="","",AJ311),MONTH(NOTA[[#This Row],[TGL.NOTA]]))</f>
        <v/>
      </c>
      <c r="AK312" s="27" t="str">
        <f>LOWER(SUBSTITUTE(SUBSTITUTE(SUBSTITUTE(SUBSTITUTE(SUBSTITUTE(SUBSTITUTE(SUBSTITUTE(SUBSTITUTE(SUBSTITUTE(NOTA[NAMA BARANG]," ",),".",""),"-",""),"(",""),")",""),",",""),"/",""),"""",""),"+",""))</f>
        <v/>
      </c>
      <c r="AL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2" s="27" t="str">
        <f>IF(NOTA[[#This Row],[CONCAT4]]="","",_xlfn.IFNA(MATCH(NOTA[[#This Row],[CONCAT4]],[2]!RAW[CONCAT_H],0),FALSE))</f>
        <v/>
      </c>
      <c r="AP312" s="146" t="str">
        <f>IF(NOTA[[#This Row],[CONCAT1]]="","",MATCH(NOTA[[#This Row],[CONCAT1]],[3]!db[NB NOTA_C],0)+1)</f>
        <v/>
      </c>
    </row>
    <row r="313" spans="1:42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 t="str">
        <f ca="1">IF(NOTA[[#This Row],[NAMA BARANG]]="","",INDEX(NOTA[ID],MATCH(,INDIRECT(ADDRESS(ROW(NOTA[ID]),COLUMN(NOTA[ID]))&amp;":"&amp;ADDRESS(ROW(),COLUMN(NOTA[ID]))),-1)))</f>
        <v/>
      </c>
      <c r="E313" s="19"/>
      <c r="F313" s="16"/>
      <c r="G313" s="16"/>
      <c r="H313" s="20"/>
      <c r="I313" s="21"/>
      <c r="J313" s="22"/>
      <c r="K313" s="21"/>
      <c r="L313" s="16"/>
      <c r="M313" s="23"/>
      <c r="N313" s="16"/>
      <c r="O313" s="16"/>
      <c r="P313" s="17"/>
      <c r="Q313" s="34"/>
      <c r="R313" s="28"/>
      <c r="S313" s="24"/>
      <c r="T313" s="24"/>
      <c r="U313" s="25"/>
      <c r="V313" s="26"/>
      <c r="W313" s="25" t="str">
        <f>IF(NOTA[[#This Row],[HARGA/ CTN]]="",NOTA[[#This Row],[JUMLAH_H]],NOTA[[#This Row],[HARGA/ CTN]]*IF(NOTA[[#This Row],[C]]="",0,NOTA[[#This Row],[C]]))</f>
        <v/>
      </c>
      <c r="X313" s="25" t="str">
        <f>IF(NOTA[[#This Row],[JUMLAH]]="","",NOTA[[#This Row],[JUMLAH]]*NOTA[[#This Row],[DISC 1]])</f>
        <v/>
      </c>
      <c r="Y313" s="25" t="str">
        <f>IF(NOTA[[#This Row],[JUMLAH]]="","",(NOTA[[#This Row],[JUMLAH]]-NOTA[[#This Row],[DISC 1-]])*NOTA[[#This Row],[DISC 2]])</f>
        <v/>
      </c>
      <c r="Z313" s="25" t="str">
        <f>IF(NOTA[[#This Row],[JUMLAH]]="","",NOTA[[#This Row],[DISC 1-]]+NOTA[[#This Row],[DISC 2-]])</f>
        <v/>
      </c>
      <c r="AA313" s="25" t="str">
        <f>IF(NOTA[[#This Row],[JUMLAH]]="","",NOTA[[#This Row],[JUMLAH]]-NOTA[[#This Row],[DISC]])</f>
        <v/>
      </c>
      <c r="AB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25" t="str">
        <f>IF(OR(NOTA[[#This Row],[QTY]]="",NOTA[[#This Row],[HARGA SATUAN]]="",),"",NOTA[[#This Row],[QTY]]*NOTA[[#This Row],[HARGA SATUAN]])</f>
        <v/>
      </c>
      <c r="AF313" s="22" t="str">
        <f ca="1">IF(NOTA[ID_H]="","",INDEX(NOTA[TANGGAL],MATCH(,INDIRECT(ADDRESS(ROW(NOTA[TANGGAL]),COLUMN(NOTA[TANGGAL]))&amp;":"&amp;ADDRESS(ROW(),COLUMN(NOTA[TANGGAL]))),-1)))</f>
        <v/>
      </c>
      <c r="AG313" s="17" t="str">
        <f ca="1">IF(NOTA[[#This Row],[NAMA BARANG]]="","",INDEX(NOTA[SUPPLIER],MATCH(,INDIRECT(ADDRESS(ROW(NOTA[ID]),COLUMN(NOTA[ID]))&amp;":"&amp;ADDRESS(ROW(),COLUMN(NOTA[ID]))),-1)))</f>
        <v/>
      </c>
      <c r="AH313" s="17" t="str">
        <f ca="1">IF(NOTA[[#This Row],[ID_H]]="","",IF(NOTA[[#This Row],[FAKTUR]]="",INDIRECT(ADDRESS(ROW()-1,COLUMN())),NOTA[[#This Row],[FAKTUR]]))</f>
        <v/>
      </c>
      <c r="AI313" s="27" t="str">
        <f ca="1">IF(NOTA[[#This Row],[ID]]="","",COUNTIF(NOTA[ID_H],NOTA[[#This Row],[ID_H]]))</f>
        <v/>
      </c>
      <c r="AJ313" s="27" t="str">
        <f ca="1">IF(NOTA[[#This Row],[TGL.NOTA]]="",IF(NOTA[[#This Row],[SUPPLIER_H]]="","",AJ312),MONTH(NOTA[[#This Row],[TGL.NOTA]]))</f>
        <v/>
      </c>
      <c r="AK313" s="27" t="str">
        <f>LOWER(SUBSTITUTE(SUBSTITUTE(SUBSTITUTE(SUBSTITUTE(SUBSTITUTE(SUBSTITUTE(SUBSTITUTE(SUBSTITUTE(SUBSTITUTE(NOTA[NAMA BARANG]," ",),".",""),"-",""),"(",""),")",""),",",""),"/",""),"""",""),"+",""))</f>
        <v/>
      </c>
      <c r="AL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3" s="27" t="str">
        <f>IF(NOTA[[#This Row],[CONCAT4]]="","",_xlfn.IFNA(MATCH(NOTA[[#This Row],[CONCAT4]],[2]!RAW[CONCAT_H],0),FALSE))</f>
        <v/>
      </c>
      <c r="AP313" s="146" t="str">
        <f>IF(NOTA[[#This Row],[CONCAT1]]="","",MATCH(NOTA[[#This Row],[CONCAT1]],[3]!db[NB NOTA_C],0)+1)</f>
        <v/>
      </c>
    </row>
    <row r="314" spans="1:42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 t="str">
        <f ca="1">IF(NOTA[[#This Row],[NAMA BARANG]]="","",INDEX(NOTA[ID],MATCH(,INDIRECT(ADDRESS(ROW(NOTA[ID]),COLUMN(NOTA[ID]))&amp;":"&amp;ADDRESS(ROW(),COLUMN(NOTA[ID]))),-1)))</f>
        <v/>
      </c>
      <c r="E314" s="19"/>
      <c r="F314" s="85"/>
      <c r="G314" s="85"/>
      <c r="H314" s="86"/>
      <c r="I314" s="85"/>
      <c r="J314" s="87"/>
      <c r="K314" s="85"/>
      <c r="M314" s="88"/>
      <c r="N314" s="85"/>
      <c r="P314" s="89"/>
      <c r="Q314" s="90"/>
      <c r="R314" s="28"/>
      <c r="S314" s="91"/>
      <c r="T314" s="24"/>
      <c r="U314" s="25"/>
      <c r="V314" s="26"/>
      <c r="W314" s="25" t="str">
        <f>IF(NOTA[[#This Row],[HARGA/ CTN]]="",NOTA[[#This Row],[JUMLAH_H]],NOTA[[#This Row],[HARGA/ CTN]]*IF(NOTA[[#This Row],[C]]="",0,NOTA[[#This Row],[C]]))</f>
        <v/>
      </c>
      <c r="X314" s="25" t="str">
        <f>IF(NOTA[[#This Row],[JUMLAH]]="","",NOTA[[#This Row],[JUMLAH]]*NOTA[[#This Row],[DISC 1]])</f>
        <v/>
      </c>
      <c r="Y314" s="25" t="str">
        <f>IF(NOTA[[#This Row],[JUMLAH]]="","",(NOTA[[#This Row],[JUMLAH]]-NOTA[[#This Row],[DISC 1-]])*NOTA[[#This Row],[DISC 2]])</f>
        <v/>
      </c>
      <c r="Z314" s="25" t="str">
        <f>IF(NOTA[[#This Row],[JUMLAH]]="","",NOTA[[#This Row],[DISC 1-]]+NOTA[[#This Row],[DISC 2-]])</f>
        <v/>
      </c>
      <c r="AA314" s="25" t="str">
        <f>IF(NOTA[[#This Row],[JUMLAH]]="","",NOTA[[#This Row],[JUMLAH]]-NOTA[[#This Row],[DISC]])</f>
        <v/>
      </c>
      <c r="AB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25" t="str">
        <f>IF(OR(NOTA[[#This Row],[QTY]]="",NOTA[[#This Row],[HARGA SATUAN]]="",),"",NOTA[[#This Row],[QTY]]*NOTA[[#This Row],[HARGA SATUAN]])</f>
        <v/>
      </c>
      <c r="AF314" s="22" t="str">
        <f ca="1">IF(NOTA[ID_H]="","",INDEX(NOTA[TANGGAL],MATCH(,INDIRECT(ADDRESS(ROW(NOTA[TANGGAL]),COLUMN(NOTA[TANGGAL]))&amp;":"&amp;ADDRESS(ROW(),COLUMN(NOTA[TANGGAL]))),-1)))</f>
        <v/>
      </c>
      <c r="AG314" s="17" t="str">
        <f ca="1">IF(NOTA[[#This Row],[NAMA BARANG]]="","",INDEX(NOTA[SUPPLIER],MATCH(,INDIRECT(ADDRESS(ROW(NOTA[ID]),COLUMN(NOTA[ID]))&amp;":"&amp;ADDRESS(ROW(),COLUMN(NOTA[ID]))),-1)))</f>
        <v/>
      </c>
      <c r="AH314" s="17" t="str">
        <f ca="1">IF(NOTA[[#This Row],[ID_H]]="","",IF(NOTA[[#This Row],[FAKTUR]]="",INDIRECT(ADDRESS(ROW()-1,COLUMN())),NOTA[[#This Row],[FAKTUR]]))</f>
        <v/>
      </c>
      <c r="AI314" s="27" t="str">
        <f ca="1">IF(NOTA[[#This Row],[ID]]="","",COUNTIF(NOTA[ID_H],NOTA[[#This Row],[ID_H]]))</f>
        <v/>
      </c>
      <c r="AJ314" s="27" t="str">
        <f ca="1">IF(NOTA[[#This Row],[TGL.NOTA]]="",IF(NOTA[[#This Row],[SUPPLIER_H]]="","",AJ313),MONTH(NOTA[[#This Row],[TGL.NOTA]]))</f>
        <v/>
      </c>
      <c r="AK314" s="27" t="str">
        <f>LOWER(SUBSTITUTE(SUBSTITUTE(SUBSTITUTE(SUBSTITUTE(SUBSTITUTE(SUBSTITUTE(SUBSTITUTE(SUBSTITUTE(SUBSTITUTE(NOTA[NAMA BARANG]," ",),".",""),"-",""),"(",""),")",""),",",""),"/",""),"""",""),"+",""))</f>
        <v/>
      </c>
      <c r="AL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4" s="27" t="str">
        <f>IF(NOTA[[#This Row],[CONCAT4]]="","",_xlfn.IFNA(MATCH(NOTA[[#This Row],[CONCAT4]],[2]!RAW[CONCAT_H],0),FALSE))</f>
        <v/>
      </c>
      <c r="AP314" s="146" t="str">
        <f>IF(NOTA[[#This Row],[CONCAT1]]="","",MATCH(NOTA[[#This Row],[CONCAT1]],[3]!db[NB NOTA_C],0)+1)</f>
        <v/>
      </c>
    </row>
    <row r="315" spans="1:42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 t="str">
        <f ca="1">IF(NOTA[[#This Row],[NAMA BARANG]]="","",INDEX(NOTA[ID],MATCH(,INDIRECT(ADDRESS(ROW(NOTA[ID]),COLUMN(NOTA[ID]))&amp;":"&amp;ADDRESS(ROW(),COLUMN(NOTA[ID]))),-1)))</f>
        <v/>
      </c>
      <c r="E315" s="19"/>
      <c r="F315" s="16"/>
      <c r="G315" s="16"/>
      <c r="H315" s="20"/>
      <c r="I315" s="16"/>
      <c r="J315" s="22"/>
      <c r="K315" s="21"/>
      <c r="L315" s="16"/>
      <c r="M315" s="23"/>
      <c r="N315" s="21"/>
      <c r="O315" s="16"/>
      <c r="P315" s="17"/>
      <c r="Q315" s="34"/>
      <c r="R315" s="28"/>
      <c r="S315" s="24"/>
      <c r="T315" s="24"/>
      <c r="U315" s="25"/>
      <c r="V315" s="26"/>
      <c r="W315" s="25" t="str">
        <f>IF(NOTA[[#This Row],[HARGA/ CTN]]="",NOTA[[#This Row],[JUMLAH_H]],NOTA[[#This Row],[HARGA/ CTN]]*IF(NOTA[[#This Row],[C]]="",0,NOTA[[#This Row],[C]]))</f>
        <v/>
      </c>
      <c r="X315" s="25" t="str">
        <f>IF(NOTA[[#This Row],[JUMLAH]]="","",NOTA[[#This Row],[JUMLAH]]*NOTA[[#This Row],[DISC 1]])</f>
        <v/>
      </c>
      <c r="Y315" s="25" t="str">
        <f>IF(NOTA[[#This Row],[JUMLAH]]="","",(NOTA[[#This Row],[JUMLAH]]-NOTA[[#This Row],[DISC 1-]])*NOTA[[#This Row],[DISC 2]])</f>
        <v/>
      </c>
      <c r="Z315" s="25" t="str">
        <f>IF(NOTA[[#This Row],[JUMLAH]]="","",NOTA[[#This Row],[DISC 1-]]+NOTA[[#This Row],[DISC 2-]])</f>
        <v/>
      </c>
      <c r="AA315" s="25" t="str">
        <f>IF(NOTA[[#This Row],[JUMLAH]]="","",NOTA[[#This Row],[JUMLAH]]-NOTA[[#This Row],[DISC]])</f>
        <v/>
      </c>
      <c r="AB3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25" t="str">
        <f>IF(OR(NOTA[[#This Row],[QTY]]="",NOTA[[#This Row],[HARGA SATUAN]]="",),"",NOTA[[#This Row],[QTY]]*NOTA[[#This Row],[HARGA SATUAN]])</f>
        <v/>
      </c>
      <c r="AF315" s="22" t="str">
        <f ca="1">IF(NOTA[ID_H]="","",INDEX(NOTA[TANGGAL],MATCH(,INDIRECT(ADDRESS(ROW(NOTA[TANGGAL]),COLUMN(NOTA[TANGGAL]))&amp;":"&amp;ADDRESS(ROW(),COLUMN(NOTA[TANGGAL]))),-1)))</f>
        <v/>
      </c>
      <c r="AG315" s="17" t="str">
        <f ca="1">IF(NOTA[[#This Row],[NAMA BARANG]]="","",INDEX(NOTA[SUPPLIER],MATCH(,INDIRECT(ADDRESS(ROW(NOTA[ID]),COLUMN(NOTA[ID]))&amp;":"&amp;ADDRESS(ROW(),COLUMN(NOTA[ID]))),-1)))</f>
        <v/>
      </c>
      <c r="AH315" s="17" t="str">
        <f ca="1">IF(NOTA[[#This Row],[ID_H]]="","",IF(NOTA[[#This Row],[FAKTUR]]="",INDIRECT(ADDRESS(ROW()-1,COLUMN())),NOTA[[#This Row],[FAKTUR]]))</f>
        <v/>
      </c>
      <c r="AI315" s="27" t="str">
        <f ca="1">IF(NOTA[[#This Row],[ID]]="","",COUNTIF(NOTA[ID_H],NOTA[[#This Row],[ID_H]]))</f>
        <v/>
      </c>
      <c r="AJ315" s="27" t="str">
        <f ca="1">IF(NOTA[[#This Row],[TGL.NOTA]]="",IF(NOTA[[#This Row],[SUPPLIER_H]]="","",AJ314),MONTH(NOTA[[#This Row],[TGL.NOTA]]))</f>
        <v/>
      </c>
      <c r="AK315" s="27" t="str">
        <f>LOWER(SUBSTITUTE(SUBSTITUTE(SUBSTITUTE(SUBSTITUTE(SUBSTITUTE(SUBSTITUTE(SUBSTITUTE(SUBSTITUTE(SUBSTITUTE(NOTA[NAMA BARANG]," ",),".",""),"-",""),"(",""),")",""),",",""),"/",""),"""",""),"+",""))</f>
        <v/>
      </c>
      <c r="AL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5" s="27" t="str">
        <f>IF(NOTA[[#This Row],[CONCAT4]]="","",_xlfn.IFNA(MATCH(NOTA[[#This Row],[CONCAT4]],[2]!RAW[CONCAT_H],0),FALSE))</f>
        <v/>
      </c>
      <c r="AP315" s="146" t="str">
        <f>IF(NOTA[[#This Row],[CONCAT1]]="","",MATCH(NOTA[[#This Row],[CONCAT1]],[3]!db[NB NOTA_C],0)+1)</f>
        <v/>
      </c>
    </row>
    <row r="316" spans="1:42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25" t="str">
        <f>IF(OR(NOTA[[#This Row],[QTY]]="",NOTA[[#This Row],[HARGA SATUAN]]="",),"",NOTA[[#This Row],[QTY]]*NOTA[[#This Row],[HARGA SATUAN]])</f>
        <v/>
      </c>
      <c r="AF316" s="22" t="str">
        <f ca="1">IF(NOTA[ID_H]="","",INDEX(NOTA[TANGGAL],MATCH(,INDIRECT(ADDRESS(ROW(NOTA[TANGGAL]),COLUMN(NOTA[TANGGAL]))&amp;":"&amp;ADDRESS(ROW(),COLUMN(NOTA[TANGGAL]))),-1)))</f>
        <v/>
      </c>
      <c r="AG316" s="17" t="str">
        <f ca="1">IF(NOTA[[#This Row],[NAMA BARANG]]="","",INDEX(NOTA[SUPPLIER],MATCH(,INDIRECT(ADDRESS(ROW(NOTA[ID]),COLUMN(NOTA[ID]))&amp;":"&amp;ADDRESS(ROW(),COLUMN(NOTA[ID]))),-1)))</f>
        <v/>
      </c>
      <c r="AH316" s="17" t="str">
        <f ca="1">IF(NOTA[[#This Row],[ID_H]]="","",IF(NOTA[[#This Row],[FAKTUR]]="",INDIRECT(ADDRESS(ROW()-1,COLUMN())),NOTA[[#This Row],[FAKTUR]]))</f>
        <v/>
      </c>
      <c r="AI316" s="27" t="str">
        <f ca="1">IF(NOTA[[#This Row],[ID]]="","",COUNTIF(NOTA[ID_H],NOTA[[#This Row],[ID_H]]))</f>
        <v/>
      </c>
      <c r="AJ316" s="27" t="str">
        <f ca="1">IF(NOTA[[#This Row],[TGL.NOTA]]="",IF(NOTA[[#This Row],[SUPPLIER_H]]="","",AJ315),MONTH(NOTA[[#This Row],[TGL.NOTA]]))</f>
        <v/>
      </c>
      <c r="AK316" s="27" t="str">
        <f>LOWER(SUBSTITUTE(SUBSTITUTE(SUBSTITUTE(SUBSTITUTE(SUBSTITUTE(SUBSTITUTE(SUBSTITUTE(SUBSTITUTE(SUBSTITUTE(NOTA[NAMA BARANG]," ",),".",""),"-",""),"(",""),")",""),",",""),"/",""),"""",""),"+",""))</f>
        <v/>
      </c>
      <c r="AL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6" s="27" t="str">
        <f>IF(NOTA[[#This Row],[CONCAT4]]="","",_xlfn.IFNA(MATCH(NOTA[[#This Row],[CONCAT4]],[2]!RAW[CONCAT_H],0),FALSE))</f>
        <v/>
      </c>
      <c r="AP316" s="146" t="str">
        <f>IF(NOTA[[#This Row],[CONCAT1]]="","",MATCH(NOTA[[#This Row],[CONCAT1]],[3]!db[NB NOTA_C],0)+1)</f>
        <v/>
      </c>
    </row>
    <row r="317" spans="1:42" ht="20.100000000000001" customHeight="1" x14ac:dyDescent="0.25">
      <c r="A31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44" t="str">
        <f>IF(NOTA[[#This Row],[ID_P]]="","",MATCH(NOTA[[#This Row],[ID_P]],[1]!B_MSK[N_ID],0))</f>
        <v/>
      </c>
      <c r="D317" s="44" t="str">
        <f ca="1">IF(NOTA[[#This Row],[NAMA BARANG]]="","",INDEX(NOTA[ID],MATCH(,INDIRECT(ADDRESS(ROW(NOTA[ID]),COLUMN(NOTA[ID]))&amp;":"&amp;ADDRESS(ROW(),COLUMN(NOTA[ID]))),-1)))</f>
        <v/>
      </c>
      <c r="E317" s="47"/>
      <c r="F317" s="16"/>
      <c r="G317" s="16"/>
      <c r="H317" s="20"/>
      <c r="I317" s="48"/>
      <c r="J317" s="46"/>
      <c r="K317" s="48"/>
      <c r="L317" s="16"/>
      <c r="M317" s="23"/>
      <c r="N317" s="21"/>
      <c r="O317" s="16"/>
      <c r="P317" s="17"/>
      <c r="Q317" s="34"/>
      <c r="R317" s="28"/>
      <c r="S317" s="24"/>
      <c r="T317" s="92"/>
      <c r="U317" s="45"/>
      <c r="V317" s="26"/>
      <c r="W317" s="45" t="str">
        <f>IF(NOTA[[#This Row],[HARGA/ CTN]]="",NOTA[[#This Row],[JUMLAH_H]],NOTA[[#This Row],[HARGA/ CTN]]*IF(NOTA[[#This Row],[C]]="",0,NOTA[[#This Row],[C]]))</f>
        <v/>
      </c>
      <c r="X317" s="45" t="str">
        <f>IF(NOTA[[#This Row],[JUMLAH]]="","",NOTA[[#This Row],[JUMLAH]]*NOTA[[#This Row],[DISC 1]])</f>
        <v/>
      </c>
      <c r="Y317" s="45" t="str">
        <f>IF(NOTA[[#This Row],[JUMLAH]]="","",(NOTA[[#This Row],[JUMLAH]]-NOTA[[#This Row],[DISC 1-]])*NOTA[[#This Row],[DISC 2]])</f>
        <v/>
      </c>
      <c r="Z317" s="45" t="str">
        <f>IF(NOTA[[#This Row],[JUMLAH]]="","",NOTA[[#This Row],[DISC 1-]]+NOTA[[#This Row],[DISC 2-]])</f>
        <v/>
      </c>
      <c r="AA317" s="45" t="str">
        <f>IF(NOTA[[#This Row],[JUMLAH]]="","",NOTA[[#This Row],[JUMLAH]]-NOTA[[#This Row],[DISC]])</f>
        <v/>
      </c>
      <c r="AB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45" t="str">
        <f>IF(OR(NOTA[[#This Row],[QTY]]="",NOTA[[#This Row],[HARGA SATUAN]]="",),"",NOTA[[#This Row],[QTY]]*NOTA[[#This Row],[HARGA SATUAN]])</f>
        <v/>
      </c>
      <c r="AF317" s="46" t="str">
        <f ca="1">IF(NOTA[ID_H]="","",INDEX(NOTA[TANGGAL],MATCH(,INDIRECT(ADDRESS(ROW(NOTA[TANGGAL]),COLUMN(NOTA[TANGGAL]))&amp;":"&amp;ADDRESS(ROW(),COLUMN(NOTA[TANGGAL]))),-1)))</f>
        <v/>
      </c>
      <c r="AG317" s="43" t="str">
        <f ca="1">IF(NOTA[[#This Row],[NAMA BARANG]]="","",INDEX(NOTA[SUPPLIER],MATCH(,INDIRECT(ADDRESS(ROW(NOTA[ID]),COLUMN(NOTA[ID]))&amp;":"&amp;ADDRESS(ROW(),COLUMN(NOTA[ID]))),-1)))</f>
        <v/>
      </c>
      <c r="AH317" s="43" t="str">
        <f ca="1">IF(NOTA[[#This Row],[ID_H]]="","",IF(NOTA[[#This Row],[FAKTUR]]="",INDIRECT(ADDRESS(ROW()-1,COLUMN())),NOTA[[#This Row],[FAKTUR]]))</f>
        <v/>
      </c>
      <c r="AI317" s="27" t="str">
        <f ca="1">IF(NOTA[[#This Row],[ID]]="","",COUNTIF(NOTA[ID_H],NOTA[[#This Row],[ID_H]]))</f>
        <v/>
      </c>
      <c r="AJ317" s="27" t="str">
        <f ca="1">IF(NOTA[[#This Row],[TGL.NOTA]]="",IF(NOTA[[#This Row],[SUPPLIER_H]]="","",AJ316),MONTH(NOTA[[#This Row],[TGL.NOTA]]))</f>
        <v/>
      </c>
      <c r="AK317" s="27" t="str">
        <f>LOWER(SUBSTITUTE(SUBSTITUTE(SUBSTITUTE(SUBSTITUTE(SUBSTITUTE(SUBSTITUTE(SUBSTITUTE(SUBSTITUTE(SUBSTITUTE(NOTA[NAMA BARANG]," ",),".",""),"-",""),"(",""),")",""),",",""),"/",""),"""",""),"+",""))</f>
        <v/>
      </c>
      <c r="AL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7" s="27" t="str">
        <f>IF(NOTA[[#This Row],[CONCAT4]]="","",_xlfn.IFNA(MATCH(NOTA[[#This Row],[CONCAT4]],[2]!RAW[CONCAT_H],0),FALSE))</f>
        <v/>
      </c>
      <c r="AP317" s="146" t="str">
        <f>IF(NOTA[[#This Row],[CONCAT1]]="","",MATCH(NOTA[[#This Row],[CONCAT1]],[3]!db[NB NOTA_C],0)+1)</f>
        <v/>
      </c>
    </row>
    <row r="318" spans="1:42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 t="str">
        <f ca="1">IF(NOTA[[#This Row],[NAMA BARANG]]="","",INDEX(NOTA[ID],MATCH(,INDIRECT(ADDRESS(ROW(NOTA[ID]),COLUMN(NOTA[ID]))&amp;":"&amp;ADDRESS(ROW(),COLUMN(NOTA[ID]))),-1)))</f>
        <v/>
      </c>
      <c r="E318" s="47"/>
      <c r="F318" s="48"/>
      <c r="G318" s="48"/>
      <c r="H318" s="82"/>
      <c r="I318" s="48"/>
      <c r="J318" s="46"/>
      <c r="K318" s="48"/>
      <c r="L318" s="16"/>
      <c r="M318" s="49"/>
      <c r="N318" s="48"/>
      <c r="O318" s="16"/>
      <c r="P318" s="43"/>
      <c r="Q318" s="50"/>
      <c r="R318" s="28"/>
      <c r="S318" s="92"/>
      <c r="T318" s="92"/>
      <c r="U318" s="45"/>
      <c r="V318" s="26"/>
      <c r="W318" s="45" t="str">
        <f>IF(NOTA[[#This Row],[HARGA/ CTN]]="",NOTA[[#This Row],[JUMLAH_H]],NOTA[[#This Row],[HARGA/ CTN]]*IF(NOTA[[#This Row],[C]]="",0,NOTA[[#This Row],[C]]))</f>
        <v/>
      </c>
      <c r="X318" s="45" t="str">
        <f>IF(NOTA[[#This Row],[JUMLAH]]="","",NOTA[[#This Row],[JUMLAH]]*NOTA[[#This Row],[DISC 1]])</f>
        <v/>
      </c>
      <c r="Y318" s="45" t="str">
        <f>IF(NOTA[[#This Row],[JUMLAH]]="","",(NOTA[[#This Row],[JUMLAH]]-NOTA[[#This Row],[DISC 1-]])*NOTA[[#This Row],[DISC 2]])</f>
        <v/>
      </c>
      <c r="Z318" s="45" t="str">
        <f>IF(NOTA[[#This Row],[JUMLAH]]="","",NOTA[[#This Row],[DISC 1-]]+NOTA[[#This Row],[DISC 2-]])</f>
        <v/>
      </c>
      <c r="AA318" s="45" t="str">
        <f>IF(NOTA[[#This Row],[JUMLAH]]="","",NOTA[[#This Row],[JUMLAH]]-NOTA[[#This Row],[DISC]])</f>
        <v/>
      </c>
      <c r="AB31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45" t="str">
        <f>IF(OR(NOTA[[#This Row],[QTY]]="",NOTA[[#This Row],[HARGA SATUAN]]="",),"",NOTA[[#This Row],[QTY]]*NOTA[[#This Row],[HARGA SATUAN]])</f>
        <v/>
      </c>
      <c r="AF318" s="46" t="str">
        <f ca="1">IF(NOTA[ID_H]="","",INDEX(NOTA[TANGGAL],MATCH(,INDIRECT(ADDRESS(ROW(NOTA[TANGGAL]),COLUMN(NOTA[TANGGAL]))&amp;":"&amp;ADDRESS(ROW(),COLUMN(NOTA[TANGGAL]))),-1)))</f>
        <v/>
      </c>
      <c r="AG318" s="43" t="str">
        <f ca="1">IF(NOTA[[#This Row],[NAMA BARANG]]="","",INDEX(NOTA[SUPPLIER],MATCH(,INDIRECT(ADDRESS(ROW(NOTA[ID]),COLUMN(NOTA[ID]))&amp;":"&amp;ADDRESS(ROW(),COLUMN(NOTA[ID]))),-1)))</f>
        <v/>
      </c>
      <c r="AH318" s="43" t="str">
        <f ca="1">IF(NOTA[[#This Row],[ID_H]]="","",IF(NOTA[[#This Row],[FAKTUR]]="",INDIRECT(ADDRESS(ROW()-1,COLUMN())),NOTA[[#This Row],[FAKTUR]]))</f>
        <v/>
      </c>
      <c r="AI318" s="27" t="str">
        <f ca="1">IF(NOTA[[#This Row],[ID]]="","",COUNTIF(NOTA[ID_H],NOTA[[#This Row],[ID_H]]))</f>
        <v/>
      </c>
      <c r="AJ318" s="27" t="str">
        <f ca="1">IF(NOTA[[#This Row],[TGL.NOTA]]="",IF(NOTA[[#This Row],[SUPPLIER_H]]="","",AJ317),MONTH(NOTA[[#This Row],[TGL.NOTA]]))</f>
        <v/>
      </c>
      <c r="AK318" s="27" t="str">
        <f>LOWER(SUBSTITUTE(SUBSTITUTE(SUBSTITUTE(SUBSTITUTE(SUBSTITUTE(SUBSTITUTE(SUBSTITUTE(SUBSTITUTE(SUBSTITUTE(NOTA[NAMA BARANG]," ",),".",""),"-",""),"(",""),")",""),",",""),"/",""),"""",""),"+",""))</f>
        <v/>
      </c>
      <c r="AL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8" s="27" t="str">
        <f>IF(NOTA[[#This Row],[CONCAT4]]="","",_xlfn.IFNA(MATCH(NOTA[[#This Row],[CONCAT4]],[2]!RAW[CONCAT_H],0),FALSE))</f>
        <v/>
      </c>
      <c r="AP318" s="146" t="str">
        <f>IF(NOTA[[#This Row],[CONCAT1]]="","",MATCH(NOTA[[#This Row],[CONCAT1]],[3]!db[NB NOTA_C],0)+1)</f>
        <v/>
      </c>
    </row>
    <row r="319" spans="1:42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2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2"/>
      <c r="T319" s="92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45" t="str">
        <f>IF(OR(NOTA[[#This Row],[QTY]]="",NOTA[[#This Row],[HARGA SATUAN]]="",),"",NOTA[[#This Row],[QTY]]*NOTA[[#This Row],[HARGA SATUAN]])</f>
        <v/>
      </c>
      <c r="AF319" s="46" t="str">
        <f ca="1">IF(NOTA[ID_H]="","",INDEX(NOTA[TANGGAL],MATCH(,INDIRECT(ADDRESS(ROW(NOTA[TANGGAL]),COLUMN(NOTA[TANGGAL]))&amp;":"&amp;ADDRESS(ROW(),COLUMN(NOTA[TANGGAL]))),-1)))</f>
        <v/>
      </c>
      <c r="AG319" s="43" t="str">
        <f ca="1">IF(NOTA[[#This Row],[NAMA BARANG]]="","",INDEX(NOTA[SUPPLIER],MATCH(,INDIRECT(ADDRESS(ROW(NOTA[ID]),COLUMN(NOTA[ID]))&amp;":"&amp;ADDRESS(ROW(),COLUMN(NOTA[ID]))),-1)))</f>
        <v/>
      </c>
      <c r="AH319" s="43" t="str">
        <f ca="1">IF(NOTA[[#This Row],[ID_H]]="","",IF(NOTA[[#This Row],[FAKTUR]]="",INDIRECT(ADDRESS(ROW()-1,COLUMN())),NOTA[[#This Row],[FAKTUR]]))</f>
        <v/>
      </c>
      <c r="AI319" s="27" t="str">
        <f ca="1">IF(NOTA[[#This Row],[ID]]="","",COUNTIF(NOTA[ID_H],NOTA[[#This Row],[ID_H]]))</f>
        <v/>
      </c>
      <c r="AJ319" s="27" t="str">
        <f ca="1">IF(NOTA[[#This Row],[TGL.NOTA]]="",IF(NOTA[[#This Row],[SUPPLIER_H]]="","",AJ318),MONTH(NOTA[[#This Row],[TGL.NOTA]]))</f>
        <v/>
      </c>
      <c r="AK319" s="27" t="str">
        <f>LOWER(SUBSTITUTE(SUBSTITUTE(SUBSTITUTE(SUBSTITUTE(SUBSTITUTE(SUBSTITUTE(SUBSTITUTE(SUBSTITUTE(SUBSTITUTE(NOTA[NAMA BARANG]," ",),".",""),"-",""),"(",""),")",""),",",""),"/",""),"""",""),"+",""))</f>
        <v/>
      </c>
      <c r="AL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9" s="27" t="str">
        <f>IF(NOTA[[#This Row],[CONCAT4]]="","",_xlfn.IFNA(MATCH(NOTA[[#This Row],[CONCAT4]],[2]!RAW[CONCAT_H],0),FALSE))</f>
        <v/>
      </c>
      <c r="AP319" s="146" t="str">
        <f>IF(NOTA[[#This Row],[CONCAT1]]="","",MATCH(NOTA[[#This Row],[CONCAT1]],[3]!db[NB NOTA_C],0)+1)</f>
        <v/>
      </c>
    </row>
    <row r="320" spans="1:42" ht="20.100000000000001" customHeight="1" x14ac:dyDescent="0.25">
      <c r="A32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44" t="str">
        <f>IF(NOTA[[#This Row],[ID_P]]="","",MATCH(NOTA[[#This Row],[ID_P]],[1]!B_MSK[N_ID],0))</f>
        <v/>
      </c>
      <c r="D320" s="44" t="str">
        <f ca="1">IF(NOTA[[#This Row],[NAMA BARANG]]="","",INDEX(NOTA[ID],MATCH(,INDIRECT(ADDRESS(ROW(NOTA[ID]),COLUMN(NOTA[ID]))&amp;":"&amp;ADDRESS(ROW(),COLUMN(NOTA[ID]))),-1)))</f>
        <v/>
      </c>
      <c r="E320" s="47"/>
      <c r="F320" s="48"/>
      <c r="G320" s="48"/>
      <c r="H320" s="82"/>
      <c r="I320" s="48"/>
      <c r="J320" s="46"/>
      <c r="K320" s="48"/>
      <c r="L320" s="16"/>
      <c r="M320" s="49"/>
      <c r="N320" s="48"/>
      <c r="O320" s="16"/>
      <c r="P320" s="43"/>
      <c r="Q320" s="50"/>
      <c r="R320" s="28"/>
      <c r="S320" s="92"/>
      <c r="T320" s="92"/>
      <c r="U320" s="45"/>
      <c r="V320" s="26"/>
      <c r="W320" s="45" t="str">
        <f>IF(NOTA[[#This Row],[HARGA/ CTN]]="",NOTA[[#This Row],[JUMLAH_H]],NOTA[[#This Row],[HARGA/ CTN]]*IF(NOTA[[#This Row],[C]]="",0,NOTA[[#This Row],[C]]))</f>
        <v/>
      </c>
      <c r="X320" s="45" t="str">
        <f>IF(NOTA[[#This Row],[JUMLAH]]="","",NOTA[[#This Row],[JUMLAH]]*NOTA[[#This Row],[DISC 1]])</f>
        <v/>
      </c>
      <c r="Y320" s="45" t="str">
        <f>IF(NOTA[[#This Row],[JUMLAH]]="","",(NOTA[[#This Row],[JUMLAH]]-NOTA[[#This Row],[DISC 1-]])*NOTA[[#This Row],[DISC 2]])</f>
        <v/>
      </c>
      <c r="Z320" s="45" t="str">
        <f>IF(NOTA[[#This Row],[JUMLAH]]="","",NOTA[[#This Row],[DISC 1-]]+NOTA[[#This Row],[DISC 2-]])</f>
        <v/>
      </c>
      <c r="AA320" s="45" t="str">
        <f>IF(NOTA[[#This Row],[JUMLAH]]="","",NOTA[[#This Row],[JUMLAH]]-NOTA[[#This Row],[DISC]])</f>
        <v/>
      </c>
      <c r="AB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45" t="str">
        <f>IF(OR(NOTA[[#This Row],[QTY]]="",NOTA[[#This Row],[HARGA SATUAN]]="",),"",NOTA[[#This Row],[QTY]]*NOTA[[#This Row],[HARGA SATUAN]])</f>
        <v/>
      </c>
      <c r="AF320" s="46" t="str">
        <f ca="1">IF(NOTA[ID_H]="","",INDEX(NOTA[TANGGAL],MATCH(,INDIRECT(ADDRESS(ROW(NOTA[TANGGAL]),COLUMN(NOTA[TANGGAL]))&amp;":"&amp;ADDRESS(ROW(),COLUMN(NOTA[TANGGAL]))),-1)))</f>
        <v/>
      </c>
      <c r="AG320" s="43" t="str">
        <f ca="1">IF(NOTA[[#This Row],[NAMA BARANG]]="","",INDEX(NOTA[SUPPLIER],MATCH(,INDIRECT(ADDRESS(ROW(NOTA[ID]),COLUMN(NOTA[ID]))&amp;":"&amp;ADDRESS(ROW(),COLUMN(NOTA[ID]))),-1)))</f>
        <v/>
      </c>
      <c r="AH320" s="43" t="str">
        <f ca="1">IF(NOTA[[#This Row],[ID_H]]="","",IF(NOTA[[#This Row],[FAKTUR]]="",INDIRECT(ADDRESS(ROW()-1,COLUMN())),NOTA[[#This Row],[FAKTUR]]))</f>
        <v/>
      </c>
      <c r="AI320" s="27" t="str">
        <f ca="1">IF(NOTA[[#This Row],[ID]]="","",COUNTIF(NOTA[ID_H],NOTA[[#This Row],[ID_H]]))</f>
        <v/>
      </c>
      <c r="AJ320" s="27" t="str">
        <f ca="1">IF(NOTA[[#This Row],[TGL.NOTA]]="",IF(NOTA[[#This Row],[SUPPLIER_H]]="","",AJ319),MONTH(NOTA[[#This Row],[TGL.NOTA]]))</f>
        <v/>
      </c>
      <c r="AK320" s="27" t="str">
        <f>LOWER(SUBSTITUTE(SUBSTITUTE(SUBSTITUTE(SUBSTITUTE(SUBSTITUTE(SUBSTITUTE(SUBSTITUTE(SUBSTITUTE(SUBSTITUTE(NOTA[NAMA BARANG]," ",),".",""),"-",""),"(",""),")",""),",",""),"/",""),"""",""),"+",""))</f>
        <v/>
      </c>
      <c r="AL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0" s="27" t="str">
        <f>IF(NOTA[[#This Row],[CONCAT4]]="","",_xlfn.IFNA(MATCH(NOTA[[#This Row],[CONCAT4]],[2]!RAW[CONCAT_H],0),FALSE))</f>
        <v/>
      </c>
      <c r="AP320" s="146" t="str">
        <f>IF(NOTA[[#This Row],[CONCAT1]]="","",MATCH(NOTA[[#This Row],[CONCAT1]],[3]!db[NB NOTA_C],0)+1)</f>
        <v/>
      </c>
    </row>
    <row r="321" spans="1:42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 t="str">
        <f ca="1">IF(NOTA[[#This Row],[NAMA BARANG]]="","",INDEX(NOTA[ID],MATCH(,INDIRECT(ADDRESS(ROW(NOTA[ID]),COLUMN(NOTA[ID]))&amp;":"&amp;ADDRESS(ROW(),COLUMN(NOTA[ID]))),-1)))</f>
        <v/>
      </c>
      <c r="E321" s="47"/>
      <c r="F321" s="48"/>
      <c r="G321" s="48"/>
      <c r="H321" s="82"/>
      <c r="I321" s="48"/>
      <c r="J321" s="46"/>
      <c r="K321" s="48"/>
      <c r="L321" s="16"/>
      <c r="M321" s="49"/>
      <c r="N321" s="48"/>
      <c r="O321" s="16"/>
      <c r="P321" s="43"/>
      <c r="Q321" s="50"/>
      <c r="R321" s="28"/>
      <c r="S321" s="92"/>
      <c r="T321" s="92"/>
      <c r="U321" s="45"/>
      <c r="V321" s="26"/>
      <c r="W321" s="45" t="str">
        <f>IF(NOTA[[#This Row],[HARGA/ CTN]]="",NOTA[[#This Row],[JUMLAH_H]],NOTA[[#This Row],[HARGA/ CTN]]*IF(NOTA[[#This Row],[C]]="",0,NOTA[[#This Row],[C]]))</f>
        <v/>
      </c>
      <c r="X321" s="45" t="str">
        <f>IF(NOTA[[#This Row],[JUMLAH]]="","",NOTA[[#This Row],[JUMLAH]]*NOTA[[#This Row],[DISC 1]])</f>
        <v/>
      </c>
      <c r="Y321" s="45" t="str">
        <f>IF(NOTA[[#This Row],[JUMLAH]]="","",(NOTA[[#This Row],[JUMLAH]]-NOTA[[#This Row],[DISC 1-]])*NOTA[[#This Row],[DISC 2]])</f>
        <v/>
      </c>
      <c r="Z321" s="45" t="str">
        <f>IF(NOTA[[#This Row],[JUMLAH]]="","",NOTA[[#This Row],[DISC 1-]]+NOTA[[#This Row],[DISC 2-]])</f>
        <v/>
      </c>
      <c r="AA321" s="45" t="str">
        <f>IF(NOTA[[#This Row],[JUMLAH]]="","",NOTA[[#This Row],[JUMLAH]]-NOTA[[#This Row],[DISC]])</f>
        <v/>
      </c>
      <c r="AB32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45" t="str">
        <f>IF(OR(NOTA[[#This Row],[QTY]]="",NOTA[[#This Row],[HARGA SATUAN]]="",),"",NOTA[[#This Row],[QTY]]*NOTA[[#This Row],[HARGA SATUAN]])</f>
        <v/>
      </c>
      <c r="AF321" s="46" t="str">
        <f ca="1">IF(NOTA[ID_H]="","",INDEX(NOTA[TANGGAL],MATCH(,INDIRECT(ADDRESS(ROW(NOTA[TANGGAL]),COLUMN(NOTA[TANGGAL]))&amp;":"&amp;ADDRESS(ROW(),COLUMN(NOTA[TANGGAL]))),-1)))</f>
        <v/>
      </c>
      <c r="AG321" s="43" t="str">
        <f ca="1">IF(NOTA[[#This Row],[NAMA BARANG]]="","",INDEX(NOTA[SUPPLIER],MATCH(,INDIRECT(ADDRESS(ROW(NOTA[ID]),COLUMN(NOTA[ID]))&amp;":"&amp;ADDRESS(ROW(),COLUMN(NOTA[ID]))),-1)))</f>
        <v/>
      </c>
      <c r="AH321" s="43" t="str">
        <f ca="1">IF(NOTA[[#This Row],[ID_H]]="","",IF(NOTA[[#This Row],[FAKTUR]]="",INDIRECT(ADDRESS(ROW()-1,COLUMN())),NOTA[[#This Row],[FAKTUR]]))</f>
        <v/>
      </c>
      <c r="AI321" s="27" t="str">
        <f ca="1">IF(NOTA[[#This Row],[ID]]="","",COUNTIF(NOTA[ID_H],NOTA[[#This Row],[ID_H]]))</f>
        <v/>
      </c>
      <c r="AJ321" s="27" t="str">
        <f ca="1">IF(NOTA[[#This Row],[TGL.NOTA]]="",IF(NOTA[[#This Row],[SUPPLIER_H]]="","",AJ320),MONTH(NOTA[[#This Row],[TGL.NOTA]]))</f>
        <v/>
      </c>
      <c r="AK321" s="27" t="str">
        <f>LOWER(SUBSTITUTE(SUBSTITUTE(SUBSTITUTE(SUBSTITUTE(SUBSTITUTE(SUBSTITUTE(SUBSTITUTE(SUBSTITUTE(SUBSTITUTE(NOTA[NAMA BARANG]," ",),".",""),"-",""),"(",""),")",""),",",""),"/",""),"""",""),"+",""))</f>
        <v/>
      </c>
      <c r="AL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1" s="27" t="str">
        <f>IF(NOTA[[#This Row],[CONCAT4]]="","",_xlfn.IFNA(MATCH(NOTA[[#This Row],[CONCAT4]],[2]!RAW[CONCAT_H],0),FALSE))</f>
        <v/>
      </c>
      <c r="AP321" s="146" t="str">
        <f>IF(NOTA[[#This Row],[CONCAT1]]="","",MATCH(NOTA[[#This Row],[CONCAT1]],[3]!db[NB NOTA_C],0)+1)</f>
        <v/>
      </c>
    </row>
    <row r="322" spans="1:42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2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2"/>
      <c r="T322" s="92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45" t="str">
        <f>IF(OR(NOTA[[#This Row],[QTY]]="",NOTA[[#This Row],[HARGA SATUAN]]="",),"",NOTA[[#This Row],[QTY]]*NOTA[[#This Row],[HARGA SATUAN]])</f>
        <v/>
      </c>
      <c r="AF322" s="46" t="str">
        <f ca="1">IF(NOTA[ID_H]="","",INDEX(NOTA[TANGGAL],MATCH(,INDIRECT(ADDRESS(ROW(NOTA[TANGGAL]),COLUMN(NOTA[TANGGAL]))&amp;":"&amp;ADDRESS(ROW(),COLUMN(NOTA[TANGGAL]))),-1)))</f>
        <v/>
      </c>
      <c r="AG322" s="43" t="str">
        <f ca="1">IF(NOTA[[#This Row],[NAMA BARANG]]="","",INDEX(NOTA[SUPPLIER],MATCH(,INDIRECT(ADDRESS(ROW(NOTA[ID]),COLUMN(NOTA[ID]))&amp;":"&amp;ADDRESS(ROW(),COLUMN(NOTA[ID]))),-1)))</f>
        <v/>
      </c>
      <c r="AH322" s="43" t="str">
        <f ca="1">IF(NOTA[[#This Row],[ID_H]]="","",IF(NOTA[[#This Row],[FAKTUR]]="",INDIRECT(ADDRESS(ROW()-1,COLUMN())),NOTA[[#This Row],[FAKTUR]]))</f>
        <v/>
      </c>
      <c r="AI322" s="27" t="str">
        <f ca="1">IF(NOTA[[#This Row],[ID]]="","",COUNTIF(NOTA[ID_H],NOTA[[#This Row],[ID_H]]))</f>
        <v/>
      </c>
      <c r="AJ322" s="27" t="str">
        <f ca="1">IF(NOTA[[#This Row],[TGL.NOTA]]="",IF(NOTA[[#This Row],[SUPPLIER_H]]="","",AJ321),MONTH(NOTA[[#This Row],[TGL.NOTA]]))</f>
        <v/>
      </c>
      <c r="AK322" s="27" t="str">
        <f>LOWER(SUBSTITUTE(SUBSTITUTE(SUBSTITUTE(SUBSTITUTE(SUBSTITUTE(SUBSTITUTE(SUBSTITUTE(SUBSTITUTE(SUBSTITUTE(NOTA[NAMA BARANG]," ",),".",""),"-",""),"(",""),")",""),",",""),"/",""),"""",""),"+",""))</f>
        <v/>
      </c>
      <c r="AL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2" s="27" t="str">
        <f>IF(NOTA[[#This Row],[CONCAT4]]="","",_xlfn.IFNA(MATCH(NOTA[[#This Row],[CONCAT4]],[2]!RAW[CONCAT_H],0),FALSE))</f>
        <v/>
      </c>
      <c r="AP322" s="146" t="str">
        <f>IF(NOTA[[#This Row],[CONCAT1]]="","",MATCH(NOTA[[#This Row],[CONCAT1]],[3]!db[NB NOTA_C],0)+1)</f>
        <v/>
      </c>
    </row>
    <row r="323" spans="1:42" ht="20.100000000000001" customHeight="1" x14ac:dyDescent="0.25">
      <c r="A32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44" t="str">
        <f>IF(NOTA[[#This Row],[ID_P]]="","",MATCH(NOTA[[#This Row],[ID_P]],[1]!B_MSK[N_ID],0))</f>
        <v/>
      </c>
      <c r="D323" s="44" t="str">
        <f ca="1">IF(NOTA[[#This Row],[NAMA BARANG]]="","",INDEX(NOTA[ID],MATCH(,INDIRECT(ADDRESS(ROW(NOTA[ID]),COLUMN(NOTA[ID]))&amp;":"&amp;ADDRESS(ROW(),COLUMN(NOTA[ID]))),-1)))</f>
        <v/>
      </c>
      <c r="E323" s="47"/>
      <c r="F323" s="48"/>
      <c r="G323" s="48"/>
      <c r="H323" s="82"/>
      <c r="I323" s="48"/>
      <c r="J323" s="46"/>
      <c r="K323" s="48"/>
      <c r="L323" s="16"/>
      <c r="M323" s="49"/>
      <c r="N323" s="48"/>
      <c r="O323" s="48"/>
      <c r="P323" s="43"/>
      <c r="Q323" s="50"/>
      <c r="R323" s="28"/>
      <c r="S323" s="92"/>
      <c r="T323" s="92"/>
      <c r="U323" s="45"/>
      <c r="V323" s="26"/>
      <c r="W323" s="45" t="str">
        <f>IF(NOTA[[#This Row],[HARGA/ CTN]]="",NOTA[[#This Row],[JUMLAH_H]],NOTA[[#This Row],[HARGA/ CTN]]*IF(NOTA[[#This Row],[C]]="",0,NOTA[[#This Row],[C]]))</f>
        <v/>
      </c>
      <c r="X323" s="45" t="str">
        <f>IF(NOTA[[#This Row],[JUMLAH]]="","",NOTA[[#This Row],[JUMLAH]]*NOTA[[#This Row],[DISC 1]])</f>
        <v/>
      </c>
      <c r="Y323" s="45" t="str">
        <f>IF(NOTA[[#This Row],[JUMLAH]]="","",(NOTA[[#This Row],[JUMLAH]]-NOTA[[#This Row],[DISC 1-]])*NOTA[[#This Row],[DISC 2]])</f>
        <v/>
      </c>
      <c r="Z323" s="45" t="str">
        <f>IF(NOTA[[#This Row],[JUMLAH]]="","",NOTA[[#This Row],[DISC 1-]]+NOTA[[#This Row],[DISC 2-]])</f>
        <v/>
      </c>
      <c r="AA323" s="45" t="str">
        <f>IF(NOTA[[#This Row],[JUMLAH]]="","",NOTA[[#This Row],[JUMLAH]]-NOTA[[#This Row],[DISC]])</f>
        <v/>
      </c>
      <c r="AB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45" t="str">
        <f>IF(OR(NOTA[[#This Row],[QTY]]="",NOTA[[#This Row],[HARGA SATUAN]]="",),"",NOTA[[#This Row],[QTY]]*NOTA[[#This Row],[HARGA SATUAN]])</f>
        <v/>
      </c>
      <c r="AF323" s="46" t="str">
        <f ca="1">IF(NOTA[ID_H]="","",INDEX(NOTA[TANGGAL],MATCH(,INDIRECT(ADDRESS(ROW(NOTA[TANGGAL]),COLUMN(NOTA[TANGGAL]))&amp;":"&amp;ADDRESS(ROW(),COLUMN(NOTA[TANGGAL]))),-1)))</f>
        <v/>
      </c>
      <c r="AG323" s="43" t="str">
        <f ca="1">IF(NOTA[[#This Row],[NAMA BARANG]]="","",INDEX(NOTA[SUPPLIER],MATCH(,INDIRECT(ADDRESS(ROW(NOTA[ID]),COLUMN(NOTA[ID]))&amp;":"&amp;ADDRESS(ROW(),COLUMN(NOTA[ID]))),-1)))</f>
        <v/>
      </c>
      <c r="AH323" s="43" t="str">
        <f ca="1">IF(NOTA[[#This Row],[ID_H]]="","",IF(NOTA[[#This Row],[FAKTUR]]="",INDIRECT(ADDRESS(ROW()-1,COLUMN())),NOTA[[#This Row],[FAKTUR]]))</f>
        <v/>
      </c>
      <c r="AI323" s="27" t="str">
        <f ca="1">IF(NOTA[[#This Row],[ID]]="","",COUNTIF(NOTA[ID_H],NOTA[[#This Row],[ID_H]]))</f>
        <v/>
      </c>
      <c r="AJ323" s="27" t="str">
        <f ca="1">IF(NOTA[[#This Row],[TGL.NOTA]]="",IF(NOTA[[#This Row],[SUPPLIER_H]]="","",AJ322),MONTH(NOTA[[#This Row],[TGL.NOTA]]))</f>
        <v/>
      </c>
      <c r="AK323" s="27" t="str">
        <f>LOWER(SUBSTITUTE(SUBSTITUTE(SUBSTITUTE(SUBSTITUTE(SUBSTITUTE(SUBSTITUTE(SUBSTITUTE(SUBSTITUTE(SUBSTITUTE(NOTA[NAMA BARANG]," ",),".",""),"-",""),"(",""),")",""),",",""),"/",""),"""",""),"+",""))</f>
        <v/>
      </c>
      <c r="AL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3" s="27" t="str">
        <f>IF(NOTA[[#This Row],[CONCAT4]]="","",_xlfn.IFNA(MATCH(NOTA[[#This Row],[CONCAT4]],[2]!RAW[CONCAT_H],0),FALSE))</f>
        <v/>
      </c>
      <c r="AP323" s="146" t="str">
        <f>IF(NOTA[[#This Row],[CONCAT1]]="","",MATCH(NOTA[[#This Row],[CONCAT1]],[3]!db[NB NOTA_C],0)+1)</f>
        <v/>
      </c>
    </row>
    <row r="324" spans="1:42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 t="str">
        <f ca="1">IF(NOTA[[#This Row],[NAMA BARANG]]="","",INDEX(NOTA[ID],MATCH(,INDIRECT(ADDRESS(ROW(NOTA[ID]),COLUMN(NOTA[ID]))&amp;":"&amp;ADDRESS(ROW(),COLUMN(NOTA[ID]))),-1)))</f>
        <v/>
      </c>
      <c r="E324" s="47"/>
      <c r="F324" s="16"/>
      <c r="G324" s="16"/>
      <c r="H324" s="20"/>
      <c r="I324" s="48"/>
      <c r="J324" s="46"/>
      <c r="K324" s="48"/>
      <c r="L324" s="16"/>
      <c r="M324" s="49"/>
      <c r="N324" s="48"/>
      <c r="O324" s="16"/>
      <c r="P324" s="43"/>
      <c r="Q324" s="50"/>
      <c r="R324" s="28"/>
      <c r="S324" s="92"/>
      <c r="T324" s="92"/>
      <c r="U324" s="45"/>
      <c r="V324" s="26"/>
      <c r="W324" s="45" t="str">
        <f>IF(NOTA[[#This Row],[HARGA/ CTN]]="",NOTA[[#This Row],[JUMLAH_H]],NOTA[[#This Row],[HARGA/ CTN]]*IF(NOTA[[#This Row],[C]]="",0,NOTA[[#This Row],[C]]))</f>
        <v/>
      </c>
      <c r="X324" s="45" t="str">
        <f>IF(NOTA[[#This Row],[JUMLAH]]="","",NOTA[[#This Row],[JUMLAH]]*NOTA[[#This Row],[DISC 1]])</f>
        <v/>
      </c>
      <c r="Y324" s="45" t="str">
        <f>IF(NOTA[[#This Row],[JUMLAH]]="","",(NOTA[[#This Row],[JUMLAH]]-NOTA[[#This Row],[DISC 1-]])*NOTA[[#This Row],[DISC 2]])</f>
        <v/>
      </c>
      <c r="Z324" s="45" t="str">
        <f>IF(NOTA[[#This Row],[JUMLAH]]="","",NOTA[[#This Row],[DISC 1-]]+NOTA[[#This Row],[DISC 2-]])</f>
        <v/>
      </c>
      <c r="AA324" s="45" t="str">
        <f>IF(NOTA[[#This Row],[JUMLAH]]="","",NOTA[[#This Row],[JUMLAH]]-NOTA[[#This Row],[DISC]])</f>
        <v/>
      </c>
      <c r="AB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45" t="str">
        <f>IF(OR(NOTA[[#This Row],[QTY]]="",NOTA[[#This Row],[HARGA SATUAN]]="",),"",NOTA[[#This Row],[QTY]]*NOTA[[#This Row],[HARGA SATUAN]])</f>
        <v/>
      </c>
      <c r="AF324" s="46" t="str">
        <f ca="1">IF(NOTA[ID_H]="","",INDEX(NOTA[TANGGAL],MATCH(,INDIRECT(ADDRESS(ROW(NOTA[TANGGAL]),COLUMN(NOTA[TANGGAL]))&amp;":"&amp;ADDRESS(ROW(),COLUMN(NOTA[TANGGAL]))),-1)))</f>
        <v/>
      </c>
      <c r="AG324" s="43" t="str">
        <f ca="1">IF(NOTA[[#This Row],[NAMA BARANG]]="","",INDEX(NOTA[SUPPLIER],MATCH(,INDIRECT(ADDRESS(ROW(NOTA[ID]),COLUMN(NOTA[ID]))&amp;":"&amp;ADDRESS(ROW(),COLUMN(NOTA[ID]))),-1)))</f>
        <v/>
      </c>
      <c r="AH324" s="43" t="str">
        <f ca="1">IF(NOTA[[#This Row],[ID_H]]="","",IF(NOTA[[#This Row],[FAKTUR]]="",INDIRECT(ADDRESS(ROW()-1,COLUMN())),NOTA[[#This Row],[FAKTUR]]))</f>
        <v/>
      </c>
      <c r="AI324" s="27" t="str">
        <f ca="1">IF(NOTA[[#This Row],[ID]]="","",COUNTIF(NOTA[ID_H],NOTA[[#This Row],[ID_H]]))</f>
        <v/>
      </c>
      <c r="AJ324" s="27" t="str">
        <f ca="1">IF(NOTA[[#This Row],[TGL.NOTA]]="",IF(NOTA[[#This Row],[SUPPLIER_H]]="","",AJ323),MONTH(NOTA[[#This Row],[TGL.NOTA]]))</f>
        <v/>
      </c>
      <c r="AK324" s="27" t="str">
        <f>LOWER(SUBSTITUTE(SUBSTITUTE(SUBSTITUTE(SUBSTITUTE(SUBSTITUTE(SUBSTITUTE(SUBSTITUTE(SUBSTITUTE(SUBSTITUTE(NOTA[NAMA BARANG]," ",),".",""),"-",""),"(",""),")",""),",",""),"/",""),"""",""),"+",""))</f>
        <v/>
      </c>
      <c r="AL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4" s="27" t="str">
        <f>IF(NOTA[[#This Row],[CONCAT4]]="","",_xlfn.IFNA(MATCH(NOTA[[#This Row],[CONCAT4]],[2]!RAW[CONCAT_H],0),FALSE))</f>
        <v/>
      </c>
      <c r="AP324" s="146" t="str">
        <f>IF(NOTA[[#This Row],[CONCAT1]]="","",MATCH(NOTA[[#This Row],[CONCAT1]],[3]!db[NB NOTA_C],0)+1)</f>
        <v/>
      </c>
    </row>
    <row r="325" spans="1:42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 t="str">
        <f ca="1">IF(NOTA[[#This Row],[NAMA BARANG]]="","",INDEX(NOTA[ID],MATCH(,INDIRECT(ADDRESS(ROW(NOTA[ID]),COLUMN(NOTA[ID]))&amp;":"&amp;ADDRESS(ROW(),COLUMN(NOTA[ID]))),-1)))</f>
        <v/>
      </c>
      <c r="E325" s="47"/>
      <c r="F325" s="48"/>
      <c r="G325" s="48"/>
      <c r="H325" s="82"/>
      <c r="I325" s="48"/>
      <c r="J325" s="46"/>
      <c r="K325" s="48"/>
      <c r="L325" s="16"/>
      <c r="M325" s="49"/>
      <c r="N325" s="48"/>
      <c r="O325" s="48"/>
      <c r="P325" s="43"/>
      <c r="Q325" s="50"/>
      <c r="R325" s="28"/>
      <c r="S325" s="92"/>
      <c r="T325" s="92"/>
      <c r="U325" s="45"/>
      <c r="V325" s="26"/>
      <c r="W325" s="45" t="str">
        <f>IF(NOTA[[#This Row],[HARGA/ CTN]]="",NOTA[[#This Row],[JUMLAH_H]],NOTA[[#This Row],[HARGA/ CTN]]*IF(NOTA[[#This Row],[C]]="",0,NOTA[[#This Row],[C]]))</f>
        <v/>
      </c>
      <c r="X325" s="45" t="str">
        <f>IF(NOTA[[#This Row],[JUMLAH]]="","",NOTA[[#This Row],[JUMLAH]]*NOTA[[#This Row],[DISC 1]])</f>
        <v/>
      </c>
      <c r="Y325" s="45" t="str">
        <f>IF(NOTA[[#This Row],[JUMLAH]]="","",(NOTA[[#This Row],[JUMLAH]]-NOTA[[#This Row],[DISC 1-]])*NOTA[[#This Row],[DISC 2]])</f>
        <v/>
      </c>
      <c r="Z325" s="45" t="str">
        <f>IF(NOTA[[#This Row],[JUMLAH]]="","",NOTA[[#This Row],[DISC 1-]]+NOTA[[#This Row],[DISC 2-]])</f>
        <v/>
      </c>
      <c r="AA325" s="45" t="str">
        <f>IF(NOTA[[#This Row],[JUMLAH]]="","",NOTA[[#This Row],[JUMLAH]]-NOTA[[#This Row],[DISC]])</f>
        <v/>
      </c>
      <c r="AB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45" t="str">
        <f>IF(OR(NOTA[[#This Row],[QTY]]="",NOTA[[#This Row],[HARGA SATUAN]]="",),"",NOTA[[#This Row],[QTY]]*NOTA[[#This Row],[HARGA SATUAN]])</f>
        <v/>
      </c>
      <c r="AF325" s="46" t="str">
        <f ca="1">IF(NOTA[ID_H]="","",INDEX(NOTA[TANGGAL],MATCH(,INDIRECT(ADDRESS(ROW(NOTA[TANGGAL]),COLUMN(NOTA[TANGGAL]))&amp;":"&amp;ADDRESS(ROW(),COLUMN(NOTA[TANGGAL]))),-1)))</f>
        <v/>
      </c>
      <c r="AG325" s="43" t="str">
        <f ca="1">IF(NOTA[[#This Row],[NAMA BARANG]]="","",INDEX(NOTA[SUPPLIER],MATCH(,INDIRECT(ADDRESS(ROW(NOTA[ID]),COLUMN(NOTA[ID]))&amp;":"&amp;ADDRESS(ROW(),COLUMN(NOTA[ID]))),-1)))</f>
        <v/>
      </c>
      <c r="AH325" s="43" t="str">
        <f ca="1">IF(NOTA[[#This Row],[ID_H]]="","",IF(NOTA[[#This Row],[FAKTUR]]="",INDIRECT(ADDRESS(ROW()-1,COLUMN())),NOTA[[#This Row],[FAKTUR]]))</f>
        <v/>
      </c>
      <c r="AI325" s="27" t="str">
        <f ca="1">IF(NOTA[[#This Row],[ID]]="","",COUNTIF(NOTA[ID_H],NOTA[[#This Row],[ID_H]]))</f>
        <v/>
      </c>
      <c r="AJ325" s="27" t="str">
        <f ca="1">IF(NOTA[[#This Row],[TGL.NOTA]]="",IF(NOTA[[#This Row],[SUPPLIER_H]]="","",AJ324),MONTH(NOTA[[#This Row],[TGL.NOTA]]))</f>
        <v/>
      </c>
      <c r="AK325" s="27" t="str">
        <f>LOWER(SUBSTITUTE(SUBSTITUTE(SUBSTITUTE(SUBSTITUTE(SUBSTITUTE(SUBSTITUTE(SUBSTITUTE(SUBSTITUTE(SUBSTITUTE(NOTA[NAMA BARANG]," ",),".",""),"-",""),"(",""),")",""),",",""),"/",""),"""",""),"+",""))</f>
        <v/>
      </c>
      <c r="AL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5" s="27" t="str">
        <f>IF(NOTA[[#This Row],[CONCAT4]]="","",_xlfn.IFNA(MATCH(NOTA[[#This Row],[CONCAT4]],[2]!RAW[CONCAT_H],0),FALSE))</f>
        <v/>
      </c>
      <c r="AP325" s="146" t="str">
        <f>IF(NOTA[[#This Row],[CONCAT1]]="","",MATCH(NOTA[[#This Row],[CONCAT1]],[3]!db[NB NOTA_C],0)+1)</f>
        <v/>
      </c>
    </row>
    <row r="326" spans="1:42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 t="str">
        <f ca="1">IF(NOTA[[#This Row],[NAMA BARANG]]="","",INDEX(NOTA[ID],MATCH(,INDIRECT(ADDRESS(ROW(NOTA[ID]),COLUMN(NOTA[ID]))&amp;":"&amp;ADDRESS(ROW(),COLUMN(NOTA[ID]))),-1)))</f>
        <v/>
      </c>
      <c r="E326" s="47"/>
      <c r="F326" s="16"/>
      <c r="G326" s="16"/>
      <c r="H326" s="20"/>
      <c r="I326" s="16"/>
      <c r="J326" s="46"/>
      <c r="K326" s="48"/>
      <c r="L326" s="16"/>
      <c r="M326" s="49"/>
      <c r="N326" s="48"/>
      <c r="O326" s="16"/>
      <c r="P326" s="43"/>
      <c r="Q326" s="50"/>
      <c r="R326" s="28"/>
      <c r="S326" s="92"/>
      <c r="T326" s="92"/>
      <c r="U326" s="45"/>
      <c r="V326" s="26"/>
      <c r="W326" s="45" t="str">
        <f>IF(NOTA[[#This Row],[HARGA/ CTN]]="",NOTA[[#This Row],[JUMLAH_H]],NOTA[[#This Row],[HARGA/ CTN]]*IF(NOTA[[#This Row],[C]]="",0,NOTA[[#This Row],[C]]))</f>
        <v/>
      </c>
      <c r="X326" s="45" t="str">
        <f>IF(NOTA[[#This Row],[JUMLAH]]="","",NOTA[[#This Row],[JUMLAH]]*NOTA[[#This Row],[DISC 1]])</f>
        <v/>
      </c>
      <c r="Y326" s="45" t="str">
        <f>IF(NOTA[[#This Row],[JUMLAH]]="","",(NOTA[[#This Row],[JUMLAH]]-NOTA[[#This Row],[DISC 1-]])*NOTA[[#This Row],[DISC 2]])</f>
        <v/>
      </c>
      <c r="Z326" s="45" t="str">
        <f>IF(NOTA[[#This Row],[JUMLAH]]="","",NOTA[[#This Row],[DISC 1-]]+NOTA[[#This Row],[DISC 2-]])</f>
        <v/>
      </c>
      <c r="AA326" s="45" t="str">
        <f>IF(NOTA[[#This Row],[JUMLAH]]="","",NOTA[[#This Row],[JUMLAH]]-NOTA[[#This Row],[DISC]])</f>
        <v/>
      </c>
      <c r="AB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45" t="str">
        <f>IF(OR(NOTA[[#This Row],[QTY]]="",NOTA[[#This Row],[HARGA SATUAN]]="",),"",NOTA[[#This Row],[QTY]]*NOTA[[#This Row],[HARGA SATUAN]])</f>
        <v/>
      </c>
      <c r="AF326" s="46" t="str">
        <f ca="1">IF(NOTA[ID_H]="","",INDEX(NOTA[TANGGAL],MATCH(,INDIRECT(ADDRESS(ROW(NOTA[TANGGAL]),COLUMN(NOTA[TANGGAL]))&amp;":"&amp;ADDRESS(ROW(),COLUMN(NOTA[TANGGAL]))),-1)))</f>
        <v/>
      </c>
      <c r="AG326" s="43" t="str">
        <f ca="1">IF(NOTA[[#This Row],[NAMA BARANG]]="","",INDEX(NOTA[SUPPLIER],MATCH(,INDIRECT(ADDRESS(ROW(NOTA[ID]),COLUMN(NOTA[ID]))&amp;":"&amp;ADDRESS(ROW(),COLUMN(NOTA[ID]))),-1)))</f>
        <v/>
      </c>
      <c r="AH326" s="43" t="str">
        <f ca="1">IF(NOTA[[#This Row],[ID_H]]="","",IF(NOTA[[#This Row],[FAKTUR]]="",INDIRECT(ADDRESS(ROW()-1,COLUMN())),NOTA[[#This Row],[FAKTUR]]))</f>
        <v/>
      </c>
      <c r="AI326" s="27" t="str">
        <f ca="1">IF(NOTA[[#This Row],[ID]]="","",COUNTIF(NOTA[ID_H],NOTA[[#This Row],[ID_H]]))</f>
        <v/>
      </c>
      <c r="AJ326" s="27" t="str">
        <f ca="1">IF(NOTA[[#This Row],[TGL.NOTA]]="",IF(NOTA[[#This Row],[SUPPLIER_H]]="","",AJ325),MONTH(NOTA[[#This Row],[TGL.NOTA]]))</f>
        <v/>
      </c>
      <c r="AK326" s="27" t="str">
        <f>LOWER(SUBSTITUTE(SUBSTITUTE(SUBSTITUTE(SUBSTITUTE(SUBSTITUTE(SUBSTITUTE(SUBSTITUTE(SUBSTITUTE(SUBSTITUTE(NOTA[NAMA BARANG]," ",),".",""),"-",""),"(",""),")",""),",",""),"/",""),"""",""),"+",""))</f>
        <v/>
      </c>
      <c r="AL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6" s="27" t="str">
        <f>IF(NOTA[[#This Row],[CONCAT4]]="","",_xlfn.IFNA(MATCH(NOTA[[#This Row],[CONCAT4]],[2]!RAW[CONCAT_H],0),FALSE))</f>
        <v/>
      </c>
      <c r="AP326" s="146" t="str">
        <f>IF(NOTA[[#This Row],[CONCAT1]]="","",MATCH(NOTA[[#This Row],[CONCAT1]],[3]!db[NB NOTA_C],0)+1)</f>
        <v/>
      </c>
    </row>
    <row r="327" spans="1:42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 t="str">
        <f ca="1">IF(NOTA[[#This Row],[NAMA BARANG]]="","",INDEX(NOTA[ID],MATCH(,INDIRECT(ADDRESS(ROW(NOTA[ID]),COLUMN(NOTA[ID]))&amp;":"&amp;ADDRESS(ROW(),COLUMN(NOTA[ID]))),-1)))</f>
        <v/>
      </c>
      <c r="E327" s="14"/>
      <c r="F327" s="16"/>
      <c r="G327" s="16"/>
      <c r="H327" s="20"/>
      <c r="I327" s="16"/>
      <c r="J327" s="37"/>
      <c r="K327" s="16"/>
      <c r="L327" s="16"/>
      <c r="M327" s="28"/>
      <c r="N327" s="16"/>
      <c r="O327" s="16"/>
      <c r="P327" s="35"/>
      <c r="Q327" s="38"/>
      <c r="R327" s="28"/>
      <c r="S327" s="39"/>
      <c r="T327" s="39"/>
      <c r="U327" s="40"/>
      <c r="V327" s="26"/>
      <c r="W327" s="40" t="str">
        <f>IF(NOTA[[#This Row],[HARGA/ CTN]]="",NOTA[[#This Row],[JUMLAH_H]],NOTA[[#This Row],[HARGA/ CTN]]*IF(NOTA[[#This Row],[C]]="",0,NOTA[[#This Row],[C]]))</f>
        <v/>
      </c>
      <c r="X327" s="40" t="str">
        <f>IF(NOTA[[#This Row],[JUMLAH]]="","",NOTA[[#This Row],[JUMLAH]]*NOTA[[#This Row],[DISC 1]])</f>
        <v/>
      </c>
      <c r="Y327" s="40" t="str">
        <f>IF(NOTA[[#This Row],[JUMLAH]]="","",(NOTA[[#This Row],[JUMLAH]]-NOTA[[#This Row],[DISC 1-]])*NOTA[[#This Row],[DISC 2]])</f>
        <v/>
      </c>
      <c r="Z327" s="40" t="str">
        <f>IF(NOTA[[#This Row],[JUMLAH]]="","",NOTA[[#This Row],[DISC 1-]]+NOTA[[#This Row],[DISC 2-]])</f>
        <v/>
      </c>
      <c r="AA327" s="40" t="str">
        <f>IF(NOTA[[#This Row],[JUMLAH]]="","",NOTA[[#This Row],[JUMLAH]]-NOTA[[#This Row],[DISC]])</f>
        <v/>
      </c>
      <c r="AB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40" t="str">
        <f>IF(OR(NOTA[[#This Row],[QTY]]="",NOTA[[#This Row],[HARGA SATUAN]]="",),"",NOTA[[#This Row],[QTY]]*NOTA[[#This Row],[HARGA SATUAN]])</f>
        <v/>
      </c>
      <c r="AF327" s="37" t="str">
        <f ca="1">IF(NOTA[ID_H]="","",INDEX(NOTA[TANGGAL],MATCH(,INDIRECT(ADDRESS(ROW(NOTA[TANGGAL]),COLUMN(NOTA[TANGGAL]))&amp;":"&amp;ADDRESS(ROW(),COLUMN(NOTA[TANGGAL]))),-1)))</f>
        <v/>
      </c>
      <c r="AG327" s="35" t="str">
        <f ca="1">IF(NOTA[[#This Row],[NAMA BARANG]]="","",INDEX(NOTA[SUPPLIER],MATCH(,INDIRECT(ADDRESS(ROW(NOTA[ID]),COLUMN(NOTA[ID]))&amp;":"&amp;ADDRESS(ROW(),COLUMN(NOTA[ID]))),-1)))</f>
        <v/>
      </c>
      <c r="AH327" s="35" t="str">
        <f ca="1">IF(NOTA[[#This Row],[ID_H]]="","",IF(NOTA[[#This Row],[FAKTUR]]="",INDIRECT(ADDRESS(ROW()-1,COLUMN())),NOTA[[#This Row],[FAKTUR]]))</f>
        <v/>
      </c>
      <c r="AI327" s="27" t="str">
        <f ca="1">IF(NOTA[[#This Row],[ID]]="","",COUNTIF(NOTA[ID_H],NOTA[[#This Row],[ID_H]]))</f>
        <v/>
      </c>
      <c r="AJ327" s="27" t="str">
        <f ca="1">IF(NOTA[[#This Row],[TGL.NOTA]]="",IF(NOTA[[#This Row],[SUPPLIER_H]]="","",AJ326),MONTH(NOTA[[#This Row],[TGL.NOTA]]))</f>
        <v/>
      </c>
      <c r="AK327" s="27" t="str">
        <f>LOWER(SUBSTITUTE(SUBSTITUTE(SUBSTITUTE(SUBSTITUTE(SUBSTITUTE(SUBSTITUTE(SUBSTITUTE(SUBSTITUTE(SUBSTITUTE(NOTA[NAMA BARANG]," ",),".",""),"-",""),"(",""),")",""),",",""),"/",""),"""",""),"+",""))</f>
        <v/>
      </c>
      <c r="AL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7" s="27" t="str">
        <f>IF(NOTA[[#This Row],[CONCAT4]]="","",_xlfn.IFNA(MATCH(NOTA[[#This Row],[CONCAT4]],[2]!RAW[CONCAT_H],0),FALSE))</f>
        <v/>
      </c>
      <c r="AP327" s="146" t="str">
        <f>IF(NOTA[[#This Row],[CONCAT1]]="","",MATCH(NOTA[[#This Row],[CONCAT1]],[3]!db[NB NOTA_C],0)+1)</f>
        <v/>
      </c>
    </row>
    <row r="328" spans="1:42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 t="str">
        <f ca="1">IF(NOTA[[#This Row],[NAMA BARANG]]="","",INDEX(NOTA[ID],MATCH(,INDIRECT(ADDRESS(ROW(NOTA[ID]),COLUMN(NOTA[ID]))&amp;":"&amp;ADDRESS(ROW(),COLUMN(NOTA[ID]))),-1)))</f>
        <v/>
      </c>
      <c r="E328" s="14"/>
      <c r="F328" s="16"/>
      <c r="G328" s="16"/>
      <c r="H328" s="20"/>
      <c r="I328" s="16"/>
      <c r="J328" s="37"/>
      <c r="K328" s="16"/>
      <c r="L328" s="16"/>
      <c r="M328" s="28"/>
      <c r="N328" s="16"/>
      <c r="O328" s="16"/>
      <c r="P328" s="35"/>
      <c r="Q328" s="38"/>
      <c r="R328" s="28"/>
      <c r="S328" s="39"/>
      <c r="T328" s="39"/>
      <c r="U328" s="40"/>
      <c r="V328" s="26"/>
      <c r="W328" s="40" t="str">
        <f>IF(NOTA[[#This Row],[HARGA/ CTN]]="",NOTA[[#This Row],[JUMLAH_H]],NOTA[[#This Row],[HARGA/ CTN]]*IF(NOTA[[#This Row],[C]]="",0,NOTA[[#This Row],[C]]))</f>
        <v/>
      </c>
      <c r="X328" s="40" t="str">
        <f>IF(NOTA[[#This Row],[JUMLAH]]="","",NOTA[[#This Row],[JUMLAH]]*NOTA[[#This Row],[DISC 1]])</f>
        <v/>
      </c>
      <c r="Y328" s="40" t="str">
        <f>IF(NOTA[[#This Row],[JUMLAH]]="","",(NOTA[[#This Row],[JUMLAH]]-NOTA[[#This Row],[DISC 1-]])*NOTA[[#This Row],[DISC 2]])</f>
        <v/>
      </c>
      <c r="Z328" s="40" t="str">
        <f>IF(NOTA[[#This Row],[JUMLAH]]="","",NOTA[[#This Row],[DISC 1-]]+NOTA[[#This Row],[DISC 2-]])</f>
        <v/>
      </c>
      <c r="AA328" s="40" t="str">
        <f>IF(NOTA[[#This Row],[JUMLAH]]="","",NOTA[[#This Row],[JUMLAH]]-NOTA[[#This Row],[DISC]])</f>
        <v/>
      </c>
      <c r="AB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40" t="str">
        <f>IF(OR(NOTA[[#This Row],[QTY]]="",NOTA[[#This Row],[HARGA SATUAN]]="",),"",NOTA[[#This Row],[QTY]]*NOTA[[#This Row],[HARGA SATUAN]])</f>
        <v/>
      </c>
      <c r="AF328" s="37" t="str">
        <f ca="1">IF(NOTA[ID_H]="","",INDEX(NOTA[TANGGAL],MATCH(,INDIRECT(ADDRESS(ROW(NOTA[TANGGAL]),COLUMN(NOTA[TANGGAL]))&amp;":"&amp;ADDRESS(ROW(),COLUMN(NOTA[TANGGAL]))),-1)))</f>
        <v/>
      </c>
      <c r="AG328" s="35" t="str">
        <f ca="1">IF(NOTA[[#This Row],[NAMA BARANG]]="","",INDEX(NOTA[SUPPLIER],MATCH(,INDIRECT(ADDRESS(ROW(NOTA[ID]),COLUMN(NOTA[ID]))&amp;":"&amp;ADDRESS(ROW(),COLUMN(NOTA[ID]))),-1)))</f>
        <v/>
      </c>
      <c r="AH328" s="35" t="str">
        <f ca="1">IF(NOTA[[#This Row],[ID_H]]="","",IF(NOTA[[#This Row],[FAKTUR]]="",INDIRECT(ADDRESS(ROW()-1,COLUMN())),NOTA[[#This Row],[FAKTUR]]))</f>
        <v/>
      </c>
      <c r="AI328" s="27" t="str">
        <f ca="1">IF(NOTA[[#This Row],[ID]]="","",COUNTIF(NOTA[ID_H],NOTA[[#This Row],[ID_H]]))</f>
        <v/>
      </c>
      <c r="AJ328" s="27" t="str">
        <f ca="1">IF(NOTA[[#This Row],[TGL.NOTA]]="",IF(NOTA[[#This Row],[SUPPLIER_H]]="","",AJ327),MONTH(NOTA[[#This Row],[TGL.NOTA]]))</f>
        <v/>
      </c>
      <c r="AK328" s="27" t="str">
        <f>LOWER(SUBSTITUTE(SUBSTITUTE(SUBSTITUTE(SUBSTITUTE(SUBSTITUTE(SUBSTITUTE(SUBSTITUTE(SUBSTITUTE(SUBSTITUTE(NOTA[NAMA BARANG]," ",),".",""),"-",""),"(",""),")",""),",",""),"/",""),"""",""),"+",""))</f>
        <v/>
      </c>
      <c r="AL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8" s="27" t="str">
        <f>IF(NOTA[[#This Row],[CONCAT4]]="","",_xlfn.IFNA(MATCH(NOTA[[#This Row],[CONCAT4]],[2]!RAW[CONCAT_H],0),FALSE))</f>
        <v/>
      </c>
      <c r="AP328" s="146" t="str">
        <f>IF(NOTA[[#This Row],[CONCAT1]]="","",MATCH(NOTA[[#This Row],[CONCAT1]],[3]!db[NB NOTA_C],0)+1)</f>
        <v/>
      </c>
    </row>
    <row r="329" spans="1:42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 t="str">
        <f ca="1">IF(NOTA[[#This Row],[NAMA BARANG]]="","",INDEX(NOTA[ID],MATCH(,INDIRECT(ADDRESS(ROW(NOTA[ID]),COLUMN(NOTA[ID]))&amp;":"&amp;ADDRESS(ROW(),COLUMN(NOTA[ID]))),-1)))</f>
        <v/>
      </c>
      <c r="E329" s="14"/>
      <c r="F329" s="16"/>
      <c r="G329" s="16"/>
      <c r="H329" s="20"/>
      <c r="I329" s="16"/>
      <c r="J329" s="37"/>
      <c r="K329" s="16"/>
      <c r="L329" s="16"/>
      <c r="M329" s="28"/>
      <c r="N329" s="16"/>
      <c r="O329" s="16"/>
      <c r="P329" s="35"/>
      <c r="Q329" s="38"/>
      <c r="R329" s="28"/>
      <c r="S329" s="39"/>
      <c r="T329" s="39"/>
      <c r="U329" s="40"/>
      <c r="V329" s="26"/>
      <c r="W329" s="40" t="str">
        <f>IF(NOTA[[#This Row],[HARGA/ CTN]]="",NOTA[[#This Row],[JUMLAH_H]],NOTA[[#This Row],[HARGA/ CTN]]*IF(NOTA[[#This Row],[C]]="",0,NOTA[[#This Row],[C]]))</f>
        <v/>
      </c>
      <c r="X329" s="40" t="str">
        <f>IF(NOTA[[#This Row],[JUMLAH]]="","",NOTA[[#This Row],[JUMLAH]]*NOTA[[#This Row],[DISC 1]])</f>
        <v/>
      </c>
      <c r="Y329" s="40" t="str">
        <f>IF(NOTA[[#This Row],[JUMLAH]]="","",(NOTA[[#This Row],[JUMLAH]]-NOTA[[#This Row],[DISC 1-]])*NOTA[[#This Row],[DISC 2]])</f>
        <v/>
      </c>
      <c r="Z329" s="40" t="str">
        <f>IF(NOTA[[#This Row],[JUMLAH]]="","",NOTA[[#This Row],[DISC 1-]]+NOTA[[#This Row],[DISC 2-]])</f>
        <v/>
      </c>
      <c r="AA329" s="40" t="str">
        <f>IF(NOTA[[#This Row],[JUMLAH]]="","",NOTA[[#This Row],[JUMLAH]]-NOTA[[#This Row],[DISC]])</f>
        <v/>
      </c>
      <c r="AB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40" t="str">
        <f>IF(OR(NOTA[[#This Row],[QTY]]="",NOTA[[#This Row],[HARGA SATUAN]]="",),"",NOTA[[#This Row],[QTY]]*NOTA[[#This Row],[HARGA SATUAN]])</f>
        <v/>
      </c>
      <c r="AF329" s="37" t="str">
        <f ca="1">IF(NOTA[ID_H]="","",INDEX(NOTA[TANGGAL],MATCH(,INDIRECT(ADDRESS(ROW(NOTA[TANGGAL]),COLUMN(NOTA[TANGGAL]))&amp;":"&amp;ADDRESS(ROW(),COLUMN(NOTA[TANGGAL]))),-1)))</f>
        <v/>
      </c>
      <c r="AG329" s="35" t="str">
        <f ca="1">IF(NOTA[[#This Row],[NAMA BARANG]]="","",INDEX(NOTA[SUPPLIER],MATCH(,INDIRECT(ADDRESS(ROW(NOTA[ID]),COLUMN(NOTA[ID]))&amp;":"&amp;ADDRESS(ROW(),COLUMN(NOTA[ID]))),-1)))</f>
        <v/>
      </c>
      <c r="AH329" s="35" t="str">
        <f ca="1">IF(NOTA[[#This Row],[ID_H]]="","",IF(NOTA[[#This Row],[FAKTUR]]="",INDIRECT(ADDRESS(ROW()-1,COLUMN())),NOTA[[#This Row],[FAKTUR]]))</f>
        <v/>
      </c>
      <c r="AI329" s="27" t="str">
        <f ca="1">IF(NOTA[[#This Row],[ID]]="","",COUNTIF(NOTA[ID_H],NOTA[[#This Row],[ID_H]]))</f>
        <v/>
      </c>
      <c r="AJ329" s="27" t="str">
        <f ca="1">IF(NOTA[[#This Row],[TGL.NOTA]]="",IF(NOTA[[#This Row],[SUPPLIER_H]]="","",AJ328),MONTH(NOTA[[#This Row],[TGL.NOTA]]))</f>
        <v/>
      </c>
      <c r="AK329" s="27" t="str">
        <f>LOWER(SUBSTITUTE(SUBSTITUTE(SUBSTITUTE(SUBSTITUTE(SUBSTITUTE(SUBSTITUTE(SUBSTITUTE(SUBSTITUTE(SUBSTITUTE(NOTA[NAMA BARANG]," ",),".",""),"-",""),"(",""),")",""),",",""),"/",""),"""",""),"+",""))</f>
        <v/>
      </c>
      <c r="AL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9" s="27" t="str">
        <f>IF(NOTA[[#This Row],[CONCAT4]]="","",_xlfn.IFNA(MATCH(NOTA[[#This Row],[CONCAT4]],[2]!RAW[CONCAT_H],0),FALSE))</f>
        <v/>
      </c>
      <c r="AP329" s="146" t="str">
        <f>IF(NOTA[[#This Row],[CONCAT1]]="","",MATCH(NOTA[[#This Row],[CONCAT1]],[3]!db[NB NOTA_C],0)+1)</f>
        <v/>
      </c>
    </row>
    <row r="330" spans="1:42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 t="str">
        <f ca="1">IF(NOTA[[#This Row],[NAMA BARANG]]="","",INDEX(NOTA[ID],MATCH(,INDIRECT(ADDRESS(ROW(NOTA[ID]),COLUMN(NOTA[ID]))&amp;":"&amp;ADDRESS(ROW(),COLUMN(NOTA[ID]))),-1)))</f>
        <v/>
      </c>
      <c r="E330" s="14"/>
      <c r="F330" s="16"/>
      <c r="G330" s="16"/>
      <c r="H330" s="20"/>
      <c r="I330" s="16"/>
      <c r="J330" s="37"/>
      <c r="K330" s="16"/>
      <c r="L330" s="16"/>
      <c r="M330" s="28"/>
      <c r="N330" s="16"/>
      <c r="O330" s="16"/>
      <c r="P330" s="35"/>
      <c r="Q330" s="38"/>
      <c r="R330" s="28"/>
      <c r="S330" s="39"/>
      <c r="T330" s="39"/>
      <c r="U330" s="40"/>
      <c r="V330" s="26"/>
      <c r="W330" s="40" t="str">
        <f>IF(NOTA[[#This Row],[HARGA/ CTN]]="",NOTA[[#This Row],[JUMLAH_H]],NOTA[[#This Row],[HARGA/ CTN]]*IF(NOTA[[#This Row],[C]]="",0,NOTA[[#This Row],[C]]))</f>
        <v/>
      </c>
      <c r="X330" s="40" t="str">
        <f>IF(NOTA[[#This Row],[JUMLAH]]="","",NOTA[[#This Row],[JUMLAH]]*NOTA[[#This Row],[DISC 1]])</f>
        <v/>
      </c>
      <c r="Y330" s="40" t="str">
        <f>IF(NOTA[[#This Row],[JUMLAH]]="","",(NOTA[[#This Row],[JUMLAH]]-NOTA[[#This Row],[DISC 1-]])*NOTA[[#This Row],[DISC 2]])</f>
        <v/>
      </c>
      <c r="Z330" s="40" t="str">
        <f>IF(NOTA[[#This Row],[JUMLAH]]="","",NOTA[[#This Row],[DISC 1-]]+NOTA[[#This Row],[DISC 2-]])</f>
        <v/>
      </c>
      <c r="AA330" s="40" t="str">
        <f>IF(NOTA[[#This Row],[JUMLAH]]="","",NOTA[[#This Row],[JUMLAH]]-NOTA[[#This Row],[DISC]])</f>
        <v/>
      </c>
      <c r="AB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40" t="str">
        <f>IF(OR(NOTA[[#This Row],[QTY]]="",NOTA[[#This Row],[HARGA SATUAN]]="",),"",NOTA[[#This Row],[QTY]]*NOTA[[#This Row],[HARGA SATUAN]])</f>
        <v/>
      </c>
      <c r="AF330" s="37" t="str">
        <f ca="1">IF(NOTA[ID_H]="","",INDEX(NOTA[TANGGAL],MATCH(,INDIRECT(ADDRESS(ROW(NOTA[TANGGAL]),COLUMN(NOTA[TANGGAL]))&amp;":"&amp;ADDRESS(ROW(),COLUMN(NOTA[TANGGAL]))),-1)))</f>
        <v/>
      </c>
      <c r="AG330" s="35" t="str">
        <f ca="1">IF(NOTA[[#This Row],[NAMA BARANG]]="","",INDEX(NOTA[SUPPLIER],MATCH(,INDIRECT(ADDRESS(ROW(NOTA[ID]),COLUMN(NOTA[ID]))&amp;":"&amp;ADDRESS(ROW(),COLUMN(NOTA[ID]))),-1)))</f>
        <v/>
      </c>
      <c r="AH330" s="35" t="str">
        <f ca="1">IF(NOTA[[#This Row],[ID_H]]="","",IF(NOTA[[#This Row],[FAKTUR]]="",INDIRECT(ADDRESS(ROW()-1,COLUMN())),NOTA[[#This Row],[FAKTUR]]))</f>
        <v/>
      </c>
      <c r="AI330" s="27" t="str">
        <f ca="1">IF(NOTA[[#This Row],[ID]]="","",COUNTIF(NOTA[ID_H],NOTA[[#This Row],[ID_H]]))</f>
        <v/>
      </c>
      <c r="AJ330" s="27" t="str">
        <f ca="1">IF(NOTA[[#This Row],[TGL.NOTA]]="",IF(NOTA[[#This Row],[SUPPLIER_H]]="","",AJ329),MONTH(NOTA[[#This Row],[TGL.NOTA]]))</f>
        <v/>
      </c>
      <c r="AK330" s="27" t="str">
        <f>LOWER(SUBSTITUTE(SUBSTITUTE(SUBSTITUTE(SUBSTITUTE(SUBSTITUTE(SUBSTITUTE(SUBSTITUTE(SUBSTITUTE(SUBSTITUTE(NOTA[NAMA BARANG]," ",),".",""),"-",""),"(",""),")",""),",",""),"/",""),"""",""),"+",""))</f>
        <v/>
      </c>
      <c r="AL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0" s="27" t="str">
        <f>IF(NOTA[[#This Row],[CONCAT4]]="","",_xlfn.IFNA(MATCH(NOTA[[#This Row],[CONCAT4]],[2]!RAW[CONCAT_H],0),FALSE))</f>
        <v/>
      </c>
      <c r="AP330" s="146" t="str">
        <f>IF(NOTA[[#This Row],[CONCAT1]]="","",MATCH(NOTA[[#This Row],[CONCAT1]],[3]!db[NB NOTA_C],0)+1)</f>
        <v/>
      </c>
    </row>
    <row r="331" spans="1:42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 t="str">
        <f ca="1">IF(NOTA[[#This Row],[NAMA BARANG]]="","",INDEX(NOTA[ID],MATCH(,INDIRECT(ADDRESS(ROW(NOTA[ID]),COLUMN(NOTA[ID]))&amp;":"&amp;ADDRESS(ROW(),COLUMN(NOTA[ID]))),-1)))</f>
        <v/>
      </c>
      <c r="E331" s="14"/>
      <c r="F331" s="16"/>
      <c r="G331" s="16"/>
      <c r="H331" s="20"/>
      <c r="I331" s="16"/>
      <c r="J331" s="37"/>
      <c r="K331" s="16"/>
      <c r="L331" s="16"/>
      <c r="M331" s="28"/>
      <c r="N331" s="16"/>
      <c r="O331" s="16"/>
      <c r="P331" s="35"/>
      <c r="Q331" s="38"/>
      <c r="R331" s="28"/>
      <c r="S331" s="39"/>
      <c r="T331" s="39"/>
      <c r="U331" s="40"/>
      <c r="V331" s="26"/>
      <c r="W331" s="40" t="str">
        <f>IF(NOTA[[#This Row],[HARGA/ CTN]]="",NOTA[[#This Row],[JUMLAH_H]],NOTA[[#This Row],[HARGA/ CTN]]*IF(NOTA[[#This Row],[C]]="",0,NOTA[[#This Row],[C]]))</f>
        <v/>
      </c>
      <c r="X331" s="40" t="str">
        <f>IF(NOTA[[#This Row],[JUMLAH]]="","",NOTA[[#This Row],[JUMLAH]]*NOTA[[#This Row],[DISC 1]])</f>
        <v/>
      </c>
      <c r="Y331" s="40" t="str">
        <f>IF(NOTA[[#This Row],[JUMLAH]]="","",(NOTA[[#This Row],[JUMLAH]]-NOTA[[#This Row],[DISC 1-]])*NOTA[[#This Row],[DISC 2]])</f>
        <v/>
      </c>
      <c r="Z331" s="40" t="str">
        <f>IF(NOTA[[#This Row],[JUMLAH]]="","",NOTA[[#This Row],[DISC 1-]]+NOTA[[#This Row],[DISC 2-]])</f>
        <v/>
      </c>
      <c r="AA331" s="40" t="str">
        <f>IF(NOTA[[#This Row],[JUMLAH]]="","",NOTA[[#This Row],[JUMLAH]]-NOTA[[#This Row],[DISC]])</f>
        <v/>
      </c>
      <c r="AB3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40" t="str">
        <f>IF(OR(NOTA[[#This Row],[QTY]]="",NOTA[[#This Row],[HARGA SATUAN]]="",),"",NOTA[[#This Row],[QTY]]*NOTA[[#This Row],[HARGA SATUAN]])</f>
        <v/>
      </c>
      <c r="AF331" s="37" t="str">
        <f ca="1">IF(NOTA[ID_H]="","",INDEX(NOTA[TANGGAL],MATCH(,INDIRECT(ADDRESS(ROW(NOTA[TANGGAL]),COLUMN(NOTA[TANGGAL]))&amp;":"&amp;ADDRESS(ROW(),COLUMN(NOTA[TANGGAL]))),-1)))</f>
        <v/>
      </c>
      <c r="AG331" s="35" t="str">
        <f ca="1">IF(NOTA[[#This Row],[NAMA BARANG]]="","",INDEX(NOTA[SUPPLIER],MATCH(,INDIRECT(ADDRESS(ROW(NOTA[ID]),COLUMN(NOTA[ID]))&amp;":"&amp;ADDRESS(ROW(),COLUMN(NOTA[ID]))),-1)))</f>
        <v/>
      </c>
      <c r="AH331" s="35" t="str">
        <f ca="1">IF(NOTA[[#This Row],[ID_H]]="","",IF(NOTA[[#This Row],[FAKTUR]]="",INDIRECT(ADDRESS(ROW()-1,COLUMN())),NOTA[[#This Row],[FAKTUR]]))</f>
        <v/>
      </c>
      <c r="AI331" s="27" t="str">
        <f ca="1">IF(NOTA[[#This Row],[ID]]="","",COUNTIF(NOTA[ID_H],NOTA[[#This Row],[ID_H]]))</f>
        <v/>
      </c>
      <c r="AJ331" s="27" t="str">
        <f ca="1">IF(NOTA[[#This Row],[TGL.NOTA]]="",IF(NOTA[[#This Row],[SUPPLIER_H]]="","",AJ330),MONTH(NOTA[[#This Row],[TGL.NOTA]]))</f>
        <v/>
      </c>
      <c r="AK331" s="27" t="str">
        <f>LOWER(SUBSTITUTE(SUBSTITUTE(SUBSTITUTE(SUBSTITUTE(SUBSTITUTE(SUBSTITUTE(SUBSTITUTE(SUBSTITUTE(SUBSTITUTE(NOTA[NAMA BARANG]," ",),".",""),"-",""),"(",""),")",""),",",""),"/",""),"""",""),"+",""))</f>
        <v/>
      </c>
      <c r="AL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1" s="27" t="str">
        <f>IF(NOTA[[#This Row],[CONCAT4]]="","",_xlfn.IFNA(MATCH(NOTA[[#This Row],[CONCAT4]],[2]!RAW[CONCAT_H],0),FALSE))</f>
        <v/>
      </c>
      <c r="AP331" s="146" t="str">
        <f>IF(NOTA[[#This Row],[CONCAT1]]="","",MATCH(NOTA[[#This Row],[CONCAT1]],[3]!db[NB NOTA_C],0)+1)</f>
        <v/>
      </c>
    </row>
    <row r="332" spans="1:42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40" t="str">
        <f>IF(OR(NOTA[[#This Row],[QTY]]="",NOTA[[#This Row],[HARGA SATUAN]]="",),"",NOTA[[#This Row],[QTY]]*NOTA[[#This Row],[HARGA SATUAN]])</f>
        <v/>
      </c>
      <c r="AF332" s="37" t="str">
        <f ca="1">IF(NOTA[ID_H]="","",INDEX(NOTA[TANGGAL],MATCH(,INDIRECT(ADDRESS(ROW(NOTA[TANGGAL]),COLUMN(NOTA[TANGGAL]))&amp;":"&amp;ADDRESS(ROW(),COLUMN(NOTA[TANGGAL]))),-1)))</f>
        <v/>
      </c>
      <c r="AG332" s="35" t="str">
        <f ca="1">IF(NOTA[[#This Row],[NAMA BARANG]]="","",INDEX(NOTA[SUPPLIER],MATCH(,INDIRECT(ADDRESS(ROW(NOTA[ID]),COLUMN(NOTA[ID]))&amp;":"&amp;ADDRESS(ROW(),COLUMN(NOTA[ID]))),-1)))</f>
        <v/>
      </c>
      <c r="AH332" s="35" t="str">
        <f ca="1">IF(NOTA[[#This Row],[ID_H]]="","",IF(NOTA[[#This Row],[FAKTUR]]="",INDIRECT(ADDRESS(ROW()-1,COLUMN())),NOTA[[#This Row],[FAKTUR]]))</f>
        <v/>
      </c>
      <c r="AI332" s="27" t="str">
        <f ca="1">IF(NOTA[[#This Row],[ID]]="","",COUNTIF(NOTA[ID_H],NOTA[[#This Row],[ID_H]]))</f>
        <v/>
      </c>
      <c r="AJ332" s="27" t="str">
        <f ca="1">IF(NOTA[[#This Row],[TGL.NOTA]]="",IF(NOTA[[#This Row],[SUPPLIER_H]]="","",AJ331),MONTH(NOTA[[#This Row],[TGL.NOTA]]))</f>
        <v/>
      </c>
      <c r="AK332" s="27" t="str">
        <f>LOWER(SUBSTITUTE(SUBSTITUTE(SUBSTITUTE(SUBSTITUTE(SUBSTITUTE(SUBSTITUTE(SUBSTITUTE(SUBSTITUTE(SUBSTITUTE(NOTA[NAMA BARANG]," ",),".",""),"-",""),"(",""),")",""),",",""),"/",""),"""",""),"+",""))</f>
        <v/>
      </c>
      <c r="AL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2" s="27" t="str">
        <f>IF(NOTA[[#This Row],[CONCAT4]]="","",_xlfn.IFNA(MATCH(NOTA[[#This Row],[CONCAT4]],[2]!RAW[CONCAT_H],0),FALSE))</f>
        <v/>
      </c>
      <c r="AP332" s="146" t="str">
        <f>IF(NOTA[[#This Row],[CONCAT1]]="","",MATCH(NOTA[[#This Row],[CONCAT1]],[3]!db[NB NOTA_C],0)+1)</f>
        <v/>
      </c>
    </row>
    <row r="333" spans="1:42" ht="20.100000000000001" customHeight="1" x14ac:dyDescent="0.25">
      <c r="A3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6" t="str">
        <f>IF(NOTA[[#This Row],[ID_P]]="","",MATCH(NOTA[[#This Row],[ID_P]],[1]!B_MSK[N_ID],0))</f>
        <v/>
      </c>
      <c r="D333" s="36" t="str">
        <f ca="1">IF(NOTA[[#This Row],[NAMA BARANG]]="","",INDEX(NOTA[ID],MATCH(,INDIRECT(ADDRESS(ROW(NOTA[ID]),COLUMN(NOTA[ID]))&amp;":"&amp;ADDRESS(ROW(),COLUMN(NOTA[ID]))),-1)))</f>
        <v/>
      </c>
      <c r="E333" s="14"/>
      <c r="F333" s="16"/>
      <c r="G333" s="16"/>
      <c r="H333" s="20"/>
      <c r="I333" s="16"/>
      <c r="J333" s="37"/>
      <c r="K333" s="16"/>
      <c r="L333" s="16"/>
      <c r="M333" s="28"/>
      <c r="N333" s="16"/>
      <c r="O333" s="16"/>
      <c r="P333" s="35"/>
      <c r="Q333" s="38"/>
      <c r="R333" s="28"/>
      <c r="S333" s="39"/>
      <c r="T333" s="39"/>
      <c r="U333" s="40"/>
      <c r="V333" s="26"/>
      <c r="W333" s="40" t="str">
        <f>IF(NOTA[[#This Row],[HARGA/ CTN]]="",NOTA[[#This Row],[JUMLAH_H]],NOTA[[#This Row],[HARGA/ CTN]]*IF(NOTA[[#This Row],[C]]="",0,NOTA[[#This Row],[C]]))</f>
        <v/>
      </c>
      <c r="X333" s="40" t="str">
        <f>IF(NOTA[[#This Row],[JUMLAH]]="","",NOTA[[#This Row],[JUMLAH]]*NOTA[[#This Row],[DISC 1]])</f>
        <v/>
      </c>
      <c r="Y333" s="40" t="str">
        <f>IF(NOTA[[#This Row],[JUMLAH]]="","",(NOTA[[#This Row],[JUMLAH]]-NOTA[[#This Row],[DISC 1-]])*NOTA[[#This Row],[DISC 2]])</f>
        <v/>
      </c>
      <c r="Z333" s="40" t="str">
        <f>IF(NOTA[[#This Row],[JUMLAH]]="","",NOTA[[#This Row],[DISC 1-]]+NOTA[[#This Row],[DISC 2-]])</f>
        <v/>
      </c>
      <c r="AA333" s="40" t="str">
        <f>IF(NOTA[[#This Row],[JUMLAH]]="","",NOTA[[#This Row],[JUMLAH]]-NOTA[[#This Row],[DISC]])</f>
        <v/>
      </c>
      <c r="AB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40" t="str">
        <f>IF(OR(NOTA[[#This Row],[QTY]]="",NOTA[[#This Row],[HARGA SATUAN]]="",),"",NOTA[[#This Row],[QTY]]*NOTA[[#This Row],[HARGA SATUAN]])</f>
        <v/>
      </c>
      <c r="AF333" s="37" t="str">
        <f ca="1">IF(NOTA[ID_H]="","",INDEX(NOTA[TANGGAL],MATCH(,INDIRECT(ADDRESS(ROW(NOTA[TANGGAL]),COLUMN(NOTA[TANGGAL]))&amp;":"&amp;ADDRESS(ROW(),COLUMN(NOTA[TANGGAL]))),-1)))</f>
        <v/>
      </c>
      <c r="AG333" s="35" t="str">
        <f ca="1">IF(NOTA[[#This Row],[NAMA BARANG]]="","",INDEX(NOTA[SUPPLIER],MATCH(,INDIRECT(ADDRESS(ROW(NOTA[ID]),COLUMN(NOTA[ID]))&amp;":"&amp;ADDRESS(ROW(),COLUMN(NOTA[ID]))),-1)))</f>
        <v/>
      </c>
      <c r="AH333" s="35" t="str">
        <f ca="1">IF(NOTA[[#This Row],[ID_H]]="","",IF(NOTA[[#This Row],[FAKTUR]]="",INDIRECT(ADDRESS(ROW()-1,COLUMN())),NOTA[[#This Row],[FAKTUR]]))</f>
        <v/>
      </c>
      <c r="AI333" s="27" t="str">
        <f ca="1">IF(NOTA[[#This Row],[ID]]="","",COUNTIF(NOTA[ID_H],NOTA[[#This Row],[ID_H]]))</f>
        <v/>
      </c>
      <c r="AJ333" s="27" t="str">
        <f ca="1">IF(NOTA[[#This Row],[TGL.NOTA]]="",IF(NOTA[[#This Row],[SUPPLIER_H]]="","",AJ332),MONTH(NOTA[[#This Row],[TGL.NOTA]]))</f>
        <v/>
      </c>
      <c r="AK333" s="27" t="str">
        <f>LOWER(SUBSTITUTE(SUBSTITUTE(SUBSTITUTE(SUBSTITUTE(SUBSTITUTE(SUBSTITUTE(SUBSTITUTE(SUBSTITUTE(SUBSTITUTE(NOTA[NAMA BARANG]," ",),".",""),"-",""),"(",""),")",""),",",""),"/",""),"""",""),"+",""))</f>
        <v/>
      </c>
      <c r="AL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3" s="27" t="str">
        <f>IF(NOTA[[#This Row],[CONCAT4]]="","",_xlfn.IFNA(MATCH(NOTA[[#This Row],[CONCAT4]],[2]!RAW[CONCAT_H],0),FALSE))</f>
        <v/>
      </c>
      <c r="AP333" s="146" t="str">
        <f>IF(NOTA[[#This Row],[CONCAT1]]="","",MATCH(NOTA[[#This Row],[CONCAT1]],[3]!db[NB NOTA_C],0)+1)</f>
        <v/>
      </c>
    </row>
    <row r="334" spans="1:42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 t="str">
        <f ca="1">IF(NOTA[[#This Row],[NAMA BARANG]]="","",INDEX(NOTA[ID],MATCH(,INDIRECT(ADDRESS(ROW(NOTA[ID]),COLUMN(NOTA[ID]))&amp;":"&amp;ADDRESS(ROW(),COLUMN(NOTA[ID]))),-1)))</f>
        <v/>
      </c>
      <c r="E334" s="14"/>
      <c r="F334" s="16"/>
      <c r="G334" s="16"/>
      <c r="H334" s="20"/>
      <c r="I334" s="16"/>
      <c r="J334" s="37"/>
      <c r="K334" s="16"/>
      <c r="L334" s="16"/>
      <c r="M334" s="28"/>
      <c r="N334" s="16"/>
      <c r="O334" s="16"/>
      <c r="P334" s="35"/>
      <c r="Q334" s="38"/>
      <c r="R334" s="28"/>
      <c r="S334" s="39"/>
      <c r="T334" s="39"/>
      <c r="U334" s="40"/>
      <c r="V334" s="26"/>
      <c r="W334" s="40" t="str">
        <f>IF(NOTA[[#This Row],[HARGA/ CTN]]="",NOTA[[#This Row],[JUMLAH_H]],NOTA[[#This Row],[HARGA/ CTN]]*IF(NOTA[[#This Row],[C]]="",0,NOTA[[#This Row],[C]]))</f>
        <v/>
      </c>
      <c r="X334" s="40" t="str">
        <f>IF(NOTA[[#This Row],[JUMLAH]]="","",NOTA[[#This Row],[JUMLAH]]*NOTA[[#This Row],[DISC 1]])</f>
        <v/>
      </c>
      <c r="Y334" s="40" t="str">
        <f>IF(NOTA[[#This Row],[JUMLAH]]="","",(NOTA[[#This Row],[JUMLAH]]-NOTA[[#This Row],[DISC 1-]])*NOTA[[#This Row],[DISC 2]])</f>
        <v/>
      </c>
      <c r="Z334" s="40" t="str">
        <f>IF(NOTA[[#This Row],[JUMLAH]]="","",NOTA[[#This Row],[DISC 1-]]+NOTA[[#This Row],[DISC 2-]])</f>
        <v/>
      </c>
      <c r="AA334" s="40" t="str">
        <f>IF(NOTA[[#This Row],[JUMLAH]]="","",NOTA[[#This Row],[JUMLAH]]-NOTA[[#This Row],[DISC]])</f>
        <v/>
      </c>
      <c r="AB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40" t="str">
        <f>IF(OR(NOTA[[#This Row],[QTY]]="",NOTA[[#This Row],[HARGA SATUAN]]="",),"",NOTA[[#This Row],[QTY]]*NOTA[[#This Row],[HARGA SATUAN]])</f>
        <v/>
      </c>
      <c r="AF334" s="37" t="str">
        <f ca="1">IF(NOTA[ID_H]="","",INDEX(NOTA[TANGGAL],MATCH(,INDIRECT(ADDRESS(ROW(NOTA[TANGGAL]),COLUMN(NOTA[TANGGAL]))&amp;":"&amp;ADDRESS(ROW(),COLUMN(NOTA[TANGGAL]))),-1)))</f>
        <v/>
      </c>
      <c r="AG334" s="35" t="str">
        <f ca="1">IF(NOTA[[#This Row],[NAMA BARANG]]="","",INDEX(NOTA[SUPPLIER],MATCH(,INDIRECT(ADDRESS(ROW(NOTA[ID]),COLUMN(NOTA[ID]))&amp;":"&amp;ADDRESS(ROW(),COLUMN(NOTA[ID]))),-1)))</f>
        <v/>
      </c>
      <c r="AH334" s="35" t="str">
        <f ca="1">IF(NOTA[[#This Row],[ID_H]]="","",IF(NOTA[[#This Row],[FAKTUR]]="",INDIRECT(ADDRESS(ROW()-1,COLUMN())),NOTA[[#This Row],[FAKTUR]]))</f>
        <v/>
      </c>
      <c r="AI334" s="27" t="str">
        <f ca="1">IF(NOTA[[#This Row],[ID]]="","",COUNTIF(NOTA[ID_H],NOTA[[#This Row],[ID_H]]))</f>
        <v/>
      </c>
      <c r="AJ334" s="27" t="str">
        <f ca="1">IF(NOTA[[#This Row],[TGL.NOTA]]="",IF(NOTA[[#This Row],[SUPPLIER_H]]="","",AJ333),MONTH(NOTA[[#This Row],[TGL.NOTA]]))</f>
        <v/>
      </c>
      <c r="AK334" s="27" t="str">
        <f>LOWER(SUBSTITUTE(SUBSTITUTE(SUBSTITUTE(SUBSTITUTE(SUBSTITUTE(SUBSTITUTE(SUBSTITUTE(SUBSTITUTE(SUBSTITUTE(NOTA[NAMA BARANG]," ",),".",""),"-",""),"(",""),")",""),",",""),"/",""),"""",""),"+",""))</f>
        <v/>
      </c>
      <c r="AL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4" s="27" t="str">
        <f>IF(NOTA[[#This Row],[CONCAT4]]="","",_xlfn.IFNA(MATCH(NOTA[[#This Row],[CONCAT4]],[2]!RAW[CONCAT_H],0),FALSE))</f>
        <v/>
      </c>
      <c r="AP334" s="146" t="str">
        <f>IF(NOTA[[#This Row],[CONCAT1]]="","",MATCH(NOTA[[#This Row],[CONCAT1]],[3]!db[NB NOTA_C],0)+1)</f>
        <v/>
      </c>
    </row>
    <row r="335" spans="1:42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 t="str">
        <f ca="1">IF(NOTA[[#This Row],[NAMA BARANG]]="","",INDEX(NOTA[ID],MATCH(,INDIRECT(ADDRESS(ROW(NOTA[ID]),COLUMN(NOTA[ID]))&amp;":"&amp;ADDRESS(ROW(),COLUMN(NOTA[ID]))),-1)))</f>
        <v/>
      </c>
      <c r="E335" s="47"/>
      <c r="F335" s="48"/>
      <c r="G335" s="48"/>
      <c r="H335" s="82"/>
      <c r="I335" s="48"/>
      <c r="J335" s="46"/>
      <c r="K335" s="48"/>
      <c r="L335" s="16"/>
      <c r="M335" s="49"/>
      <c r="N335" s="48"/>
      <c r="O335" s="48"/>
      <c r="P335" s="43"/>
      <c r="Q335" s="50"/>
      <c r="R335" s="28"/>
      <c r="S335" s="92"/>
      <c r="T335" s="92"/>
      <c r="U335" s="45"/>
      <c r="V335" s="26"/>
      <c r="W335" s="45" t="str">
        <f>IF(NOTA[[#This Row],[HARGA/ CTN]]="",NOTA[[#This Row],[JUMLAH_H]],NOTA[[#This Row],[HARGA/ CTN]]*IF(NOTA[[#This Row],[C]]="",0,NOTA[[#This Row],[C]]))</f>
        <v/>
      </c>
      <c r="X335" s="45" t="str">
        <f>IF(NOTA[[#This Row],[JUMLAH]]="","",NOTA[[#This Row],[JUMLAH]]*NOTA[[#This Row],[DISC 1]])</f>
        <v/>
      </c>
      <c r="Y335" s="45" t="str">
        <f>IF(NOTA[[#This Row],[JUMLAH]]="","",(NOTA[[#This Row],[JUMLAH]]-NOTA[[#This Row],[DISC 1-]])*NOTA[[#This Row],[DISC 2]])</f>
        <v/>
      </c>
      <c r="Z335" s="45" t="str">
        <f>IF(NOTA[[#This Row],[JUMLAH]]="","",NOTA[[#This Row],[DISC 1-]]+NOTA[[#This Row],[DISC 2-]])</f>
        <v/>
      </c>
      <c r="AA335" s="45" t="str">
        <f>IF(NOTA[[#This Row],[JUMLAH]]="","",NOTA[[#This Row],[JUMLAH]]-NOTA[[#This Row],[DISC]])</f>
        <v/>
      </c>
      <c r="AB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45" t="str">
        <f>IF(OR(NOTA[[#This Row],[QTY]]="",NOTA[[#This Row],[HARGA SATUAN]]="",),"",NOTA[[#This Row],[QTY]]*NOTA[[#This Row],[HARGA SATUAN]])</f>
        <v/>
      </c>
      <c r="AF335" s="46" t="str">
        <f ca="1">IF(NOTA[ID_H]="","",INDEX(NOTA[TANGGAL],MATCH(,INDIRECT(ADDRESS(ROW(NOTA[TANGGAL]),COLUMN(NOTA[TANGGAL]))&amp;":"&amp;ADDRESS(ROW(),COLUMN(NOTA[TANGGAL]))),-1)))</f>
        <v/>
      </c>
      <c r="AG335" s="43" t="str">
        <f ca="1">IF(NOTA[[#This Row],[NAMA BARANG]]="","",INDEX(NOTA[SUPPLIER],MATCH(,INDIRECT(ADDRESS(ROW(NOTA[ID]),COLUMN(NOTA[ID]))&amp;":"&amp;ADDRESS(ROW(),COLUMN(NOTA[ID]))),-1)))</f>
        <v/>
      </c>
      <c r="AH335" s="43" t="str">
        <f ca="1">IF(NOTA[[#This Row],[ID_H]]="","",IF(NOTA[[#This Row],[FAKTUR]]="",INDIRECT(ADDRESS(ROW()-1,COLUMN())),NOTA[[#This Row],[FAKTUR]]))</f>
        <v/>
      </c>
      <c r="AI335" s="27" t="str">
        <f ca="1">IF(NOTA[[#This Row],[ID]]="","",COUNTIF(NOTA[ID_H],NOTA[[#This Row],[ID_H]]))</f>
        <v/>
      </c>
      <c r="AJ335" s="27" t="str">
        <f ca="1">IF(NOTA[[#This Row],[TGL.NOTA]]="",IF(NOTA[[#This Row],[SUPPLIER_H]]="","",AJ334),MONTH(NOTA[[#This Row],[TGL.NOTA]]))</f>
        <v/>
      </c>
      <c r="AK335" s="27" t="str">
        <f>LOWER(SUBSTITUTE(SUBSTITUTE(SUBSTITUTE(SUBSTITUTE(SUBSTITUTE(SUBSTITUTE(SUBSTITUTE(SUBSTITUTE(SUBSTITUTE(NOTA[NAMA BARANG]," ",),".",""),"-",""),"(",""),")",""),",",""),"/",""),"""",""),"+",""))</f>
        <v/>
      </c>
      <c r="AL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5" s="27" t="str">
        <f>IF(NOTA[[#This Row],[CONCAT4]]="","",_xlfn.IFNA(MATCH(NOTA[[#This Row],[CONCAT4]],[2]!RAW[CONCAT_H],0),FALSE))</f>
        <v/>
      </c>
      <c r="AP335" s="146" t="str">
        <f>IF(NOTA[[#This Row],[CONCAT1]]="","",MATCH(NOTA[[#This Row],[CONCAT1]],[3]!db[NB NOTA_C],0)+1)</f>
        <v/>
      </c>
    </row>
    <row r="336" spans="1:42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 t="str">
        <f ca="1">IF(NOTA[[#This Row],[NAMA BARANG]]="","",INDEX(NOTA[ID],MATCH(,INDIRECT(ADDRESS(ROW(NOTA[ID]),COLUMN(NOTA[ID]))&amp;":"&amp;ADDRESS(ROW(),COLUMN(NOTA[ID]))),-1)))</f>
        <v/>
      </c>
      <c r="E336" s="47"/>
      <c r="F336" s="16"/>
      <c r="G336" s="16"/>
      <c r="H336" s="20"/>
      <c r="I336" s="48"/>
      <c r="J336" s="46"/>
      <c r="K336" s="48"/>
      <c r="L336" s="16"/>
      <c r="M336" s="49"/>
      <c r="N336" s="48"/>
      <c r="O336" s="16"/>
      <c r="P336" s="43"/>
      <c r="Q336" s="50"/>
      <c r="R336" s="28"/>
      <c r="S336" s="92"/>
      <c r="T336" s="92"/>
      <c r="U336" s="45"/>
      <c r="V336" s="26"/>
      <c r="W336" s="45" t="str">
        <f>IF(NOTA[[#This Row],[HARGA/ CTN]]="",NOTA[[#This Row],[JUMLAH_H]],NOTA[[#This Row],[HARGA/ CTN]]*IF(NOTA[[#This Row],[C]]="",0,NOTA[[#This Row],[C]]))</f>
        <v/>
      </c>
      <c r="X336" s="45" t="str">
        <f>IF(NOTA[[#This Row],[JUMLAH]]="","",NOTA[[#This Row],[JUMLAH]]*NOTA[[#This Row],[DISC 1]])</f>
        <v/>
      </c>
      <c r="Y336" s="45" t="str">
        <f>IF(NOTA[[#This Row],[JUMLAH]]="","",(NOTA[[#This Row],[JUMLAH]]-NOTA[[#This Row],[DISC 1-]])*NOTA[[#This Row],[DISC 2]])</f>
        <v/>
      </c>
      <c r="Z336" s="45" t="str">
        <f>IF(NOTA[[#This Row],[JUMLAH]]="","",NOTA[[#This Row],[DISC 1-]]+NOTA[[#This Row],[DISC 2-]])</f>
        <v/>
      </c>
      <c r="AA336" s="45" t="str">
        <f>IF(NOTA[[#This Row],[JUMLAH]]="","",NOTA[[#This Row],[JUMLAH]]-NOTA[[#This Row],[DISC]])</f>
        <v/>
      </c>
      <c r="AB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45" t="str">
        <f>IF(OR(NOTA[[#This Row],[QTY]]="",NOTA[[#This Row],[HARGA SATUAN]]="",),"",NOTA[[#This Row],[QTY]]*NOTA[[#This Row],[HARGA SATUAN]])</f>
        <v/>
      </c>
      <c r="AF336" s="46" t="str">
        <f ca="1">IF(NOTA[ID_H]="","",INDEX(NOTA[TANGGAL],MATCH(,INDIRECT(ADDRESS(ROW(NOTA[TANGGAL]),COLUMN(NOTA[TANGGAL]))&amp;":"&amp;ADDRESS(ROW(),COLUMN(NOTA[TANGGAL]))),-1)))</f>
        <v/>
      </c>
      <c r="AG336" s="43" t="str">
        <f ca="1">IF(NOTA[[#This Row],[NAMA BARANG]]="","",INDEX(NOTA[SUPPLIER],MATCH(,INDIRECT(ADDRESS(ROW(NOTA[ID]),COLUMN(NOTA[ID]))&amp;":"&amp;ADDRESS(ROW(),COLUMN(NOTA[ID]))),-1)))</f>
        <v/>
      </c>
      <c r="AH336" s="43" t="str">
        <f ca="1">IF(NOTA[[#This Row],[ID_H]]="","",IF(NOTA[[#This Row],[FAKTUR]]="",INDIRECT(ADDRESS(ROW()-1,COLUMN())),NOTA[[#This Row],[FAKTUR]]))</f>
        <v/>
      </c>
      <c r="AI336" s="27" t="str">
        <f ca="1">IF(NOTA[[#This Row],[ID]]="","",COUNTIF(NOTA[ID_H],NOTA[[#This Row],[ID_H]]))</f>
        <v/>
      </c>
      <c r="AJ336" s="27" t="str">
        <f ca="1">IF(NOTA[[#This Row],[TGL.NOTA]]="",IF(NOTA[[#This Row],[SUPPLIER_H]]="","",AJ335),MONTH(NOTA[[#This Row],[TGL.NOTA]]))</f>
        <v/>
      </c>
      <c r="AK336" s="27" t="str">
        <f>LOWER(SUBSTITUTE(SUBSTITUTE(SUBSTITUTE(SUBSTITUTE(SUBSTITUTE(SUBSTITUTE(SUBSTITUTE(SUBSTITUTE(SUBSTITUTE(NOTA[NAMA BARANG]," ",),".",""),"-",""),"(",""),")",""),",",""),"/",""),"""",""),"+",""))</f>
        <v/>
      </c>
      <c r="AL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6" s="27" t="str">
        <f>IF(NOTA[[#This Row],[CONCAT4]]="","",_xlfn.IFNA(MATCH(NOTA[[#This Row],[CONCAT4]],[2]!RAW[CONCAT_H],0),FALSE))</f>
        <v/>
      </c>
      <c r="AP336" s="146" t="str">
        <f>IF(NOTA[[#This Row],[CONCAT1]]="","",MATCH(NOTA[[#This Row],[CONCAT1]],[3]!db[NB NOTA_C],0)+1)</f>
        <v/>
      </c>
    </row>
    <row r="337" spans="1:42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 t="str">
        <f ca="1">IF(NOTA[[#This Row],[NAMA BARANG]]="","",INDEX(NOTA[ID],MATCH(,INDIRECT(ADDRESS(ROW(NOTA[ID]),COLUMN(NOTA[ID]))&amp;":"&amp;ADDRESS(ROW(),COLUMN(NOTA[ID]))),-1)))</f>
        <v/>
      </c>
      <c r="E337" s="47"/>
      <c r="F337" s="48"/>
      <c r="G337" s="48"/>
      <c r="H337" s="82"/>
      <c r="I337" s="48"/>
      <c r="J337" s="46"/>
      <c r="K337" s="48"/>
      <c r="L337" s="16"/>
      <c r="M337" s="49"/>
      <c r="N337" s="48"/>
      <c r="O337" s="16"/>
      <c r="P337" s="43"/>
      <c r="Q337" s="50"/>
      <c r="R337" s="28"/>
      <c r="S337" s="92"/>
      <c r="T337" s="92"/>
      <c r="U337" s="45"/>
      <c r="V337" s="26"/>
      <c r="W337" s="45" t="str">
        <f>IF(NOTA[[#This Row],[HARGA/ CTN]]="",NOTA[[#This Row],[JUMLAH_H]],NOTA[[#This Row],[HARGA/ CTN]]*IF(NOTA[[#This Row],[C]]="",0,NOTA[[#This Row],[C]]))</f>
        <v/>
      </c>
      <c r="X337" s="45" t="str">
        <f>IF(NOTA[[#This Row],[JUMLAH]]="","",NOTA[[#This Row],[JUMLAH]]*NOTA[[#This Row],[DISC 1]])</f>
        <v/>
      </c>
      <c r="Y337" s="45" t="str">
        <f>IF(NOTA[[#This Row],[JUMLAH]]="","",(NOTA[[#This Row],[JUMLAH]]-NOTA[[#This Row],[DISC 1-]])*NOTA[[#This Row],[DISC 2]])</f>
        <v/>
      </c>
      <c r="Z337" s="45" t="str">
        <f>IF(NOTA[[#This Row],[JUMLAH]]="","",NOTA[[#This Row],[DISC 1-]]+NOTA[[#This Row],[DISC 2-]])</f>
        <v/>
      </c>
      <c r="AA337" s="45" t="str">
        <f>IF(NOTA[[#This Row],[JUMLAH]]="","",NOTA[[#This Row],[JUMLAH]]-NOTA[[#This Row],[DISC]])</f>
        <v/>
      </c>
      <c r="AB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45" t="str">
        <f>IF(OR(NOTA[[#This Row],[QTY]]="",NOTA[[#This Row],[HARGA SATUAN]]="",),"",NOTA[[#This Row],[QTY]]*NOTA[[#This Row],[HARGA SATUAN]])</f>
        <v/>
      </c>
      <c r="AF337" s="46" t="str">
        <f ca="1">IF(NOTA[ID_H]="","",INDEX(NOTA[TANGGAL],MATCH(,INDIRECT(ADDRESS(ROW(NOTA[TANGGAL]),COLUMN(NOTA[TANGGAL]))&amp;":"&amp;ADDRESS(ROW(),COLUMN(NOTA[TANGGAL]))),-1)))</f>
        <v/>
      </c>
      <c r="AG337" s="43" t="str">
        <f ca="1">IF(NOTA[[#This Row],[NAMA BARANG]]="","",INDEX(NOTA[SUPPLIER],MATCH(,INDIRECT(ADDRESS(ROW(NOTA[ID]),COLUMN(NOTA[ID]))&amp;":"&amp;ADDRESS(ROW(),COLUMN(NOTA[ID]))),-1)))</f>
        <v/>
      </c>
      <c r="AH337" s="43" t="str">
        <f ca="1">IF(NOTA[[#This Row],[ID_H]]="","",IF(NOTA[[#This Row],[FAKTUR]]="",INDIRECT(ADDRESS(ROW()-1,COLUMN())),NOTA[[#This Row],[FAKTUR]]))</f>
        <v/>
      </c>
      <c r="AI337" s="27" t="str">
        <f ca="1">IF(NOTA[[#This Row],[ID]]="","",COUNTIF(NOTA[ID_H],NOTA[[#This Row],[ID_H]]))</f>
        <v/>
      </c>
      <c r="AJ337" s="27" t="str">
        <f ca="1">IF(NOTA[[#This Row],[TGL.NOTA]]="",IF(NOTA[[#This Row],[SUPPLIER_H]]="","",AJ336),MONTH(NOTA[[#This Row],[TGL.NOTA]]))</f>
        <v/>
      </c>
      <c r="AK337" s="27" t="str">
        <f>LOWER(SUBSTITUTE(SUBSTITUTE(SUBSTITUTE(SUBSTITUTE(SUBSTITUTE(SUBSTITUTE(SUBSTITUTE(SUBSTITUTE(SUBSTITUTE(NOTA[NAMA BARANG]," ",),".",""),"-",""),"(",""),")",""),",",""),"/",""),"""",""),"+",""))</f>
        <v/>
      </c>
      <c r="AL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7" s="27" t="str">
        <f>IF(NOTA[[#This Row],[CONCAT4]]="","",_xlfn.IFNA(MATCH(NOTA[[#This Row],[CONCAT4]],[2]!RAW[CONCAT_H],0),FALSE))</f>
        <v/>
      </c>
      <c r="AP337" s="146" t="str">
        <f>IF(NOTA[[#This Row],[CONCAT1]]="","",MATCH(NOTA[[#This Row],[CONCAT1]],[3]!db[NB NOTA_C],0)+1)</f>
        <v/>
      </c>
    </row>
    <row r="338" spans="1:42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 t="str">
        <f ca="1">IF(NOTA[[#This Row],[NAMA BARANG]]="","",INDEX(NOTA[ID],MATCH(,INDIRECT(ADDRESS(ROW(NOTA[ID]),COLUMN(NOTA[ID]))&amp;":"&amp;ADDRESS(ROW(),COLUMN(NOTA[ID]))),-1)))</f>
        <v/>
      </c>
      <c r="E338" s="47"/>
      <c r="F338" s="16"/>
      <c r="G338" s="16"/>
      <c r="H338" s="20"/>
      <c r="I338" s="48"/>
      <c r="J338" s="46"/>
      <c r="K338" s="48"/>
      <c r="L338" s="16"/>
      <c r="M338" s="49"/>
      <c r="N338" s="48"/>
      <c r="O338" s="16"/>
      <c r="P338" s="43"/>
      <c r="Q338" s="50"/>
      <c r="R338" s="28"/>
      <c r="S338" s="92"/>
      <c r="T338" s="92"/>
      <c r="U338" s="45"/>
      <c r="V338" s="26"/>
      <c r="W338" s="45" t="str">
        <f>IF(NOTA[[#This Row],[HARGA/ CTN]]="",NOTA[[#This Row],[JUMLAH_H]],NOTA[[#This Row],[HARGA/ CTN]]*IF(NOTA[[#This Row],[C]]="",0,NOTA[[#This Row],[C]]))</f>
        <v/>
      </c>
      <c r="X338" s="45" t="str">
        <f>IF(NOTA[[#This Row],[JUMLAH]]="","",NOTA[[#This Row],[JUMLAH]]*NOTA[[#This Row],[DISC 1]])</f>
        <v/>
      </c>
      <c r="Y338" s="45" t="str">
        <f>IF(NOTA[[#This Row],[JUMLAH]]="","",(NOTA[[#This Row],[JUMLAH]]-NOTA[[#This Row],[DISC 1-]])*NOTA[[#This Row],[DISC 2]])</f>
        <v/>
      </c>
      <c r="Z338" s="45" t="str">
        <f>IF(NOTA[[#This Row],[JUMLAH]]="","",NOTA[[#This Row],[DISC 1-]]+NOTA[[#This Row],[DISC 2-]])</f>
        <v/>
      </c>
      <c r="AA338" s="45" t="str">
        <f>IF(NOTA[[#This Row],[JUMLAH]]="","",NOTA[[#This Row],[JUMLAH]]-NOTA[[#This Row],[DISC]])</f>
        <v/>
      </c>
      <c r="AB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45" t="str">
        <f>IF(OR(NOTA[[#This Row],[QTY]]="",NOTA[[#This Row],[HARGA SATUAN]]="",),"",NOTA[[#This Row],[QTY]]*NOTA[[#This Row],[HARGA SATUAN]])</f>
        <v/>
      </c>
      <c r="AF338" s="46" t="str">
        <f ca="1">IF(NOTA[ID_H]="","",INDEX(NOTA[TANGGAL],MATCH(,INDIRECT(ADDRESS(ROW(NOTA[TANGGAL]),COLUMN(NOTA[TANGGAL]))&amp;":"&amp;ADDRESS(ROW(),COLUMN(NOTA[TANGGAL]))),-1)))</f>
        <v/>
      </c>
      <c r="AG338" s="43" t="str">
        <f ca="1">IF(NOTA[[#This Row],[NAMA BARANG]]="","",INDEX(NOTA[SUPPLIER],MATCH(,INDIRECT(ADDRESS(ROW(NOTA[ID]),COLUMN(NOTA[ID]))&amp;":"&amp;ADDRESS(ROW(),COLUMN(NOTA[ID]))),-1)))</f>
        <v/>
      </c>
      <c r="AH338" s="43" t="str">
        <f ca="1">IF(NOTA[[#This Row],[ID_H]]="","",IF(NOTA[[#This Row],[FAKTUR]]="",INDIRECT(ADDRESS(ROW()-1,COLUMN())),NOTA[[#This Row],[FAKTUR]]))</f>
        <v/>
      </c>
      <c r="AI338" s="27" t="str">
        <f ca="1">IF(NOTA[[#This Row],[ID]]="","",COUNTIF(NOTA[ID_H],NOTA[[#This Row],[ID_H]]))</f>
        <v/>
      </c>
      <c r="AJ338" s="27" t="str">
        <f ca="1">IF(NOTA[[#This Row],[TGL.NOTA]]="",IF(NOTA[[#This Row],[SUPPLIER_H]]="","",AJ337),MONTH(NOTA[[#This Row],[TGL.NOTA]]))</f>
        <v/>
      </c>
      <c r="AK338" s="27" t="str">
        <f>LOWER(SUBSTITUTE(SUBSTITUTE(SUBSTITUTE(SUBSTITUTE(SUBSTITUTE(SUBSTITUTE(SUBSTITUTE(SUBSTITUTE(SUBSTITUTE(NOTA[NAMA BARANG]," ",),".",""),"-",""),"(",""),")",""),",",""),"/",""),"""",""),"+",""))</f>
        <v/>
      </c>
      <c r="AL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8" s="27" t="str">
        <f>IF(NOTA[[#This Row],[CONCAT4]]="","",_xlfn.IFNA(MATCH(NOTA[[#This Row],[CONCAT4]],[2]!RAW[CONCAT_H],0),FALSE))</f>
        <v/>
      </c>
      <c r="AP338" s="146" t="str">
        <f>IF(NOTA[[#This Row],[CONCAT1]]="","",MATCH(NOTA[[#This Row],[CONCAT1]],[3]!db[NB NOTA_C],0)+1)</f>
        <v/>
      </c>
    </row>
    <row r="339" spans="1:42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 t="str">
        <f ca="1">IF(NOTA[[#This Row],[NAMA BARANG]]="","",INDEX(NOTA[ID],MATCH(,INDIRECT(ADDRESS(ROW(NOTA[ID]),COLUMN(NOTA[ID]))&amp;":"&amp;ADDRESS(ROW(),COLUMN(NOTA[ID]))),-1)))</f>
        <v/>
      </c>
      <c r="E339" s="47"/>
      <c r="F339" s="48"/>
      <c r="G339" s="48"/>
      <c r="H339" s="82"/>
      <c r="I339" s="48"/>
      <c r="J339" s="46"/>
      <c r="K339" s="48"/>
      <c r="L339" s="16"/>
      <c r="M339" s="49"/>
      <c r="N339" s="48"/>
      <c r="O339" s="16"/>
      <c r="P339" s="43"/>
      <c r="Q339" s="50"/>
      <c r="R339" s="28"/>
      <c r="S339" s="92"/>
      <c r="T339" s="92"/>
      <c r="U339" s="45"/>
      <c r="V339" s="26"/>
      <c r="W339" s="45" t="str">
        <f>IF(NOTA[[#This Row],[HARGA/ CTN]]="",NOTA[[#This Row],[JUMLAH_H]],NOTA[[#This Row],[HARGA/ CTN]]*IF(NOTA[[#This Row],[C]]="",0,NOTA[[#This Row],[C]]))</f>
        <v/>
      </c>
      <c r="X339" s="45" t="str">
        <f>IF(NOTA[[#This Row],[JUMLAH]]="","",NOTA[[#This Row],[JUMLAH]]*NOTA[[#This Row],[DISC 1]])</f>
        <v/>
      </c>
      <c r="Y339" s="45" t="str">
        <f>IF(NOTA[[#This Row],[JUMLAH]]="","",(NOTA[[#This Row],[JUMLAH]]-NOTA[[#This Row],[DISC 1-]])*NOTA[[#This Row],[DISC 2]])</f>
        <v/>
      </c>
      <c r="Z339" s="45" t="str">
        <f>IF(NOTA[[#This Row],[JUMLAH]]="","",NOTA[[#This Row],[DISC 1-]]+NOTA[[#This Row],[DISC 2-]])</f>
        <v/>
      </c>
      <c r="AA339" s="45" t="str">
        <f>IF(NOTA[[#This Row],[JUMLAH]]="","",NOTA[[#This Row],[JUMLAH]]-NOTA[[#This Row],[DISC]])</f>
        <v/>
      </c>
      <c r="AB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45" t="str">
        <f>IF(OR(NOTA[[#This Row],[QTY]]="",NOTA[[#This Row],[HARGA SATUAN]]="",),"",NOTA[[#This Row],[QTY]]*NOTA[[#This Row],[HARGA SATUAN]])</f>
        <v/>
      </c>
      <c r="AF339" s="46" t="str">
        <f ca="1">IF(NOTA[ID_H]="","",INDEX(NOTA[TANGGAL],MATCH(,INDIRECT(ADDRESS(ROW(NOTA[TANGGAL]),COLUMN(NOTA[TANGGAL]))&amp;":"&amp;ADDRESS(ROW(),COLUMN(NOTA[TANGGAL]))),-1)))</f>
        <v/>
      </c>
      <c r="AG339" s="43" t="str">
        <f ca="1">IF(NOTA[[#This Row],[NAMA BARANG]]="","",INDEX(NOTA[SUPPLIER],MATCH(,INDIRECT(ADDRESS(ROW(NOTA[ID]),COLUMN(NOTA[ID]))&amp;":"&amp;ADDRESS(ROW(),COLUMN(NOTA[ID]))),-1)))</f>
        <v/>
      </c>
      <c r="AH339" s="43" t="str">
        <f ca="1">IF(NOTA[[#This Row],[ID_H]]="","",IF(NOTA[[#This Row],[FAKTUR]]="",INDIRECT(ADDRESS(ROW()-1,COLUMN())),NOTA[[#This Row],[FAKTUR]]))</f>
        <v/>
      </c>
      <c r="AI339" s="27" t="str">
        <f ca="1">IF(NOTA[[#This Row],[ID]]="","",COUNTIF(NOTA[ID_H],NOTA[[#This Row],[ID_H]]))</f>
        <v/>
      </c>
      <c r="AJ339" s="27" t="str">
        <f ca="1">IF(NOTA[[#This Row],[TGL.NOTA]]="",IF(NOTA[[#This Row],[SUPPLIER_H]]="","",AJ338),MONTH(NOTA[[#This Row],[TGL.NOTA]]))</f>
        <v/>
      </c>
      <c r="AK339" s="27" t="str">
        <f>LOWER(SUBSTITUTE(SUBSTITUTE(SUBSTITUTE(SUBSTITUTE(SUBSTITUTE(SUBSTITUTE(SUBSTITUTE(SUBSTITUTE(SUBSTITUTE(NOTA[NAMA BARANG]," ",),".",""),"-",""),"(",""),")",""),",",""),"/",""),"""",""),"+",""))</f>
        <v/>
      </c>
      <c r="AL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9" s="27" t="str">
        <f>IF(NOTA[[#This Row],[CONCAT4]]="","",_xlfn.IFNA(MATCH(NOTA[[#This Row],[CONCAT4]],[2]!RAW[CONCAT_H],0),FALSE))</f>
        <v/>
      </c>
      <c r="AP339" s="146" t="str">
        <f>IF(NOTA[[#This Row],[CONCAT1]]="","",MATCH(NOTA[[#This Row],[CONCAT1]],[3]!db[NB NOTA_C],0)+1)</f>
        <v/>
      </c>
    </row>
    <row r="340" spans="1:42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 t="str">
        <f ca="1">IF(NOTA[[#This Row],[NAMA BARANG]]="","",INDEX(NOTA[ID],MATCH(,INDIRECT(ADDRESS(ROW(NOTA[ID]),COLUMN(NOTA[ID]))&amp;":"&amp;ADDRESS(ROW(),COLUMN(NOTA[ID]))),-1)))</f>
        <v/>
      </c>
      <c r="E340" s="47"/>
      <c r="F340" s="48"/>
      <c r="G340" s="48"/>
      <c r="H340" s="82"/>
      <c r="I340" s="48"/>
      <c r="J340" s="46"/>
      <c r="K340" s="48"/>
      <c r="L340" s="16"/>
      <c r="M340" s="49"/>
      <c r="N340" s="48"/>
      <c r="O340" s="16"/>
      <c r="P340" s="43"/>
      <c r="Q340" s="50"/>
      <c r="R340" s="28"/>
      <c r="S340" s="92"/>
      <c r="T340" s="92"/>
      <c r="U340" s="45"/>
      <c r="V340" s="26"/>
      <c r="W340" s="45" t="str">
        <f>IF(NOTA[[#This Row],[HARGA/ CTN]]="",NOTA[[#This Row],[JUMLAH_H]],NOTA[[#This Row],[HARGA/ CTN]]*IF(NOTA[[#This Row],[C]]="",0,NOTA[[#This Row],[C]]))</f>
        <v/>
      </c>
      <c r="X340" s="45" t="str">
        <f>IF(NOTA[[#This Row],[JUMLAH]]="","",NOTA[[#This Row],[JUMLAH]]*NOTA[[#This Row],[DISC 1]])</f>
        <v/>
      </c>
      <c r="Y340" s="45" t="str">
        <f>IF(NOTA[[#This Row],[JUMLAH]]="","",(NOTA[[#This Row],[JUMLAH]]-NOTA[[#This Row],[DISC 1-]])*NOTA[[#This Row],[DISC 2]])</f>
        <v/>
      </c>
      <c r="Z340" s="45" t="str">
        <f>IF(NOTA[[#This Row],[JUMLAH]]="","",NOTA[[#This Row],[DISC 1-]]+NOTA[[#This Row],[DISC 2-]])</f>
        <v/>
      </c>
      <c r="AA340" s="45" t="str">
        <f>IF(NOTA[[#This Row],[JUMLAH]]="","",NOTA[[#This Row],[JUMLAH]]-NOTA[[#This Row],[DISC]])</f>
        <v/>
      </c>
      <c r="AB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45" t="str">
        <f>IF(OR(NOTA[[#This Row],[QTY]]="",NOTA[[#This Row],[HARGA SATUAN]]="",),"",NOTA[[#This Row],[QTY]]*NOTA[[#This Row],[HARGA SATUAN]])</f>
        <v/>
      </c>
      <c r="AF340" s="46" t="str">
        <f ca="1">IF(NOTA[ID_H]="","",INDEX(NOTA[TANGGAL],MATCH(,INDIRECT(ADDRESS(ROW(NOTA[TANGGAL]),COLUMN(NOTA[TANGGAL]))&amp;":"&amp;ADDRESS(ROW(),COLUMN(NOTA[TANGGAL]))),-1)))</f>
        <v/>
      </c>
      <c r="AG340" s="43" t="str">
        <f ca="1">IF(NOTA[[#This Row],[NAMA BARANG]]="","",INDEX(NOTA[SUPPLIER],MATCH(,INDIRECT(ADDRESS(ROW(NOTA[ID]),COLUMN(NOTA[ID]))&amp;":"&amp;ADDRESS(ROW(),COLUMN(NOTA[ID]))),-1)))</f>
        <v/>
      </c>
      <c r="AH340" s="43" t="str">
        <f ca="1">IF(NOTA[[#This Row],[ID_H]]="","",IF(NOTA[[#This Row],[FAKTUR]]="",INDIRECT(ADDRESS(ROW()-1,COLUMN())),NOTA[[#This Row],[FAKTUR]]))</f>
        <v/>
      </c>
      <c r="AI340" s="27" t="str">
        <f ca="1">IF(NOTA[[#This Row],[ID]]="","",COUNTIF(NOTA[ID_H],NOTA[[#This Row],[ID_H]]))</f>
        <v/>
      </c>
      <c r="AJ340" s="27" t="str">
        <f ca="1">IF(NOTA[[#This Row],[TGL.NOTA]]="",IF(NOTA[[#This Row],[SUPPLIER_H]]="","",AJ339),MONTH(NOTA[[#This Row],[TGL.NOTA]]))</f>
        <v/>
      </c>
      <c r="AK340" s="27" t="str">
        <f>LOWER(SUBSTITUTE(SUBSTITUTE(SUBSTITUTE(SUBSTITUTE(SUBSTITUTE(SUBSTITUTE(SUBSTITUTE(SUBSTITUTE(SUBSTITUTE(NOTA[NAMA BARANG]," ",),".",""),"-",""),"(",""),")",""),",",""),"/",""),"""",""),"+",""))</f>
        <v/>
      </c>
      <c r="AL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0" s="27" t="str">
        <f>IF(NOTA[[#This Row],[CONCAT4]]="","",_xlfn.IFNA(MATCH(NOTA[[#This Row],[CONCAT4]],[2]!RAW[CONCAT_H],0),FALSE))</f>
        <v/>
      </c>
      <c r="AP340" s="146" t="str">
        <f>IF(NOTA[[#This Row],[CONCAT1]]="","",MATCH(NOTA[[#This Row],[CONCAT1]],[3]!db[NB NOTA_C],0)+1)</f>
        <v/>
      </c>
    </row>
    <row r="341" spans="1:42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 t="str">
        <f ca="1">IF(NOTA[[#This Row],[NAMA BARANG]]="","",INDEX(NOTA[ID],MATCH(,INDIRECT(ADDRESS(ROW(NOTA[ID]),COLUMN(NOTA[ID]))&amp;":"&amp;ADDRESS(ROW(),COLUMN(NOTA[ID]))),-1)))</f>
        <v/>
      </c>
      <c r="E341" s="47"/>
      <c r="F341" s="16"/>
      <c r="G341" s="16"/>
      <c r="H341" s="20"/>
      <c r="I341" s="48"/>
      <c r="J341" s="46"/>
      <c r="K341" s="48"/>
      <c r="L341" s="16"/>
      <c r="M341" s="49"/>
      <c r="N341" s="48"/>
      <c r="O341" s="16"/>
      <c r="P341" s="43"/>
      <c r="Q341" s="50"/>
      <c r="R341" s="28"/>
      <c r="S341" s="92"/>
      <c r="T341" s="92"/>
      <c r="U341" s="45"/>
      <c r="V341" s="26"/>
      <c r="W341" s="45" t="str">
        <f>IF(NOTA[[#This Row],[HARGA/ CTN]]="",NOTA[[#This Row],[JUMLAH_H]],NOTA[[#This Row],[HARGA/ CTN]]*IF(NOTA[[#This Row],[C]]="",0,NOTA[[#This Row],[C]]))</f>
        <v/>
      </c>
      <c r="X341" s="45" t="str">
        <f>IF(NOTA[[#This Row],[JUMLAH]]="","",NOTA[[#This Row],[JUMLAH]]*NOTA[[#This Row],[DISC 1]])</f>
        <v/>
      </c>
      <c r="Y341" s="45" t="str">
        <f>IF(NOTA[[#This Row],[JUMLAH]]="","",(NOTA[[#This Row],[JUMLAH]]-NOTA[[#This Row],[DISC 1-]])*NOTA[[#This Row],[DISC 2]])</f>
        <v/>
      </c>
      <c r="Z341" s="45" t="str">
        <f>IF(NOTA[[#This Row],[JUMLAH]]="","",NOTA[[#This Row],[DISC 1-]]+NOTA[[#This Row],[DISC 2-]])</f>
        <v/>
      </c>
      <c r="AA341" s="45" t="str">
        <f>IF(NOTA[[#This Row],[JUMLAH]]="","",NOTA[[#This Row],[JUMLAH]]-NOTA[[#This Row],[DISC]])</f>
        <v/>
      </c>
      <c r="AB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45" t="str">
        <f>IF(OR(NOTA[[#This Row],[QTY]]="",NOTA[[#This Row],[HARGA SATUAN]]="",),"",NOTA[[#This Row],[QTY]]*NOTA[[#This Row],[HARGA SATUAN]])</f>
        <v/>
      </c>
      <c r="AF341" s="46" t="str">
        <f ca="1">IF(NOTA[ID_H]="","",INDEX(NOTA[TANGGAL],MATCH(,INDIRECT(ADDRESS(ROW(NOTA[TANGGAL]),COLUMN(NOTA[TANGGAL]))&amp;":"&amp;ADDRESS(ROW(),COLUMN(NOTA[TANGGAL]))),-1)))</f>
        <v/>
      </c>
      <c r="AG341" s="43" t="str">
        <f ca="1">IF(NOTA[[#This Row],[NAMA BARANG]]="","",INDEX(NOTA[SUPPLIER],MATCH(,INDIRECT(ADDRESS(ROW(NOTA[ID]),COLUMN(NOTA[ID]))&amp;":"&amp;ADDRESS(ROW(),COLUMN(NOTA[ID]))),-1)))</f>
        <v/>
      </c>
      <c r="AH341" s="43" t="str">
        <f ca="1">IF(NOTA[[#This Row],[ID_H]]="","",IF(NOTA[[#This Row],[FAKTUR]]="",INDIRECT(ADDRESS(ROW()-1,COLUMN())),NOTA[[#This Row],[FAKTUR]]))</f>
        <v/>
      </c>
      <c r="AI341" s="27" t="str">
        <f ca="1">IF(NOTA[[#This Row],[ID]]="","",COUNTIF(NOTA[ID_H],NOTA[[#This Row],[ID_H]]))</f>
        <v/>
      </c>
      <c r="AJ341" s="27" t="str">
        <f ca="1">IF(NOTA[[#This Row],[TGL.NOTA]]="",IF(NOTA[[#This Row],[SUPPLIER_H]]="","",AJ340),MONTH(NOTA[[#This Row],[TGL.NOTA]]))</f>
        <v/>
      </c>
      <c r="AK341" s="27" t="str">
        <f>LOWER(SUBSTITUTE(SUBSTITUTE(SUBSTITUTE(SUBSTITUTE(SUBSTITUTE(SUBSTITUTE(SUBSTITUTE(SUBSTITUTE(SUBSTITUTE(NOTA[NAMA BARANG]," ",),".",""),"-",""),"(",""),")",""),",",""),"/",""),"""",""),"+",""))</f>
        <v/>
      </c>
      <c r="AL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1" s="27" t="str">
        <f>IF(NOTA[[#This Row],[CONCAT4]]="","",_xlfn.IFNA(MATCH(NOTA[[#This Row],[CONCAT4]],[2]!RAW[CONCAT_H],0),FALSE))</f>
        <v/>
      </c>
      <c r="AP341" s="146" t="str">
        <f>IF(NOTA[[#This Row],[CONCAT1]]="","",MATCH(NOTA[[#This Row],[CONCAT1]],[3]!db[NB NOTA_C],0)+1)</f>
        <v/>
      </c>
    </row>
    <row r="342" spans="1:42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 t="str">
        <f ca="1">IF(NOTA[[#This Row],[NAMA BARANG]]="","",INDEX(NOTA[ID],MATCH(,INDIRECT(ADDRESS(ROW(NOTA[ID]),COLUMN(NOTA[ID]))&amp;":"&amp;ADDRESS(ROW(),COLUMN(NOTA[ID]))),-1)))</f>
        <v/>
      </c>
      <c r="E342" s="47"/>
      <c r="F342" s="48"/>
      <c r="G342" s="48"/>
      <c r="H342" s="82"/>
      <c r="I342" s="48"/>
      <c r="J342" s="46"/>
      <c r="K342" s="48"/>
      <c r="L342" s="16"/>
      <c r="M342" s="49"/>
      <c r="N342" s="48"/>
      <c r="O342" s="16"/>
      <c r="P342" s="43"/>
      <c r="Q342" s="50"/>
      <c r="R342" s="28"/>
      <c r="S342" s="92"/>
      <c r="T342" s="92"/>
      <c r="U342" s="45"/>
      <c r="V342" s="26"/>
      <c r="W342" s="45" t="str">
        <f>IF(NOTA[[#This Row],[HARGA/ CTN]]="",NOTA[[#This Row],[JUMLAH_H]],NOTA[[#This Row],[HARGA/ CTN]]*IF(NOTA[[#This Row],[C]]="",0,NOTA[[#This Row],[C]]))</f>
        <v/>
      </c>
      <c r="X342" s="45" t="str">
        <f>IF(NOTA[[#This Row],[JUMLAH]]="","",NOTA[[#This Row],[JUMLAH]]*NOTA[[#This Row],[DISC 1]])</f>
        <v/>
      </c>
      <c r="Y342" s="45" t="str">
        <f>IF(NOTA[[#This Row],[JUMLAH]]="","",(NOTA[[#This Row],[JUMLAH]]-NOTA[[#This Row],[DISC 1-]])*NOTA[[#This Row],[DISC 2]])</f>
        <v/>
      </c>
      <c r="Z342" s="45" t="str">
        <f>IF(NOTA[[#This Row],[JUMLAH]]="","",NOTA[[#This Row],[DISC 1-]]+NOTA[[#This Row],[DISC 2-]])</f>
        <v/>
      </c>
      <c r="AA342" s="45" t="str">
        <f>IF(NOTA[[#This Row],[JUMLAH]]="","",NOTA[[#This Row],[JUMLAH]]-NOTA[[#This Row],[DISC]])</f>
        <v/>
      </c>
      <c r="AB34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45" t="str">
        <f>IF(OR(NOTA[[#This Row],[QTY]]="",NOTA[[#This Row],[HARGA SATUAN]]="",),"",NOTA[[#This Row],[QTY]]*NOTA[[#This Row],[HARGA SATUAN]])</f>
        <v/>
      </c>
      <c r="AF342" s="46" t="str">
        <f ca="1">IF(NOTA[ID_H]="","",INDEX(NOTA[TANGGAL],MATCH(,INDIRECT(ADDRESS(ROW(NOTA[TANGGAL]),COLUMN(NOTA[TANGGAL]))&amp;":"&amp;ADDRESS(ROW(),COLUMN(NOTA[TANGGAL]))),-1)))</f>
        <v/>
      </c>
      <c r="AG342" s="43" t="str">
        <f ca="1">IF(NOTA[[#This Row],[NAMA BARANG]]="","",INDEX(NOTA[SUPPLIER],MATCH(,INDIRECT(ADDRESS(ROW(NOTA[ID]),COLUMN(NOTA[ID]))&amp;":"&amp;ADDRESS(ROW(),COLUMN(NOTA[ID]))),-1)))</f>
        <v/>
      </c>
      <c r="AH342" s="43" t="str">
        <f ca="1">IF(NOTA[[#This Row],[ID_H]]="","",IF(NOTA[[#This Row],[FAKTUR]]="",INDIRECT(ADDRESS(ROW()-1,COLUMN())),NOTA[[#This Row],[FAKTUR]]))</f>
        <v/>
      </c>
      <c r="AI342" s="27" t="str">
        <f ca="1">IF(NOTA[[#This Row],[ID]]="","",COUNTIF(NOTA[ID_H],NOTA[[#This Row],[ID_H]]))</f>
        <v/>
      </c>
      <c r="AJ342" s="27" t="str">
        <f ca="1">IF(NOTA[[#This Row],[TGL.NOTA]]="",IF(NOTA[[#This Row],[SUPPLIER_H]]="","",AJ341),MONTH(NOTA[[#This Row],[TGL.NOTA]]))</f>
        <v/>
      </c>
      <c r="AK342" s="27" t="str">
        <f>LOWER(SUBSTITUTE(SUBSTITUTE(SUBSTITUTE(SUBSTITUTE(SUBSTITUTE(SUBSTITUTE(SUBSTITUTE(SUBSTITUTE(SUBSTITUTE(NOTA[NAMA BARANG]," ",),".",""),"-",""),"(",""),")",""),",",""),"/",""),"""",""),"+",""))</f>
        <v/>
      </c>
      <c r="AL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2" s="27" t="str">
        <f>IF(NOTA[[#This Row],[CONCAT4]]="","",_xlfn.IFNA(MATCH(NOTA[[#This Row],[CONCAT4]],[2]!RAW[CONCAT_H],0),FALSE))</f>
        <v/>
      </c>
      <c r="AP342" s="146" t="str">
        <f>IF(NOTA[[#This Row],[CONCAT1]]="","",MATCH(NOTA[[#This Row],[CONCAT1]],[3]!db[NB NOTA_C],0)+1)</f>
        <v/>
      </c>
    </row>
    <row r="343" spans="1:42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2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2"/>
      <c r="T343" s="92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45" t="str">
        <f>IF(OR(NOTA[[#This Row],[QTY]]="",NOTA[[#This Row],[HARGA SATUAN]]="",),"",NOTA[[#This Row],[QTY]]*NOTA[[#This Row],[HARGA SATUAN]])</f>
        <v/>
      </c>
      <c r="AF343" s="46" t="str">
        <f ca="1">IF(NOTA[ID_H]="","",INDEX(NOTA[TANGGAL],MATCH(,INDIRECT(ADDRESS(ROW(NOTA[TANGGAL]),COLUMN(NOTA[TANGGAL]))&amp;":"&amp;ADDRESS(ROW(),COLUMN(NOTA[TANGGAL]))),-1)))</f>
        <v/>
      </c>
      <c r="AG343" s="43" t="str">
        <f ca="1">IF(NOTA[[#This Row],[NAMA BARANG]]="","",INDEX(NOTA[SUPPLIER],MATCH(,INDIRECT(ADDRESS(ROW(NOTA[ID]),COLUMN(NOTA[ID]))&amp;":"&amp;ADDRESS(ROW(),COLUMN(NOTA[ID]))),-1)))</f>
        <v/>
      </c>
      <c r="AH343" s="43" t="str">
        <f ca="1">IF(NOTA[[#This Row],[ID_H]]="","",IF(NOTA[[#This Row],[FAKTUR]]="",INDIRECT(ADDRESS(ROW()-1,COLUMN())),NOTA[[#This Row],[FAKTUR]]))</f>
        <v/>
      </c>
      <c r="AI343" s="27" t="str">
        <f ca="1">IF(NOTA[[#This Row],[ID]]="","",COUNTIF(NOTA[ID_H],NOTA[[#This Row],[ID_H]]))</f>
        <v/>
      </c>
      <c r="AJ343" s="27" t="str">
        <f ca="1">IF(NOTA[[#This Row],[TGL.NOTA]]="",IF(NOTA[[#This Row],[SUPPLIER_H]]="","",AJ342),MONTH(NOTA[[#This Row],[TGL.NOTA]]))</f>
        <v/>
      </c>
      <c r="AK343" s="27" t="str">
        <f>LOWER(SUBSTITUTE(SUBSTITUTE(SUBSTITUTE(SUBSTITUTE(SUBSTITUTE(SUBSTITUTE(SUBSTITUTE(SUBSTITUTE(SUBSTITUTE(NOTA[NAMA BARANG]," ",),".",""),"-",""),"(",""),")",""),",",""),"/",""),"""",""),"+",""))</f>
        <v/>
      </c>
      <c r="AL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3" s="27" t="str">
        <f>IF(NOTA[[#This Row],[CONCAT4]]="","",_xlfn.IFNA(MATCH(NOTA[[#This Row],[CONCAT4]],[2]!RAW[CONCAT_H],0),FALSE))</f>
        <v/>
      </c>
      <c r="AP343" s="146" t="str">
        <f>IF(NOTA[[#This Row],[CONCAT1]]="","",MATCH(NOTA[[#This Row],[CONCAT1]],[3]!db[NB NOTA_C],0)+1)</f>
        <v/>
      </c>
    </row>
    <row r="344" spans="1:42" ht="20.100000000000001" customHeight="1" x14ac:dyDescent="0.25">
      <c r="A34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44" t="str">
        <f>IF(NOTA[[#This Row],[ID_P]]="","",MATCH(NOTA[[#This Row],[ID_P]],[1]!B_MSK[N_ID],0))</f>
        <v/>
      </c>
      <c r="D344" s="44" t="str">
        <f ca="1">IF(NOTA[[#This Row],[NAMA BARANG]]="","",INDEX(NOTA[ID],MATCH(,INDIRECT(ADDRESS(ROW(NOTA[ID]),COLUMN(NOTA[ID]))&amp;":"&amp;ADDRESS(ROW(),COLUMN(NOTA[ID]))),-1)))</f>
        <v/>
      </c>
      <c r="E344" s="47"/>
      <c r="F344" s="16"/>
      <c r="G344" s="16"/>
      <c r="H344" s="20"/>
      <c r="I344" s="48"/>
      <c r="J344" s="46"/>
      <c r="K344" s="48"/>
      <c r="L344" s="16"/>
      <c r="M344" s="49"/>
      <c r="N344" s="48"/>
      <c r="O344" s="16"/>
      <c r="P344" s="43"/>
      <c r="Q344" s="50"/>
      <c r="R344" s="28"/>
      <c r="S344" s="92"/>
      <c r="T344" s="92"/>
      <c r="U344" s="45"/>
      <c r="V344" s="26"/>
      <c r="W344" s="45" t="str">
        <f>IF(NOTA[[#This Row],[HARGA/ CTN]]="",NOTA[[#This Row],[JUMLAH_H]],NOTA[[#This Row],[HARGA/ CTN]]*IF(NOTA[[#This Row],[C]]="",0,NOTA[[#This Row],[C]]))</f>
        <v/>
      </c>
      <c r="X344" s="45" t="str">
        <f>IF(NOTA[[#This Row],[JUMLAH]]="","",NOTA[[#This Row],[JUMLAH]]*NOTA[[#This Row],[DISC 1]])</f>
        <v/>
      </c>
      <c r="Y344" s="45" t="str">
        <f>IF(NOTA[[#This Row],[JUMLAH]]="","",(NOTA[[#This Row],[JUMLAH]]-NOTA[[#This Row],[DISC 1-]])*NOTA[[#This Row],[DISC 2]])</f>
        <v/>
      </c>
      <c r="Z344" s="45" t="str">
        <f>IF(NOTA[[#This Row],[JUMLAH]]="","",NOTA[[#This Row],[DISC 1-]]+NOTA[[#This Row],[DISC 2-]])</f>
        <v/>
      </c>
      <c r="AA344" s="45" t="str">
        <f>IF(NOTA[[#This Row],[JUMLAH]]="","",NOTA[[#This Row],[JUMLAH]]-NOTA[[#This Row],[DISC]])</f>
        <v/>
      </c>
      <c r="AB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45" t="str">
        <f>IF(OR(NOTA[[#This Row],[QTY]]="",NOTA[[#This Row],[HARGA SATUAN]]="",),"",NOTA[[#This Row],[QTY]]*NOTA[[#This Row],[HARGA SATUAN]])</f>
        <v/>
      </c>
      <c r="AF344" s="46" t="str">
        <f ca="1">IF(NOTA[ID_H]="","",INDEX(NOTA[TANGGAL],MATCH(,INDIRECT(ADDRESS(ROW(NOTA[TANGGAL]),COLUMN(NOTA[TANGGAL]))&amp;":"&amp;ADDRESS(ROW(),COLUMN(NOTA[TANGGAL]))),-1)))</f>
        <v/>
      </c>
      <c r="AG344" s="43" t="str">
        <f ca="1">IF(NOTA[[#This Row],[NAMA BARANG]]="","",INDEX(NOTA[SUPPLIER],MATCH(,INDIRECT(ADDRESS(ROW(NOTA[ID]),COLUMN(NOTA[ID]))&amp;":"&amp;ADDRESS(ROW(),COLUMN(NOTA[ID]))),-1)))</f>
        <v/>
      </c>
      <c r="AH344" s="43" t="str">
        <f ca="1">IF(NOTA[[#This Row],[ID_H]]="","",IF(NOTA[[#This Row],[FAKTUR]]="",INDIRECT(ADDRESS(ROW()-1,COLUMN())),NOTA[[#This Row],[FAKTUR]]))</f>
        <v/>
      </c>
      <c r="AI344" s="27" t="str">
        <f ca="1">IF(NOTA[[#This Row],[ID]]="","",COUNTIF(NOTA[ID_H],NOTA[[#This Row],[ID_H]]))</f>
        <v/>
      </c>
      <c r="AJ344" s="27" t="str">
        <f ca="1">IF(NOTA[[#This Row],[TGL.NOTA]]="",IF(NOTA[[#This Row],[SUPPLIER_H]]="","",AJ343),MONTH(NOTA[[#This Row],[TGL.NOTA]]))</f>
        <v/>
      </c>
      <c r="AK344" s="27" t="str">
        <f>LOWER(SUBSTITUTE(SUBSTITUTE(SUBSTITUTE(SUBSTITUTE(SUBSTITUTE(SUBSTITUTE(SUBSTITUTE(SUBSTITUTE(SUBSTITUTE(NOTA[NAMA BARANG]," ",),".",""),"-",""),"(",""),")",""),",",""),"/",""),"""",""),"+",""))</f>
        <v/>
      </c>
      <c r="AL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4" s="27" t="str">
        <f>IF(NOTA[[#This Row],[CONCAT4]]="","",_xlfn.IFNA(MATCH(NOTA[[#This Row],[CONCAT4]],[2]!RAW[CONCAT_H],0),FALSE))</f>
        <v/>
      </c>
      <c r="AP344" s="146" t="str">
        <f>IF(NOTA[[#This Row],[CONCAT1]]="","",MATCH(NOTA[[#This Row],[CONCAT1]],[3]!db[NB NOTA_C],0)+1)</f>
        <v/>
      </c>
    </row>
    <row r="345" spans="1:42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 t="str">
        <f ca="1">IF(NOTA[[#This Row],[NAMA BARANG]]="","",INDEX(NOTA[ID],MATCH(,INDIRECT(ADDRESS(ROW(NOTA[ID]),COLUMN(NOTA[ID]))&amp;":"&amp;ADDRESS(ROW(),COLUMN(NOTA[ID]))),-1)))</f>
        <v/>
      </c>
      <c r="E345" s="47"/>
      <c r="F345" s="48"/>
      <c r="G345" s="48"/>
      <c r="H345" s="82"/>
      <c r="I345" s="48"/>
      <c r="J345" s="46"/>
      <c r="K345" s="48"/>
      <c r="L345" s="16"/>
      <c r="M345" s="49"/>
      <c r="N345" s="48"/>
      <c r="O345" s="16"/>
      <c r="P345" s="43"/>
      <c r="Q345" s="50"/>
      <c r="R345" s="28"/>
      <c r="S345" s="92"/>
      <c r="T345" s="92"/>
      <c r="U345" s="45"/>
      <c r="V345" s="26"/>
      <c r="W345" s="45" t="str">
        <f>IF(NOTA[[#This Row],[HARGA/ CTN]]="",NOTA[[#This Row],[JUMLAH_H]],NOTA[[#This Row],[HARGA/ CTN]]*IF(NOTA[[#This Row],[C]]="",0,NOTA[[#This Row],[C]]))</f>
        <v/>
      </c>
      <c r="X345" s="45" t="str">
        <f>IF(NOTA[[#This Row],[JUMLAH]]="","",NOTA[[#This Row],[JUMLAH]]*NOTA[[#This Row],[DISC 1]])</f>
        <v/>
      </c>
      <c r="Y345" s="45" t="str">
        <f>IF(NOTA[[#This Row],[JUMLAH]]="","",(NOTA[[#This Row],[JUMLAH]]-NOTA[[#This Row],[DISC 1-]])*NOTA[[#This Row],[DISC 2]])</f>
        <v/>
      </c>
      <c r="Z345" s="45" t="str">
        <f>IF(NOTA[[#This Row],[JUMLAH]]="","",NOTA[[#This Row],[DISC 1-]]+NOTA[[#This Row],[DISC 2-]])</f>
        <v/>
      </c>
      <c r="AA345" s="45" t="str">
        <f>IF(NOTA[[#This Row],[JUMLAH]]="","",NOTA[[#This Row],[JUMLAH]]-NOTA[[#This Row],[DISC]])</f>
        <v/>
      </c>
      <c r="AB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45" t="str">
        <f>IF(OR(NOTA[[#This Row],[QTY]]="",NOTA[[#This Row],[HARGA SATUAN]]="",),"",NOTA[[#This Row],[QTY]]*NOTA[[#This Row],[HARGA SATUAN]])</f>
        <v/>
      </c>
      <c r="AF345" s="46" t="str">
        <f ca="1">IF(NOTA[ID_H]="","",INDEX(NOTA[TANGGAL],MATCH(,INDIRECT(ADDRESS(ROW(NOTA[TANGGAL]),COLUMN(NOTA[TANGGAL]))&amp;":"&amp;ADDRESS(ROW(),COLUMN(NOTA[TANGGAL]))),-1)))</f>
        <v/>
      </c>
      <c r="AG345" s="43" t="str">
        <f ca="1">IF(NOTA[[#This Row],[NAMA BARANG]]="","",INDEX(NOTA[SUPPLIER],MATCH(,INDIRECT(ADDRESS(ROW(NOTA[ID]),COLUMN(NOTA[ID]))&amp;":"&amp;ADDRESS(ROW(),COLUMN(NOTA[ID]))),-1)))</f>
        <v/>
      </c>
      <c r="AH345" s="43" t="str">
        <f ca="1">IF(NOTA[[#This Row],[ID_H]]="","",IF(NOTA[[#This Row],[FAKTUR]]="",INDIRECT(ADDRESS(ROW()-1,COLUMN())),NOTA[[#This Row],[FAKTUR]]))</f>
        <v/>
      </c>
      <c r="AI345" s="27" t="str">
        <f ca="1">IF(NOTA[[#This Row],[ID]]="","",COUNTIF(NOTA[ID_H],NOTA[[#This Row],[ID_H]]))</f>
        <v/>
      </c>
      <c r="AJ345" s="27" t="str">
        <f ca="1">IF(NOTA[[#This Row],[TGL.NOTA]]="",IF(NOTA[[#This Row],[SUPPLIER_H]]="","",AJ344),MONTH(NOTA[[#This Row],[TGL.NOTA]]))</f>
        <v/>
      </c>
      <c r="AK345" s="27" t="str">
        <f>LOWER(SUBSTITUTE(SUBSTITUTE(SUBSTITUTE(SUBSTITUTE(SUBSTITUTE(SUBSTITUTE(SUBSTITUTE(SUBSTITUTE(SUBSTITUTE(NOTA[NAMA BARANG]," ",),".",""),"-",""),"(",""),")",""),",",""),"/",""),"""",""),"+",""))</f>
        <v/>
      </c>
      <c r="AL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5" s="27" t="str">
        <f>IF(NOTA[[#This Row],[CONCAT4]]="","",_xlfn.IFNA(MATCH(NOTA[[#This Row],[CONCAT4]],[2]!RAW[CONCAT_H],0),FALSE))</f>
        <v/>
      </c>
      <c r="AP345" s="146" t="str">
        <f>IF(NOTA[[#This Row],[CONCAT1]]="","",MATCH(NOTA[[#This Row],[CONCAT1]],[3]!db[NB NOTA_C],0)+1)</f>
        <v/>
      </c>
    </row>
    <row r="346" spans="1:42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 t="str">
        <f ca="1">IF(NOTA[[#This Row],[NAMA BARANG]]="","",INDEX(NOTA[ID],MATCH(,INDIRECT(ADDRESS(ROW(NOTA[ID]),COLUMN(NOTA[ID]))&amp;":"&amp;ADDRESS(ROW(),COLUMN(NOTA[ID]))),-1)))</f>
        <v/>
      </c>
      <c r="E346" s="47"/>
      <c r="F346" s="48"/>
      <c r="G346" s="48"/>
      <c r="H346" s="82"/>
      <c r="I346" s="48"/>
      <c r="J346" s="46"/>
      <c r="K346" s="48"/>
      <c r="L346" s="16"/>
      <c r="M346" s="49"/>
      <c r="N346" s="48"/>
      <c r="O346" s="16"/>
      <c r="P346" s="43"/>
      <c r="Q346" s="50"/>
      <c r="R346" s="28"/>
      <c r="S346" s="92"/>
      <c r="T346" s="92"/>
      <c r="U346" s="45"/>
      <c r="V346" s="26"/>
      <c r="W346" s="45" t="str">
        <f>IF(NOTA[[#This Row],[HARGA/ CTN]]="",NOTA[[#This Row],[JUMLAH_H]],NOTA[[#This Row],[HARGA/ CTN]]*IF(NOTA[[#This Row],[C]]="",0,NOTA[[#This Row],[C]]))</f>
        <v/>
      </c>
      <c r="X346" s="45" t="str">
        <f>IF(NOTA[[#This Row],[JUMLAH]]="","",NOTA[[#This Row],[JUMLAH]]*NOTA[[#This Row],[DISC 1]])</f>
        <v/>
      </c>
      <c r="Y346" s="45" t="str">
        <f>IF(NOTA[[#This Row],[JUMLAH]]="","",(NOTA[[#This Row],[JUMLAH]]-NOTA[[#This Row],[DISC 1-]])*NOTA[[#This Row],[DISC 2]])</f>
        <v/>
      </c>
      <c r="Z346" s="45" t="str">
        <f>IF(NOTA[[#This Row],[JUMLAH]]="","",NOTA[[#This Row],[DISC 1-]]+NOTA[[#This Row],[DISC 2-]])</f>
        <v/>
      </c>
      <c r="AA346" s="45" t="str">
        <f>IF(NOTA[[#This Row],[JUMLAH]]="","",NOTA[[#This Row],[JUMLAH]]-NOTA[[#This Row],[DISC]])</f>
        <v/>
      </c>
      <c r="AB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45" t="str">
        <f>IF(OR(NOTA[[#This Row],[QTY]]="",NOTA[[#This Row],[HARGA SATUAN]]="",),"",NOTA[[#This Row],[QTY]]*NOTA[[#This Row],[HARGA SATUAN]])</f>
        <v/>
      </c>
      <c r="AF346" s="46" t="str">
        <f ca="1">IF(NOTA[ID_H]="","",INDEX(NOTA[TANGGAL],MATCH(,INDIRECT(ADDRESS(ROW(NOTA[TANGGAL]),COLUMN(NOTA[TANGGAL]))&amp;":"&amp;ADDRESS(ROW(),COLUMN(NOTA[TANGGAL]))),-1)))</f>
        <v/>
      </c>
      <c r="AG346" s="43" t="str">
        <f ca="1">IF(NOTA[[#This Row],[NAMA BARANG]]="","",INDEX(NOTA[SUPPLIER],MATCH(,INDIRECT(ADDRESS(ROW(NOTA[ID]),COLUMN(NOTA[ID]))&amp;":"&amp;ADDRESS(ROW(),COLUMN(NOTA[ID]))),-1)))</f>
        <v/>
      </c>
      <c r="AH346" s="43" t="str">
        <f ca="1">IF(NOTA[[#This Row],[ID_H]]="","",IF(NOTA[[#This Row],[FAKTUR]]="",INDIRECT(ADDRESS(ROW()-1,COLUMN())),NOTA[[#This Row],[FAKTUR]]))</f>
        <v/>
      </c>
      <c r="AI346" s="27" t="str">
        <f ca="1">IF(NOTA[[#This Row],[ID]]="","",COUNTIF(NOTA[ID_H],NOTA[[#This Row],[ID_H]]))</f>
        <v/>
      </c>
      <c r="AJ346" s="27" t="str">
        <f ca="1">IF(NOTA[[#This Row],[TGL.NOTA]]="",IF(NOTA[[#This Row],[SUPPLIER_H]]="","",AJ345),MONTH(NOTA[[#This Row],[TGL.NOTA]]))</f>
        <v/>
      </c>
      <c r="AK346" s="27" t="str">
        <f>LOWER(SUBSTITUTE(SUBSTITUTE(SUBSTITUTE(SUBSTITUTE(SUBSTITUTE(SUBSTITUTE(SUBSTITUTE(SUBSTITUTE(SUBSTITUTE(NOTA[NAMA BARANG]," ",),".",""),"-",""),"(",""),")",""),",",""),"/",""),"""",""),"+",""))</f>
        <v/>
      </c>
      <c r="AL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6" s="27" t="str">
        <f>IF(NOTA[[#This Row],[CONCAT4]]="","",_xlfn.IFNA(MATCH(NOTA[[#This Row],[CONCAT4]],[2]!RAW[CONCAT_H],0),FALSE))</f>
        <v/>
      </c>
      <c r="AP346" s="146" t="str">
        <f>IF(NOTA[[#This Row],[CONCAT1]]="","",MATCH(NOTA[[#This Row],[CONCAT1]],[3]!db[NB NOTA_C],0)+1)</f>
        <v/>
      </c>
    </row>
    <row r="347" spans="1:42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 t="str">
        <f ca="1">IF(NOTA[[#This Row],[NAMA BARANG]]="","",INDEX(NOTA[ID],MATCH(,INDIRECT(ADDRESS(ROW(NOTA[ID]),COLUMN(NOTA[ID]))&amp;":"&amp;ADDRESS(ROW(),COLUMN(NOTA[ID]))),-1)))</f>
        <v/>
      </c>
      <c r="E347" s="47"/>
      <c r="F347" s="16"/>
      <c r="G347" s="16"/>
      <c r="H347" s="20"/>
      <c r="I347" s="48"/>
      <c r="J347" s="46"/>
      <c r="K347" s="48"/>
      <c r="L347" s="16"/>
      <c r="M347" s="49"/>
      <c r="N347" s="48"/>
      <c r="O347" s="16"/>
      <c r="P347" s="43"/>
      <c r="Q347" s="50"/>
      <c r="R347" s="28"/>
      <c r="S347" s="92"/>
      <c r="T347" s="92"/>
      <c r="U347" s="45"/>
      <c r="V347" s="26"/>
      <c r="W347" s="45" t="str">
        <f>IF(NOTA[[#This Row],[HARGA/ CTN]]="",NOTA[[#This Row],[JUMLAH_H]],NOTA[[#This Row],[HARGA/ CTN]]*IF(NOTA[[#This Row],[C]]="",0,NOTA[[#This Row],[C]]))</f>
        <v/>
      </c>
      <c r="X347" s="45" t="str">
        <f>IF(NOTA[[#This Row],[JUMLAH]]="","",NOTA[[#This Row],[JUMLAH]]*NOTA[[#This Row],[DISC 1]])</f>
        <v/>
      </c>
      <c r="Y347" s="45" t="str">
        <f>IF(NOTA[[#This Row],[JUMLAH]]="","",(NOTA[[#This Row],[JUMLAH]]-NOTA[[#This Row],[DISC 1-]])*NOTA[[#This Row],[DISC 2]])</f>
        <v/>
      </c>
      <c r="Z347" s="45" t="str">
        <f>IF(NOTA[[#This Row],[JUMLAH]]="","",NOTA[[#This Row],[DISC 1-]]+NOTA[[#This Row],[DISC 2-]])</f>
        <v/>
      </c>
      <c r="AA347" s="45" t="str">
        <f>IF(NOTA[[#This Row],[JUMLAH]]="","",NOTA[[#This Row],[JUMLAH]]-NOTA[[#This Row],[DISC]])</f>
        <v/>
      </c>
      <c r="AB34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45" t="str">
        <f>IF(OR(NOTA[[#This Row],[QTY]]="",NOTA[[#This Row],[HARGA SATUAN]]="",),"",NOTA[[#This Row],[QTY]]*NOTA[[#This Row],[HARGA SATUAN]])</f>
        <v/>
      </c>
      <c r="AF347" s="46" t="str">
        <f ca="1">IF(NOTA[ID_H]="","",INDEX(NOTA[TANGGAL],MATCH(,INDIRECT(ADDRESS(ROW(NOTA[TANGGAL]),COLUMN(NOTA[TANGGAL]))&amp;":"&amp;ADDRESS(ROW(),COLUMN(NOTA[TANGGAL]))),-1)))</f>
        <v/>
      </c>
      <c r="AG347" s="43" t="str">
        <f ca="1">IF(NOTA[[#This Row],[NAMA BARANG]]="","",INDEX(NOTA[SUPPLIER],MATCH(,INDIRECT(ADDRESS(ROW(NOTA[ID]),COLUMN(NOTA[ID]))&amp;":"&amp;ADDRESS(ROW(),COLUMN(NOTA[ID]))),-1)))</f>
        <v/>
      </c>
      <c r="AH347" s="43" t="str">
        <f ca="1">IF(NOTA[[#This Row],[ID_H]]="","",IF(NOTA[[#This Row],[FAKTUR]]="",INDIRECT(ADDRESS(ROW()-1,COLUMN())),NOTA[[#This Row],[FAKTUR]]))</f>
        <v/>
      </c>
      <c r="AI347" s="27" t="str">
        <f ca="1">IF(NOTA[[#This Row],[ID]]="","",COUNTIF(NOTA[ID_H],NOTA[[#This Row],[ID_H]]))</f>
        <v/>
      </c>
      <c r="AJ347" s="27" t="str">
        <f ca="1">IF(NOTA[[#This Row],[TGL.NOTA]]="",IF(NOTA[[#This Row],[SUPPLIER_H]]="","",AJ346),MONTH(NOTA[[#This Row],[TGL.NOTA]]))</f>
        <v/>
      </c>
      <c r="AK347" s="27" t="str">
        <f>LOWER(SUBSTITUTE(SUBSTITUTE(SUBSTITUTE(SUBSTITUTE(SUBSTITUTE(SUBSTITUTE(SUBSTITUTE(SUBSTITUTE(SUBSTITUTE(NOTA[NAMA BARANG]," ",),".",""),"-",""),"(",""),")",""),",",""),"/",""),"""",""),"+",""))</f>
        <v/>
      </c>
      <c r="AL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7" s="27" t="str">
        <f>IF(NOTA[[#This Row],[CONCAT4]]="","",_xlfn.IFNA(MATCH(NOTA[[#This Row],[CONCAT4]],[2]!RAW[CONCAT_H],0),FALSE))</f>
        <v/>
      </c>
      <c r="AP347" s="146" t="str">
        <f>IF(NOTA[[#This Row],[CONCAT1]]="","",MATCH(NOTA[[#This Row],[CONCAT1]],[3]!db[NB NOTA_C],0)+1)</f>
        <v/>
      </c>
    </row>
    <row r="348" spans="1:42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2"/>
      <c r="T348" s="92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45" t="str">
        <f>IF(OR(NOTA[[#This Row],[QTY]]="",NOTA[[#This Row],[HARGA SATUAN]]="",),"",NOTA[[#This Row],[QTY]]*NOTA[[#This Row],[HARGA SATUAN]])</f>
        <v/>
      </c>
      <c r="AF348" s="46" t="str">
        <f ca="1">IF(NOTA[ID_H]="","",INDEX(NOTA[TANGGAL],MATCH(,INDIRECT(ADDRESS(ROW(NOTA[TANGGAL]),COLUMN(NOTA[TANGGAL]))&amp;":"&amp;ADDRESS(ROW(),COLUMN(NOTA[TANGGAL]))),-1)))</f>
        <v/>
      </c>
      <c r="AG348" s="43" t="str">
        <f ca="1">IF(NOTA[[#This Row],[NAMA BARANG]]="","",INDEX(NOTA[SUPPLIER],MATCH(,INDIRECT(ADDRESS(ROW(NOTA[ID]),COLUMN(NOTA[ID]))&amp;":"&amp;ADDRESS(ROW(),COLUMN(NOTA[ID]))),-1)))</f>
        <v/>
      </c>
      <c r="AH348" s="43" t="str">
        <f ca="1">IF(NOTA[[#This Row],[ID_H]]="","",IF(NOTA[[#This Row],[FAKTUR]]="",INDIRECT(ADDRESS(ROW()-1,COLUMN())),NOTA[[#This Row],[FAKTUR]]))</f>
        <v/>
      </c>
      <c r="AI348" s="27" t="str">
        <f ca="1">IF(NOTA[[#This Row],[ID]]="","",COUNTIF(NOTA[ID_H],NOTA[[#This Row],[ID_H]]))</f>
        <v/>
      </c>
      <c r="AJ348" s="27" t="str">
        <f ca="1">IF(NOTA[[#This Row],[TGL.NOTA]]="",IF(NOTA[[#This Row],[SUPPLIER_H]]="","",AJ347),MONTH(NOTA[[#This Row],[TGL.NOTA]]))</f>
        <v/>
      </c>
      <c r="AK348" s="27" t="str">
        <f>LOWER(SUBSTITUTE(SUBSTITUTE(SUBSTITUTE(SUBSTITUTE(SUBSTITUTE(SUBSTITUTE(SUBSTITUTE(SUBSTITUTE(SUBSTITUTE(NOTA[NAMA BARANG]," ",),".",""),"-",""),"(",""),")",""),",",""),"/",""),"""",""),"+",""))</f>
        <v/>
      </c>
      <c r="AL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8" s="27" t="str">
        <f>IF(NOTA[[#This Row],[CONCAT4]]="","",_xlfn.IFNA(MATCH(NOTA[[#This Row],[CONCAT4]],[2]!RAW[CONCAT_H],0),FALSE))</f>
        <v/>
      </c>
      <c r="AP348" s="146" t="str">
        <f>IF(NOTA[[#This Row],[CONCAT1]]="","",MATCH(NOTA[[#This Row],[CONCAT1]],[3]!db[NB NOTA_C],0)+1)</f>
        <v/>
      </c>
    </row>
    <row r="349" spans="1:42" ht="20.100000000000001" customHeight="1" x14ac:dyDescent="0.25">
      <c r="A3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6" t="str">
        <f>IF(NOTA[[#This Row],[ID_P]]="","",MATCH(NOTA[[#This Row],[ID_P]],[1]!B_MSK[N_ID],0))</f>
        <v/>
      </c>
      <c r="D349" s="36" t="str">
        <f ca="1">IF(NOTA[[#This Row],[NAMA BARANG]]="","",INDEX(NOTA[ID],MATCH(,INDIRECT(ADDRESS(ROW(NOTA[ID]),COLUMN(NOTA[ID]))&amp;":"&amp;ADDRESS(ROW(),COLUMN(NOTA[ID]))),-1)))</f>
        <v/>
      </c>
      <c r="E349" s="14"/>
      <c r="F349" s="16"/>
      <c r="G349" s="16"/>
      <c r="H349" s="20"/>
      <c r="I349" s="16"/>
      <c r="J349" s="37"/>
      <c r="K349" s="16"/>
      <c r="L349" s="16"/>
      <c r="M349" s="49"/>
      <c r="N349" s="48"/>
      <c r="O349" s="16"/>
      <c r="P349" s="43"/>
      <c r="Q349" s="38"/>
      <c r="R349" s="28"/>
      <c r="S349" s="39"/>
      <c r="T349" s="39"/>
      <c r="U349" s="40"/>
      <c r="V349" s="26"/>
      <c r="W349" s="40" t="str">
        <f>IF(NOTA[[#This Row],[HARGA/ CTN]]="",NOTA[[#This Row],[JUMLAH_H]],NOTA[[#This Row],[HARGA/ CTN]]*IF(NOTA[[#This Row],[C]]="",0,NOTA[[#This Row],[C]]))</f>
        <v/>
      </c>
      <c r="X349" s="40" t="str">
        <f>IF(NOTA[[#This Row],[JUMLAH]]="","",NOTA[[#This Row],[JUMLAH]]*NOTA[[#This Row],[DISC 1]])</f>
        <v/>
      </c>
      <c r="Y349" s="40" t="str">
        <f>IF(NOTA[[#This Row],[JUMLAH]]="","",(NOTA[[#This Row],[JUMLAH]]-NOTA[[#This Row],[DISC 1-]])*NOTA[[#This Row],[DISC 2]])</f>
        <v/>
      </c>
      <c r="Z349" s="40" t="str">
        <f>IF(NOTA[[#This Row],[JUMLAH]]="","",NOTA[[#This Row],[DISC 1-]]+NOTA[[#This Row],[DISC 2-]])</f>
        <v/>
      </c>
      <c r="AA349" s="40" t="str">
        <f>IF(NOTA[[#This Row],[JUMLAH]]="","",NOTA[[#This Row],[JUMLAH]]-NOTA[[#This Row],[DISC]])</f>
        <v/>
      </c>
      <c r="AB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40" t="str">
        <f>IF(OR(NOTA[[#This Row],[QTY]]="",NOTA[[#This Row],[HARGA SATUAN]]="",),"",NOTA[[#This Row],[QTY]]*NOTA[[#This Row],[HARGA SATUAN]])</f>
        <v/>
      </c>
      <c r="AF349" s="37" t="str">
        <f ca="1">IF(NOTA[ID_H]="","",INDEX(NOTA[TANGGAL],MATCH(,INDIRECT(ADDRESS(ROW(NOTA[TANGGAL]),COLUMN(NOTA[TANGGAL]))&amp;":"&amp;ADDRESS(ROW(),COLUMN(NOTA[TANGGAL]))),-1)))</f>
        <v/>
      </c>
      <c r="AG349" s="35" t="str">
        <f ca="1">IF(NOTA[[#This Row],[NAMA BARANG]]="","",INDEX(NOTA[SUPPLIER],MATCH(,INDIRECT(ADDRESS(ROW(NOTA[ID]),COLUMN(NOTA[ID]))&amp;":"&amp;ADDRESS(ROW(),COLUMN(NOTA[ID]))),-1)))</f>
        <v/>
      </c>
      <c r="AH349" s="35" t="str">
        <f ca="1">IF(NOTA[[#This Row],[ID_H]]="","",IF(NOTA[[#This Row],[FAKTUR]]="",INDIRECT(ADDRESS(ROW()-1,COLUMN())),NOTA[[#This Row],[FAKTUR]]))</f>
        <v/>
      </c>
      <c r="AI349" s="27" t="str">
        <f ca="1">IF(NOTA[[#This Row],[ID]]="","",COUNTIF(NOTA[ID_H],NOTA[[#This Row],[ID_H]]))</f>
        <v/>
      </c>
      <c r="AJ349" s="27" t="str">
        <f ca="1">IF(NOTA[[#This Row],[TGL.NOTA]]="",IF(NOTA[[#This Row],[SUPPLIER_H]]="","",AJ348),MONTH(NOTA[[#This Row],[TGL.NOTA]]))</f>
        <v/>
      </c>
      <c r="AK349" s="27" t="str">
        <f>LOWER(SUBSTITUTE(SUBSTITUTE(SUBSTITUTE(SUBSTITUTE(SUBSTITUTE(SUBSTITUTE(SUBSTITUTE(SUBSTITUTE(SUBSTITUTE(NOTA[NAMA BARANG]," ",),".",""),"-",""),"(",""),")",""),",",""),"/",""),"""",""),"+",""))</f>
        <v/>
      </c>
      <c r="AL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9" s="27" t="str">
        <f>IF(NOTA[[#This Row],[CONCAT4]]="","",_xlfn.IFNA(MATCH(NOTA[[#This Row],[CONCAT4]],[2]!RAW[CONCAT_H],0),FALSE))</f>
        <v/>
      </c>
      <c r="AP349" s="146" t="str">
        <f>IF(NOTA[[#This Row],[CONCAT1]]="","",MATCH(NOTA[[#This Row],[CONCAT1]],[3]!db[NB NOTA_C],0)+1)</f>
        <v/>
      </c>
    </row>
    <row r="350" spans="1:42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 t="str">
        <f ca="1">IF(NOTA[[#This Row],[NAMA BARANG]]="","",INDEX(NOTA[ID],MATCH(,INDIRECT(ADDRESS(ROW(NOTA[ID]),COLUMN(NOTA[ID]))&amp;":"&amp;ADDRESS(ROW(),COLUMN(NOTA[ID]))),-1)))</f>
        <v/>
      </c>
      <c r="E350" s="14"/>
      <c r="F350" s="16"/>
      <c r="G350" s="16"/>
      <c r="H350" s="20"/>
      <c r="I350" s="16"/>
      <c r="J350" s="37"/>
      <c r="K350" s="16"/>
      <c r="L350" s="16"/>
      <c r="M350" s="49"/>
      <c r="N350" s="48"/>
      <c r="O350" s="16"/>
      <c r="P350" s="43"/>
      <c r="Q350" s="38"/>
      <c r="R350" s="28"/>
      <c r="S350" s="39"/>
      <c r="T350" s="39"/>
      <c r="U350" s="40"/>
      <c r="V350" s="26"/>
      <c r="W350" s="40" t="str">
        <f>IF(NOTA[[#This Row],[HARGA/ CTN]]="",NOTA[[#This Row],[JUMLAH_H]],NOTA[[#This Row],[HARGA/ CTN]]*IF(NOTA[[#This Row],[C]]="",0,NOTA[[#This Row],[C]]))</f>
        <v/>
      </c>
      <c r="X350" s="40" t="str">
        <f>IF(NOTA[[#This Row],[JUMLAH]]="","",NOTA[[#This Row],[JUMLAH]]*NOTA[[#This Row],[DISC 1]])</f>
        <v/>
      </c>
      <c r="Y350" s="40" t="str">
        <f>IF(NOTA[[#This Row],[JUMLAH]]="","",(NOTA[[#This Row],[JUMLAH]]-NOTA[[#This Row],[DISC 1-]])*NOTA[[#This Row],[DISC 2]])</f>
        <v/>
      </c>
      <c r="Z350" s="40" t="str">
        <f>IF(NOTA[[#This Row],[JUMLAH]]="","",NOTA[[#This Row],[DISC 1-]]+NOTA[[#This Row],[DISC 2-]])</f>
        <v/>
      </c>
      <c r="AA350" s="40" t="str">
        <f>IF(NOTA[[#This Row],[JUMLAH]]="","",NOTA[[#This Row],[JUMLAH]]-NOTA[[#This Row],[DISC]])</f>
        <v/>
      </c>
      <c r="AB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40" t="str">
        <f>IF(OR(NOTA[[#This Row],[QTY]]="",NOTA[[#This Row],[HARGA SATUAN]]="",),"",NOTA[[#This Row],[QTY]]*NOTA[[#This Row],[HARGA SATUAN]])</f>
        <v/>
      </c>
      <c r="AF350" s="37" t="str">
        <f ca="1">IF(NOTA[ID_H]="","",INDEX(NOTA[TANGGAL],MATCH(,INDIRECT(ADDRESS(ROW(NOTA[TANGGAL]),COLUMN(NOTA[TANGGAL]))&amp;":"&amp;ADDRESS(ROW(),COLUMN(NOTA[TANGGAL]))),-1)))</f>
        <v/>
      </c>
      <c r="AG350" s="35" t="str">
        <f ca="1">IF(NOTA[[#This Row],[NAMA BARANG]]="","",INDEX(NOTA[SUPPLIER],MATCH(,INDIRECT(ADDRESS(ROW(NOTA[ID]),COLUMN(NOTA[ID]))&amp;":"&amp;ADDRESS(ROW(),COLUMN(NOTA[ID]))),-1)))</f>
        <v/>
      </c>
      <c r="AH350" s="35" t="str">
        <f ca="1">IF(NOTA[[#This Row],[ID_H]]="","",IF(NOTA[[#This Row],[FAKTUR]]="",INDIRECT(ADDRESS(ROW()-1,COLUMN())),NOTA[[#This Row],[FAKTUR]]))</f>
        <v/>
      </c>
      <c r="AI350" s="27" t="str">
        <f ca="1">IF(NOTA[[#This Row],[ID]]="","",COUNTIF(NOTA[ID_H],NOTA[[#This Row],[ID_H]]))</f>
        <v/>
      </c>
      <c r="AJ350" s="27" t="str">
        <f ca="1">IF(NOTA[[#This Row],[TGL.NOTA]]="",IF(NOTA[[#This Row],[SUPPLIER_H]]="","",AJ349),MONTH(NOTA[[#This Row],[TGL.NOTA]]))</f>
        <v/>
      </c>
      <c r="AK350" s="27" t="str">
        <f>LOWER(SUBSTITUTE(SUBSTITUTE(SUBSTITUTE(SUBSTITUTE(SUBSTITUTE(SUBSTITUTE(SUBSTITUTE(SUBSTITUTE(SUBSTITUTE(NOTA[NAMA BARANG]," ",),".",""),"-",""),"(",""),")",""),",",""),"/",""),"""",""),"+",""))</f>
        <v/>
      </c>
      <c r="AL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0" s="27" t="str">
        <f>IF(NOTA[[#This Row],[CONCAT4]]="","",_xlfn.IFNA(MATCH(NOTA[[#This Row],[CONCAT4]],[2]!RAW[CONCAT_H],0),FALSE))</f>
        <v/>
      </c>
      <c r="AP350" s="146" t="str">
        <f>IF(NOTA[[#This Row],[CONCAT1]]="","",MATCH(NOTA[[#This Row],[CONCAT1]],[3]!db[NB NOTA_C],0)+1)</f>
        <v/>
      </c>
    </row>
    <row r="351" spans="1:42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 t="str">
        <f ca="1">IF(NOTA[[#This Row],[NAMA BARANG]]="","",INDEX(NOTA[ID],MATCH(,INDIRECT(ADDRESS(ROW(NOTA[ID]),COLUMN(NOTA[ID]))&amp;":"&amp;ADDRESS(ROW(),COLUMN(NOTA[ID]))),-1)))</f>
        <v/>
      </c>
      <c r="E351" s="14"/>
      <c r="F351" s="16"/>
      <c r="G351" s="16"/>
      <c r="H351" s="20"/>
      <c r="I351" s="16"/>
      <c r="J351" s="37"/>
      <c r="K351" s="16"/>
      <c r="L351" s="16"/>
      <c r="M351" s="49"/>
      <c r="N351" s="48"/>
      <c r="O351" s="16"/>
      <c r="P351" s="43"/>
      <c r="Q351" s="38"/>
      <c r="R351" s="28"/>
      <c r="S351" s="39"/>
      <c r="T351" s="39"/>
      <c r="U351" s="40"/>
      <c r="V351" s="26"/>
      <c r="W351" s="40" t="str">
        <f>IF(NOTA[[#This Row],[HARGA/ CTN]]="",NOTA[[#This Row],[JUMLAH_H]],NOTA[[#This Row],[HARGA/ CTN]]*IF(NOTA[[#This Row],[C]]="",0,NOTA[[#This Row],[C]]))</f>
        <v/>
      </c>
      <c r="X351" s="40" t="str">
        <f>IF(NOTA[[#This Row],[JUMLAH]]="","",NOTA[[#This Row],[JUMLAH]]*NOTA[[#This Row],[DISC 1]])</f>
        <v/>
      </c>
      <c r="Y351" s="40" t="str">
        <f>IF(NOTA[[#This Row],[JUMLAH]]="","",(NOTA[[#This Row],[JUMLAH]]-NOTA[[#This Row],[DISC 1-]])*NOTA[[#This Row],[DISC 2]])</f>
        <v/>
      </c>
      <c r="Z351" s="40" t="str">
        <f>IF(NOTA[[#This Row],[JUMLAH]]="","",NOTA[[#This Row],[DISC 1-]]+NOTA[[#This Row],[DISC 2-]])</f>
        <v/>
      </c>
      <c r="AA351" s="40" t="str">
        <f>IF(NOTA[[#This Row],[JUMLAH]]="","",NOTA[[#This Row],[JUMLAH]]-NOTA[[#This Row],[DISC]])</f>
        <v/>
      </c>
      <c r="AB3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40" t="str">
        <f>IF(OR(NOTA[[#This Row],[QTY]]="",NOTA[[#This Row],[HARGA SATUAN]]="",),"",NOTA[[#This Row],[QTY]]*NOTA[[#This Row],[HARGA SATUAN]])</f>
        <v/>
      </c>
      <c r="AF351" s="37" t="str">
        <f ca="1">IF(NOTA[ID_H]="","",INDEX(NOTA[TANGGAL],MATCH(,INDIRECT(ADDRESS(ROW(NOTA[TANGGAL]),COLUMN(NOTA[TANGGAL]))&amp;":"&amp;ADDRESS(ROW(),COLUMN(NOTA[TANGGAL]))),-1)))</f>
        <v/>
      </c>
      <c r="AG351" s="35" t="str">
        <f ca="1">IF(NOTA[[#This Row],[NAMA BARANG]]="","",INDEX(NOTA[SUPPLIER],MATCH(,INDIRECT(ADDRESS(ROW(NOTA[ID]),COLUMN(NOTA[ID]))&amp;":"&amp;ADDRESS(ROW(),COLUMN(NOTA[ID]))),-1)))</f>
        <v/>
      </c>
      <c r="AH351" s="35" t="str">
        <f ca="1">IF(NOTA[[#This Row],[ID_H]]="","",IF(NOTA[[#This Row],[FAKTUR]]="",INDIRECT(ADDRESS(ROW()-1,COLUMN())),NOTA[[#This Row],[FAKTUR]]))</f>
        <v/>
      </c>
      <c r="AI351" s="27" t="str">
        <f ca="1">IF(NOTA[[#This Row],[ID]]="","",COUNTIF(NOTA[ID_H],NOTA[[#This Row],[ID_H]]))</f>
        <v/>
      </c>
      <c r="AJ351" s="27" t="str">
        <f ca="1">IF(NOTA[[#This Row],[TGL.NOTA]]="",IF(NOTA[[#This Row],[SUPPLIER_H]]="","",AJ350),MONTH(NOTA[[#This Row],[TGL.NOTA]]))</f>
        <v/>
      </c>
      <c r="AK351" s="27" t="str">
        <f>LOWER(SUBSTITUTE(SUBSTITUTE(SUBSTITUTE(SUBSTITUTE(SUBSTITUTE(SUBSTITUTE(SUBSTITUTE(SUBSTITUTE(SUBSTITUTE(NOTA[NAMA BARANG]," ",),".",""),"-",""),"(",""),")",""),",",""),"/",""),"""",""),"+",""))</f>
        <v/>
      </c>
      <c r="AL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1" s="27" t="str">
        <f>IF(NOTA[[#This Row],[CONCAT4]]="","",_xlfn.IFNA(MATCH(NOTA[[#This Row],[CONCAT4]],[2]!RAW[CONCAT_H],0),FALSE))</f>
        <v/>
      </c>
      <c r="AP351" s="146" t="str">
        <f>IF(NOTA[[#This Row],[CONCAT1]]="","",MATCH(NOTA[[#This Row],[CONCAT1]],[3]!db[NB NOTA_C],0)+1)</f>
        <v/>
      </c>
    </row>
    <row r="352" spans="1:42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40" t="str">
        <f>IF(OR(NOTA[[#This Row],[QTY]]="",NOTA[[#This Row],[HARGA SATUAN]]="",),"",NOTA[[#This Row],[QTY]]*NOTA[[#This Row],[HARGA SATUAN]])</f>
        <v/>
      </c>
      <c r="AF352" s="37" t="str">
        <f ca="1">IF(NOTA[ID_H]="","",INDEX(NOTA[TANGGAL],MATCH(,INDIRECT(ADDRESS(ROW(NOTA[TANGGAL]),COLUMN(NOTA[TANGGAL]))&amp;":"&amp;ADDRESS(ROW(),COLUMN(NOTA[TANGGAL]))),-1)))</f>
        <v/>
      </c>
      <c r="AG352" s="35" t="str">
        <f ca="1">IF(NOTA[[#This Row],[NAMA BARANG]]="","",INDEX(NOTA[SUPPLIER],MATCH(,INDIRECT(ADDRESS(ROW(NOTA[ID]),COLUMN(NOTA[ID]))&amp;":"&amp;ADDRESS(ROW(),COLUMN(NOTA[ID]))),-1)))</f>
        <v/>
      </c>
      <c r="AH352" s="35" t="str">
        <f ca="1">IF(NOTA[[#This Row],[ID_H]]="","",IF(NOTA[[#This Row],[FAKTUR]]="",INDIRECT(ADDRESS(ROW()-1,COLUMN())),NOTA[[#This Row],[FAKTUR]]))</f>
        <v/>
      </c>
      <c r="AI352" s="27" t="str">
        <f ca="1">IF(NOTA[[#This Row],[ID]]="","",COUNTIF(NOTA[ID_H],NOTA[[#This Row],[ID_H]]))</f>
        <v/>
      </c>
      <c r="AJ352" s="27" t="str">
        <f ca="1">IF(NOTA[[#This Row],[TGL.NOTA]]="",IF(NOTA[[#This Row],[SUPPLIER_H]]="","",AJ351),MONTH(NOTA[[#This Row],[TGL.NOTA]]))</f>
        <v/>
      </c>
      <c r="AK352" s="27" t="str">
        <f>LOWER(SUBSTITUTE(SUBSTITUTE(SUBSTITUTE(SUBSTITUTE(SUBSTITUTE(SUBSTITUTE(SUBSTITUTE(SUBSTITUTE(SUBSTITUTE(NOTA[NAMA BARANG]," ",),".",""),"-",""),"(",""),")",""),",",""),"/",""),"""",""),"+",""))</f>
        <v/>
      </c>
      <c r="AL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2" s="27" t="str">
        <f>IF(NOTA[[#This Row],[CONCAT4]]="","",_xlfn.IFNA(MATCH(NOTA[[#This Row],[CONCAT4]],[2]!RAW[CONCAT_H],0),FALSE))</f>
        <v/>
      </c>
      <c r="AP352" s="146" t="str">
        <f>IF(NOTA[[#This Row],[CONCAT1]]="","",MATCH(NOTA[[#This Row],[CONCAT1]],[3]!db[NB NOTA_C],0)+1)</f>
        <v/>
      </c>
    </row>
    <row r="353" spans="1:42" ht="20.100000000000001" customHeight="1" x14ac:dyDescent="0.25">
      <c r="A3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6" t="str">
        <f>IF(NOTA[[#This Row],[ID_P]]="","",MATCH(NOTA[[#This Row],[ID_P]],[1]!B_MSK[N_ID],0))</f>
        <v/>
      </c>
      <c r="D353" s="36" t="str">
        <f ca="1">IF(NOTA[[#This Row],[NAMA BARANG]]="","",INDEX(NOTA[ID],MATCH(,INDIRECT(ADDRESS(ROW(NOTA[ID]),COLUMN(NOTA[ID]))&amp;":"&amp;ADDRESS(ROW(),COLUMN(NOTA[ID]))),-1)))</f>
        <v/>
      </c>
      <c r="E353" s="14"/>
      <c r="F353" s="16"/>
      <c r="G353" s="16"/>
      <c r="H353" s="20"/>
      <c r="I353" s="16"/>
      <c r="J353" s="37"/>
      <c r="K353" s="16"/>
      <c r="L353" s="16"/>
      <c r="M353" s="28"/>
      <c r="N353" s="48"/>
      <c r="O353" s="16"/>
      <c r="P353" s="43"/>
      <c r="Q353" s="38"/>
      <c r="R353" s="28"/>
      <c r="S353" s="39"/>
      <c r="T353" s="39"/>
      <c r="U353" s="40"/>
      <c r="V353" s="26"/>
      <c r="W353" s="40" t="str">
        <f>IF(NOTA[[#This Row],[HARGA/ CTN]]="",NOTA[[#This Row],[JUMLAH_H]],NOTA[[#This Row],[HARGA/ CTN]]*IF(NOTA[[#This Row],[C]]="",0,NOTA[[#This Row],[C]]))</f>
        <v/>
      </c>
      <c r="X353" s="40" t="str">
        <f>IF(NOTA[[#This Row],[JUMLAH]]="","",NOTA[[#This Row],[JUMLAH]]*NOTA[[#This Row],[DISC 1]])</f>
        <v/>
      </c>
      <c r="Y353" s="40" t="str">
        <f>IF(NOTA[[#This Row],[JUMLAH]]="","",(NOTA[[#This Row],[JUMLAH]]-NOTA[[#This Row],[DISC 1-]])*NOTA[[#This Row],[DISC 2]])</f>
        <v/>
      </c>
      <c r="Z353" s="40" t="str">
        <f>IF(NOTA[[#This Row],[JUMLAH]]="","",NOTA[[#This Row],[DISC 1-]]+NOTA[[#This Row],[DISC 2-]])</f>
        <v/>
      </c>
      <c r="AA353" s="40" t="str">
        <f>IF(NOTA[[#This Row],[JUMLAH]]="","",NOTA[[#This Row],[JUMLAH]]-NOTA[[#This Row],[DISC]])</f>
        <v/>
      </c>
      <c r="AB3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40" t="str">
        <f>IF(OR(NOTA[[#This Row],[QTY]]="",NOTA[[#This Row],[HARGA SATUAN]]="",),"",NOTA[[#This Row],[QTY]]*NOTA[[#This Row],[HARGA SATUAN]])</f>
        <v/>
      </c>
      <c r="AF353" s="37" t="str">
        <f ca="1">IF(NOTA[ID_H]="","",INDEX(NOTA[TANGGAL],MATCH(,INDIRECT(ADDRESS(ROW(NOTA[TANGGAL]),COLUMN(NOTA[TANGGAL]))&amp;":"&amp;ADDRESS(ROW(),COLUMN(NOTA[TANGGAL]))),-1)))</f>
        <v/>
      </c>
      <c r="AG353" s="35" t="str">
        <f ca="1">IF(NOTA[[#This Row],[NAMA BARANG]]="","",INDEX(NOTA[SUPPLIER],MATCH(,INDIRECT(ADDRESS(ROW(NOTA[ID]),COLUMN(NOTA[ID]))&amp;":"&amp;ADDRESS(ROW(),COLUMN(NOTA[ID]))),-1)))</f>
        <v/>
      </c>
      <c r="AH353" s="35" t="str">
        <f ca="1">IF(NOTA[[#This Row],[ID_H]]="","",IF(NOTA[[#This Row],[FAKTUR]]="",INDIRECT(ADDRESS(ROW()-1,COLUMN())),NOTA[[#This Row],[FAKTUR]]))</f>
        <v/>
      </c>
      <c r="AI353" s="27" t="str">
        <f ca="1">IF(NOTA[[#This Row],[ID]]="","",COUNTIF(NOTA[ID_H],NOTA[[#This Row],[ID_H]]))</f>
        <v/>
      </c>
      <c r="AJ353" s="27" t="str">
        <f ca="1">IF(NOTA[[#This Row],[TGL.NOTA]]="",IF(NOTA[[#This Row],[SUPPLIER_H]]="","",AJ352),MONTH(NOTA[[#This Row],[TGL.NOTA]]))</f>
        <v/>
      </c>
      <c r="AK353" s="27" t="str">
        <f>LOWER(SUBSTITUTE(SUBSTITUTE(SUBSTITUTE(SUBSTITUTE(SUBSTITUTE(SUBSTITUTE(SUBSTITUTE(SUBSTITUTE(SUBSTITUTE(NOTA[NAMA BARANG]," ",),".",""),"-",""),"(",""),")",""),",",""),"/",""),"""",""),"+",""))</f>
        <v/>
      </c>
      <c r="AL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3" s="27" t="str">
        <f>IF(NOTA[[#This Row],[CONCAT4]]="","",_xlfn.IFNA(MATCH(NOTA[[#This Row],[CONCAT4]],[2]!RAW[CONCAT_H],0),FALSE))</f>
        <v/>
      </c>
      <c r="AP353" s="146" t="str">
        <f>IF(NOTA[[#This Row],[CONCAT1]]="","",MATCH(NOTA[[#This Row],[CONCAT1]],[3]!db[NB NOTA_C],0)+1)</f>
        <v/>
      </c>
    </row>
    <row r="354" spans="1:42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40" t="str">
        <f>IF(OR(NOTA[[#This Row],[QTY]]="",NOTA[[#This Row],[HARGA SATUAN]]="",),"",NOTA[[#This Row],[QTY]]*NOTA[[#This Row],[HARGA SATUAN]])</f>
        <v/>
      </c>
      <c r="AF354" s="37" t="str">
        <f ca="1">IF(NOTA[ID_H]="","",INDEX(NOTA[TANGGAL],MATCH(,INDIRECT(ADDRESS(ROW(NOTA[TANGGAL]),COLUMN(NOTA[TANGGAL]))&amp;":"&amp;ADDRESS(ROW(),COLUMN(NOTA[TANGGAL]))),-1)))</f>
        <v/>
      </c>
      <c r="AG354" s="35" t="str">
        <f ca="1">IF(NOTA[[#This Row],[NAMA BARANG]]="","",INDEX(NOTA[SUPPLIER],MATCH(,INDIRECT(ADDRESS(ROW(NOTA[ID]),COLUMN(NOTA[ID]))&amp;":"&amp;ADDRESS(ROW(),COLUMN(NOTA[ID]))),-1)))</f>
        <v/>
      </c>
      <c r="AH354" s="35" t="str">
        <f ca="1">IF(NOTA[[#This Row],[ID_H]]="","",IF(NOTA[[#This Row],[FAKTUR]]="",INDIRECT(ADDRESS(ROW()-1,COLUMN())),NOTA[[#This Row],[FAKTUR]]))</f>
        <v/>
      </c>
      <c r="AI354" s="27" t="str">
        <f ca="1">IF(NOTA[[#This Row],[ID]]="","",COUNTIF(NOTA[ID_H],NOTA[[#This Row],[ID_H]]))</f>
        <v/>
      </c>
      <c r="AJ354" s="27" t="str">
        <f ca="1">IF(NOTA[[#This Row],[TGL.NOTA]]="",IF(NOTA[[#This Row],[SUPPLIER_H]]="","",AJ353),MONTH(NOTA[[#This Row],[TGL.NOTA]]))</f>
        <v/>
      </c>
      <c r="AK354" s="27" t="str">
        <f>LOWER(SUBSTITUTE(SUBSTITUTE(SUBSTITUTE(SUBSTITUTE(SUBSTITUTE(SUBSTITUTE(SUBSTITUTE(SUBSTITUTE(SUBSTITUTE(NOTA[NAMA BARANG]," ",),".",""),"-",""),"(",""),")",""),",",""),"/",""),"""",""),"+",""))</f>
        <v/>
      </c>
      <c r="AL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4" s="27" t="str">
        <f>IF(NOTA[[#This Row],[CONCAT4]]="","",_xlfn.IFNA(MATCH(NOTA[[#This Row],[CONCAT4]],[2]!RAW[CONCAT_H],0),FALSE))</f>
        <v/>
      </c>
      <c r="AP354" s="146" t="str">
        <f>IF(NOTA[[#This Row],[CONCAT1]]="","",MATCH(NOTA[[#This Row],[CONCAT1]],[3]!db[NB NOTA_C],0)+1)</f>
        <v/>
      </c>
    </row>
    <row r="355" spans="1:42" ht="20.100000000000001" customHeight="1" x14ac:dyDescent="0.25">
      <c r="A3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6" t="str">
        <f>IF(NOTA[[#This Row],[ID_P]]="","",MATCH(NOTA[[#This Row],[ID_P]],[1]!B_MSK[N_ID],0))</f>
        <v/>
      </c>
      <c r="D355" s="36" t="str">
        <f ca="1">IF(NOTA[[#This Row],[NAMA BARANG]]="","",INDEX(NOTA[ID],MATCH(,INDIRECT(ADDRESS(ROW(NOTA[ID]),COLUMN(NOTA[ID]))&amp;":"&amp;ADDRESS(ROW(),COLUMN(NOTA[ID]))),-1)))</f>
        <v/>
      </c>
      <c r="E355" s="14"/>
      <c r="F355" s="16"/>
      <c r="G355" s="16"/>
      <c r="H355" s="20"/>
      <c r="I355" s="16"/>
      <c r="J355" s="37"/>
      <c r="K355" s="16"/>
      <c r="L355" s="16"/>
      <c r="M355" s="28"/>
      <c r="N355" s="16"/>
      <c r="O355" s="16"/>
      <c r="P355" s="35"/>
      <c r="Q355" s="38"/>
      <c r="R355" s="28"/>
      <c r="S355" s="39"/>
      <c r="T355" s="39"/>
      <c r="U355" s="40"/>
      <c r="V355" s="26"/>
      <c r="W355" s="40" t="str">
        <f>IF(NOTA[[#This Row],[HARGA/ CTN]]="",NOTA[[#This Row],[JUMLAH_H]],NOTA[[#This Row],[HARGA/ CTN]]*IF(NOTA[[#This Row],[C]]="",0,NOTA[[#This Row],[C]]))</f>
        <v/>
      </c>
      <c r="X355" s="40" t="str">
        <f>IF(NOTA[[#This Row],[JUMLAH]]="","",NOTA[[#This Row],[JUMLAH]]*NOTA[[#This Row],[DISC 1]])</f>
        <v/>
      </c>
      <c r="Y355" s="40" t="str">
        <f>IF(NOTA[[#This Row],[JUMLAH]]="","",(NOTA[[#This Row],[JUMLAH]]-NOTA[[#This Row],[DISC 1-]])*NOTA[[#This Row],[DISC 2]])</f>
        <v/>
      </c>
      <c r="Z355" s="40" t="str">
        <f>IF(NOTA[[#This Row],[JUMLAH]]="","",NOTA[[#This Row],[DISC 1-]]+NOTA[[#This Row],[DISC 2-]])</f>
        <v/>
      </c>
      <c r="AA355" s="40" t="str">
        <f>IF(NOTA[[#This Row],[JUMLAH]]="","",NOTA[[#This Row],[JUMLAH]]-NOTA[[#This Row],[DISC]])</f>
        <v/>
      </c>
      <c r="AB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40" t="str">
        <f>IF(OR(NOTA[[#This Row],[QTY]]="",NOTA[[#This Row],[HARGA SATUAN]]="",),"",NOTA[[#This Row],[QTY]]*NOTA[[#This Row],[HARGA SATUAN]])</f>
        <v/>
      </c>
      <c r="AF355" s="37" t="str">
        <f ca="1">IF(NOTA[ID_H]="","",INDEX(NOTA[TANGGAL],MATCH(,INDIRECT(ADDRESS(ROW(NOTA[TANGGAL]),COLUMN(NOTA[TANGGAL]))&amp;":"&amp;ADDRESS(ROW(),COLUMN(NOTA[TANGGAL]))),-1)))</f>
        <v/>
      </c>
      <c r="AG355" s="35" t="str">
        <f ca="1">IF(NOTA[[#This Row],[NAMA BARANG]]="","",INDEX(NOTA[SUPPLIER],MATCH(,INDIRECT(ADDRESS(ROW(NOTA[ID]),COLUMN(NOTA[ID]))&amp;":"&amp;ADDRESS(ROW(),COLUMN(NOTA[ID]))),-1)))</f>
        <v/>
      </c>
      <c r="AH355" s="35" t="str">
        <f ca="1">IF(NOTA[[#This Row],[ID_H]]="","",IF(NOTA[[#This Row],[FAKTUR]]="",INDIRECT(ADDRESS(ROW()-1,COLUMN())),NOTA[[#This Row],[FAKTUR]]))</f>
        <v/>
      </c>
      <c r="AI355" s="27" t="str">
        <f ca="1">IF(NOTA[[#This Row],[ID]]="","",COUNTIF(NOTA[ID_H],NOTA[[#This Row],[ID_H]]))</f>
        <v/>
      </c>
      <c r="AJ355" s="27" t="str">
        <f ca="1">IF(NOTA[[#This Row],[TGL.NOTA]]="",IF(NOTA[[#This Row],[SUPPLIER_H]]="","",AJ354),MONTH(NOTA[[#This Row],[TGL.NOTA]]))</f>
        <v/>
      </c>
      <c r="AK355" s="27" t="str">
        <f>LOWER(SUBSTITUTE(SUBSTITUTE(SUBSTITUTE(SUBSTITUTE(SUBSTITUTE(SUBSTITUTE(SUBSTITUTE(SUBSTITUTE(SUBSTITUTE(NOTA[NAMA BARANG]," ",),".",""),"-",""),"(",""),")",""),",",""),"/",""),"""",""),"+",""))</f>
        <v/>
      </c>
      <c r="AL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5" s="27" t="str">
        <f>IF(NOTA[[#This Row],[CONCAT4]]="","",_xlfn.IFNA(MATCH(NOTA[[#This Row],[CONCAT4]],[2]!RAW[CONCAT_H],0),FALSE))</f>
        <v/>
      </c>
      <c r="AP355" s="146" t="str">
        <f>IF(NOTA[[#This Row],[CONCAT1]]="","",MATCH(NOTA[[#This Row],[CONCAT1]],[3]!db[NB NOTA_C],0)+1)</f>
        <v/>
      </c>
    </row>
    <row r="356" spans="1:42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 t="str">
        <f ca="1">IF(NOTA[[#This Row],[NAMA BARANG]]="","",INDEX(NOTA[ID],MATCH(,INDIRECT(ADDRESS(ROW(NOTA[ID]),COLUMN(NOTA[ID]))&amp;":"&amp;ADDRESS(ROW(),COLUMN(NOTA[ID]))),-1)))</f>
        <v/>
      </c>
      <c r="E356" s="14"/>
      <c r="F356" s="16"/>
      <c r="G356" s="16"/>
      <c r="H356" s="20"/>
      <c r="I356" s="16"/>
      <c r="J356" s="37"/>
      <c r="K356" s="16"/>
      <c r="L356" s="16"/>
      <c r="M356" s="28"/>
      <c r="N356" s="16"/>
      <c r="O356" s="16"/>
      <c r="P356" s="35"/>
      <c r="Q356" s="38"/>
      <c r="R356" s="28"/>
      <c r="S356" s="39"/>
      <c r="T356" s="39"/>
      <c r="U356" s="40"/>
      <c r="V356" s="26"/>
      <c r="W356" s="40" t="str">
        <f>IF(NOTA[[#This Row],[HARGA/ CTN]]="",NOTA[[#This Row],[JUMLAH_H]],NOTA[[#This Row],[HARGA/ CTN]]*IF(NOTA[[#This Row],[C]]="",0,NOTA[[#This Row],[C]]))</f>
        <v/>
      </c>
      <c r="X356" s="40" t="str">
        <f>IF(NOTA[[#This Row],[JUMLAH]]="","",NOTA[[#This Row],[JUMLAH]]*NOTA[[#This Row],[DISC 1]])</f>
        <v/>
      </c>
      <c r="Y356" s="40" t="str">
        <f>IF(NOTA[[#This Row],[JUMLAH]]="","",(NOTA[[#This Row],[JUMLAH]]-NOTA[[#This Row],[DISC 1-]])*NOTA[[#This Row],[DISC 2]])</f>
        <v/>
      </c>
      <c r="Z356" s="40" t="str">
        <f>IF(NOTA[[#This Row],[JUMLAH]]="","",NOTA[[#This Row],[DISC 1-]]+NOTA[[#This Row],[DISC 2-]])</f>
        <v/>
      </c>
      <c r="AA356" s="40" t="str">
        <f>IF(NOTA[[#This Row],[JUMLAH]]="","",NOTA[[#This Row],[JUMLAH]]-NOTA[[#This Row],[DISC]])</f>
        <v/>
      </c>
      <c r="AB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40" t="str">
        <f>IF(OR(NOTA[[#This Row],[QTY]]="",NOTA[[#This Row],[HARGA SATUAN]]="",),"",NOTA[[#This Row],[QTY]]*NOTA[[#This Row],[HARGA SATUAN]])</f>
        <v/>
      </c>
      <c r="AF356" s="37" t="str">
        <f ca="1">IF(NOTA[ID_H]="","",INDEX(NOTA[TANGGAL],MATCH(,INDIRECT(ADDRESS(ROW(NOTA[TANGGAL]),COLUMN(NOTA[TANGGAL]))&amp;":"&amp;ADDRESS(ROW(),COLUMN(NOTA[TANGGAL]))),-1)))</f>
        <v/>
      </c>
      <c r="AG356" s="35" t="str">
        <f ca="1">IF(NOTA[[#This Row],[NAMA BARANG]]="","",INDEX(NOTA[SUPPLIER],MATCH(,INDIRECT(ADDRESS(ROW(NOTA[ID]),COLUMN(NOTA[ID]))&amp;":"&amp;ADDRESS(ROW(),COLUMN(NOTA[ID]))),-1)))</f>
        <v/>
      </c>
      <c r="AH356" s="35" t="str">
        <f ca="1">IF(NOTA[[#This Row],[ID_H]]="","",IF(NOTA[[#This Row],[FAKTUR]]="",INDIRECT(ADDRESS(ROW()-1,COLUMN())),NOTA[[#This Row],[FAKTUR]]))</f>
        <v/>
      </c>
      <c r="AI356" s="27" t="str">
        <f ca="1">IF(NOTA[[#This Row],[ID]]="","",COUNTIF(NOTA[ID_H],NOTA[[#This Row],[ID_H]]))</f>
        <v/>
      </c>
      <c r="AJ356" s="27" t="str">
        <f ca="1">IF(NOTA[[#This Row],[TGL.NOTA]]="",IF(NOTA[[#This Row],[SUPPLIER_H]]="","",AJ355),MONTH(NOTA[[#This Row],[TGL.NOTA]]))</f>
        <v/>
      </c>
      <c r="AK356" s="27" t="str">
        <f>LOWER(SUBSTITUTE(SUBSTITUTE(SUBSTITUTE(SUBSTITUTE(SUBSTITUTE(SUBSTITUTE(SUBSTITUTE(SUBSTITUTE(SUBSTITUTE(NOTA[NAMA BARANG]," ",),".",""),"-",""),"(",""),")",""),",",""),"/",""),"""",""),"+",""))</f>
        <v/>
      </c>
      <c r="AL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6" s="27" t="str">
        <f>IF(NOTA[[#This Row],[CONCAT4]]="","",_xlfn.IFNA(MATCH(NOTA[[#This Row],[CONCAT4]],[2]!RAW[CONCAT_H],0),FALSE))</f>
        <v/>
      </c>
      <c r="AP356" s="146" t="str">
        <f>IF(NOTA[[#This Row],[CONCAT1]]="","",MATCH(NOTA[[#This Row],[CONCAT1]],[3]!db[NB NOTA_C],0)+1)</f>
        <v/>
      </c>
    </row>
    <row r="357" spans="1:42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 t="str">
        <f ca="1">IF(NOTA[[#This Row],[NAMA BARANG]]="","",INDEX(NOTA[ID],MATCH(,INDIRECT(ADDRESS(ROW(NOTA[ID]),COLUMN(NOTA[ID]))&amp;":"&amp;ADDRESS(ROW(),COLUMN(NOTA[ID]))),-1)))</f>
        <v/>
      </c>
      <c r="E357" s="14"/>
      <c r="F357" s="16"/>
      <c r="G357" s="16"/>
      <c r="H357" s="20"/>
      <c r="I357" s="16"/>
      <c r="J357" s="37"/>
      <c r="K357" s="16"/>
      <c r="L357" s="16"/>
      <c r="M357" s="28"/>
      <c r="N357" s="16"/>
      <c r="O357" s="16"/>
      <c r="P357" s="35"/>
      <c r="Q357" s="38"/>
      <c r="R357" s="28"/>
      <c r="S357" s="39"/>
      <c r="T357" s="39"/>
      <c r="U357" s="40"/>
      <c r="V357" s="26"/>
      <c r="W357" s="40" t="str">
        <f>IF(NOTA[[#This Row],[HARGA/ CTN]]="",NOTA[[#This Row],[JUMLAH_H]],NOTA[[#This Row],[HARGA/ CTN]]*IF(NOTA[[#This Row],[C]]="",0,NOTA[[#This Row],[C]]))</f>
        <v/>
      </c>
      <c r="X357" s="40" t="str">
        <f>IF(NOTA[[#This Row],[JUMLAH]]="","",NOTA[[#This Row],[JUMLAH]]*NOTA[[#This Row],[DISC 1]])</f>
        <v/>
      </c>
      <c r="Y357" s="40" t="str">
        <f>IF(NOTA[[#This Row],[JUMLAH]]="","",(NOTA[[#This Row],[JUMLAH]]-NOTA[[#This Row],[DISC 1-]])*NOTA[[#This Row],[DISC 2]])</f>
        <v/>
      </c>
      <c r="Z357" s="40" t="str">
        <f>IF(NOTA[[#This Row],[JUMLAH]]="","",NOTA[[#This Row],[DISC 1-]]+NOTA[[#This Row],[DISC 2-]])</f>
        <v/>
      </c>
      <c r="AA357" s="40" t="str">
        <f>IF(NOTA[[#This Row],[JUMLAH]]="","",NOTA[[#This Row],[JUMLAH]]-NOTA[[#This Row],[DISC]])</f>
        <v/>
      </c>
      <c r="AB3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40" t="str">
        <f>IF(OR(NOTA[[#This Row],[QTY]]="",NOTA[[#This Row],[HARGA SATUAN]]="",),"",NOTA[[#This Row],[QTY]]*NOTA[[#This Row],[HARGA SATUAN]])</f>
        <v/>
      </c>
      <c r="AF357" s="37" t="str">
        <f ca="1">IF(NOTA[ID_H]="","",INDEX(NOTA[TANGGAL],MATCH(,INDIRECT(ADDRESS(ROW(NOTA[TANGGAL]),COLUMN(NOTA[TANGGAL]))&amp;":"&amp;ADDRESS(ROW(),COLUMN(NOTA[TANGGAL]))),-1)))</f>
        <v/>
      </c>
      <c r="AG357" s="35" t="str">
        <f ca="1">IF(NOTA[[#This Row],[NAMA BARANG]]="","",INDEX(NOTA[SUPPLIER],MATCH(,INDIRECT(ADDRESS(ROW(NOTA[ID]),COLUMN(NOTA[ID]))&amp;":"&amp;ADDRESS(ROW(),COLUMN(NOTA[ID]))),-1)))</f>
        <v/>
      </c>
      <c r="AH357" s="35" t="str">
        <f ca="1">IF(NOTA[[#This Row],[ID_H]]="","",IF(NOTA[[#This Row],[FAKTUR]]="",INDIRECT(ADDRESS(ROW()-1,COLUMN())),NOTA[[#This Row],[FAKTUR]]))</f>
        <v/>
      </c>
      <c r="AI357" s="27" t="str">
        <f ca="1">IF(NOTA[[#This Row],[ID]]="","",COUNTIF(NOTA[ID_H],NOTA[[#This Row],[ID_H]]))</f>
        <v/>
      </c>
      <c r="AJ357" s="27" t="str">
        <f ca="1">IF(NOTA[[#This Row],[TGL.NOTA]]="",IF(NOTA[[#This Row],[SUPPLIER_H]]="","",AJ356),MONTH(NOTA[[#This Row],[TGL.NOTA]]))</f>
        <v/>
      </c>
      <c r="AK357" s="27" t="str">
        <f>LOWER(SUBSTITUTE(SUBSTITUTE(SUBSTITUTE(SUBSTITUTE(SUBSTITUTE(SUBSTITUTE(SUBSTITUTE(SUBSTITUTE(SUBSTITUTE(NOTA[NAMA BARANG]," ",),".",""),"-",""),"(",""),")",""),",",""),"/",""),"""",""),"+",""))</f>
        <v/>
      </c>
      <c r="AL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7" s="27" t="str">
        <f>IF(NOTA[[#This Row],[CONCAT4]]="","",_xlfn.IFNA(MATCH(NOTA[[#This Row],[CONCAT4]],[2]!RAW[CONCAT_H],0),FALSE))</f>
        <v/>
      </c>
      <c r="AP357" s="146" t="str">
        <f>IF(NOTA[[#This Row],[CONCAT1]]="","",MATCH(NOTA[[#This Row],[CONCAT1]],[3]!db[NB NOTA_C],0)+1)</f>
        <v/>
      </c>
    </row>
    <row r="358" spans="1:42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3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40" t="str">
        <f>IF(OR(NOTA[[#This Row],[QTY]]="",NOTA[[#This Row],[HARGA SATUAN]]="",),"",NOTA[[#This Row],[QTY]]*NOTA[[#This Row],[HARGA SATUAN]])</f>
        <v/>
      </c>
      <c r="AF358" s="37" t="str">
        <f ca="1">IF(NOTA[ID_H]="","",INDEX(NOTA[TANGGAL],MATCH(,INDIRECT(ADDRESS(ROW(NOTA[TANGGAL]),COLUMN(NOTA[TANGGAL]))&amp;":"&amp;ADDRESS(ROW(),COLUMN(NOTA[TANGGAL]))),-1)))</f>
        <v/>
      </c>
      <c r="AG358" s="35" t="str">
        <f ca="1">IF(NOTA[[#This Row],[NAMA BARANG]]="","",INDEX(NOTA[SUPPLIER],MATCH(,INDIRECT(ADDRESS(ROW(NOTA[ID]),COLUMN(NOTA[ID]))&amp;":"&amp;ADDRESS(ROW(),COLUMN(NOTA[ID]))),-1)))</f>
        <v/>
      </c>
      <c r="AH358" s="35" t="str">
        <f ca="1">IF(NOTA[[#This Row],[ID_H]]="","",IF(NOTA[[#This Row],[FAKTUR]]="",INDIRECT(ADDRESS(ROW()-1,COLUMN())),NOTA[[#This Row],[FAKTUR]]))</f>
        <v/>
      </c>
      <c r="AI358" s="27" t="str">
        <f ca="1">IF(NOTA[[#This Row],[ID]]="","",COUNTIF(NOTA[ID_H],NOTA[[#This Row],[ID_H]]))</f>
        <v/>
      </c>
      <c r="AJ358" s="27" t="str">
        <f ca="1">IF(NOTA[[#This Row],[TGL.NOTA]]="",IF(NOTA[[#This Row],[SUPPLIER_H]]="","",AJ357),MONTH(NOTA[[#This Row],[TGL.NOTA]]))</f>
        <v/>
      </c>
      <c r="AK358" s="27" t="str">
        <f>LOWER(SUBSTITUTE(SUBSTITUTE(SUBSTITUTE(SUBSTITUTE(SUBSTITUTE(SUBSTITUTE(SUBSTITUTE(SUBSTITUTE(SUBSTITUTE(NOTA[NAMA BARANG]," ",),".",""),"-",""),"(",""),")",""),",",""),"/",""),"""",""),"+",""))</f>
        <v/>
      </c>
      <c r="AL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8" s="27" t="str">
        <f>IF(NOTA[[#This Row],[CONCAT4]]="","",_xlfn.IFNA(MATCH(NOTA[[#This Row],[CONCAT4]],[2]!RAW[CONCAT_H],0),FALSE))</f>
        <v/>
      </c>
      <c r="AP358" s="146" t="str">
        <f>IF(NOTA[[#This Row],[CONCAT1]]="","",MATCH(NOTA[[#This Row],[CONCAT1]],[3]!db[NB NOTA_C],0)+1)</f>
        <v/>
      </c>
    </row>
    <row r="359" spans="1:42" ht="20.100000000000001" customHeight="1" x14ac:dyDescent="0.25">
      <c r="A3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6" t="str">
        <f>IF(NOTA[[#This Row],[ID_P]]="","",MATCH(NOTA[[#This Row],[ID_P]],[1]!B_MSK[N_ID],0))</f>
        <v/>
      </c>
      <c r="D359" s="36" t="str">
        <f ca="1">IF(NOTA[[#This Row],[NAMA BARANG]]="","",INDEX(NOTA[ID],MATCH(,INDIRECT(ADDRESS(ROW(NOTA[ID]),COLUMN(NOTA[ID]))&amp;":"&amp;ADDRESS(ROW(),COLUMN(NOTA[ID]))),-1)))</f>
        <v/>
      </c>
      <c r="E359" s="14"/>
      <c r="F359" s="16"/>
      <c r="G359" s="16"/>
      <c r="H359" s="20"/>
      <c r="I359" s="16"/>
      <c r="J359" s="37"/>
      <c r="K359" s="16"/>
      <c r="L359" s="16"/>
      <c r="M359" s="28"/>
      <c r="N359" s="16"/>
      <c r="O359" s="16"/>
      <c r="P359" s="35"/>
      <c r="Q359" s="38"/>
      <c r="R359" s="28"/>
      <c r="S359" s="39"/>
      <c r="T359" s="39"/>
      <c r="U359" s="40"/>
      <c r="V359" s="26"/>
      <c r="W359" s="40" t="str">
        <f>IF(NOTA[[#This Row],[HARGA/ CTN]]="",NOTA[[#This Row],[JUMLAH_H]],NOTA[[#This Row],[HARGA/ CTN]]*IF(NOTA[[#This Row],[C]]="",0,NOTA[[#This Row],[C]]))</f>
        <v/>
      </c>
      <c r="X359" s="40" t="str">
        <f>IF(NOTA[[#This Row],[JUMLAH]]="","",NOTA[[#This Row],[JUMLAH]]*NOTA[[#This Row],[DISC 1]])</f>
        <v/>
      </c>
      <c r="Y359" s="40" t="str">
        <f>IF(NOTA[[#This Row],[JUMLAH]]="","",(NOTA[[#This Row],[JUMLAH]]-NOTA[[#This Row],[DISC 1-]])*NOTA[[#This Row],[DISC 2]])</f>
        <v/>
      </c>
      <c r="Z359" s="40" t="str">
        <f>IF(NOTA[[#This Row],[JUMLAH]]="","",NOTA[[#This Row],[DISC 1-]]+NOTA[[#This Row],[DISC 2-]])</f>
        <v/>
      </c>
      <c r="AA359" s="40" t="str">
        <f>IF(NOTA[[#This Row],[JUMLAH]]="","",NOTA[[#This Row],[JUMLAH]]-NOTA[[#This Row],[DISC]])</f>
        <v/>
      </c>
      <c r="AB3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40" t="str">
        <f>IF(OR(NOTA[[#This Row],[QTY]]="",NOTA[[#This Row],[HARGA SATUAN]]="",),"",NOTA[[#This Row],[QTY]]*NOTA[[#This Row],[HARGA SATUAN]])</f>
        <v/>
      </c>
      <c r="AF359" s="37" t="str">
        <f ca="1">IF(NOTA[ID_H]="","",INDEX(NOTA[TANGGAL],MATCH(,INDIRECT(ADDRESS(ROW(NOTA[TANGGAL]),COLUMN(NOTA[TANGGAL]))&amp;":"&amp;ADDRESS(ROW(),COLUMN(NOTA[TANGGAL]))),-1)))</f>
        <v/>
      </c>
      <c r="AG359" s="35" t="str">
        <f ca="1">IF(NOTA[[#This Row],[NAMA BARANG]]="","",INDEX(NOTA[SUPPLIER],MATCH(,INDIRECT(ADDRESS(ROW(NOTA[ID]),COLUMN(NOTA[ID]))&amp;":"&amp;ADDRESS(ROW(),COLUMN(NOTA[ID]))),-1)))</f>
        <v/>
      </c>
      <c r="AH359" s="35" t="str">
        <f ca="1">IF(NOTA[[#This Row],[ID_H]]="","",IF(NOTA[[#This Row],[FAKTUR]]="",INDIRECT(ADDRESS(ROW()-1,COLUMN())),NOTA[[#This Row],[FAKTUR]]))</f>
        <v/>
      </c>
      <c r="AI359" s="27" t="str">
        <f ca="1">IF(NOTA[[#This Row],[ID]]="","",COUNTIF(NOTA[ID_H],NOTA[[#This Row],[ID_H]]))</f>
        <v/>
      </c>
      <c r="AJ359" s="27" t="str">
        <f ca="1">IF(NOTA[[#This Row],[TGL.NOTA]]="",IF(NOTA[[#This Row],[SUPPLIER_H]]="","",AJ358),MONTH(NOTA[[#This Row],[TGL.NOTA]]))</f>
        <v/>
      </c>
      <c r="AK359" s="27" t="str">
        <f>LOWER(SUBSTITUTE(SUBSTITUTE(SUBSTITUTE(SUBSTITUTE(SUBSTITUTE(SUBSTITUTE(SUBSTITUTE(SUBSTITUTE(SUBSTITUTE(NOTA[NAMA BARANG]," ",),".",""),"-",""),"(",""),")",""),",",""),"/",""),"""",""),"+",""))</f>
        <v/>
      </c>
      <c r="AL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9" s="27" t="str">
        <f>IF(NOTA[[#This Row],[CONCAT4]]="","",_xlfn.IFNA(MATCH(NOTA[[#This Row],[CONCAT4]],[2]!RAW[CONCAT_H],0),FALSE))</f>
        <v/>
      </c>
      <c r="AP359" s="146" t="str">
        <f>IF(NOTA[[#This Row],[CONCAT1]]="","",MATCH(NOTA[[#This Row],[CONCAT1]],[3]!db[NB NOTA_C],0)+1)</f>
        <v/>
      </c>
    </row>
    <row r="360" spans="1:42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40" t="str">
        <f>IF(OR(NOTA[[#This Row],[QTY]]="",NOTA[[#This Row],[HARGA SATUAN]]="",),"",NOTA[[#This Row],[QTY]]*NOTA[[#This Row],[HARGA SATUAN]])</f>
        <v/>
      </c>
      <c r="AF360" s="37" t="str">
        <f ca="1">IF(NOTA[ID_H]="","",INDEX(NOTA[TANGGAL],MATCH(,INDIRECT(ADDRESS(ROW(NOTA[TANGGAL]),COLUMN(NOTA[TANGGAL]))&amp;":"&amp;ADDRESS(ROW(),COLUMN(NOTA[TANGGAL]))),-1)))</f>
        <v/>
      </c>
      <c r="AG360" s="35" t="str">
        <f ca="1">IF(NOTA[[#This Row],[NAMA BARANG]]="","",INDEX(NOTA[SUPPLIER],MATCH(,INDIRECT(ADDRESS(ROW(NOTA[ID]),COLUMN(NOTA[ID]))&amp;":"&amp;ADDRESS(ROW(),COLUMN(NOTA[ID]))),-1)))</f>
        <v/>
      </c>
      <c r="AH360" s="35" t="str">
        <f ca="1">IF(NOTA[[#This Row],[ID_H]]="","",IF(NOTA[[#This Row],[FAKTUR]]="",INDIRECT(ADDRESS(ROW()-1,COLUMN())),NOTA[[#This Row],[FAKTUR]]))</f>
        <v/>
      </c>
      <c r="AI360" s="27" t="str">
        <f ca="1">IF(NOTA[[#This Row],[ID]]="","",COUNTIF(NOTA[ID_H],NOTA[[#This Row],[ID_H]]))</f>
        <v/>
      </c>
      <c r="AJ360" s="27" t="str">
        <f ca="1">IF(NOTA[[#This Row],[TGL.NOTA]]="",IF(NOTA[[#This Row],[SUPPLIER_H]]="","",AJ359),MONTH(NOTA[[#This Row],[TGL.NOTA]]))</f>
        <v/>
      </c>
      <c r="AK360" s="27" t="str">
        <f>LOWER(SUBSTITUTE(SUBSTITUTE(SUBSTITUTE(SUBSTITUTE(SUBSTITUTE(SUBSTITUTE(SUBSTITUTE(SUBSTITUTE(SUBSTITUTE(NOTA[NAMA BARANG]," ",),".",""),"-",""),"(",""),")",""),",",""),"/",""),"""",""),"+",""))</f>
        <v/>
      </c>
      <c r="AL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0" s="27" t="str">
        <f>IF(NOTA[[#This Row],[CONCAT4]]="","",_xlfn.IFNA(MATCH(NOTA[[#This Row],[CONCAT4]],[2]!RAW[CONCAT_H],0),FALSE))</f>
        <v/>
      </c>
      <c r="AP360" s="146" t="str">
        <f>IF(NOTA[[#This Row],[CONCAT1]]="","",MATCH(NOTA[[#This Row],[CONCAT1]],[3]!db[NB NOTA_C],0)+1)</f>
        <v/>
      </c>
    </row>
    <row r="361" spans="1:42" ht="20.100000000000001" customHeight="1" x14ac:dyDescent="0.25">
      <c r="A3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6" t="str">
        <f>IF(NOTA[[#This Row],[ID_P]]="","",MATCH(NOTA[[#This Row],[ID_P]],[1]!B_MSK[N_ID],0))</f>
        <v/>
      </c>
      <c r="D361" s="36" t="str">
        <f ca="1">IF(NOTA[[#This Row],[NAMA BARANG]]="","",INDEX(NOTA[ID],MATCH(,INDIRECT(ADDRESS(ROW(NOTA[ID]),COLUMN(NOTA[ID]))&amp;":"&amp;ADDRESS(ROW(),COLUMN(NOTA[ID]))),-1)))</f>
        <v/>
      </c>
      <c r="E361" s="14"/>
      <c r="F361" s="16"/>
      <c r="G361" s="16"/>
      <c r="H361" s="20"/>
      <c r="I361" s="16"/>
      <c r="J361" s="37"/>
      <c r="K361" s="16"/>
      <c r="L361" s="16"/>
      <c r="M361" s="28"/>
      <c r="N361" s="16"/>
      <c r="O361" s="16"/>
      <c r="P361" s="35"/>
      <c r="Q361" s="38"/>
      <c r="R361" s="28"/>
      <c r="S361" s="39"/>
      <c r="T361" s="39"/>
      <c r="U361" s="40"/>
      <c r="V361" s="26"/>
      <c r="W361" s="40" t="str">
        <f>IF(NOTA[[#This Row],[HARGA/ CTN]]="",NOTA[[#This Row],[JUMLAH_H]],NOTA[[#This Row],[HARGA/ CTN]]*IF(NOTA[[#This Row],[C]]="",0,NOTA[[#This Row],[C]]))</f>
        <v/>
      </c>
      <c r="X361" s="40" t="str">
        <f>IF(NOTA[[#This Row],[JUMLAH]]="","",NOTA[[#This Row],[JUMLAH]]*NOTA[[#This Row],[DISC 1]])</f>
        <v/>
      </c>
      <c r="Y361" s="40" t="str">
        <f>IF(NOTA[[#This Row],[JUMLAH]]="","",(NOTA[[#This Row],[JUMLAH]]-NOTA[[#This Row],[DISC 1-]])*NOTA[[#This Row],[DISC 2]])</f>
        <v/>
      </c>
      <c r="Z361" s="40" t="str">
        <f>IF(NOTA[[#This Row],[JUMLAH]]="","",NOTA[[#This Row],[DISC 1-]]+NOTA[[#This Row],[DISC 2-]])</f>
        <v/>
      </c>
      <c r="AA361" s="40" t="str">
        <f>IF(NOTA[[#This Row],[JUMLAH]]="","",NOTA[[#This Row],[JUMLAH]]-NOTA[[#This Row],[DISC]])</f>
        <v/>
      </c>
      <c r="AB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40" t="str">
        <f>IF(OR(NOTA[[#This Row],[QTY]]="",NOTA[[#This Row],[HARGA SATUAN]]="",),"",NOTA[[#This Row],[QTY]]*NOTA[[#This Row],[HARGA SATUAN]])</f>
        <v/>
      </c>
      <c r="AF361" s="37" t="str">
        <f ca="1">IF(NOTA[ID_H]="","",INDEX(NOTA[TANGGAL],MATCH(,INDIRECT(ADDRESS(ROW(NOTA[TANGGAL]),COLUMN(NOTA[TANGGAL]))&amp;":"&amp;ADDRESS(ROW(),COLUMN(NOTA[TANGGAL]))),-1)))</f>
        <v/>
      </c>
      <c r="AG361" s="35" t="str">
        <f ca="1">IF(NOTA[[#This Row],[NAMA BARANG]]="","",INDEX(NOTA[SUPPLIER],MATCH(,INDIRECT(ADDRESS(ROW(NOTA[ID]),COLUMN(NOTA[ID]))&amp;":"&amp;ADDRESS(ROW(),COLUMN(NOTA[ID]))),-1)))</f>
        <v/>
      </c>
      <c r="AH361" s="35" t="str">
        <f ca="1">IF(NOTA[[#This Row],[ID_H]]="","",IF(NOTA[[#This Row],[FAKTUR]]="",INDIRECT(ADDRESS(ROW()-1,COLUMN())),NOTA[[#This Row],[FAKTUR]]))</f>
        <v/>
      </c>
      <c r="AI361" s="27" t="str">
        <f ca="1">IF(NOTA[[#This Row],[ID]]="","",COUNTIF(NOTA[ID_H],NOTA[[#This Row],[ID_H]]))</f>
        <v/>
      </c>
      <c r="AJ361" s="27" t="str">
        <f ca="1">IF(NOTA[[#This Row],[TGL.NOTA]]="",IF(NOTA[[#This Row],[SUPPLIER_H]]="","",AJ360),MONTH(NOTA[[#This Row],[TGL.NOTA]]))</f>
        <v/>
      </c>
      <c r="AK361" s="27" t="str">
        <f>LOWER(SUBSTITUTE(SUBSTITUTE(SUBSTITUTE(SUBSTITUTE(SUBSTITUTE(SUBSTITUTE(SUBSTITUTE(SUBSTITUTE(SUBSTITUTE(NOTA[NAMA BARANG]," ",),".",""),"-",""),"(",""),")",""),",",""),"/",""),"""",""),"+",""))</f>
        <v/>
      </c>
      <c r="AL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1" s="27" t="str">
        <f>IF(NOTA[[#This Row],[CONCAT4]]="","",_xlfn.IFNA(MATCH(NOTA[[#This Row],[CONCAT4]],[2]!RAW[CONCAT_H],0),FALSE))</f>
        <v/>
      </c>
      <c r="AP361" s="146" t="str">
        <f>IF(NOTA[[#This Row],[CONCAT1]]="","",MATCH(NOTA[[#This Row],[CONCAT1]],[3]!db[NB NOTA_C],0)+1)</f>
        <v/>
      </c>
    </row>
    <row r="362" spans="1:42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 t="str">
        <f ca="1">IF(NOTA[[#This Row],[NAMA BARANG]]="","",INDEX(NOTA[ID],MATCH(,INDIRECT(ADDRESS(ROW(NOTA[ID]),COLUMN(NOTA[ID]))&amp;":"&amp;ADDRESS(ROW(),COLUMN(NOTA[ID]))),-1)))</f>
        <v/>
      </c>
      <c r="E362" s="14"/>
      <c r="F362" s="16"/>
      <c r="G362" s="16"/>
      <c r="H362" s="20"/>
      <c r="I362" s="16"/>
      <c r="J362" s="37"/>
      <c r="K362" s="16"/>
      <c r="L362" s="16"/>
      <c r="M362" s="28"/>
      <c r="N362" s="16"/>
      <c r="O362" s="16"/>
      <c r="P362" s="35"/>
      <c r="Q362" s="38"/>
      <c r="R362" s="28"/>
      <c r="S362" s="39"/>
      <c r="T362" s="39"/>
      <c r="U362" s="40"/>
      <c r="V362" s="26"/>
      <c r="W362" s="40" t="str">
        <f>IF(NOTA[[#This Row],[HARGA/ CTN]]="",NOTA[[#This Row],[JUMLAH_H]],NOTA[[#This Row],[HARGA/ CTN]]*IF(NOTA[[#This Row],[C]]="",0,NOTA[[#This Row],[C]]))</f>
        <v/>
      </c>
      <c r="X362" s="40" t="str">
        <f>IF(NOTA[[#This Row],[JUMLAH]]="","",NOTA[[#This Row],[JUMLAH]]*NOTA[[#This Row],[DISC 1]])</f>
        <v/>
      </c>
      <c r="Y362" s="40" t="str">
        <f>IF(NOTA[[#This Row],[JUMLAH]]="","",(NOTA[[#This Row],[JUMLAH]]-NOTA[[#This Row],[DISC 1-]])*NOTA[[#This Row],[DISC 2]])</f>
        <v/>
      </c>
      <c r="Z362" s="40" t="str">
        <f>IF(NOTA[[#This Row],[JUMLAH]]="","",NOTA[[#This Row],[DISC 1-]]+NOTA[[#This Row],[DISC 2-]])</f>
        <v/>
      </c>
      <c r="AA362" s="40" t="str">
        <f>IF(NOTA[[#This Row],[JUMLAH]]="","",NOTA[[#This Row],[JUMLAH]]-NOTA[[#This Row],[DISC]])</f>
        <v/>
      </c>
      <c r="AB3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40" t="str">
        <f>IF(OR(NOTA[[#This Row],[QTY]]="",NOTA[[#This Row],[HARGA SATUAN]]="",),"",NOTA[[#This Row],[QTY]]*NOTA[[#This Row],[HARGA SATUAN]])</f>
        <v/>
      </c>
      <c r="AF362" s="37" t="str">
        <f ca="1">IF(NOTA[ID_H]="","",INDEX(NOTA[TANGGAL],MATCH(,INDIRECT(ADDRESS(ROW(NOTA[TANGGAL]),COLUMN(NOTA[TANGGAL]))&amp;":"&amp;ADDRESS(ROW(),COLUMN(NOTA[TANGGAL]))),-1)))</f>
        <v/>
      </c>
      <c r="AG362" s="35" t="str">
        <f ca="1">IF(NOTA[[#This Row],[NAMA BARANG]]="","",INDEX(NOTA[SUPPLIER],MATCH(,INDIRECT(ADDRESS(ROW(NOTA[ID]),COLUMN(NOTA[ID]))&amp;":"&amp;ADDRESS(ROW(),COLUMN(NOTA[ID]))),-1)))</f>
        <v/>
      </c>
      <c r="AH362" s="35" t="str">
        <f ca="1">IF(NOTA[[#This Row],[ID_H]]="","",IF(NOTA[[#This Row],[FAKTUR]]="",INDIRECT(ADDRESS(ROW()-1,COLUMN())),NOTA[[#This Row],[FAKTUR]]))</f>
        <v/>
      </c>
      <c r="AI362" s="27" t="str">
        <f ca="1">IF(NOTA[[#This Row],[ID]]="","",COUNTIF(NOTA[ID_H],NOTA[[#This Row],[ID_H]]))</f>
        <v/>
      </c>
      <c r="AJ362" s="27" t="str">
        <f ca="1">IF(NOTA[[#This Row],[TGL.NOTA]]="",IF(NOTA[[#This Row],[SUPPLIER_H]]="","",AJ361),MONTH(NOTA[[#This Row],[TGL.NOTA]]))</f>
        <v/>
      </c>
      <c r="AK362" s="27" t="str">
        <f>LOWER(SUBSTITUTE(SUBSTITUTE(SUBSTITUTE(SUBSTITUTE(SUBSTITUTE(SUBSTITUTE(SUBSTITUTE(SUBSTITUTE(SUBSTITUTE(NOTA[NAMA BARANG]," ",),".",""),"-",""),"(",""),")",""),",",""),"/",""),"""",""),"+",""))</f>
        <v/>
      </c>
      <c r="AL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2" s="27" t="str">
        <f>IF(NOTA[[#This Row],[CONCAT4]]="","",_xlfn.IFNA(MATCH(NOTA[[#This Row],[CONCAT4]],[2]!RAW[CONCAT_H],0),FALSE))</f>
        <v/>
      </c>
      <c r="AP362" s="146" t="str">
        <f>IF(NOTA[[#This Row],[CONCAT1]]="","",MATCH(NOTA[[#This Row],[CONCAT1]],[3]!db[NB NOTA_C],0)+1)</f>
        <v/>
      </c>
    </row>
    <row r="363" spans="1:42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40" t="str">
        <f>IF(OR(NOTA[[#This Row],[QTY]]="",NOTA[[#This Row],[HARGA SATUAN]]="",),"",NOTA[[#This Row],[QTY]]*NOTA[[#This Row],[HARGA SATUAN]])</f>
        <v/>
      </c>
      <c r="AF363" s="37" t="str">
        <f ca="1">IF(NOTA[ID_H]="","",INDEX(NOTA[TANGGAL],MATCH(,INDIRECT(ADDRESS(ROW(NOTA[TANGGAL]),COLUMN(NOTA[TANGGAL]))&amp;":"&amp;ADDRESS(ROW(),COLUMN(NOTA[TANGGAL]))),-1)))</f>
        <v/>
      </c>
      <c r="AG363" s="35" t="str">
        <f ca="1">IF(NOTA[[#This Row],[NAMA BARANG]]="","",INDEX(NOTA[SUPPLIER],MATCH(,INDIRECT(ADDRESS(ROW(NOTA[ID]),COLUMN(NOTA[ID]))&amp;":"&amp;ADDRESS(ROW(),COLUMN(NOTA[ID]))),-1)))</f>
        <v/>
      </c>
      <c r="AH363" s="35" t="str">
        <f ca="1">IF(NOTA[[#This Row],[ID_H]]="","",IF(NOTA[[#This Row],[FAKTUR]]="",INDIRECT(ADDRESS(ROW()-1,COLUMN())),NOTA[[#This Row],[FAKTUR]]))</f>
        <v/>
      </c>
      <c r="AI363" s="27" t="str">
        <f ca="1">IF(NOTA[[#This Row],[ID]]="","",COUNTIF(NOTA[ID_H],NOTA[[#This Row],[ID_H]]))</f>
        <v/>
      </c>
      <c r="AJ363" s="27" t="str">
        <f ca="1">IF(NOTA[[#This Row],[TGL.NOTA]]="",IF(NOTA[[#This Row],[SUPPLIER_H]]="","",AJ362),MONTH(NOTA[[#This Row],[TGL.NOTA]]))</f>
        <v/>
      </c>
      <c r="AK363" s="27" t="str">
        <f>LOWER(SUBSTITUTE(SUBSTITUTE(SUBSTITUTE(SUBSTITUTE(SUBSTITUTE(SUBSTITUTE(SUBSTITUTE(SUBSTITUTE(SUBSTITUTE(NOTA[NAMA BARANG]," ",),".",""),"-",""),"(",""),")",""),",",""),"/",""),"""",""),"+",""))</f>
        <v/>
      </c>
      <c r="AL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3" s="27" t="str">
        <f>IF(NOTA[[#This Row],[CONCAT4]]="","",_xlfn.IFNA(MATCH(NOTA[[#This Row],[CONCAT4]],[2]!RAW[CONCAT_H],0),FALSE))</f>
        <v/>
      </c>
      <c r="AP363" s="146" t="str">
        <f>IF(NOTA[[#This Row],[CONCAT1]]="","",MATCH(NOTA[[#This Row],[CONCAT1]],[3]!db[NB NOTA_C],0)+1)</f>
        <v/>
      </c>
    </row>
    <row r="364" spans="1:42" ht="20.100000000000001" customHeight="1" x14ac:dyDescent="0.25">
      <c r="A3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6" t="str">
        <f>IF(NOTA[[#This Row],[ID_P]]="","",MATCH(NOTA[[#This Row],[ID_P]],[1]!B_MSK[N_ID],0))</f>
        <v/>
      </c>
      <c r="D364" s="36" t="str">
        <f ca="1">IF(NOTA[[#This Row],[NAMA BARANG]]="","",INDEX(NOTA[ID],MATCH(,INDIRECT(ADDRESS(ROW(NOTA[ID]),COLUMN(NOTA[ID]))&amp;":"&amp;ADDRESS(ROW(),COLUMN(NOTA[ID]))),-1)))</f>
        <v/>
      </c>
      <c r="E364" s="14"/>
      <c r="F364" s="16"/>
      <c r="G364" s="16"/>
      <c r="H364" s="20"/>
      <c r="I364" s="16"/>
      <c r="J364" s="37"/>
      <c r="K364" s="16"/>
      <c r="L364" s="16"/>
      <c r="M364" s="28"/>
      <c r="N364" s="16"/>
      <c r="O364" s="16"/>
      <c r="P364" s="35"/>
      <c r="Q364" s="38"/>
      <c r="R364" s="28"/>
      <c r="S364" s="39"/>
      <c r="T364" s="39"/>
      <c r="U364" s="40"/>
      <c r="V364" s="26"/>
      <c r="W364" s="40" t="str">
        <f>IF(NOTA[[#This Row],[HARGA/ CTN]]="",NOTA[[#This Row],[JUMLAH_H]],NOTA[[#This Row],[HARGA/ CTN]]*IF(NOTA[[#This Row],[C]]="",0,NOTA[[#This Row],[C]]))</f>
        <v/>
      </c>
      <c r="X364" s="40" t="str">
        <f>IF(NOTA[[#This Row],[JUMLAH]]="","",NOTA[[#This Row],[JUMLAH]]*NOTA[[#This Row],[DISC 1]])</f>
        <v/>
      </c>
      <c r="Y364" s="40" t="str">
        <f>IF(NOTA[[#This Row],[JUMLAH]]="","",(NOTA[[#This Row],[JUMLAH]]-NOTA[[#This Row],[DISC 1-]])*NOTA[[#This Row],[DISC 2]])</f>
        <v/>
      </c>
      <c r="Z364" s="40" t="str">
        <f>IF(NOTA[[#This Row],[JUMLAH]]="","",NOTA[[#This Row],[DISC 1-]]+NOTA[[#This Row],[DISC 2-]])</f>
        <v/>
      </c>
      <c r="AA364" s="40" t="str">
        <f>IF(NOTA[[#This Row],[JUMLAH]]="","",NOTA[[#This Row],[JUMLAH]]-NOTA[[#This Row],[DISC]])</f>
        <v/>
      </c>
      <c r="AB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40" t="str">
        <f>IF(OR(NOTA[[#This Row],[QTY]]="",NOTA[[#This Row],[HARGA SATUAN]]="",),"",NOTA[[#This Row],[QTY]]*NOTA[[#This Row],[HARGA SATUAN]])</f>
        <v/>
      </c>
      <c r="AF364" s="37" t="str">
        <f ca="1">IF(NOTA[ID_H]="","",INDEX(NOTA[TANGGAL],MATCH(,INDIRECT(ADDRESS(ROW(NOTA[TANGGAL]),COLUMN(NOTA[TANGGAL]))&amp;":"&amp;ADDRESS(ROW(),COLUMN(NOTA[TANGGAL]))),-1)))</f>
        <v/>
      </c>
      <c r="AG364" s="35" t="str">
        <f ca="1">IF(NOTA[[#This Row],[NAMA BARANG]]="","",INDEX(NOTA[SUPPLIER],MATCH(,INDIRECT(ADDRESS(ROW(NOTA[ID]),COLUMN(NOTA[ID]))&amp;":"&amp;ADDRESS(ROW(),COLUMN(NOTA[ID]))),-1)))</f>
        <v/>
      </c>
      <c r="AH364" s="35" t="str">
        <f ca="1">IF(NOTA[[#This Row],[ID_H]]="","",IF(NOTA[[#This Row],[FAKTUR]]="",INDIRECT(ADDRESS(ROW()-1,COLUMN())),NOTA[[#This Row],[FAKTUR]]))</f>
        <v/>
      </c>
      <c r="AI364" s="27" t="str">
        <f ca="1">IF(NOTA[[#This Row],[ID]]="","",COUNTIF(NOTA[ID_H],NOTA[[#This Row],[ID_H]]))</f>
        <v/>
      </c>
      <c r="AJ364" s="27" t="str">
        <f ca="1">IF(NOTA[[#This Row],[TGL.NOTA]]="",IF(NOTA[[#This Row],[SUPPLIER_H]]="","",AJ363),MONTH(NOTA[[#This Row],[TGL.NOTA]]))</f>
        <v/>
      </c>
      <c r="AK364" s="27" t="str">
        <f>LOWER(SUBSTITUTE(SUBSTITUTE(SUBSTITUTE(SUBSTITUTE(SUBSTITUTE(SUBSTITUTE(SUBSTITUTE(SUBSTITUTE(SUBSTITUTE(NOTA[NAMA BARANG]," ",),".",""),"-",""),"(",""),")",""),",",""),"/",""),"""",""),"+",""))</f>
        <v/>
      </c>
      <c r="AL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4" s="27" t="str">
        <f>IF(NOTA[[#This Row],[CONCAT4]]="","",_xlfn.IFNA(MATCH(NOTA[[#This Row],[CONCAT4]],[2]!RAW[CONCAT_H],0),FALSE))</f>
        <v/>
      </c>
      <c r="AP364" s="146" t="str">
        <f>IF(NOTA[[#This Row],[CONCAT1]]="","",MATCH(NOTA[[#This Row],[CONCAT1]],[3]!db[NB NOTA_C],0)+1)</f>
        <v/>
      </c>
    </row>
    <row r="365" spans="1:42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 t="str">
        <f ca="1">IF(NOTA[[#This Row],[NAMA BARANG]]="","",INDEX(NOTA[ID],MATCH(,INDIRECT(ADDRESS(ROW(NOTA[ID]),COLUMN(NOTA[ID]))&amp;":"&amp;ADDRESS(ROW(),COLUMN(NOTA[ID]))),-1)))</f>
        <v/>
      </c>
      <c r="E365" s="14"/>
      <c r="F365" s="16"/>
      <c r="G365" s="16"/>
      <c r="H365" s="20"/>
      <c r="I365" s="16"/>
      <c r="J365" s="37"/>
      <c r="K365" s="16"/>
      <c r="L365" s="16"/>
      <c r="M365" s="28"/>
      <c r="N365" s="16"/>
      <c r="O365" s="16"/>
      <c r="P365" s="35"/>
      <c r="Q365" s="38"/>
      <c r="R365" s="28"/>
      <c r="S365" s="39"/>
      <c r="T365" s="39"/>
      <c r="U365" s="40"/>
      <c r="V365" s="26"/>
      <c r="W365" s="40" t="str">
        <f>IF(NOTA[[#This Row],[HARGA/ CTN]]="",NOTA[[#This Row],[JUMLAH_H]],NOTA[[#This Row],[HARGA/ CTN]]*IF(NOTA[[#This Row],[C]]="",0,NOTA[[#This Row],[C]]))</f>
        <v/>
      </c>
      <c r="X365" s="40" t="str">
        <f>IF(NOTA[[#This Row],[JUMLAH]]="","",NOTA[[#This Row],[JUMLAH]]*NOTA[[#This Row],[DISC 1]])</f>
        <v/>
      </c>
      <c r="Y365" s="40" t="str">
        <f>IF(NOTA[[#This Row],[JUMLAH]]="","",(NOTA[[#This Row],[JUMLAH]]-NOTA[[#This Row],[DISC 1-]])*NOTA[[#This Row],[DISC 2]])</f>
        <v/>
      </c>
      <c r="Z365" s="40" t="str">
        <f>IF(NOTA[[#This Row],[JUMLAH]]="","",NOTA[[#This Row],[DISC 1-]]+NOTA[[#This Row],[DISC 2-]])</f>
        <v/>
      </c>
      <c r="AA365" s="40" t="str">
        <f>IF(NOTA[[#This Row],[JUMLAH]]="","",NOTA[[#This Row],[JUMLAH]]-NOTA[[#This Row],[DISC]])</f>
        <v/>
      </c>
      <c r="AB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40" t="str">
        <f>IF(OR(NOTA[[#This Row],[QTY]]="",NOTA[[#This Row],[HARGA SATUAN]]="",),"",NOTA[[#This Row],[QTY]]*NOTA[[#This Row],[HARGA SATUAN]])</f>
        <v/>
      </c>
      <c r="AF365" s="37" t="str">
        <f ca="1">IF(NOTA[ID_H]="","",INDEX(NOTA[TANGGAL],MATCH(,INDIRECT(ADDRESS(ROW(NOTA[TANGGAL]),COLUMN(NOTA[TANGGAL]))&amp;":"&amp;ADDRESS(ROW(),COLUMN(NOTA[TANGGAL]))),-1)))</f>
        <v/>
      </c>
      <c r="AG365" s="35" t="str">
        <f ca="1">IF(NOTA[[#This Row],[NAMA BARANG]]="","",INDEX(NOTA[SUPPLIER],MATCH(,INDIRECT(ADDRESS(ROW(NOTA[ID]),COLUMN(NOTA[ID]))&amp;":"&amp;ADDRESS(ROW(),COLUMN(NOTA[ID]))),-1)))</f>
        <v/>
      </c>
      <c r="AH365" s="35" t="str">
        <f ca="1">IF(NOTA[[#This Row],[ID_H]]="","",IF(NOTA[[#This Row],[FAKTUR]]="",INDIRECT(ADDRESS(ROW()-1,COLUMN())),NOTA[[#This Row],[FAKTUR]]))</f>
        <v/>
      </c>
      <c r="AI365" s="27" t="str">
        <f ca="1">IF(NOTA[[#This Row],[ID]]="","",COUNTIF(NOTA[ID_H],NOTA[[#This Row],[ID_H]]))</f>
        <v/>
      </c>
      <c r="AJ365" s="27" t="str">
        <f ca="1">IF(NOTA[[#This Row],[TGL.NOTA]]="",IF(NOTA[[#This Row],[SUPPLIER_H]]="","",AJ364),MONTH(NOTA[[#This Row],[TGL.NOTA]]))</f>
        <v/>
      </c>
      <c r="AK365" s="27" t="str">
        <f>LOWER(SUBSTITUTE(SUBSTITUTE(SUBSTITUTE(SUBSTITUTE(SUBSTITUTE(SUBSTITUTE(SUBSTITUTE(SUBSTITUTE(SUBSTITUTE(NOTA[NAMA BARANG]," ",),".",""),"-",""),"(",""),")",""),",",""),"/",""),"""",""),"+",""))</f>
        <v/>
      </c>
      <c r="AL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5" s="27" t="str">
        <f>IF(NOTA[[#This Row],[CONCAT4]]="","",_xlfn.IFNA(MATCH(NOTA[[#This Row],[CONCAT4]],[2]!RAW[CONCAT_H],0),FALSE))</f>
        <v/>
      </c>
      <c r="AP365" s="146" t="str">
        <f>IF(NOTA[[#This Row],[CONCAT1]]="","",MATCH(NOTA[[#This Row],[CONCAT1]],[3]!db[NB NOTA_C],0)+1)</f>
        <v/>
      </c>
    </row>
    <row r="366" spans="1:42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 t="str">
        <f ca="1">IF(NOTA[[#This Row],[NAMA BARANG]]="","",INDEX(NOTA[ID],MATCH(,INDIRECT(ADDRESS(ROW(NOTA[ID]),COLUMN(NOTA[ID]))&amp;":"&amp;ADDRESS(ROW(),COLUMN(NOTA[ID]))),-1)))</f>
        <v/>
      </c>
      <c r="E366" s="14"/>
      <c r="F366" s="16"/>
      <c r="G366" s="16"/>
      <c r="H366" s="20"/>
      <c r="I366" s="16"/>
      <c r="J366" s="37"/>
      <c r="K366" s="16"/>
      <c r="L366" s="16"/>
      <c r="M366" s="28"/>
      <c r="N366" s="16"/>
      <c r="O366" s="16"/>
      <c r="P366" s="35"/>
      <c r="Q366" s="38"/>
      <c r="R366" s="28"/>
      <c r="S366" s="39"/>
      <c r="T366" s="39"/>
      <c r="U366" s="40"/>
      <c r="V366" s="26"/>
      <c r="W366" s="40" t="str">
        <f>IF(NOTA[[#This Row],[HARGA/ CTN]]="",NOTA[[#This Row],[JUMLAH_H]],NOTA[[#This Row],[HARGA/ CTN]]*IF(NOTA[[#This Row],[C]]="",0,NOTA[[#This Row],[C]]))</f>
        <v/>
      </c>
      <c r="X366" s="40" t="str">
        <f>IF(NOTA[[#This Row],[JUMLAH]]="","",NOTA[[#This Row],[JUMLAH]]*NOTA[[#This Row],[DISC 1]])</f>
        <v/>
      </c>
      <c r="Y366" s="40" t="str">
        <f>IF(NOTA[[#This Row],[JUMLAH]]="","",(NOTA[[#This Row],[JUMLAH]]-NOTA[[#This Row],[DISC 1-]])*NOTA[[#This Row],[DISC 2]])</f>
        <v/>
      </c>
      <c r="Z366" s="40" t="str">
        <f>IF(NOTA[[#This Row],[JUMLAH]]="","",NOTA[[#This Row],[DISC 1-]]+NOTA[[#This Row],[DISC 2-]])</f>
        <v/>
      </c>
      <c r="AA366" s="40" t="str">
        <f>IF(NOTA[[#This Row],[JUMLAH]]="","",NOTA[[#This Row],[JUMLAH]]-NOTA[[#This Row],[DISC]])</f>
        <v/>
      </c>
      <c r="AB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40" t="str">
        <f>IF(OR(NOTA[[#This Row],[QTY]]="",NOTA[[#This Row],[HARGA SATUAN]]="",),"",NOTA[[#This Row],[QTY]]*NOTA[[#This Row],[HARGA SATUAN]])</f>
        <v/>
      </c>
      <c r="AF366" s="37" t="str">
        <f ca="1">IF(NOTA[ID_H]="","",INDEX(NOTA[TANGGAL],MATCH(,INDIRECT(ADDRESS(ROW(NOTA[TANGGAL]),COLUMN(NOTA[TANGGAL]))&amp;":"&amp;ADDRESS(ROW(),COLUMN(NOTA[TANGGAL]))),-1)))</f>
        <v/>
      </c>
      <c r="AG366" s="35" t="str">
        <f ca="1">IF(NOTA[[#This Row],[NAMA BARANG]]="","",INDEX(NOTA[SUPPLIER],MATCH(,INDIRECT(ADDRESS(ROW(NOTA[ID]),COLUMN(NOTA[ID]))&amp;":"&amp;ADDRESS(ROW(),COLUMN(NOTA[ID]))),-1)))</f>
        <v/>
      </c>
      <c r="AH366" s="35" t="str">
        <f ca="1">IF(NOTA[[#This Row],[ID_H]]="","",IF(NOTA[[#This Row],[FAKTUR]]="",INDIRECT(ADDRESS(ROW()-1,COLUMN())),NOTA[[#This Row],[FAKTUR]]))</f>
        <v/>
      </c>
      <c r="AI366" s="27" t="str">
        <f ca="1">IF(NOTA[[#This Row],[ID]]="","",COUNTIF(NOTA[ID_H],NOTA[[#This Row],[ID_H]]))</f>
        <v/>
      </c>
      <c r="AJ366" s="27" t="str">
        <f ca="1">IF(NOTA[[#This Row],[TGL.NOTA]]="",IF(NOTA[[#This Row],[SUPPLIER_H]]="","",AJ365),MONTH(NOTA[[#This Row],[TGL.NOTA]]))</f>
        <v/>
      </c>
      <c r="AK366" s="27" t="str">
        <f>LOWER(SUBSTITUTE(SUBSTITUTE(SUBSTITUTE(SUBSTITUTE(SUBSTITUTE(SUBSTITUTE(SUBSTITUTE(SUBSTITUTE(SUBSTITUTE(NOTA[NAMA BARANG]," ",),".",""),"-",""),"(",""),")",""),",",""),"/",""),"""",""),"+",""))</f>
        <v/>
      </c>
      <c r="AL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6" s="27" t="str">
        <f>IF(NOTA[[#This Row],[CONCAT4]]="","",_xlfn.IFNA(MATCH(NOTA[[#This Row],[CONCAT4]],[2]!RAW[CONCAT_H],0),FALSE))</f>
        <v/>
      </c>
      <c r="AP366" s="146" t="str">
        <f>IF(NOTA[[#This Row],[CONCAT1]]="","",MATCH(NOTA[[#This Row],[CONCAT1]],[3]!db[NB NOTA_C],0)+1)</f>
        <v/>
      </c>
    </row>
    <row r="367" spans="1:42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 t="str">
        <f ca="1">IF(NOTA[[#This Row],[NAMA BARANG]]="","",INDEX(NOTA[ID],MATCH(,INDIRECT(ADDRESS(ROW(NOTA[ID]),COLUMN(NOTA[ID]))&amp;":"&amp;ADDRESS(ROW(),COLUMN(NOTA[ID]))),-1)))</f>
        <v/>
      </c>
      <c r="E367" s="14"/>
      <c r="F367" s="130"/>
      <c r="G367" s="130"/>
      <c r="H367" s="131"/>
      <c r="I367" s="130"/>
      <c r="J367" s="132"/>
      <c r="K367" s="130"/>
      <c r="L367" s="16"/>
      <c r="M367" s="133"/>
      <c r="N367" s="130"/>
      <c r="O367" s="16"/>
      <c r="P367" s="134"/>
      <c r="Q367" s="135"/>
      <c r="R367" s="28"/>
      <c r="S367" s="39"/>
      <c r="T367" s="39"/>
      <c r="U367" s="40"/>
      <c r="V367" s="26"/>
      <c r="W367" s="40" t="str">
        <f>IF(NOTA[[#This Row],[HARGA/ CTN]]="",NOTA[[#This Row],[JUMLAH_H]],NOTA[[#This Row],[HARGA/ CTN]]*IF(NOTA[[#This Row],[C]]="",0,NOTA[[#This Row],[C]]))</f>
        <v/>
      </c>
      <c r="X367" s="40" t="str">
        <f>IF(NOTA[[#This Row],[JUMLAH]]="","",NOTA[[#This Row],[JUMLAH]]*NOTA[[#This Row],[DISC 1]])</f>
        <v/>
      </c>
      <c r="Y367" s="40" t="str">
        <f>IF(NOTA[[#This Row],[JUMLAH]]="","",(NOTA[[#This Row],[JUMLAH]]-NOTA[[#This Row],[DISC 1-]])*NOTA[[#This Row],[DISC 2]])</f>
        <v/>
      </c>
      <c r="Z367" s="40" t="str">
        <f>IF(NOTA[[#This Row],[JUMLAH]]="","",NOTA[[#This Row],[DISC 1-]]+NOTA[[#This Row],[DISC 2-]])</f>
        <v/>
      </c>
      <c r="AA367" s="40" t="str">
        <f>IF(NOTA[[#This Row],[JUMLAH]]="","",NOTA[[#This Row],[JUMLAH]]-NOTA[[#This Row],[DISC]])</f>
        <v/>
      </c>
      <c r="AB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40" t="str">
        <f>IF(OR(NOTA[[#This Row],[QTY]]="",NOTA[[#This Row],[HARGA SATUAN]]="",),"",NOTA[[#This Row],[QTY]]*NOTA[[#This Row],[HARGA SATUAN]])</f>
        <v/>
      </c>
      <c r="AF367" s="37" t="str">
        <f ca="1">IF(NOTA[ID_H]="","",INDEX(NOTA[TANGGAL],MATCH(,INDIRECT(ADDRESS(ROW(NOTA[TANGGAL]),COLUMN(NOTA[TANGGAL]))&amp;":"&amp;ADDRESS(ROW(),COLUMN(NOTA[TANGGAL]))),-1)))</f>
        <v/>
      </c>
      <c r="AG367" s="35" t="str">
        <f ca="1">IF(NOTA[[#This Row],[NAMA BARANG]]="","",INDEX(NOTA[SUPPLIER],MATCH(,INDIRECT(ADDRESS(ROW(NOTA[ID]),COLUMN(NOTA[ID]))&amp;":"&amp;ADDRESS(ROW(),COLUMN(NOTA[ID]))),-1)))</f>
        <v/>
      </c>
      <c r="AH367" s="35" t="str">
        <f ca="1">IF(NOTA[[#This Row],[ID_H]]="","",IF(NOTA[[#This Row],[FAKTUR]]="",INDIRECT(ADDRESS(ROW()-1,COLUMN())),NOTA[[#This Row],[FAKTUR]]))</f>
        <v/>
      </c>
      <c r="AI367" s="27" t="str">
        <f ca="1">IF(NOTA[[#This Row],[ID]]="","",COUNTIF(NOTA[ID_H],NOTA[[#This Row],[ID_H]]))</f>
        <v/>
      </c>
      <c r="AJ367" s="27" t="str">
        <f ca="1">IF(NOTA[[#This Row],[TGL.NOTA]]="",IF(NOTA[[#This Row],[SUPPLIER_H]]="","",AJ366),MONTH(NOTA[[#This Row],[TGL.NOTA]]))</f>
        <v/>
      </c>
      <c r="AK367" s="27" t="str">
        <f>LOWER(SUBSTITUTE(SUBSTITUTE(SUBSTITUTE(SUBSTITUTE(SUBSTITUTE(SUBSTITUTE(SUBSTITUTE(SUBSTITUTE(SUBSTITUTE(NOTA[NAMA BARANG]," ",),".",""),"-",""),"(",""),")",""),",",""),"/",""),"""",""),"+",""))</f>
        <v/>
      </c>
      <c r="AL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7" s="27" t="str">
        <f>IF(NOTA[[#This Row],[CONCAT4]]="","",_xlfn.IFNA(MATCH(NOTA[[#This Row],[CONCAT4]],[2]!RAW[CONCAT_H],0),FALSE))</f>
        <v/>
      </c>
      <c r="AP367" s="146" t="str">
        <f>IF(NOTA[[#This Row],[CONCAT1]]="","",MATCH(NOTA[[#This Row],[CONCAT1]],[3]!db[NB NOTA_C],0)+1)</f>
        <v/>
      </c>
    </row>
    <row r="368" spans="1:42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 t="str">
        <f ca="1">IF(NOTA[[#This Row],[NAMA BARANG]]="","",INDEX(NOTA[ID],MATCH(,INDIRECT(ADDRESS(ROW(NOTA[ID]),COLUMN(NOTA[ID]))&amp;":"&amp;ADDRESS(ROW(),COLUMN(NOTA[ID]))),-1)))</f>
        <v/>
      </c>
      <c r="E368" s="14"/>
      <c r="F368" s="16"/>
      <c r="G368" s="16"/>
      <c r="H368" s="20"/>
      <c r="I368" s="16"/>
      <c r="J368" s="37"/>
      <c r="K368" s="16"/>
      <c r="L368" s="16"/>
      <c r="M368" s="28"/>
      <c r="N368" s="16"/>
      <c r="O368" s="16"/>
      <c r="P368" s="35"/>
      <c r="Q368" s="38"/>
      <c r="R368" s="28"/>
      <c r="S368" s="39"/>
      <c r="T368" s="39"/>
      <c r="U368" s="40"/>
      <c r="V368" s="26"/>
      <c r="W368" s="40" t="str">
        <f>IF(NOTA[[#This Row],[HARGA/ CTN]]="",NOTA[[#This Row],[JUMLAH_H]],NOTA[[#This Row],[HARGA/ CTN]]*IF(NOTA[[#This Row],[C]]="",0,NOTA[[#This Row],[C]]))</f>
        <v/>
      </c>
      <c r="X368" s="40" t="str">
        <f>IF(NOTA[[#This Row],[JUMLAH]]="","",NOTA[[#This Row],[JUMLAH]]*NOTA[[#This Row],[DISC 1]])</f>
        <v/>
      </c>
      <c r="Y368" s="40" t="str">
        <f>IF(NOTA[[#This Row],[JUMLAH]]="","",(NOTA[[#This Row],[JUMLAH]]-NOTA[[#This Row],[DISC 1-]])*NOTA[[#This Row],[DISC 2]])</f>
        <v/>
      </c>
      <c r="Z368" s="40" t="str">
        <f>IF(NOTA[[#This Row],[JUMLAH]]="","",NOTA[[#This Row],[DISC 1-]]+NOTA[[#This Row],[DISC 2-]])</f>
        <v/>
      </c>
      <c r="AA368" s="40" t="str">
        <f>IF(NOTA[[#This Row],[JUMLAH]]="","",NOTA[[#This Row],[JUMLAH]]-NOTA[[#This Row],[DISC]])</f>
        <v/>
      </c>
      <c r="AB3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40" t="str">
        <f>IF(OR(NOTA[[#This Row],[QTY]]="",NOTA[[#This Row],[HARGA SATUAN]]="",),"",NOTA[[#This Row],[QTY]]*NOTA[[#This Row],[HARGA SATUAN]])</f>
        <v/>
      </c>
      <c r="AF368" s="37" t="str">
        <f ca="1">IF(NOTA[ID_H]="","",INDEX(NOTA[TANGGAL],MATCH(,INDIRECT(ADDRESS(ROW(NOTA[TANGGAL]),COLUMN(NOTA[TANGGAL]))&amp;":"&amp;ADDRESS(ROW(),COLUMN(NOTA[TANGGAL]))),-1)))</f>
        <v/>
      </c>
      <c r="AG368" s="35" t="str">
        <f ca="1">IF(NOTA[[#This Row],[NAMA BARANG]]="","",INDEX(NOTA[SUPPLIER],MATCH(,INDIRECT(ADDRESS(ROW(NOTA[ID]),COLUMN(NOTA[ID]))&amp;":"&amp;ADDRESS(ROW(),COLUMN(NOTA[ID]))),-1)))</f>
        <v/>
      </c>
      <c r="AH368" s="35" t="str">
        <f ca="1">IF(NOTA[[#This Row],[ID_H]]="","",IF(NOTA[[#This Row],[FAKTUR]]="",INDIRECT(ADDRESS(ROW()-1,COLUMN())),NOTA[[#This Row],[FAKTUR]]))</f>
        <v/>
      </c>
      <c r="AI368" s="27" t="str">
        <f ca="1">IF(NOTA[[#This Row],[ID]]="","",COUNTIF(NOTA[ID_H],NOTA[[#This Row],[ID_H]]))</f>
        <v/>
      </c>
      <c r="AJ368" s="27" t="str">
        <f ca="1">IF(NOTA[[#This Row],[TGL.NOTA]]="",IF(NOTA[[#This Row],[SUPPLIER_H]]="","",AJ367),MONTH(NOTA[[#This Row],[TGL.NOTA]]))</f>
        <v/>
      </c>
      <c r="AK368" s="27" t="str">
        <f>LOWER(SUBSTITUTE(SUBSTITUTE(SUBSTITUTE(SUBSTITUTE(SUBSTITUTE(SUBSTITUTE(SUBSTITUTE(SUBSTITUTE(SUBSTITUTE(NOTA[NAMA BARANG]," ",),".",""),"-",""),"(",""),")",""),",",""),"/",""),"""",""),"+",""))</f>
        <v/>
      </c>
      <c r="AL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8" s="27" t="str">
        <f>IF(NOTA[[#This Row],[CONCAT4]]="","",_xlfn.IFNA(MATCH(NOTA[[#This Row],[CONCAT4]],[2]!RAW[CONCAT_H],0),FALSE))</f>
        <v/>
      </c>
      <c r="AP368" s="146" t="str">
        <f>IF(NOTA[[#This Row],[CONCAT1]]="","",MATCH(NOTA[[#This Row],[CONCAT1]],[3]!db[NB NOTA_C],0)+1)</f>
        <v/>
      </c>
    </row>
    <row r="369" spans="1:42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40" t="str">
        <f>IF(OR(NOTA[[#This Row],[QTY]]="",NOTA[[#This Row],[HARGA SATUAN]]="",),"",NOTA[[#This Row],[QTY]]*NOTA[[#This Row],[HARGA SATUAN]])</f>
        <v/>
      </c>
      <c r="AF369" s="37" t="str">
        <f ca="1">IF(NOTA[ID_H]="","",INDEX(NOTA[TANGGAL],MATCH(,INDIRECT(ADDRESS(ROW(NOTA[TANGGAL]),COLUMN(NOTA[TANGGAL]))&amp;":"&amp;ADDRESS(ROW(),COLUMN(NOTA[TANGGAL]))),-1)))</f>
        <v/>
      </c>
      <c r="AG369" s="35" t="str">
        <f ca="1">IF(NOTA[[#This Row],[NAMA BARANG]]="","",INDEX(NOTA[SUPPLIER],MATCH(,INDIRECT(ADDRESS(ROW(NOTA[ID]),COLUMN(NOTA[ID]))&amp;":"&amp;ADDRESS(ROW(),COLUMN(NOTA[ID]))),-1)))</f>
        <v/>
      </c>
      <c r="AH369" s="35" t="str">
        <f ca="1">IF(NOTA[[#This Row],[ID_H]]="","",IF(NOTA[[#This Row],[FAKTUR]]="",INDIRECT(ADDRESS(ROW()-1,COLUMN())),NOTA[[#This Row],[FAKTUR]]))</f>
        <v/>
      </c>
      <c r="AI369" s="27" t="str">
        <f ca="1">IF(NOTA[[#This Row],[ID]]="","",COUNTIF(NOTA[ID_H],NOTA[[#This Row],[ID_H]]))</f>
        <v/>
      </c>
      <c r="AJ369" s="27" t="str">
        <f ca="1">IF(NOTA[[#This Row],[TGL.NOTA]]="",IF(NOTA[[#This Row],[SUPPLIER_H]]="","",AJ368),MONTH(NOTA[[#This Row],[TGL.NOTA]]))</f>
        <v/>
      </c>
      <c r="AK369" s="27" t="str">
        <f>LOWER(SUBSTITUTE(SUBSTITUTE(SUBSTITUTE(SUBSTITUTE(SUBSTITUTE(SUBSTITUTE(SUBSTITUTE(SUBSTITUTE(SUBSTITUTE(NOTA[NAMA BARANG]," ",),".",""),"-",""),"(",""),")",""),",",""),"/",""),"""",""),"+",""))</f>
        <v/>
      </c>
      <c r="AL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9" s="27" t="str">
        <f>IF(NOTA[[#This Row],[CONCAT4]]="","",_xlfn.IFNA(MATCH(NOTA[[#This Row],[CONCAT4]],[2]!RAW[CONCAT_H],0),FALSE))</f>
        <v/>
      </c>
      <c r="AP369" s="146" t="str">
        <f>IF(NOTA[[#This Row],[CONCAT1]]="","",MATCH(NOTA[[#This Row],[CONCAT1]],[3]!db[NB NOTA_C],0)+1)</f>
        <v/>
      </c>
    </row>
    <row r="370" spans="1:42" ht="20.100000000000001" customHeight="1" x14ac:dyDescent="0.25">
      <c r="A3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6" t="str">
        <f>IF(NOTA[[#This Row],[ID_P]]="","",MATCH(NOTA[[#This Row],[ID_P]],[1]!B_MSK[N_ID],0))</f>
        <v/>
      </c>
      <c r="D370" s="36" t="str">
        <f ca="1">IF(NOTA[[#This Row],[NAMA BARANG]]="","",INDEX(NOTA[ID],MATCH(,INDIRECT(ADDRESS(ROW(NOTA[ID]),COLUMN(NOTA[ID]))&amp;":"&amp;ADDRESS(ROW(),COLUMN(NOTA[ID]))),-1)))</f>
        <v/>
      </c>
      <c r="E370" s="14"/>
      <c r="F370" s="16"/>
      <c r="G370" s="16"/>
      <c r="H370" s="20"/>
      <c r="I370" s="16"/>
      <c r="J370" s="37"/>
      <c r="K370" s="16"/>
      <c r="L370" s="16"/>
      <c r="M370" s="28"/>
      <c r="N370" s="16"/>
      <c r="O370" s="16"/>
      <c r="P370" s="35"/>
      <c r="Q370" s="38"/>
      <c r="R370" s="28"/>
      <c r="S370" s="39"/>
      <c r="T370" s="39"/>
      <c r="U370" s="40"/>
      <c r="V370" s="26"/>
      <c r="W370" s="40" t="str">
        <f>IF(NOTA[[#This Row],[HARGA/ CTN]]="",NOTA[[#This Row],[JUMLAH_H]],NOTA[[#This Row],[HARGA/ CTN]]*IF(NOTA[[#This Row],[C]]="",0,NOTA[[#This Row],[C]]))</f>
        <v/>
      </c>
      <c r="X370" s="40" t="str">
        <f>IF(NOTA[[#This Row],[JUMLAH]]="","",NOTA[[#This Row],[JUMLAH]]*NOTA[[#This Row],[DISC 1]])</f>
        <v/>
      </c>
      <c r="Y370" s="40" t="str">
        <f>IF(NOTA[[#This Row],[JUMLAH]]="","",(NOTA[[#This Row],[JUMLAH]]-NOTA[[#This Row],[DISC 1-]])*NOTA[[#This Row],[DISC 2]])</f>
        <v/>
      </c>
      <c r="Z370" s="40" t="str">
        <f>IF(NOTA[[#This Row],[JUMLAH]]="","",NOTA[[#This Row],[DISC 1-]]+NOTA[[#This Row],[DISC 2-]])</f>
        <v/>
      </c>
      <c r="AA370" s="40" t="str">
        <f>IF(NOTA[[#This Row],[JUMLAH]]="","",NOTA[[#This Row],[JUMLAH]]-NOTA[[#This Row],[DISC]])</f>
        <v/>
      </c>
      <c r="AB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40" t="str">
        <f>IF(OR(NOTA[[#This Row],[QTY]]="",NOTA[[#This Row],[HARGA SATUAN]]="",),"",NOTA[[#This Row],[QTY]]*NOTA[[#This Row],[HARGA SATUAN]])</f>
        <v/>
      </c>
      <c r="AF370" s="37" t="str">
        <f ca="1">IF(NOTA[ID_H]="","",INDEX(NOTA[TANGGAL],MATCH(,INDIRECT(ADDRESS(ROW(NOTA[TANGGAL]),COLUMN(NOTA[TANGGAL]))&amp;":"&amp;ADDRESS(ROW(),COLUMN(NOTA[TANGGAL]))),-1)))</f>
        <v/>
      </c>
      <c r="AG370" s="35" t="str">
        <f ca="1">IF(NOTA[[#This Row],[NAMA BARANG]]="","",INDEX(NOTA[SUPPLIER],MATCH(,INDIRECT(ADDRESS(ROW(NOTA[ID]),COLUMN(NOTA[ID]))&amp;":"&amp;ADDRESS(ROW(),COLUMN(NOTA[ID]))),-1)))</f>
        <v/>
      </c>
      <c r="AH370" s="35" t="str">
        <f ca="1">IF(NOTA[[#This Row],[ID_H]]="","",IF(NOTA[[#This Row],[FAKTUR]]="",INDIRECT(ADDRESS(ROW()-1,COLUMN())),NOTA[[#This Row],[FAKTUR]]))</f>
        <v/>
      </c>
      <c r="AI370" s="27" t="str">
        <f ca="1">IF(NOTA[[#This Row],[ID]]="","",COUNTIF(NOTA[ID_H],NOTA[[#This Row],[ID_H]]))</f>
        <v/>
      </c>
      <c r="AJ370" s="27" t="str">
        <f ca="1">IF(NOTA[[#This Row],[TGL.NOTA]]="",IF(NOTA[[#This Row],[SUPPLIER_H]]="","",AJ369),MONTH(NOTA[[#This Row],[TGL.NOTA]]))</f>
        <v/>
      </c>
      <c r="AK370" s="27" t="str">
        <f>LOWER(SUBSTITUTE(SUBSTITUTE(SUBSTITUTE(SUBSTITUTE(SUBSTITUTE(SUBSTITUTE(SUBSTITUTE(SUBSTITUTE(SUBSTITUTE(NOTA[NAMA BARANG]," ",),".",""),"-",""),"(",""),")",""),",",""),"/",""),"""",""),"+",""))</f>
        <v/>
      </c>
      <c r="AL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0" s="27" t="str">
        <f>IF(NOTA[[#This Row],[CONCAT4]]="","",_xlfn.IFNA(MATCH(NOTA[[#This Row],[CONCAT4]],[2]!RAW[CONCAT_H],0),FALSE))</f>
        <v/>
      </c>
      <c r="AP370" s="146" t="str">
        <f>IF(NOTA[[#This Row],[CONCAT1]]="","",MATCH(NOTA[[#This Row],[CONCAT1]],[3]!db[NB NOTA_C],0)+1)</f>
        <v/>
      </c>
    </row>
    <row r="371" spans="1:42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 t="str">
        <f ca="1">IF(NOTA[[#This Row],[NAMA BARANG]]="","",INDEX(NOTA[ID],MATCH(,INDIRECT(ADDRESS(ROW(NOTA[ID]),COLUMN(NOTA[ID]))&amp;":"&amp;ADDRESS(ROW(),COLUMN(NOTA[ID]))),-1)))</f>
        <v/>
      </c>
      <c r="E371" s="14"/>
      <c r="F371" s="16"/>
      <c r="G371" s="16"/>
      <c r="H371" s="20"/>
      <c r="I371" s="16"/>
      <c r="J371" s="37"/>
      <c r="K371" s="16"/>
      <c r="L371" s="16"/>
      <c r="M371" s="28"/>
      <c r="N371" s="16"/>
      <c r="O371" s="16"/>
      <c r="P371" s="35"/>
      <c r="Q371" s="38"/>
      <c r="R371" s="28"/>
      <c r="S371" s="39"/>
      <c r="T371" s="39"/>
      <c r="U371" s="40"/>
      <c r="V371" s="26"/>
      <c r="W371" s="40" t="str">
        <f>IF(NOTA[[#This Row],[HARGA/ CTN]]="",NOTA[[#This Row],[JUMLAH_H]],NOTA[[#This Row],[HARGA/ CTN]]*IF(NOTA[[#This Row],[C]]="",0,NOTA[[#This Row],[C]]))</f>
        <v/>
      </c>
      <c r="X371" s="40" t="str">
        <f>IF(NOTA[[#This Row],[JUMLAH]]="","",NOTA[[#This Row],[JUMLAH]]*NOTA[[#This Row],[DISC 1]])</f>
        <v/>
      </c>
      <c r="Y371" s="40" t="str">
        <f>IF(NOTA[[#This Row],[JUMLAH]]="","",(NOTA[[#This Row],[JUMLAH]]-NOTA[[#This Row],[DISC 1-]])*NOTA[[#This Row],[DISC 2]])</f>
        <v/>
      </c>
      <c r="Z371" s="40" t="str">
        <f>IF(NOTA[[#This Row],[JUMLAH]]="","",NOTA[[#This Row],[DISC 1-]]+NOTA[[#This Row],[DISC 2-]])</f>
        <v/>
      </c>
      <c r="AA371" s="40" t="str">
        <f>IF(NOTA[[#This Row],[JUMLAH]]="","",NOTA[[#This Row],[JUMLAH]]-NOTA[[#This Row],[DISC]])</f>
        <v/>
      </c>
      <c r="AB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40" t="str">
        <f>IF(OR(NOTA[[#This Row],[QTY]]="",NOTA[[#This Row],[HARGA SATUAN]]="",),"",NOTA[[#This Row],[QTY]]*NOTA[[#This Row],[HARGA SATUAN]])</f>
        <v/>
      </c>
      <c r="AF371" s="37" t="str">
        <f ca="1">IF(NOTA[ID_H]="","",INDEX(NOTA[TANGGAL],MATCH(,INDIRECT(ADDRESS(ROW(NOTA[TANGGAL]),COLUMN(NOTA[TANGGAL]))&amp;":"&amp;ADDRESS(ROW(),COLUMN(NOTA[TANGGAL]))),-1)))</f>
        <v/>
      </c>
      <c r="AG371" s="35" t="str">
        <f ca="1">IF(NOTA[[#This Row],[NAMA BARANG]]="","",INDEX(NOTA[SUPPLIER],MATCH(,INDIRECT(ADDRESS(ROW(NOTA[ID]),COLUMN(NOTA[ID]))&amp;":"&amp;ADDRESS(ROW(),COLUMN(NOTA[ID]))),-1)))</f>
        <v/>
      </c>
      <c r="AH371" s="35" t="str">
        <f ca="1">IF(NOTA[[#This Row],[ID_H]]="","",IF(NOTA[[#This Row],[FAKTUR]]="",INDIRECT(ADDRESS(ROW()-1,COLUMN())),NOTA[[#This Row],[FAKTUR]]))</f>
        <v/>
      </c>
      <c r="AI371" s="27" t="str">
        <f ca="1">IF(NOTA[[#This Row],[ID]]="","",COUNTIF(NOTA[ID_H],NOTA[[#This Row],[ID_H]]))</f>
        <v/>
      </c>
      <c r="AJ371" s="27" t="str">
        <f ca="1">IF(NOTA[[#This Row],[TGL.NOTA]]="",IF(NOTA[[#This Row],[SUPPLIER_H]]="","",AJ370),MONTH(NOTA[[#This Row],[TGL.NOTA]]))</f>
        <v/>
      </c>
      <c r="AK371" s="27" t="str">
        <f>LOWER(SUBSTITUTE(SUBSTITUTE(SUBSTITUTE(SUBSTITUTE(SUBSTITUTE(SUBSTITUTE(SUBSTITUTE(SUBSTITUTE(SUBSTITUTE(NOTA[NAMA BARANG]," ",),".",""),"-",""),"(",""),")",""),",",""),"/",""),"""",""),"+",""))</f>
        <v/>
      </c>
      <c r="AL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1" s="27" t="str">
        <f>IF(NOTA[[#This Row],[CONCAT4]]="","",_xlfn.IFNA(MATCH(NOTA[[#This Row],[CONCAT4]],[2]!RAW[CONCAT_H],0),FALSE))</f>
        <v/>
      </c>
      <c r="AP371" s="146" t="str">
        <f>IF(NOTA[[#This Row],[CONCAT1]]="","",MATCH(NOTA[[#This Row],[CONCAT1]],[3]!db[NB NOTA_C],0)+1)</f>
        <v/>
      </c>
    </row>
    <row r="372" spans="1:42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 t="str">
        <f ca="1">IF(NOTA[[#This Row],[NAMA BARANG]]="","",INDEX(NOTA[ID],MATCH(,INDIRECT(ADDRESS(ROW(NOTA[ID]),COLUMN(NOTA[ID]))&amp;":"&amp;ADDRESS(ROW(),COLUMN(NOTA[ID]))),-1)))</f>
        <v/>
      </c>
      <c r="E372" s="14"/>
      <c r="F372" s="16"/>
      <c r="G372" s="16"/>
      <c r="H372" s="20"/>
      <c r="I372" s="16"/>
      <c r="J372" s="37"/>
      <c r="K372" s="16"/>
      <c r="L372" s="16"/>
      <c r="M372" s="28"/>
      <c r="N372" s="16"/>
      <c r="O372" s="16"/>
      <c r="P372" s="35"/>
      <c r="Q372" s="38"/>
      <c r="R372" s="28"/>
      <c r="S372" s="39"/>
      <c r="T372" s="39"/>
      <c r="U372" s="40"/>
      <c r="V372" s="26"/>
      <c r="W372" s="40" t="str">
        <f>IF(NOTA[[#This Row],[HARGA/ CTN]]="",NOTA[[#This Row],[JUMLAH_H]],NOTA[[#This Row],[HARGA/ CTN]]*IF(NOTA[[#This Row],[C]]="",0,NOTA[[#This Row],[C]]))</f>
        <v/>
      </c>
      <c r="X372" s="40" t="str">
        <f>IF(NOTA[[#This Row],[JUMLAH]]="","",NOTA[[#This Row],[JUMLAH]]*NOTA[[#This Row],[DISC 1]])</f>
        <v/>
      </c>
      <c r="Y372" s="40" t="str">
        <f>IF(NOTA[[#This Row],[JUMLAH]]="","",(NOTA[[#This Row],[JUMLAH]]-NOTA[[#This Row],[DISC 1-]])*NOTA[[#This Row],[DISC 2]])</f>
        <v/>
      </c>
      <c r="Z372" s="40" t="str">
        <f>IF(NOTA[[#This Row],[JUMLAH]]="","",NOTA[[#This Row],[DISC 1-]]+NOTA[[#This Row],[DISC 2-]])</f>
        <v/>
      </c>
      <c r="AA372" s="40" t="str">
        <f>IF(NOTA[[#This Row],[JUMLAH]]="","",NOTA[[#This Row],[JUMLAH]]-NOTA[[#This Row],[DISC]])</f>
        <v/>
      </c>
      <c r="AB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40" t="str">
        <f>IF(OR(NOTA[[#This Row],[QTY]]="",NOTA[[#This Row],[HARGA SATUAN]]="",),"",NOTA[[#This Row],[QTY]]*NOTA[[#This Row],[HARGA SATUAN]])</f>
        <v/>
      </c>
      <c r="AF372" s="37" t="str">
        <f ca="1">IF(NOTA[ID_H]="","",INDEX(NOTA[TANGGAL],MATCH(,INDIRECT(ADDRESS(ROW(NOTA[TANGGAL]),COLUMN(NOTA[TANGGAL]))&amp;":"&amp;ADDRESS(ROW(),COLUMN(NOTA[TANGGAL]))),-1)))</f>
        <v/>
      </c>
      <c r="AG372" s="35" t="str">
        <f ca="1">IF(NOTA[[#This Row],[NAMA BARANG]]="","",INDEX(NOTA[SUPPLIER],MATCH(,INDIRECT(ADDRESS(ROW(NOTA[ID]),COLUMN(NOTA[ID]))&amp;":"&amp;ADDRESS(ROW(),COLUMN(NOTA[ID]))),-1)))</f>
        <v/>
      </c>
      <c r="AH372" s="35" t="str">
        <f ca="1">IF(NOTA[[#This Row],[ID_H]]="","",IF(NOTA[[#This Row],[FAKTUR]]="",INDIRECT(ADDRESS(ROW()-1,COLUMN())),NOTA[[#This Row],[FAKTUR]]))</f>
        <v/>
      </c>
      <c r="AI372" s="27" t="str">
        <f ca="1">IF(NOTA[[#This Row],[ID]]="","",COUNTIF(NOTA[ID_H],NOTA[[#This Row],[ID_H]]))</f>
        <v/>
      </c>
      <c r="AJ372" s="27" t="str">
        <f ca="1">IF(NOTA[[#This Row],[TGL.NOTA]]="",IF(NOTA[[#This Row],[SUPPLIER_H]]="","",AJ371),MONTH(NOTA[[#This Row],[TGL.NOTA]]))</f>
        <v/>
      </c>
      <c r="AK372" s="27" t="str">
        <f>LOWER(SUBSTITUTE(SUBSTITUTE(SUBSTITUTE(SUBSTITUTE(SUBSTITUTE(SUBSTITUTE(SUBSTITUTE(SUBSTITUTE(SUBSTITUTE(NOTA[NAMA BARANG]," ",),".",""),"-",""),"(",""),")",""),",",""),"/",""),"""",""),"+",""))</f>
        <v/>
      </c>
      <c r="AL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2" s="27" t="str">
        <f>IF(NOTA[[#This Row],[CONCAT4]]="","",_xlfn.IFNA(MATCH(NOTA[[#This Row],[CONCAT4]],[2]!RAW[CONCAT_H],0),FALSE))</f>
        <v/>
      </c>
      <c r="AP372" s="146" t="str">
        <f>IF(NOTA[[#This Row],[CONCAT1]]="","",MATCH(NOTA[[#This Row],[CONCAT1]],[3]!db[NB NOTA_C],0)+1)</f>
        <v/>
      </c>
    </row>
    <row r="373" spans="1:42" ht="20.10000000000000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 t="str">
        <f ca="1">IF(NOTA[[#This Row],[NAMA BARANG]]="","",INDEX(NOTA[ID],MATCH(,INDIRECT(ADDRESS(ROW(NOTA[ID]),COLUMN(NOTA[ID]))&amp;":"&amp;ADDRESS(ROW(),COLUMN(NOTA[ID]))),-1)))</f>
        <v/>
      </c>
      <c r="E373" s="14"/>
      <c r="F373" s="16"/>
      <c r="G373" s="16"/>
      <c r="H373" s="20"/>
      <c r="I373" s="16"/>
      <c r="J373" s="37"/>
      <c r="K373" s="16"/>
      <c r="L373" s="16"/>
      <c r="M373" s="28"/>
      <c r="N373" s="16"/>
      <c r="O373" s="16"/>
      <c r="P373" s="35"/>
      <c r="Q373" s="38"/>
      <c r="R373" s="28"/>
      <c r="S373" s="39"/>
      <c r="T373" s="39"/>
      <c r="U373" s="40"/>
      <c r="V373" s="26"/>
      <c r="W373" s="40" t="str">
        <f>IF(NOTA[[#This Row],[HARGA/ CTN]]="",NOTA[[#This Row],[JUMLAH_H]],NOTA[[#This Row],[HARGA/ CTN]]*IF(NOTA[[#This Row],[C]]="",0,NOTA[[#This Row],[C]]))</f>
        <v/>
      </c>
      <c r="X373" s="40" t="str">
        <f>IF(NOTA[[#This Row],[JUMLAH]]="","",NOTA[[#This Row],[JUMLAH]]*NOTA[[#This Row],[DISC 1]])</f>
        <v/>
      </c>
      <c r="Y373" s="40" t="str">
        <f>IF(NOTA[[#This Row],[JUMLAH]]="","",(NOTA[[#This Row],[JUMLAH]]-NOTA[[#This Row],[DISC 1-]])*NOTA[[#This Row],[DISC 2]])</f>
        <v/>
      </c>
      <c r="Z373" s="40" t="str">
        <f>IF(NOTA[[#This Row],[JUMLAH]]="","",NOTA[[#This Row],[DISC 1-]]+NOTA[[#This Row],[DISC 2-]])</f>
        <v/>
      </c>
      <c r="AA373" s="40" t="str">
        <f>IF(NOTA[[#This Row],[JUMLAH]]="","",NOTA[[#This Row],[JUMLAH]]-NOTA[[#This Row],[DISC]])</f>
        <v/>
      </c>
      <c r="AB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40" t="str">
        <f>IF(OR(NOTA[[#This Row],[QTY]]="",NOTA[[#This Row],[HARGA SATUAN]]="",),"",NOTA[[#This Row],[QTY]]*NOTA[[#This Row],[HARGA SATUAN]])</f>
        <v/>
      </c>
      <c r="AF373" s="37" t="str">
        <f ca="1">IF(NOTA[ID_H]="","",INDEX(NOTA[TANGGAL],MATCH(,INDIRECT(ADDRESS(ROW(NOTA[TANGGAL]),COLUMN(NOTA[TANGGAL]))&amp;":"&amp;ADDRESS(ROW(),COLUMN(NOTA[TANGGAL]))),-1)))</f>
        <v/>
      </c>
      <c r="AG373" s="35" t="str">
        <f ca="1">IF(NOTA[[#This Row],[NAMA BARANG]]="","",INDEX(NOTA[SUPPLIER],MATCH(,INDIRECT(ADDRESS(ROW(NOTA[ID]),COLUMN(NOTA[ID]))&amp;":"&amp;ADDRESS(ROW(),COLUMN(NOTA[ID]))),-1)))</f>
        <v/>
      </c>
      <c r="AH373" s="35" t="str">
        <f ca="1">IF(NOTA[[#This Row],[ID_H]]="","",IF(NOTA[[#This Row],[FAKTUR]]="",INDIRECT(ADDRESS(ROW()-1,COLUMN())),NOTA[[#This Row],[FAKTUR]]))</f>
        <v/>
      </c>
      <c r="AI373" s="27" t="str">
        <f ca="1">IF(NOTA[[#This Row],[ID]]="","",COUNTIF(NOTA[ID_H],NOTA[[#This Row],[ID_H]]))</f>
        <v/>
      </c>
      <c r="AJ373" s="27" t="str">
        <f ca="1">IF(NOTA[[#This Row],[TGL.NOTA]]="",IF(NOTA[[#This Row],[SUPPLIER_H]]="","",AJ372),MONTH(NOTA[[#This Row],[TGL.NOTA]]))</f>
        <v/>
      </c>
      <c r="AK373" s="27" t="str">
        <f>LOWER(SUBSTITUTE(SUBSTITUTE(SUBSTITUTE(SUBSTITUTE(SUBSTITUTE(SUBSTITUTE(SUBSTITUTE(SUBSTITUTE(SUBSTITUTE(NOTA[NAMA BARANG]," ",),".",""),"-",""),"(",""),")",""),",",""),"/",""),"""",""),"+",""))</f>
        <v/>
      </c>
      <c r="AL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3" s="27" t="str">
        <f>IF(NOTA[[#This Row],[CONCAT4]]="","",_xlfn.IFNA(MATCH(NOTA[[#This Row],[CONCAT4]],[2]!RAW[CONCAT_H],0),FALSE))</f>
        <v/>
      </c>
      <c r="AP373" s="146" t="str">
        <f>IF(NOTA[[#This Row],[CONCAT1]]="","",MATCH(NOTA[[#This Row],[CONCAT1]],[3]!db[NB NOTA_C],0)+1)</f>
        <v/>
      </c>
    </row>
    <row r="374" spans="1:42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 t="str">
        <f ca="1">IF(NOTA[[#This Row],[NAMA BARANG]]="","",INDEX(NOTA[ID],MATCH(,INDIRECT(ADDRESS(ROW(NOTA[ID]),COLUMN(NOTA[ID]))&amp;":"&amp;ADDRESS(ROW(),COLUMN(NOTA[ID]))),-1)))</f>
        <v/>
      </c>
      <c r="E374" s="14"/>
      <c r="F374" s="16"/>
      <c r="G374" s="16"/>
      <c r="H374" s="20"/>
      <c r="I374" s="16"/>
      <c r="J374" s="37"/>
      <c r="K374" s="16"/>
      <c r="L374" s="16"/>
      <c r="M374" s="28"/>
      <c r="N374" s="16"/>
      <c r="O374" s="16"/>
      <c r="P374" s="35"/>
      <c r="Q374" s="38"/>
      <c r="R374" s="28"/>
      <c r="S374" s="39"/>
      <c r="T374" s="39"/>
      <c r="U374" s="40"/>
      <c r="V374" s="26"/>
      <c r="W374" s="40" t="str">
        <f>IF(NOTA[[#This Row],[HARGA/ CTN]]="",NOTA[[#This Row],[JUMLAH_H]],NOTA[[#This Row],[HARGA/ CTN]]*IF(NOTA[[#This Row],[C]]="",0,NOTA[[#This Row],[C]]))</f>
        <v/>
      </c>
      <c r="X374" s="40" t="str">
        <f>IF(NOTA[[#This Row],[JUMLAH]]="","",NOTA[[#This Row],[JUMLAH]]*NOTA[[#This Row],[DISC 1]])</f>
        <v/>
      </c>
      <c r="Y374" s="40" t="str">
        <f>IF(NOTA[[#This Row],[JUMLAH]]="","",(NOTA[[#This Row],[JUMLAH]]-NOTA[[#This Row],[DISC 1-]])*NOTA[[#This Row],[DISC 2]])</f>
        <v/>
      </c>
      <c r="Z374" s="40" t="str">
        <f>IF(NOTA[[#This Row],[JUMLAH]]="","",NOTA[[#This Row],[DISC 1-]]+NOTA[[#This Row],[DISC 2-]])</f>
        <v/>
      </c>
      <c r="AA374" s="40" t="str">
        <f>IF(NOTA[[#This Row],[JUMLAH]]="","",NOTA[[#This Row],[JUMLAH]]-NOTA[[#This Row],[DISC]])</f>
        <v/>
      </c>
      <c r="AB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40" t="str">
        <f>IF(OR(NOTA[[#This Row],[QTY]]="",NOTA[[#This Row],[HARGA SATUAN]]="",),"",NOTA[[#This Row],[QTY]]*NOTA[[#This Row],[HARGA SATUAN]])</f>
        <v/>
      </c>
      <c r="AF374" s="37" t="str">
        <f ca="1">IF(NOTA[ID_H]="","",INDEX(NOTA[TANGGAL],MATCH(,INDIRECT(ADDRESS(ROW(NOTA[TANGGAL]),COLUMN(NOTA[TANGGAL]))&amp;":"&amp;ADDRESS(ROW(),COLUMN(NOTA[TANGGAL]))),-1)))</f>
        <v/>
      </c>
      <c r="AG374" s="35" t="str">
        <f ca="1">IF(NOTA[[#This Row],[NAMA BARANG]]="","",INDEX(NOTA[SUPPLIER],MATCH(,INDIRECT(ADDRESS(ROW(NOTA[ID]),COLUMN(NOTA[ID]))&amp;":"&amp;ADDRESS(ROW(),COLUMN(NOTA[ID]))),-1)))</f>
        <v/>
      </c>
      <c r="AH374" s="35" t="str">
        <f ca="1">IF(NOTA[[#This Row],[ID_H]]="","",IF(NOTA[[#This Row],[FAKTUR]]="",INDIRECT(ADDRESS(ROW()-1,COLUMN())),NOTA[[#This Row],[FAKTUR]]))</f>
        <v/>
      </c>
      <c r="AI374" s="27" t="str">
        <f ca="1">IF(NOTA[[#This Row],[ID]]="","",COUNTIF(NOTA[ID_H],NOTA[[#This Row],[ID_H]]))</f>
        <v/>
      </c>
      <c r="AJ374" s="27" t="str">
        <f ca="1">IF(NOTA[[#This Row],[TGL.NOTA]]="",IF(NOTA[[#This Row],[SUPPLIER_H]]="","",AJ373),MONTH(NOTA[[#This Row],[TGL.NOTA]]))</f>
        <v/>
      </c>
      <c r="AK374" s="27" t="str">
        <f>LOWER(SUBSTITUTE(SUBSTITUTE(SUBSTITUTE(SUBSTITUTE(SUBSTITUTE(SUBSTITUTE(SUBSTITUTE(SUBSTITUTE(SUBSTITUTE(NOTA[NAMA BARANG]," ",),".",""),"-",""),"(",""),")",""),",",""),"/",""),"""",""),"+",""))</f>
        <v/>
      </c>
      <c r="AL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4" s="27" t="str">
        <f>IF(NOTA[[#This Row],[CONCAT4]]="","",_xlfn.IFNA(MATCH(NOTA[[#This Row],[CONCAT4]],[2]!RAW[CONCAT_H],0),FALSE))</f>
        <v/>
      </c>
      <c r="AP374" s="146" t="str">
        <f>IF(NOTA[[#This Row],[CONCAT1]]="","",MATCH(NOTA[[#This Row],[CONCAT1]],[3]!db[NB NOTA_C],0)+1)</f>
        <v/>
      </c>
    </row>
    <row r="375" spans="1:42" ht="20.10000000000000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 t="str">
        <f ca="1">IF(NOTA[[#This Row],[NAMA BARANG]]="","",INDEX(NOTA[ID],MATCH(,INDIRECT(ADDRESS(ROW(NOTA[ID]),COLUMN(NOTA[ID]))&amp;":"&amp;ADDRESS(ROW(),COLUMN(NOTA[ID]))),-1)))</f>
        <v/>
      </c>
      <c r="E375" s="14"/>
      <c r="F375" s="16"/>
      <c r="G375" s="16"/>
      <c r="H375" s="20"/>
      <c r="I375" s="16"/>
      <c r="J375" s="37"/>
      <c r="K375" s="16"/>
      <c r="L375" s="16"/>
      <c r="M375" s="28"/>
      <c r="N375" s="16"/>
      <c r="O375" s="16"/>
      <c r="P375" s="35"/>
      <c r="Q375" s="38"/>
      <c r="R375" s="28"/>
      <c r="S375" s="39"/>
      <c r="T375" s="39"/>
      <c r="U375" s="40"/>
      <c r="V375" s="26"/>
      <c r="W375" s="40" t="str">
        <f>IF(NOTA[[#This Row],[HARGA/ CTN]]="",NOTA[[#This Row],[JUMLAH_H]],NOTA[[#This Row],[HARGA/ CTN]]*IF(NOTA[[#This Row],[C]]="",0,NOTA[[#This Row],[C]]))</f>
        <v/>
      </c>
      <c r="X375" s="40" t="str">
        <f>IF(NOTA[[#This Row],[JUMLAH]]="","",NOTA[[#This Row],[JUMLAH]]*NOTA[[#This Row],[DISC 1]])</f>
        <v/>
      </c>
      <c r="Y375" s="40" t="str">
        <f>IF(NOTA[[#This Row],[JUMLAH]]="","",(NOTA[[#This Row],[JUMLAH]]-NOTA[[#This Row],[DISC 1-]])*NOTA[[#This Row],[DISC 2]])</f>
        <v/>
      </c>
      <c r="Z375" s="40" t="str">
        <f>IF(NOTA[[#This Row],[JUMLAH]]="","",NOTA[[#This Row],[DISC 1-]]+NOTA[[#This Row],[DISC 2-]])</f>
        <v/>
      </c>
      <c r="AA375" s="40" t="str">
        <f>IF(NOTA[[#This Row],[JUMLAH]]="","",NOTA[[#This Row],[JUMLAH]]-NOTA[[#This Row],[DISC]])</f>
        <v/>
      </c>
      <c r="AB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40" t="str">
        <f>IF(OR(NOTA[[#This Row],[QTY]]="",NOTA[[#This Row],[HARGA SATUAN]]="",),"",NOTA[[#This Row],[QTY]]*NOTA[[#This Row],[HARGA SATUAN]])</f>
        <v/>
      </c>
      <c r="AF375" s="37" t="str">
        <f ca="1">IF(NOTA[ID_H]="","",INDEX(NOTA[TANGGAL],MATCH(,INDIRECT(ADDRESS(ROW(NOTA[TANGGAL]),COLUMN(NOTA[TANGGAL]))&amp;":"&amp;ADDRESS(ROW(),COLUMN(NOTA[TANGGAL]))),-1)))</f>
        <v/>
      </c>
      <c r="AG375" s="35" t="str">
        <f ca="1">IF(NOTA[[#This Row],[NAMA BARANG]]="","",INDEX(NOTA[SUPPLIER],MATCH(,INDIRECT(ADDRESS(ROW(NOTA[ID]),COLUMN(NOTA[ID]))&amp;":"&amp;ADDRESS(ROW(),COLUMN(NOTA[ID]))),-1)))</f>
        <v/>
      </c>
      <c r="AH375" s="35" t="str">
        <f ca="1">IF(NOTA[[#This Row],[ID_H]]="","",IF(NOTA[[#This Row],[FAKTUR]]="",INDIRECT(ADDRESS(ROW()-1,COLUMN())),NOTA[[#This Row],[FAKTUR]]))</f>
        <v/>
      </c>
      <c r="AI375" s="27" t="str">
        <f ca="1">IF(NOTA[[#This Row],[ID]]="","",COUNTIF(NOTA[ID_H],NOTA[[#This Row],[ID_H]]))</f>
        <v/>
      </c>
      <c r="AJ375" s="27" t="str">
        <f ca="1">IF(NOTA[[#This Row],[TGL.NOTA]]="",IF(NOTA[[#This Row],[SUPPLIER_H]]="","",AJ374),MONTH(NOTA[[#This Row],[TGL.NOTA]]))</f>
        <v/>
      </c>
      <c r="AK375" s="27" t="str">
        <f>LOWER(SUBSTITUTE(SUBSTITUTE(SUBSTITUTE(SUBSTITUTE(SUBSTITUTE(SUBSTITUTE(SUBSTITUTE(SUBSTITUTE(SUBSTITUTE(NOTA[NAMA BARANG]," ",),".",""),"-",""),"(",""),")",""),",",""),"/",""),"""",""),"+",""))</f>
        <v/>
      </c>
      <c r="AL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5" s="27" t="str">
        <f>IF(NOTA[[#This Row],[CONCAT4]]="","",_xlfn.IFNA(MATCH(NOTA[[#This Row],[CONCAT4]],[2]!RAW[CONCAT_H],0),FALSE))</f>
        <v/>
      </c>
      <c r="AP375" s="146" t="str">
        <f>IF(NOTA[[#This Row],[CONCAT1]]="","",MATCH(NOTA[[#This Row],[CONCAT1]],[3]!db[NB NOTA_C],0)+1)</f>
        <v/>
      </c>
    </row>
    <row r="376" spans="1:42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 t="str">
        <f ca="1">IF(NOTA[[#This Row],[NAMA BARANG]]="","",INDEX(NOTA[ID],MATCH(,INDIRECT(ADDRESS(ROW(NOTA[ID]),COLUMN(NOTA[ID]))&amp;":"&amp;ADDRESS(ROW(),COLUMN(NOTA[ID]))),-1)))</f>
        <v/>
      </c>
      <c r="E376" s="14"/>
      <c r="F376" s="16"/>
      <c r="G376" s="16"/>
      <c r="H376" s="20"/>
      <c r="I376" s="16"/>
      <c r="J376" s="37"/>
      <c r="K376" s="16"/>
      <c r="L376" s="16"/>
      <c r="M376" s="28"/>
      <c r="N376" s="16"/>
      <c r="O376" s="16"/>
      <c r="P376" s="35"/>
      <c r="Q376" s="38"/>
      <c r="R376" s="28"/>
      <c r="S376" s="39"/>
      <c r="T376" s="39"/>
      <c r="U376" s="40"/>
      <c r="V376" s="26"/>
      <c r="W376" s="40" t="str">
        <f>IF(NOTA[[#This Row],[HARGA/ CTN]]="",NOTA[[#This Row],[JUMLAH_H]],NOTA[[#This Row],[HARGA/ CTN]]*IF(NOTA[[#This Row],[C]]="",0,NOTA[[#This Row],[C]]))</f>
        <v/>
      </c>
      <c r="X376" s="40" t="str">
        <f>IF(NOTA[[#This Row],[JUMLAH]]="","",NOTA[[#This Row],[JUMLAH]]*NOTA[[#This Row],[DISC 1]])</f>
        <v/>
      </c>
      <c r="Y376" s="40" t="str">
        <f>IF(NOTA[[#This Row],[JUMLAH]]="","",(NOTA[[#This Row],[JUMLAH]]-NOTA[[#This Row],[DISC 1-]])*NOTA[[#This Row],[DISC 2]])</f>
        <v/>
      </c>
      <c r="Z376" s="40" t="str">
        <f>IF(NOTA[[#This Row],[JUMLAH]]="","",NOTA[[#This Row],[DISC 1-]]+NOTA[[#This Row],[DISC 2-]])</f>
        <v/>
      </c>
      <c r="AA376" s="40" t="str">
        <f>IF(NOTA[[#This Row],[JUMLAH]]="","",NOTA[[#This Row],[JUMLAH]]-NOTA[[#This Row],[DISC]])</f>
        <v/>
      </c>
      <c r="AB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40" t="str">
        <f>IF(OR(NOTA[[#This Row],[QTY]]="",NOTA[[#This Row],[HARGA SATUAN]]="",),"",NOTA[[#This Row],[QTY]]*NOTA[[#This Row],[HARGA SATUAN]])</f>
        <v/>
      </c>
      <c r="AF376" s="37" t="str">
        <f ca="1">IF(NOTA[ID_H]="","",INDEX(NOTA[TANGGAL],MATCH(,INDIRECT(ADDRESS(ROW(NOTA[TANGGAL]),COLUMN(NOTA[TANGGAL]))&amp;":"&amp;ADDRESS(ROW(),COLUMN(NOTA[TANGGAL]))),-1)))</f>
        <v/>
      </c>
      <c r="AG376" s="35" t="str">
        <f ca="1">IF(NOTA[[#This Row],[NAMA BARANG]]="","",INDEX(NOTA[SUPPLIER],MATCH(,INDIRECT(ADDRESS(ROW(NOTA[ID]),COLUMN(NOTA[ID]))&amp;":"&amp;ADDRESS(ROW(),COLUMN(NOTA[ID]))),-1)))</f>
        <v/>
      </c>
      <c r="AH376" s="35" t="str">
        <f ca="1">IF(NOTA[[#This Row],[ID_H]]="","",IF(NOTA[[#This Row],[FAKTUR]]="",INDIRECT(ADDRESS(ROW()-1,COLUMN())),NOTA[[#This Row],[FAKTUR]]))</f>
        <v/>
      </c>
      <c r="AI376" s="27" t="str">
        <f ca="1">IF(NOTA[[#This Row],[ID]]="","",COUNTIF(NOTA[ID_H],NOTA[[#This Row],[ID_H]]))</f>
        <v/>
      </c>
      <c r="AJ376" s="27" t="str">
        <f ca="1">IF(NOTA[[#This Row],[TGL.NOTA]]="",IF(NOTA[[#This Row],[SUPPLIER_H]]="","",AJ375),MONTH(NOTA[[#This Row],[TGL.NOTA]]))</f>
        <v/>
      </c>
      <c r="AK376" s="27" t="str">
        <f>LOWER(SUBSTITUTE(SUBSTITUTE(SUBSTITUTE(SUBSTITUTE(SUBSTITUTE(SUBSTITUTE(SUBSTITUTE(SUBSTITUTE(SUBSTITUTE(NOTA[NAMA BARANG]," ",),".",""),"-",""),"(",""),")",""),",",""),"/",""),"""",""),"+",""))</f>
        <v/>
      </c>
      <c r="AL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6" s="27" t="str">
        <f>IF(NOTA[[#This Row],[CONCAT4]]="","",_xlfn.IFNA(MATCH(NOTA[[#This Row],[CONCAT4]],[2]!RAW[CONCAT_H],0),FALSE))</f>
        <v/>
      </c>
      <c r="AP376" s="146" t="str">
        <f>IF(NOTA[[#This Row],[CONCAT1]]="","",MATCH(NOTA[[#This Row],[CONCAT1]],[3]!db[NB NOTA_C],0)+1)</f>
        <v/>
      </c>
    </row>
    <row r="377" spans="1:42" ht="20.10000000000000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 t="str">
        <f ca="1">IF(NOTA[[#This Row],[NAMA BARANG]]="","",INDEX(NOTA[ID],MATCH(,INDIRECT(ADDRESS(ROW(NOTA[ID]),COLUMN(NOTA[ID]))&amp;":"&amp;ADDRESS(ROW(),COLUMN(NOTA[ID]))),-1)))</f>
        <v/>
      </c>
      <c r="E377" s="14"/>
      <c r="F377" s="16"/>
      <c r="G377" s="16"/>
      <c r="H377" s="20"/>
      <c r="I377" s="16"/>
      <c r="J377" s="37"/>
      <c r="K377" s="16"/>
      <c r="L377" s="16"/>
      <c r="M377" s="28"/>
      <c r="N377" s="16"/>
      <c r="O377" s="16"/>
      <c r="P377" s="35"/>
      <c r="Q377" s="38"/>
      <c r="R377" s="28"/>
      <c r="S377" s="39"/>
      <c r="T377" s="39"/>
      <c r="U377" s="40"/>
      <c r="V377" s="26"/>
      <c r="W377" s="40" t="str">
        <f>IF(NOTA[[#This Row],[HARGA/ CTN]]="",NOTA[[#This Row],[JUMLAH_H]],NOTA[[#This Row],[HARGA/ CTN]]*IF(NOTA[[#This Row],[C]]="",0,NOTA[[#This Row],[C]]))</f>
        <v/>
      </c>
      <c r="X377" s="40" t="str">
        <f>IF(NOTA[[#This Row],[JUMLAH]]="","",NOTA[[#This Row],[JUMLAH]]*NOTA[[#This Row],[DISC 1]])</f>
        <v/>
      </c>
      <c r="Y377" s="40" t="str">
        <f>IF(NOTA[[#This Row],[JUMLAH]]="","",(NOTA[[#This Row],[JUMLAH]]-NOTA[[#This Row],[DISC 1-]])*NOTA[[#This Row],[DISC 2]])</f>
        <v/>
      </c>
      <c r="Z377" s="40" t="str">
        <f>IF(NOTA[[#This Row],[JUMLAH]]="","",NOTA[[#This Row],[DISC 1-]]+NOTA[[#This Row],[DISC 2-]])</f>
        <v/>
      </c>
      <c r="AA377" s="40" t="str">
        <f>IF(NOTA[[#This Row],[JUMLAH]]="","",NOTA[[#This Row],[JUMLAH]]-NOTA[[#This Row],[DISC]])</f>
        <v/>
      </c>
      <c r="AB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40" t="str">
        <f>IF(OR(NOTA[[#This Row],[QTY]]="",NOTA[[#This Row],[HARGA SATUAN]]="",),"",NOTA[[#This Row],[QTY]]*NOTA[[#This Row],[HARGA SATUAN]])</f>
        <v/>
      </c>
      <c r="AF377" s="37" t="str">
        <f ca="1">IF(NOTA[ID_H]="","",INDEX(NOTA[TANGGAL],MATCH(,INDIRECT(ADDRESS(ROW(NOTA[TANGGAL]),COLUMN(NOTA[TANGGAL]))&amp;":"&amp;ADDRESS(ROW(),COLUMN(NOTA[TANGGAL]))),-1)))</f>
        <v/>
      </c>
      <c r="AG377" s="35" t="str">
        <f ca="1">IF(NOTA[[#This Row],[NAMA BARANG]]="","",INDEX(NOTA[SUPPLIER],MATCH(,INDIRECT(ADDRESS(ROW(NOTA[ID]),COLUMN(NOTA[ID]))&amp;":"&amp;ADDRESS(ROW(),COLUMN(NOTA[ID]))),-1)))</f>
        <v/>
      </c>
      <c r="AH377" s="35" t="str">
        <f ca="1">IF(NOTA[[#This Row],[ID_H]]="","",IF(NOTA[[#This Row],[FAKTUR]]="",INDIRECT(ADDRESS(ROW()-1,COLUMN())),NOTA[[#This Row],[FAKTUR]]))</f>
        <v/>
      </c>
      <c r="AI377" s="27" t="str">
        <f ca="1">IF(NOTA[[#This Row],[ID]]="","",COUNTIF(NOTA[ID_H],NOTA[[#This Row],[ID_H]]))</f>
        <v/>
      </c>
      <c r="AJ377" s="27" t="str">
        <f ca="1">IF(NOTA[[#This Row],[TGL.NOTA]]="",IF(NOTA[[#This Row],[SUPPLIER_H]]="","",AJ376),MONTH(NOTA[[#This Row],[TGL.NOTA]]))</f>
        <v/>
      </c>
      <c r="AK377" s="27" t="str">
        <f>LOWER(SUBSTITUTE(SUBSTITUTE(SUBSTITUTE(SUBSTITUTE(SUBSTITUTE(SUBSTITUTE(SUBSTITUTE(SUBSTITUTE(SUBSTITUTE(NOTA[NAMA BARANG]," ",),".",""),"-",""),"(",""),")",""),",",""),"/",""),"""",""),"+",""))</f>
        <v/>
      </c>
      <c r="AL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7" s="27" t="str">
        <f>IF(NOTA[[#This Row],[CONCAT4]]="","",_xlfn.IFNA(MATCH(NOTA[[#This Row],[CONCAT4]],[2]!RAW[CONCAT_H],0),FALSE))</f>
        <v/>
      </c>
      <c r="AP377" s="146" t="str">
        <f>IF(NOTA[[#This Row],[CONCAT1]]="","",MATCH(NOTA[[#This Row],[CONCAT1]],[3]!db[NB NOTA_C],0)+1)</f>
        <v/>
      </c>
    </row>
    <row r="378" spans="1:42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 t="str">
        <f ca="1">IF(NOTA[[#This Row],[NAMA BARANG]]="","",INDEX(NOTA[ID],MATCH(,INDIRECT(ADDRESS(ROW(NOTA[ID]),COLUMN(NOTA[ID]))&amp;":"&amp;ADDRESS(ROW(),COLUMN(NOTA[ID]))),-1)))</f>
        <v/>
      </c>
      <c r="E378" s="14"/>
      <c r="F378" s="16"/>
      <c r="G378" s="16"/>
      <c r="H378" s="20"/>
      <c r="I378" s="16"/>
      <c r="J378" s="37"/>
      <c r="K378" s="16"/>
      <c r="L378" s="16"/>
      <c r="M378" s="28"/>
      <c r="N378" s="16"/>
      <c r="O378" s="16"/>
      <c r="P378" s="35"/>
      <c r="Q378" s="38"/>
      <c r="R378" s="28"/>
      <c r="S378" s="39"/>
      <c r="T378" s="39"/>
      <c r="U378" s="40"/>
      <c r="V378" s="26"/>
      <c r="W378" s="40" t="str">
        <f>IF(NOTA[[#This Row],[HARGA/ CTN]]="",NOTA[[#This Row],[JUMLAH_H]],NOTA[[#This Row],[HARGA/ CTN]]*IF(NOTA[[#This Row],[C]]="",0,NOTA[[#This Row],[C]]))</f>
        <v/>
      </c>
      <c r="X378" s="40" t="str">
        <f>IF(NOTA[[#This Row],[JUMLAH]]="","",NOTA[[#This Row],[JUMLAH]]*NOTA[[#This Row],[DISC 1]])</f>
        <v/>
      </c>
      <c r="Y378" s="40" t="str">
        <f>IF(NOTA[[#This Row],[JUMLAH]]="","",(NOTA[[#This Row],[JUMLAH]]-NOTA[[#This Row],[DISC 1-]])*NOTA[[#This Row],[DISC 2]])</f>
        <v/>
      </c>
      <c r="Z378" s="40" t="str">
        <f>IF(NOTA[[#This Row],[JUMLAH]]="","",NOTA[[#This Row],[DISC 1-]]+NOTA[[#This Row],[DISC 2-]])</f>
        <v/>
      </c>
      <c r="AA378" s="40" t="str">
        <f>IF(NOTA[[#This Row],[JUMLAH]]="","",NOTA[[#This Row],[JUMLAH]]-NOTA[[#This Row],[DISC]])</f>
        <v/>
      </c>
      <c r="AB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40" t="str">
        <f>IF(OR(NOTA[[#This Row],[QTY]]="",NOTA[[#This Row],[HARGA SATUAN]]="",),"",NOTA[[#This Row],[QTY]]*NOTA[[#This Row],[HARGA SATUAN]])</f>
        <v/>
      </c>
      <c r="AF378" s="37" t="str">
        <f ca="1">IF(NOTA[ID_H]="","",INDEX(NOTA[TANGGAL],MATCH(,INDIRECT(ADDRESS(ROW(NOTA[TANGGAL]),COLUMN(NOTA[TANGGAL]))&amp;":"&amp;ADDRESS(ROW(),COLUMN(NOTA[TANGGAL]))),-1)))</f>
        <v/>
      </c>
      <c r="AG378" s="35" t="str">
        <f ca="1">IF(NOTA[[#This Row],[NAMA BARANG]]="","",INDEX(NOTA[SUPPLIER],MATCH(,INDIRECT(ADDRESS(ROW(NOTA[ID]),COLUMN(NOTA[ID]))&amp;":"&amp;ADDRESS(ROW(),COLUMN(NOTA[ID]))),-1)))</f>
        <v/>
      </c>
      <c r="AH378" s="35" t="str">
        <f ca="1">IF(NOTA[[#This Row],[ID_H]]="","",IF(NOTA[[#This Row],[FAKTUR]]="",INDIRECT(ADDRESS(ROW()-1,COLUMN())),NOTA[[#This Row],[FAKTUR]]))</f>
        <v/>
      </c>
      <c r="AI378" s="27" t="str">
        <f ca="1">IF(NOTA[[#This Row],[ID]]="","",COUNTIF(NOTA[ID_H],NOTA[[#This Row],[ID_H]]))</f>
        <v/>
      </c>
      <c r="AJ378" s="27" t="str">
        <f ca="1">IF(NOTA[[#This Row],[TGL.NOTA]]="",IF(NOTA[[#This Row],[SUPPLIER_H]]="","",AJ377),MONTH(NOTA[[#This Row],[TGL.NOTA]]))</f>
        <v/>
      </c>
      <c r="AK378" s="27" t="str">
        <f>LOWER(SUBSTITUTE(SUBSTITUTE(SUBSTITUTE(SUBSTITUTE(SUBSTITUTE(SUBSTITUTE(SUBSTITUTE(SUBSTITUTE(SUBSTITUTE(NOTA[NAMA BARANG]," ",),".",""),"-",""),"(",""),")",""),",",""),"/",""),"""",""),"+",""))</f>
        <v/>
      </c>
      <c r="AL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8" s="27" t="str">
        <f>IF(NOTA[[#This Row],[CONCAT4]]="","",_xlfn.IFNA(MATCH(NOTA[[#This Row],[CONCAT4]],[2]!RAW[CONCAT_H],0),FALSE))</f>
        <v/>
      </c>
      <c r="AP378" s="146" t="str">
        <f>IF(NOTA[[#This Row],[CONCAT1]]="","",MATCH(NOTA[[#This Row],[CONCAT1]],[3]!db[NB NOTA_C],0)+1)</f>
        <v/>
      </c>
    </row>
    <row r="379" spans="1:42" ht="20.10000000000000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 t="str">
        <f ca="1">IF(NOTA[[#This Row],[NAMA BARANG]]="","",INDEX(NOTA[ID],MATCH(,INDIRECT(ADDRESS(ROW(NOTA[ID]),COLUMN(NOTA[ID]))&amp;":"&amp;ADDRESS(ROW(),COLUMN(NOTA[ID]))),-1)))</f>
        <v/>
      </c>
      <c r="E379" s="14"/>
      <c r="F379" s="16"/>
      <c r="G379" s="16"/>
      <c r="H379" s="20"/>
      <c r="I379" s="16"/>
      <c r="J379" s="37"/>
      <c r="K379" s="16"/>
      <c r="L379" s="16"/>
      <c r="M379" s="28"/>
      <c r="N379" s="16"/>
      <c r="O379" s="16"/>
      <c r="P379" s="35"/>
      <c r="Q379" s="38"/>
      <c r="R379" s="28"/>
      <c r="S379" s="39"/>
      <c r="T379" s="39"/>
      <c r="U379" s="40"/>
      <c r="V379" s="26"/>
      <c r="W379" s="40" t="str">
        <f>IF(NOTA[[#This Row],[HARGA/ CTN]]="",NOTA[[#This Row],[JUMLAH_H]],NOTA[[#This Row],[HARGA/ CTN]]*IF(NOTA[[#This Row],[C]]="",0,NOTA[[#This Row],[C]]))</f>
        <v/>
      </c>
      <c r="X379" s="40" t="str">
        <f>IF(NOTA[[#This Row],[JUMLAH]]="","",NOTA[[#This Row],[JUMLAH]]*NOTA[[#This Row],[DISC 1]])</f>
        <v/>
      </c>
      <c r="Y379" s="40" t="str">
        <f>IF(NOTA[[#This Row],[JUMLAH]]="","",(NOTA[[#This Row],[JUMLAH]]-NOTA[[#This Row],[DISC 1-]])*NOTA[[#This Row],[DISC 2]])</f>
        <v/>
      </c>
      <c r="Z379" s="40" t="str">
        <f>IF(NOTA[[#This Row],[JUMLAH]]="","",NOTA[[#This Row],[DISC 1-]]+NOTA[[#This Row],[DISC 2-]])</f>
        <v/>
      </c>
      <c r="AA379" s="40" t="str">
        <f>IF(NOTA[[#This Row],[JUMLAH]]="","",NOTA[[#This Row],[JUMLAH]]-NOTA[[#This Row],[DISC]])</f>
        <v/>
      </c>
      <c r="AB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40" t="str">
        <f>IF(OR(NOTA[[#This Row],[QTY]]="",NOTA[[#This Row],[HARGA SATUAN]]="",),"",NOTA[[#This Row],[QTY]]*NOTA[[#This Row],[HARGA SATUAN]])</f>
        <v/>
      </c>
      <c r="AF379" s="37" t="str">
        <f ca="1">IF(NOTA[ID_H]="","",INDEX(NOTA[TANGGAL],MATCH(,INDIRECT(ADDRESS(ROW(NOTA[TANGGAL]),COLUMN(NOTA[TANGGAL]))&amp;":"&amp;ADDRESS(ROW(),COLUMN(NOTA[TANGGAL]))),-1)))</f>
        <v/>
      </c>
      <c r="AG379" s="35" t="str">
        <f ca="1">IF(NOTA[[#This Row],[NAMA BARANG]]="","",INDEX(NOTA[SUPPLIER],MATCH(,INDIRECT(ADDRESS(ROW(NOTA[ID]),COLUMN(NOTA[ID]))&amp;":"&amp;ADDRESS(ROW(),COLUMN(NOTA[ID]))),-1)))</f>
        <v/>
      </c>
      <c r="AH379" s="35" t="str">
        <f ca="1">IF(NOTA[[#This Row],[ID_H]]="","",IF(NOTA[[#This Row],[FAKTUR]]="",INDIRECT(ADDRESS(ROW()-1,COLUMN())),NOTA[[#This Row],[FAKTUR]]))</f>
        <v/>
      </c>
      <c r="AI379" s="27" t="str">
        <f ca="1">IF(NOTA[[#This Row],[ID]]="","",COUNTIF(NOTA[ID_H],NOTA[[#This Row],[ID_H]]))</f>
        <v/>
      </c>
      <c r="AJ379" s="27" t="str">
        <f ca="1">IF(NOTA[[#This Row],[TGL.NOTA]]="",IF(NOTA[[#This Row],[SUPPLIER_H]]="","",AJ378),MONTH(NOTA[[#This Row],[TGL.NOTA]]))</f>
        <v/>
      </c>
      <c r="AK379" s="27" t="str">
        <f>LOWER(SUBSTITUTE(SUBSTITUTE(SUBSTITUTE(SUBSTITUTE(SUBSTITUTE(SUBSTITUTE(SUBSTITUTE(SUBSTITUTE(SUBSTITUTE(NOTA[NAMA BARANG]," ",),".",""),"-",""),"(",""),")",""),",",""),"/",""),"""",""),"+",""))</f>
        <v/>
      </c>
      <c r="AL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9" s="27" t="str">
        <f>IF(NOTA[[#This Row],[CONCAT4]]="","",_xlfn.IFNA(MATCH(NOTA[[#This Row],[CONCAT4]],[2]!RAW[CONCAT_H],0),FALSE))</f>
        <v/>
      </c>
      <c r="AP379" s="146" t="str">
        <f>IF(NOTA[[#This Row],[CONCAT1]]="","",MATCH(NOTA[[#This Row],[CONCAT1]],[3]!db[NB NOTA_C],0)+1)</f>
        <v/>
      </c>
    </row>
    <row r="380" spans="1:42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40" t="str">
        <f>IF(OR(NOTA[[#This Row],[QTY]]="",NOTA[[#This Row],[HARGA SATUAN]]="",),"",NOTA[[#This Row],[QTY]]*NOTA[[#This Row],[HARGA SATUAN]])</f>
        <v/>
      </c>
      <c r="AF380" s="37" t="str">
        <f ca="1">IF(NOTA[ID_H]="","",INDEX(NOTA[TANGGAL],MATCH(,INDIRECT(ADDRESS(ROW(NOTA[TANGGAL]),COLUMN(NOTA[TANGGAL]))&amp;":"&amp;ADDRESS(ROW(),COLUMN(NOTA[TANGGAL]))),-1)))</f>
        <v/>
      </c>
      <c r="AG380" s="35" t="str">
        <f ca="1">IF(NOTA[[#This Row],[NAMA BARANG]]="","",INDEX(NOTA[SUPPLIER],MATCH(,INDIRECT(ADDRESS(ROW(NOTA[ID]),COLUMN(NOTA[ID]))&amp;":"&amp;ADDRESS(ROW(),COLUMN(NOTA[ID]))),-1)))</f>
        <v/>
      </c>
      <c r="AH380" s="35" t="str">
        <f ca="1">IF(NOTA[[#This Row],[ID_H]]="","",IF(NOTA[[#This Row],[FAKTUR]]="",INDIRECT(ADDRESS(ROW()-1,COLUMN())),NOTA[[#This Row],[FAKTUR]]))</f>
        <v/>
      </c>
      <c r="AI380" s="27" t="str">
        <f ca="1">IF(NOTA[[#This Row],[ID]]="","",COUNTIF(NOTA[ID_H],NOTA[[#This Row],[ID_H]]))</f>
        <v/>
      </c>
      <c r="AJ380" s="27" t="str">
        <f ca="1">IF(NOTA[[#This Row],[TGL.NOTA]]="",IF(NOTA[[#This Row],[SUPPLIER_H]]="","",AJ379),MONTH(NOTA[[#This Row],[TGL.NOTA]]))</f>
        <v/>
      </c>
      <c r="AK380" s="27" t="str">
        <f>LOWER(SUBSTITUTE(SUBSTITUTE(SUBSTITUTE(SUBSTITUTE(SUBSTITUTE(SUBSTITUTE(SUBSTITUTE(SUBSTITUTE(SUBSTITUTE(NOTA[NAMA BARANG]," ",),".",""),"-",""),"(",""),")",""),",",""),"/",""),"""",""),"+",""))</f>
        <v/>
      </c>
      <c r="AL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0" s="27" t="str">
        <f>IF(NOTA[[#This Row],[CONCAT4]]="","",_xlfn.IFNA(MATCH(NOTA[[#This Row],[CONCAT4]],[2]!RAW[CONCAT_H],0),FALSE))</f>
        <v/>
      </c>
      <c r="AP380" s="146" t="str">
        <f>IF(NOTA[[#This Row],[CONCAT1]]="","",MATCH(NOTA[[#This Row],[CONCAT1]],[3]!db[NB NOTA_C],0)+1)</f>
        <v/>
      </c>
    </row>
    <row r="381" spans="1:42" ht="20.100000000000001" customHeight="1" x14ac:dyDescent="0.25">
      <c r="A3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6" t="str">
        <f>IF(NOTA[[#This Row],[ID_P]]="","",MATCH(NOTA[[#This Row],[ID_P]],[1]!B_MSK[N_ID],0))</f>
        <v/>
      </c>
      <c r="D381" s="36" t="str">
        <f ca="1">IF(NOTA[[#This Row],[NAMA BARANG]]="","",INDEX(NOTA[ID],MATCH(,INDIRECT(ADDRESS(ROW(NOTA[ID]),COLUMN(NOTA[ID]))&amp;":"&amp;ADDRESS(ROW(),COLUMN(NOTA[ID]))),-1)))</f>
        <v/>
      </c>
      <c r="E381" s="14"/>
      <c r="F381" s="16"/>
      <c r="G381" s="16"/>
      <c r="H381" s="20"/>
      <c r="I381" s="16"/>
      <c r="J381" s="37"/>
      <c r="K381" s="16"/>
      <c r="L381" s="16"/>
      <c r="M381" s="28"/>
      <c r="N381" s="16"/>
      <c r="O381" s="16"/>
      <c r="P381" s="35"/>
      <c r="Q381" s="38"/>
      <c r="R381" s="28"/>
      <c r="S381" s="39"/>
      <c r="T381" s="39"/>
      <c r="U381" s="40"/>
      <c r="V381" s="26"/>
      <c r="W381" s="40" t="str">
        <f>IF(NOTA[[#This Row],[HARGA/ CTN]]="",NOTA[[#This Row],[JUMLAH_H]],NOTA[[#This Row],[HARGA/ CTN]]*IF(NOTA[[#This Row],[C]]="",0,NOTA[[#This Row],[C]]))</f>
        <v/>
      </c>
      <c r="X381" s="40" t="str">
        <f>IF(NOTA[[#This Row],[JUMLAH]]="","",NOTA[[#This Row],[JUMLAH]]*NOTA[[#This Row],[DISC 1]])</f>
        <v/>
      </c>
      <c r="Y381" s="40" t="str">
        <f>IF(NOTA[[#This Row],[JUMLAH]]="","",(NOTA[[#This Row],[JUMLAH]]-NOTA[[#This Row],[DISC 1-]])*NOTA[[#This Row],[DISC 2]])</f>
        <v/>
      </c>
      <c r="Z381" s="40" t="str">
        <f>IF(NOTA[[#This Row],[JUMLAH]]="","",NOTA[[#This Row],[DISC 1-]]+NOTA[[#This Row],[DISC 2-]])</f>
        <v/>
      </c>
      <c r="AA381" s="40" t="str">
        <f>IF(NOTA[[#This Row],[JUMLAH]]="","",NOTA[[#This Row],[JUMLAH]]-NOTA[[#This Row],[DISC]])</f>
        <v/>
      </c>
      <c r="AB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40" t="str">
        <f>IF(OR(NOTA[[#This Row],[QTY]]="",NOTA[[#This Row],[HARGA SATUAN]]="",),"",NOTA[[#This Row],[QTY]]*NOTA[[#This Row],[HARGA SATUAN]])</f>
        <v/>
      </c>
      <c r="AF381" s="37" t="str">
        <f ca="1">IF(NOTA[ID_H]="","",INDEX(NOTA[TANGGAL],MATCH(,INDIRECT(ADDRESS(ROW(NOTA[TANGGAL]),COLUMN(NOTA[TANGGAL]))&amp;":"&amp;ADDRESS(ROW(),COLUMN(NOTA[TANGGAL]))),-1)))</f>
        <v/>
      </c>
      <c r="AG381" s="35" t="str">
        <f ca="1">IF(NOTA[[#This Row],[NAMA BARANG]]="","",INDEX(NOTA[SUPPLIER],MATCH(,INDIRECT(ADDRESS(ROW(NOTA[ID]),COLUMN(NOTA[ID]))&amp;":"&amp;ADDRESS(ROW(),COLUMN(NOTA[ID]))),-1)))</f>
        <v/>
      </c>
      <c r="AH381" s="35" t="str">
        <f ca="1">IF(NOTA[[#This Row],[ID_H]]="","",IF(NOTA[[#This Row],[FAKTUR]]="",INDIRECT(ADDRESS(ROW()-1,COLUMN())),NOTA[[#This Row],[FAKTUR]]))</f>
        <v/>
      </c>
      <c r="AI381" s="27" t="str">
        <f ca="1">IF(NOTA[[#This Row],[ID]]="","",COUNTIF(NOTA[ID_H],NOTA[[#This Row],[ID_H]]))</f>
        <v/>
      </c>
      <c r="AJ381" s="27" t="str">
        <f ca="1">IF(NOTA[[#This Row],[TGL.NOTA]]="",IF(NOTA[[#This Row],[SUPPLIER_H]]="","",AJ380),MONTH(NOTA[[#This Row],[TGL.NOTA]]))</f>
        <v/>
      </c>
      <c r="AK381" s="27" t="str">
        <f>LOWER(SUBSTITUTE(SUBSTITUTE(SUBSTITUTE(SUBSTITUTE(SUBSTITUTE(SUBSTITUTE(SUBSTITUTE(SUBSTITUTE(SUBSTITUTE(NOTA[NAMA BARANG]," ",),".",""),"-",""),"(",""),")",""),",",""),"/",""),"""",""),"+",""))</f>
        <v/>
      </c>
      <c r="AL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1" s="27" t="str">
        <f>IF(NOTA[[#This Row],[CONCAT4]]="","",_xlfn.IFNA(MATCH(NOTA[[#This Row],[CONCAT4]],[2]!RAW[CONCAT_H],0),FALSE))</f>
        <v/>
      </c>
      <c r="AP381" s="146" t="str">
        <f>IF(NOTA[[#This Row],[CONCAT1]]="","",MATCH(NOTA[[#This Row],[CONCAT1]],[3]!db[NB NOTA_C],0)+1)</f>
        <v/>
      </c>
    </row>
    <row r="382" spans="1:42" ht="20.10000000000000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 t="str">
        <f ca="1">IF(NOTA[[#This Row],[NAMA BARANG]]="","",INDEX(NOTA[ID],MATCH(,INDIRECT(ADDRESS(ROW(NOTA[ID]),COLUMN(NOTA[ID]))&amp;":"&amp;ADDRESS(ROW(),COLUMN(NOTA[ID]))),-1)))</f>
        <v/>
      </c>
      <c r="E382" s="14"/>
      <c r="F382" s="16"/>
      <c r="G382" s="16"/>
      <c r="H382" s="20"/>
      <c r="I382" s="16"/>
      <c r="J382" s="37"/>
      <c r="K382" s="16"/>
      <c r="L382" s="16"/>
      <c r="M382" s="28"/>
      <c r="N382" s="16"/>
      <c r="O382" s="16"/>
      <c r="P382" s="35"/>
      <c r="Q382" s="38"/>
      <c r="R382" s="28"/>
      <c r="S382" s="39"/>
      <c r="T382" s="39"/>
      <c r="U382" s="40"/>
      <c r="V382" s="26"/>
      <c r="W382" s="40" t="str">
        <f>IF(NOTA[[#This Row],[HARGA/ CTN]]="",NOTA[[#This Row],[JUMLAH_H]],NOTA[[#This Row],[HARGA/ CTN]]*IF(NOTA[[#This Row],[C]]="",0,NOTA[[#This Row],[C]]))</f>
        <v/>
      </c>
      <c r="X382" s="40" t="str">
        <f>IF(NOTA[[#This Row],[JUMLAH]]="","",NOTA[[#This Row],[JUMLAH]]*NOTA[[#This Row],[DISC 1]])</f>
        <v/>
      </c>
      <c r="Y382" s="40" t="str">
        <f>IF(NOTA[[#This Row],[JUMLAH]]="","",(NOTA[[#This Row],[JUMLAH]]-NOTA[[#This Row],[DISC 1-]])*NOTA[[#This Row],[DISC 2]])</f>
        <v/>
      </c>
      <c r="Z382" s="40" t="str">
        <f>IF(NOTA[[#This Row],[JUMLAH]]="","",NOTA[[#This Row],[DISC 1-]]+NOTA[[#This Row],[DISC 2-]])</f>
        <v/>
      </c>
      <c r="AA382" s="40" t="str">
        <f>IF(NOTA[[#This Row],[JUMLAH]]="","",NOTA[[#This Row],[JUMLAH]]-NOTA[[#This Row],[DISC]])</f>
        <v/>
      </c>
      <c r="AB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40" t="str">
        <f>IF(OR(NOTA[[#This Row],[QTY]]="",NOTA[[#This Row],[HARGA SATUAN]]="",),"",NOTA[[#This Row],[QTY]]*NOTA[[#This Row],[HARGA SATUAN]])</f>
        <v/>
      </c>
      <c r="AF382" s="37" t="str">
        <f ca="1">IF(NOTA[ID_H]="","",INDEX(NOTA[TANGGAL],MATCH(,INDIRECT(ADDRESS(ROW(NOTA[TANGGAL]),COLUMN(NOTA[TANGGAL]))&amp;":"&amp;ADDRESS(ROW(),COLUMN(NOTA[TANGGAL]))),-1)))</f>
        <v/>
      </c>
      <c r="AG382" s="35" t="str">
        <f ca="1">IF(NOTA[[#This Row],[NAMA BARANG]]="","",INDEX(NOTA[SUPPLIER],MATCH(,INDIRECT(ADDRESS(ROW(NOTA[ID]),COLUMN(NOTA[ID]))&amp;":"&amp;ADDRESS(ROW(),COLUMN(NOTA[ID]))),-1)))</f>
        <v/>
      </c>
      <c r="AH382" s="35" t="str">
        <f ca="1">IF(NOTA[[#This Row],[ID_H]]="","",IF(NOTA[[#This Row],[FAKTUR]]="",INDIRECT(ADDRESS(ROW()-1,COLUMN())),NOTA[[#This Row],[FAKTUR]]))</f>
        <v/>
      </c>
      <c r="AI382" s="27" t="str">
        <f ca="1">IF(NOTA[[#This Row],[ID]]="","",COUNTIF(NOTA[ID_H],NOTA[[#This Row],[ID_H]]))</f>
        <v/>
      </c>
      <c r="AJ382" s="27" t="str">
        <f ca="1">IF(NOTA[[#This Row],[TGL.NOTA]]="",IF(NOTA[[#This Row],[SUPPLIER_H]]="","",AJ381),MONTH(NOTA[[#This Row],[TGL.NOTA]]))</f>
        <v/>
      </c>
      <c r="AK382" s="27" t="str">
        <f>LOWER(SUBSTITUTE(SUBSTITUTE(SUBSTITUTE(SUBSTITUTE(SUBSTITUTE(SUBSTITUTE(SUBSTITUTE(SUBSTITUTE(SUBSTITUTE(NOTA[NAMA BARANG]," ",),".",""),"-",""),"(",""),")",""),",",""),"/",""),"""",""),"+",""))</f>
        <v/>
      </c>
      <c r="AL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2" s="27" t="str">
        <f>IF(NOTA[[#This Row],[CONCAT4]]="","",_xlfn.IFNA(MATCH(NOTA[[#This Row],[CONCAT4]],[2]!RAW[CONCAT_H],0),FALSE))</f>
        <v/>
      </c>
      <c r="AP382" s="146" t="str">
        <f>IF(NOTA[[#This Row],[CONCAT1]]="","",MATCH(NOTA[[#This Row],[CONCAT1]],[3]!db[NB NOTA_C],0)+1)</f>
        <v/>
      </c>
    </row>
    <row r="383" spans="1:42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 t="str">
        <f ca="1">IF(NOTA[[#This Row],[NAMA BARANG]]="","",INDEX(NOTA[ID],MATCH(,INDIRECT(ADDRESS(ROW(NOTA[ID]),COLUMN(NOTA[ID]))&amp;":"&amp;ADDRESS(ROW(),COLUMN(NOTA[ID]))),-1)))</f>
        <v/>
      </c>
      <c r="E383" s="14"/>
      <c r="F383" s="16"/>
      <c r="G383" s="16"/>
      <c r="H383" s="20"/>
      <c r="I383" s="16"/>
      <c r="J383" s="37"/>
      <c r="K383" s="16"/>
      <c r="L383" s="16"/>
      <c r="M383" s="28"/>
      <c r="N383" s="16"/>
      <c r="O383" s="16"/>
      <c r="P383" s="35"/>
      <c r="Q383" s="38"/>
      <c r="R383" s="28"/>
      <c r="S383" s="39"/>
      <c r="T383" s="39"/>
      <c r="U383" s="40"/>
      <c r="V383" s="26"/>
      <c r="W383" s="40" t="str">
        <f>IF(NOTA[[#This Row],[HARGA/ CTN]]="",NOTA[[#This Row],[JUMLAH_H]],NOTA[[#This Row],[HARGA/ CTN]]*IF(NOTA[[#This Row],[C]]="",0,NOTA[[#This Row],[C]]))</f>
        <v/>
      </c>
      <c r="X383" s="40" t="str">
        <f>IF(NOTA[[#This Row],[JUMLAH]]="","",NOTA[[#This Row],[JUMLAH]]*NOTA[[#This Row],[DISC 1]])</f>
        <v/>
      </c>
      <c r="Y383" s="40" t="str">
        <f>IF(NOTA[[#This Row],[JUMLAH]]="","",(NOTA[[#This Row],[JUMLAH]]-NOTA[[#This Row],[DISC 1-]])*NOTA[[#This Row],[DISC 2]])</f>
        <v/>
      </c>
      <c r="Z383" s="40" t="str">
        <f>IF(NOTA[[#This Row],[JUMLAH]]="","",NOTA[[#This Row],[DISC 1-]]+NOTA[[#This Row],[DISC 2-]])</f>
        <v/>
      </c>
      <c r="AA383" s="40" t="str">
        <f>IF(NOTA[[#This Row],[JUMLAH]]="","",NOTA[[#This Row],[JUMLAH]]-NOTA[[#This Row],[DISC]])</f>
        <v/>
      </c>
      <c r="AB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40" t="str">
        <f>IF(OR(NOTA[[#This Row],[QTY]]="",NOTA[[#This Row],[HARGA SATUAN]]="",),"",NOTA[[#This Row],[QTY]]*NOTA[[#This Row],[HARGA SATUAN]])</f>
        <v/>
      </c>
      <c r="AF383" s="37" t="str">
        <f ca="1">IF(NOTA[ID_H]="","",INDEX(NOTA[TANGGAL],MATCH(,INDIRECT(ADDRESS(ROW(NOTA[TANGGAL]),COLUMN(NOTA[TANGGAL]))&amp;":"&amp;ADDRESS(ROW(),COLUMN(NOTA[TANGGAL]))),-1)))</f>
        <v/>
      </c>
      <c r="AG383" s="35" t="str">
        <f ca="1">IF(NOTA[[#This Row],[NAMA BARANG]]="","",INDEX(NOTA[SUPPLIER],MATCH(,INDIRECT(ADDRESS(ROW(NOTA[ID]),COLUMN(NOTA[ID]))&amp;":"&amp;ADDRESS(ROW(),COLUMN(NOTA[ID]))),-1)))</f>
        <v/>
      </c>
      <c r="AH383" s="35" t="str">
        <f ca="1">IF(NOTA[[#This Row],[ID_H]]="","",IF(NOTA[[#This Row],[FAKTUR]]="",INDIRECT(ADDRESS(ROW()-1,COLUMN())),NOTA[[#This Row],[FAKTUR]]))</f>
        <v/>
      </c>
      <c r="AI383" s="27" t="str">
        <f ca="1">IF(NOTA[[#This Row],[ID]]="","",COUNTIF(NOTA[ID_H],NOTA[[#This Row],[ID_H]]))</f>
        <v/>
      </c>
      <c r="AJ383" s="27" t="str">
        <f ca="1">IF(NOTA[[#This Row],[TGL.NOTA]]="",IF(NOTA[[#This Row],[SUPPLIER_H]]="","",AJ382),MONTH(NOTA[[#This Row],[TGL.NOTA]]))</f>
        <v/>
      </c>
      <c r="AK383" s="27" t="str">
        <f>LOWER(SUBSTITUTE(SUBSTITUTE(SUBSTITUTE(SUBSTITUTE(SUBSTITUTE(SUBSTITUTE(SUBSTITUTE(SUBSTITUTE(SUBSTITUTE(NOTA[NAMA BARANG]," ",),".",""),"-",""),"(",""),")",""),",",""),"/",""),"""",""),"+",""))</f>
        <v/>
      </c>
      <c r="AL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3" s="27" t="str">
        <f>IF(NOTA[[#This Row],[CONCAT4]]="","",_xlfn.IFNA(MATCH(NOTA[[#This Row],[CONCAT4]],[2]!RAW[CONCAT_H],0),FALSE))</f>
        <v/>
      </c>
      <c r="AP383" s="146" t="str">
        <f>IF(NOTA[[#This Row],[CONCAT1]]="","",MATCH(NOTA[[#This Row],[CONCAT1]],[3]!db[NB NOTA_C],0)+1)</f>
        <v/>
      </c>
    </row>
    <row r="384" spans="1:42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 t="str">
        <f ca="1">IF(NOTA[[#This Row],[NAMA BARANG]]="","",INDEX(NOTA[ID],MATCH(,INDIRECT(ADDRESS(ROW(NOTA[ID]),COLUMN(NOTA[ID]))&amp;":"&amp;ADDRESS(ROW(),COLUMN(NOTA[ID]))),-1)))</f>
        <v/>
      </c>
      <c r="E384" s="14"/>
      <c r="F384" s="16"/>
      <c r="G384" s="16"/>
      <c r="H384" s="20"/>
      <c r="I384" s="16"/>
      <c r="J384" s="37"/>
      <c r="K384" s="16"/>
      <c r="L384" s="16"/>
      <c r="M384" s="28"/>
      <c r="N384" s="16"/>
      <c r="O384" s="16"/>
      <c r="P384" s="35"/>
      <c r="Q384" s="38"/>
      <c r="R384" s="28"/>
      <c r="S384" s="39"/>
      <c r="T384" s="39"/>
      <c r="U384" s="40"/>
      <c r="V384" s="26"/>
      <c r="W384" s="40" t="str">
        <f>IF(NOTA[[#This Row],[HARGA/ CTN]]="",NOTA[[#This Row],[JUMLAH_H]],NOTA[[#This Row],[HARGA/ CTN]]*IF(NOTA[[#This Row],[C]]="",0,NOTA[[#This Row],[C]]))</f>
        <v/>
      </c>
      <c r="X384" s="40" t="str">
        <f>IF(NOTA[[#This Row],[JUMLAH]]="","",NOTA[[#This Row],[JUMLAH]]*NOTA[[#This Row],[DISC 1]])</f>
        <v/>
      </c>
      <c r="Y384" s="40" t="str">
        <f>IF(NOTA[[#This Row],[JUMLAH]]="","",(NOTA[[#This Row],[JUMLAH]]-NOTA[[#This Row],[DISC 1-]])*NOTA[[#This Row],[DISC 2]])</f>
        <v/>
      </c>
      <c r="Z384" s="40" t="str">
        <f>IF(NOTA[[#This Row],[JUMLAH]]="","",NOTA[[#This Row],[DISC 1-]]+NOTA[[#This Row],[DISC 2-]])</f>
        <v/>
      </c>
      <c r="AA384" s="40" t="str">
        <f>IF(NOTA[[#This Row],[JUMLAH]]="","",NOTA[[#This Row],[JUMLAH]]-NOTA[[#This Row],[DISC]])</f>
        <v/>
      </c>
      <c r="AB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40" t="str">
        <f>IF(OR(NOTA[[#This Row],[QTY]]="",NOTA[[#This Row],[HARGA SATUAN]]="",),"",NOTA[[#This Row],[QTY]]*NOTA[[#This Row],[HARGA SATUAN]])</f>
        <v/>
      </c>
      <c r="AF384" s="37" t="str">
        <f ca="1">IF(NOTA[ID_H]="","",INDEX(NOTA[TANGGAL],MATCH(,INDIRECT(ADDRESS(ROW(NOTA[TANGGAL]),COLUMN(NOTA[TANGGAL]))&amp;":"&amp;ADDRESS(ROW(),COLUMN(NOTA[TANGGAL]))),-1)))</f>
        <v/>
      </c>
      <c r="AG384" s="35" t="str">
        <f ca="1">IF(NOTA[[#This Row],[NAMA BARANG]]="","",INDEX(NOTA[SUPPLIER],MATCH(,INDIRECT(ADDRESS(ROW(NOTA[ID]),COLUMN(NOTA[ID]))&amp;":"&amp;ADDRESS(ROW(),COLUMN(NOTA[ID]))),-1)))</f>
        <v/>
      </c>
      <c r="AH384" s="35" t="str">
        <f ca="1">IF(NOTA[[#This Row],[ID_H]]="","",IF(NOTA[[#This Row],[FAKTUR]]="",INDIRECT(ADDRESS(ROW()-1,COLUMN())),NOTA[[#This Row],[FAKTUR]]))</f>
        <v/>
      </c>
      <c r="AI384" s="27" t="str">
        <f ca="1">IF(NOTA[[#This Row],[ID]]="","",COUNTIF(NOTA[ID_H],NOTA[[#This Row],[ID_H]]))</f>
        <v/>
      </c>
      <c r="AJ384" s="27" t="str">
        <f ca="1">IF(NOTA[[#This Row],[TGL.NOTA]]="",IF(NOTA[[#This Row],[SUPPLIER_H]]="","",AJ383),MONTH(NOTA[[#This Row],[TGL.NOTA]]))</f>
        <v/>
      </c>
      <c r="AK384" s="27" t="str">
        <f>LOWER(SUBSTITUTE(SUBSTITUTE(SUBSTITUTE(SUBSTITUTE(SUBSTITUTE(SUBSTITUTE(SUBSTITUTE(SUBSTITUTE(SUBSTITUTE(NOTA[NAMA BARANG]," ",),".",""),"-",""),"(",""),")",""),",",""),"/",""),"""",""),"+",""))</f>
        <v/>
      </c>
      <c r="AL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4" s="27" t="str">
        <f>IF(NOTA[[#This Row],[CONCAT4]]="","",_xlfn.IFNA(MATCH(NOTA[[#This Row],[CONCAT4]],[2]!RAW[CONCAT_H],0),FALSE))</f>
        <v/>
      </c>
      <c r="AP384" s="146" t="str">
        <f>IF(NOTA[[#This Row],[CONCAT1]]="","",MATCH(NOTA[[#This Row],[CONCAT1]],[3]!db[NB NOTA_C],0)+1)</f>
        <v/>
      </c>
    </row>
    <row r="385" spans="1:42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 t="str">
        <f ca="1">IF(NOTA[[#This Row],[NAMA BARANG]]="","",INDEX(NOTA[ID],MATCH(,INDIRECT(ADDRESS(ROW(NOTA[ID]),COLUMN(NOTA[ID]))&amp;":"&amp;ADDRESS(ROW(),COLUMN(NOTA[ID]))),-1)))</f>
        <v/>
      </c>
      <c r="E385" s="14"/>
      <c r="F385" s="16"/>
      <c r="G385" s="16"/>
      <c r="H385" s="20"/>
      <c r="I385" s="16"/>
      <c r="J385" s="37"/>
      <c r="K385" s="16"/>
      <c r="L385" s="16"/>
      <c r="M385" s="28"/>
      <c r="N385" s="16"/>
      <c r="O385" s="16"/>
      <c r="P385" s="35"/>
      <c r="Q385" s="38"/>
      <c r="R385" s="28"/>
      <c r="S385" s="39"/>
      <c r="T385" s="39"/>
      <c r="U385" s="40"/>
      <c r="V385" s="26"/>
      <c r="W385" s="40" t="str">
        <f>IF(NOTA[[#This Row],[HARGA/ CTN]]="",NOTA[[#This Row],[JUMLAH_H]],NOTA[[#This Row],[HARGA/ CTN]]*IF(NOTA[[#This Row],[C]]="",0,NOTA[[#This Row],[C]]))</f>
        <v/>
      </c>
      <c r="X385" s="40" t="str">
        <f>IF(NOTA[[#This Row],[JUMLAH]]="","",NOTA[[#This Row],[JUMLAH]]*NOTA[[#This Row],[DISC 1]])</f>
        <v/>
      </c>
      <c r="Y385" s="40" t="str">
        <f>IF(NOTA[[#This Row],[JUMLAH]]="","",(NOTA[[#This Row],[JUMLAH]]-NOTA[[#This Row],[DISC 1-]])*NOTA[[#This Row],[DISC 2]])</f>
        <v/>
      </c>
      <c r="Z385" s="40" t="str">
        <f>IF(NOTA[[#This Row],[JUMLAH]]="","",NOTA[[#This Row],[DISC 1-]]+NOTA[[#This Row],[DISC 2-]])</f>
        <v/>
      </c>
      <c r="AA385" s="40" t="str">
        <f>IF(NOTA[[#This Row],[JUMLAH]]="","",NOTA[[#This Row],[JUMLAH]]-NOTA[[#This Row],[DISC]])</f>
        <v/>
      </c>
      <c r="AB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40" t="str">
        <f>IF(OR(NOTA[[#This Row],[QTY]]="",NOTA[[#This Row],[HARGA SATUAN]]="",),"",NOTA[[#This Row],[QTY]]*NOTA[[#This Row],[HARGA SATUAN]])</f>
        <v/>
      </c>
      <c r="AF385" s="37" t="str">
        <f ca="1">IF(NOTA[ID_H]="","",INDEX(NOTA[TANGGAL],MATCH(,INDIRECT(ADDRESS(ROW(NOTA[TANGGAL]),COLUMN(NOTA[TANGGAL]))&amp;":"&amp;ADDRESS(ROW(),COLUMN(NOTA[TANGGAL]))),-1)))</f>
        <v/>
      </c>
      <c r="AG385" s="35" t="str">
        <f ca="1">IF(NOTA[[#This Row],[NAMA BARANG]]="","",INDEX(NOTA[SUPPLIER],MATCH(,INDIRECT(ADDRESS(ROW(NOTA[ID]),COLUMN(NOTA[ID]))&amp;":"&amp;ADDRESS(ROW(),COLUMN(NOTA[ID]))),-1)))</f>
        <v/>
      </c>
      <c r="AH385" s="35" t="str">
        <f ca="1">IF(NOTA[[#This Row],[ID_H]]="","",IF(NOTA[[#This Row],[FAKTUR]]="",INDIRECT(ADDRESS(ROW()-1,COLUMN())),NOTA[[#This Row],[FAKTUR]]))</f>
        <v/>
      </c>
      <c r="AI385" s="27" t="str">
        <f ca="1">IF(NOTA[[#This Row],[ID]]="","",COUNTIF(NOTA[ID_H],NOTA[[#This Row],[ID_H]]))</f>
        <v/>
      </c>
      <c r="AJ385" s="27" t="str">
        <f ca="1">IF(NOTA[[#This Row],[TGL.NOTA]]="",IF(NOTA[[#This Row],[SUPPLIER_H]]="","",AJ384),MONTH(NOTA[[#This Row],[TGL.NOTA]]))</f>
        <v/>
      </c>
      <c r="AK385" s="27" t="str">
        <f>LOWER(SUBSTITUTE(SUBSTITUTE(SUBSTITUTE(SUBSTITUTE(SUBSTITUTE(SUBSTITUTE(SUBSTITUTE(SUBSTITUTE(SUBSTITUTE(NOTA[NAMA BARANG]," ",),".",""),"-",""),"(",""),")",""),",",""),"/",""),"""",""),"+",""))</f>
        <v/>
      </c>
      <c r="AL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5" s="27" t="str">
        <f>IF(NOTA[[#This Row],[CONCAT4]]="","",_xlfn.IFNA(MATCH(NOTA[[#This Row],[CONCAT4]],[2]!RAW[CONCAT_H],0),FALSE))</f>
        <v/>
      </c>
      <c r="AP385" s="146" t="str">
        <f>IF(NOTA[[#This Row],[CONCAT1]]="","",MATCH(NOTA[[#This Row],[CONCAT1]],[3]!db[NB NOTA_C],0)+1)</f>
        <v/>
      </c>
    </row>
    <row r="386" spans="1:42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 t="str">
        <f ca="1">IF(NOTA[[#This Row],[NAMA BARANG]]="","",INDEX(NOTA[ID],MATCH(,INDIRECT(ADDRESS(ROW(NOTA[ID]),COLUMN(NOTA[ID]))&amp;":"&amp;ADDRESS(ROW(),COLUMN(NOTA[ID]))),-1)))</f>
        <v/>
      </c>
      <c r="E386" s="14"/>
      <c r="F386" s="16"/>
      <c r="G386" s="16"/>
      <c r="H386" s="20"/>
      <c r="I386" s="16"/>
      <c r="J386" s="37"/>
      <c r="K386" s="16"/>
      <c r="L386" s="16"/>
      <c r="M386" s="28"/>
      <c r="N386" s="16"/>
      <c r="O386" s="16"/>
      <c r="P386" s="35"/>
      <c r="Q386" s="38"/>
      <c r="R386" s="28"/>
      <c r="S386" s="39"/>
      <c r="T386" s="39"/>
      <c r="U386" s="40"/>
      <c r="V386" s="26"/>
      <c r="W386" s="40" t="str">
        <f>IF(NOTA[[#This Row],[HARGA/ CTN]]="",NOTA[[#This Row],[JUMLAH_H]],NOTA[[#This Row],[HARGA/ CTN]]*IF(NOTA[[#This Row],[C]]="",0,NOTA[[#This Row],[C]]))</f>
        <v/>
      </c>
      <c r="X386" s="40" t="str">
        <f>IF(NOTA[[#This Row],[JUMLAH]]="","",NOTA[[#This Row],[JUMLAH]]*NOTA[[#This Row],[DISC 1]])</f>
        <v/>
      </c>
      <c r="Y386" s="40" t="str">
        <f>IF(NOTA[[#This Row],[JUMLAH]]="","",(NOTA[[#This Row],[JUMLAH]]-NOTA[[#This Row],[DISC 1-]])*NOTA[[#This Row],[DISC 2]])</f>
        <v/>
      </c>
      <c r="Z386" s="40" t="str">
        <f>IF(NOTA[[#This Row],[JUMLAH]]="","",NOTA[[#This Row],[DISC 1-]]+NOTA[[#This Row],[DISC 2-]])</f>
        <v/>
      </c>
      <c r="AA386" s="40" t="str">
        <f>IF(NOTA[[#This Row],[JUMLAH]]="","",NOTA[[#This Row],[JUMLAH]]-NOTA[[#This Row],[DISC]])</f>
        <v/>
      </c>
      <c r="AB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40" t="str">
        <f>IF(OR(NOTA[[#This Row],[QTY]]="",NOTA[[#This Row],[HARGA SATUAN]]="",),"",NOTA[[#This Row],[QTY]]*NOTA[[#This Row],[HARGA SATUAN]])</f>
        <v/>
      </c>
      <c r="AF386" s="37" t="str">
        <f ca="1">IF(NOTA[ID_H]="","",INDEX(NOTA[TANGGAL],MATCH(,INDIRECT(ADDRESS(ROW(NOTA[TANGGAL]),COLUMN(NOTA[TANGGAL]))&amp;":"&amp;ADDRESS(ROW(),COLUMN(NOTA[TANGGAL]))),-1)))</f>
        <v/>
      </c>
      <c r="AG386" s="35" t="str">
        <f ca="1">IF(NOTA[[#This Row],[NAMA BARANG]]="","",INDEX(NOTA[SUPPLIER],MATCH(,INDIRECT(ADDRESS(ROW(NOTA[ID]),COLUMN(NOTA[ID]))&amp;":"&amp;ADDRESS(ROW(),COLUMN(NOTA[ID]))),-1)))</f>
        <v/>
      </c>
      <c r="AH386" s="35" t="str">
        <f ca="1">IF(NOTA[[#This Row],[ID_H]]="","",IF(NOTA[[#This Row],[FAKTUR]]="",INDIRECT(ADDRESS(ROW()-1,COLUMN())),NOTA[[#This Row],[FAKTUR]]))</f>
        <v/>
      </c>
      <c r="AI386" s="27" t="str">
        <f ca="1">IF(NOTA[[#This Row],[ID]]="","",COUNTIF(NOTA[ID_H],NOTA[[#This Row],[ID_H]]))</f>
        <v/>
      </c>
      <c r="AJ386" s="27" t="str">
        <f ca="1">IF(NOTA[[#This Row],[TGL.NOTA]]="",IF(NOTA[[#This Row],[SUPPLIER_H]]="","",AJ385),MONTH(NOTA[[#This Row],[TGL.NOTA]]))</f>
        <v/>
      </c>
      <c r="AK386" s="27" t="str">
        <f>LOWER(SUBSTITUTE(SUBSTITUTE(SUBSTITUTE(SUBSTITUTE(SUBSTITUTE(SUBSTITUTE(SUBSTITUTE(SUBSTITUTE(SUBSTITUTE(NOTA[NAMA BARANG]," ",),".",""),"-",""),"(",""),")",""),",",""),"/",""),"""",""),"+",""))</f>
        <v/>
      </c>
      <c r="AL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6" s="27" t="str">
        <f>IF(NOTA[[#This Row],[CONCAT4]]="","",_xlfn.IFNA(MATCH(NOTA[[#This Row],[CONCAT4]],[2]!RAW[CONCAT_H],0),FALSE))</f>
        <v/>
      </c>
      <c r="AP386" s="146" t="str">
        <f>IF(NOTA[[#This Row],[CONCAT1]]="","",MATCH(NOTA[[#This Row],[CONCAT1]],[3]!db[NB NOTA_C],0)+1)</f>
        <v/>
      </c>
    </row>
    <row r="387" spans="1:42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 t="str">
        <f ca="1">IF(NOTA[[#This Row],[NAMA BARANG]]="","",INDEX(NOTA[ID],MATCH(,INDIRECT(ADDRESS(ROW(NOTA[ID]),COLUMN(NOTA[ID]))&amp;":"&amp;ADDRESS(ROW(),COLUMN(NOTA[ID]))),-1)))</f>
        <v/>
      </c>
      <c r="E387" s="14"/>
      <c r="F387" s="16"/>
      <c r="G387" s="16"/>
      <c r="H387" s="20"/>
      <c r="I387" s="16"/>
      <c r="J387" s="37"/>
      <c r="K387" s="16"/>
      <c r="L387" s="16"/>
      <c r="M387" s="28"/>
      <c r="N387" s="16"/>
      <c r="O387" s="16"/>
      <c r="P387" s="35"/>
      <c r="Q387" s="38"/>
      <c r="R387" s="28"/>
      <c r="S387" s="39"/>
      <c r="T387" s="39"/>
      <c r="U387" s="40"/>
      <c r="V387" s="26"/>
      <c r="W387" s="40" t="str">
        <f>IF(NOTA[[#This Row],[HARGA/ CTN]]="",NOTA[[#This Row],[JUMLAH_H]],NOTA[[#This Row],[HARGA/ CTN]]*IF(NOTA[[#This Row],[C]]="",0,NOTA[[#This Row],[C]]))</f>
        <v/>
      </c>
      <c r="X387" s="40" t="str">
        <f>IF(NOTA[[#This Row],[JUMLAH]]="","",NOTA[[#This Row],[JUMLAH]]*NOTA[[#This Row],[DISC 1]])</f>
        <v/>
      </c>
      <c r="Y387" s="40" t="str">
        <f>IF(NOTA[[#This Row],[JUMLAH]]="","",(NOTA[[#This Row],[JUMLAH]]-NOTA[[#This Row],[DISC 1-]])*NOTA[[#This Row],[DISC 2]])</f>
        <v/>
      </c>
      <c r="Z387" s="40" t="str">
        <f>IF(NOTA[[#This Row],[JUMLAH]]="","",NOTA[[#This Row],[DISC 1-]]+NOTA[[#This Row],[DISC 2-]])</f>
        <v/>
      </c>
      <c r="AA387" s="40" t="str">
        <f>IF(NOTA[[#This Row],[JUMLAH]]="","",NOTA[[#This Row],[JUMLAH]]-NOTA[[#This Row],[DISC]])</f>
        <v/>
      </c>
      <c r="AB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40" t="str">
        <f>IF(OR(NOTA[[#This Row],[QTY]]="",NOTA[[#This Row],[HARGA SATUAN]]="",),"",NOTA[[#This Row],[QTY]]*NOTA[[#This Row],[HARGA SATUAN]])</f>
        <v/>
      </c>
      <c r="AF387" s="37" t="str">
        <f ca="1">IF(NOTA[ID_H]="","",INDEX(NOTA[TANGGAL],MATCH(,INDIRECT(ADDRESS(ROW(NOTA[TANGGAL]),COLUMN(NOTA[TANGGAL]))&amp;":"&amp;ADDRESS(ROW(),COLUMN(NOTA[TANGGAL]))),-1)))</f>
        <v/>
      </c>
      <c r="AG387" s="35" t="str">
        <f ca="1">IF(NOTA[[#This Row],[NAMA BARANG]]="","",INDEX(NOTA[SUPPLIER],MATCH(,INDIRECT(ADDRESS(ROW(NOTA[ID]),COLUMN(NOTA[ID]))&amp;":"&amp;ADDRESS(ROW(),COLUMN(NOTA[ID]))),-1)))</f>
        <v/>
      </c>
      <c r="AH387" s="35" t="str">
        <f ca="1">IF(NOTA[[#This Row],[ID_H]]="","",IF(NOTA[[#This Row],[FAKTUR]]="",INDIRECT(ADDRESS(ROW()-1,COLUMN())),NOTA[[#This Row],[FAKTUR]]))</f>
        <v/>
      </c>
      <c r="AI387" s="27" t="str">
        <f ca="1">IF(NOTA[[#This Row],[ID]]="","",COUNTIF(NOTA[ID_H],NOTA[[#This Row],[ID_H]]))</f>
        <v/>
      </c>
      <c r="AJ387" s="27" t="str">
        <f ca="1">IF(NOTA[[#This Row],[TGL.NOTA]]="",IF(NOTA[[#This Row],[SUPPLIER_H]]="","",AJ386),MONTH(NOTA[[#This Row],[TGL.NOTA]]))</f>
        <v/>
      </c>
      <c r="AK387" s="27" t="str">
        <f>LOWER(SUBSTITUTE(SUBSTITUTE(SUBSTITUTE(SUBSTITUTE(SUBSTITUTE(SUBSTITUTE(SUBSTITUTE(SUBSTITUTE(SUBSTITUTE(NOTA[NAMA BARANG]," ",),".",""),"-",""),"(",""),")",""),",",""),"/",""),"""",""),"+",""))</f>
        <v/>
      </c>
      <c r="AL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7" s="27" t="str">
        <f>IF(NOTA[[#This Row],[CONCAT4]]="","",_xlfn.IFNA(MATCH(NOTA[[#This Row],[CONCAT4]],[2]!RAW[CONCAT_H],0),FALSE))</f>
        <v/>
      </c>
      <c r="AP387" s="146" t="str">
        <f>IF(NOTA[[#This Row],[CONCAT1]]="","",MATCH(NOTA[[#This Row],[CONCAT1]],[3]!db[NB NOTA_C],0)+1)</f>
        <v/>
      </c>
    </row>
    <row r="388" spans="1:42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 t="str">
        <f ca="1">IF(NOTA[[#This Row],[NAMA BARANG]]="","",INDEX(NOTA[ID],MATCH(,INDIRECT(ADDRESS(ROW(NOTA[ID]),COLUMN(NOTA[ID]))&amp;":"&amp;ADDRESS(ROW(),COLUMN(NOTA[ID]))),-1)))</f>
        <v/>
      </c>
      <c r="E388" s="14"/>
      <c r="F388" s="16"/>
      <c r="G388" s="16"/>
      <c r="H388" s="20"/>
      <c r="I388" s="16"/>
      <c r="J388" s="37"/>
      <c r="K388" s="16"/>
      <c r="L388" s="16"/>
      <c r="M388" s="28"/>
      <c r="N388" s="16"/>
      <c r="O388" s="16"/>
      <c r="P388" s="35"/>
      <c r="Q388" s="38"/>
      <c r="R388" s="28"/>
      <c r="S388" s="39"/>
      <c r="T388" s="39"/>
      <c r="U388" s="40"/>
      <c r="V388" s="26"/>
      <c r="W388" s="40" t="str">
        <f>IF(NOTA[[#This Row],[HARGA/ CTN]]="",NOTA[[#This Row],[JUMLAH_H]],NOTA[[#This Row],[HARGA/ CTN]]*IF(NOTA[[#This Row],[C]]="",0,NOTA[[#This Row],[C]]))</f>
        <v/>
      </c>
      <c r="X388" s="40" t="str">
        <f>IF(NOTA[[#This Row],[JUMLAH]]="","",NOTA[[#This Row],[JUMLAH]]*NOTA[[#This Row],[DISC 1]])</f>
        <v/>
      </c>
      <c r="Y388" s="40" t="str">
        <f>IF(NOTA[[#This Row],[JUMLAH]]="","",(NOTA[[#This Row],[JUMLAH]]-NOTA[[#This Row],[DISC 1-]])*NOTA[[#This Row],[DISC 2]])</f>
        <v/>
      </c>
      <c r="Z388" s="40" t="str">
        <f>IF(NOTA[[#This Row],[JUMLAH]]="","",NOTA[[#This Row],[DISC 1-]]+NOTA[[#This Row],[DISC 2-]])</f>
        <v/>
      </c>
      <c r="AA388" s="40" t="str">
        <f>IF(NOTA[[#This Row],[JUMLAH]]="","",NOTA[[#This Row],[JUMLAH]]-NOTA[[#This Row],[DISC]])</f>
        <v/>
      </c>
      <c r="AB3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40" t="str">
        <f>IF(OR(NOTA[[#This Row],[QTY]]="",NOTA[[#This Row],[HARGA SATUAN]]="",),"",NOTA[[#This Row],[QTY]]*NOTA[[#This Row],[HARGA SATUAN]])</f>
        <v/>
      </c>
      <c r="AF388" s="37" t="str">
        <f ca="1">IF(NOTA[ID_H]="","",INDEX(NOTA[TANGGAL],MATCH(,INDIRECT(ADDRESS(ROW(NOTA[TANGGAL]),COLUMN(NOTA[TANGGAL]))&amp;":"&amp;ADDRESS(ROW(),COLUMN(NOTA[TANGGAL]))),-1)))</f>
        <v/>
      </c>
      <c r="AG388" s="35" t="str">
        <f ca="1">IF(NOTA[[#This Row],[NAMA BARANG]]="","",INDEX(NOTA[SUPPLIER],MATCH(,INDIRECT(ADDRESS(ROW(NOTA[ID]),COLUMN(NOTA[ID]))&amp;":"&amp;ADDRESS(ROW(),COLUMN(NOTA[ID]))),-1)))</f>
        <v/>
      </c>
      <c r="AH388" s="35" t="str">
        <f ca="1">IF(NOTA[[#This Row],[ID_H]]="","",IF(NOTA[[#This Row],[FAKTUR]]="",INDIRECT(ADDRESS(ROW()-1,COLUMN())),NOTA[[#This Row],[FAKTUR]]))</f>
        <v/>
      </c>
      <c r="AI388" s="27" t="str">
        <f ca="1">IF(NOTA[[#This Row],[ID]]="","",COUNTIF(NOTA[ID_H],NOTA[[#This Row],[ID_H]]))</f>
        <v/>
      </c>
      <c r="AJ388" s="27" t="str">
        <f ca="1">IF(NOTA[[#This Row],[TGL.NOTA]]="",IF(NOTA[[#This Row],[SUPPLIER_H]]="","",AJ387),MONTH(NOTA[[#This Row],[TGL.NOTA]]))</f>
        <v/>
      </c>
      <c r="AK388" s="27" t="str">
        <f>LOWER(SUBSTITUTE(SUBSTITUTE(SUBSTITUTE(SUBSTITUTE(SUBSTITUTE(SUBSTITUTE(SUBSTITUTE(SUBSTITUTE(SUBSTITUTE(NOTA[NAMA BARANG]," ",),".",""),"-",""),"(",""),")",""),",",""),"/",""),"""",""),"+",""))</f>
        <v/>
      </c>
      <c r="AL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8" s="27" t="str">
        <f>IF(NOTA[[#This Row],[CONCAT4]]="","",_xlfn.IFNA(MATCH(NOTA[[#This Row],[CONCAT4]],[2]!RAW[CONCAT_H],0),FALSE))</f>
        <v/>
      </c>
      <c r="AP388" s="146" t="str">
        <f>IF(NOTA[[#This Row],[CONCAT1]]="","",MATCH(NOTA[[#This Row],[CONCAT1]],[3]!db[NB NOTA_C],0)+1)</f>
        <v/>
      </c>
    </row>
    <row r="389" spans="1:42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40" t="str">
        <f>IF(OR(NOTA[[#This Row],[QTY]]="",NOTA[[#This Row],[HARGA SATUAN]]="",),"",NOTA[[#This Row],[QTY]]*NOTA[[#This Row],[HARGA SATUAN]])</f>
        <v/>
      </c>
      <c r="AF389" s="37" t="str">
        <f ca="1">IF(NOTA[ID_H]="","",INDEX(NOTA[TANGGAL],MATCH(,INDIRECT(ADDRESS(ROW(NOTA[TANGGAL]),COLUMN(NOTA[TANGGAL]))&amp;":"&amp;ADDRESS(ROW(),COLUMN(NOTA[TANGGAL]))),-1)))</f>
        <v/>
      </c>
      <c r="AG389" s="35" t="str">
        <f ca="1">IF(NOTA[[#This Row],[NAMA BARANG]]="","",INDEX(NOTA[SUPPLIER],MATCH(,INDIRECT(ADDRESS(ROW(NOTA[ID]),COLUMN(NOTA[ID]))&amp;":"&amp;ADDRESS(ROW(),COLUMN(NOTA[ID]))),-1)))</f>
        <v/>
      </c>
      <c r="AH389" s="35" t="str">
        <f ca="1">IF(NOTA[[#This Row],[ID_H]]="","",IF(NOTA[[#This Row],[FAKTUR]]="",INDIRECT(ADDRESS(ROW()-1,COLUMN())),NOTA[[#This Row],[FAKTUR]]))</f>
        <v/>
      </c>
      <c r="AI389" s="27" t="str">
        <f ca="1">IF(NOTA[[#This Row],[ID]]="","",COUNTIF(NOTA[ID_H],NOTA[[#This Row],[ID_H]]))</f>
        <v/>
      </c>
      <c r="AJ389" s="27" t="str">
        <f ca="1">IF(NOTA[[#This Row],[TGL.NOTA]]="",IF(NOTA[[#This Row],[SUPPLIER_H]]="","",AJ388),MONTH(NOTA[[#This Row],[TGL.NOTA]]))</f>
        <v/>
      </c>
      <c r="AK389" s="27" t="str">
        <f>LOWER(SUBSTITUTE(SUBSTITUTE(SUBSTITUTE(SUBSTITUTE(SUBSTITUTE(SUBSTITUTE(SUBSTITUTE(SUBSTITUTE(SUBSTITUTE(NOTA[NAMA BARANG]," ",),".",""),"-",""),"(",""),")",""),",",""),"/",""),"""",""),"+",""))</f>
        <v/>
      </c>
      <c r="AL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9" s="27" t="str">
        <f>IF(NOTA[[#This Row],[CONCAT4]]="","",_xlfn.IFNA(MATCH(NOTA[[#This Row],[CONCAT4]],[2]!RAW[CONCAT_H],0),FALSE))</f>
        <v/>
      </c>
      <c r="AP389" s="146" t="str">
        <f>IF(NOTA[[#This Row],[CONCAT1]]="","",MATCH(NOTA[[#This Row],[CONCAT1]],[3]!db[NB NOTA_C],0)+1)</f>
        <v/>
      </c>
    </row>
    <row r="390" spans="1:42" ht="20.100000000000001" customHeight="1" x14ac:dyDescent="0.25">
      <c r="A3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6" t="str">
        <f>IF(NOTA[[#This Row],[ID_P]]="","",MATCH(NOTA[[#This Row],[ID_P]],[1]!B_MSK[N_ID],0))</f>
        <v/>
      </c>
      <c r="D390" s="36" t="str">
        <f ca="1">IF(NOTA[[#This Row],[NAMA BARANG]]="","",INDEX(NOTA[ID],MATCH(,INDIRECT(ADDRESS(ROW(NOTA[ID]),COLUMN(NOTA[ID]))&amp;":"&amp;ADDRESS(ROW(),COLUMN(NOTA[ID]))),-1)))</f>
        <v/>
      </c>
      <c r="E390" s="14"/>
      <c r="F390" s="16"/>
      <c r="G390" s="16"/>
      <c r="H390" s="20"/>
      <c r="I390" s="16"/>
      <c r="J390" s="37"/>
      <c r="K390" s="16"/>
      <c r="L390" s="16"/>
      <c r="M390" s="28"/>
      <c r="N390" s="16"/>
      <c r="O390" s="16"/>
      <c r="P390" s="35"/>
      <c r="Q390" s="38"/>
      <c r="R390" s="28"/>
      <c r="S390" s="39"/>
      <c r="T390" s="39"/>
      <c r="U390" s="40"/>
      <c r="V390" s="26"/>
      <c r="W390" s="40" t="str">
        <f>IF(NOTA[[#This Row],[HARGA/ CTN]]="",NOTA[[#This Row],[JUMLAH_H]],NOTA[[#This Row],[HARGA/ CTN]]*IF(NOTA[[#This Row],[C]]="",0,NOTA[[#This Row],[C]]))</f>
        <v/>
      </c>
      <c r="X390" s="40" t="str">
        <f>IF(NOTA[[#This Row],[JUMLAH]]="","",NOTA[[#This Row],[JUMLAH]]*NOTA[[#This Row],[DISC 1]])</f>
        <v/>
      </c>
      <c r="Y390" s="40" t="str">
        <f>IF(NOTA[[#This Row],[JUMLAH]]="","",(NOTA[[#This Row],[JUMLAH]]-NOTA[[#This Row],[DISC 1-]])*NOTA[[#This Row],[DISC 2]])</f>
        <v/>
      </c>
      <c r="Z390" s="40" t="str">
        <f>IF(NOTA[[#This Row],[JUMLAH]]="","",NOTA[[#This Row],[DISC 1-]]+NOTA[[#This Row],[DISC 2-]])</f>
        <v/>
      </c>
      <c r="AA390" s="40" t="str">
        <f>IF(NOTA[[#This Row],[JUMLAH]]="","",NOTA[[#This Row],[JUMLAH]]-NOTA[[#This Row],[DISC]])</f>
        <v/>
      </c>
      <c r="AB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40" t="str">
        <f>IF(OR(NOTA[[#This Row],[QTY]]="",NOTA[[#This Row],[HARGA SATUAN]]="",),"",NOTA[[#This Row],[QTY]]*NOTA[[#This Row],[HARGA SATUAN]])</f>
        <v/>
      </c>
      <c r="AF390" s="37" t="str">
        <f ca="1">IF(NOTA[ID_H]="","",INDEX(NOTA[TANGGAL],MATCH(,INDIRECT(ADDRESS(ROW(NOTA[TANGGAL]),COLUMN(NOTA[TANGGAL]))&amp;":"&amp;ADDRESS(ROW(),COLUMN(NOTA[TANGGAL]))),-1)))</f>
        <v/>
      </c>
      <c r="AG390" s="35" t="str">
        <f ca="1">IF(NOTA[[#This Row],[NAMA BARANG]]="","",INDEX(NOTA[SUPPLIER],MATCH(,INDIRECT(ADDRESS(ROW(NOTA[ID]),COLUMN(NOTA[ID]))&amp;":"&amp;ADDRESS(ROW(),COLUMN(NOTA[ID]))),-1)))</f>
        <v/>
      </c>
      <c r="AH390" s="35" t="str">
        <f ca="1">IF(NOTA[[#This Row],[ID_H]]="","",IF(NOTA[[#This Row],[FAKTUR]]="",INDIRECT(ADDRESS(ROW()-1,COLUMN())),NOTA[[#This Row],[FAKTUR]]))</f>
        <v/>
      </c>
      <c r="AI390" s="27" t="str">
        <f ca="1">IF(NOTA[[#This Row],[ID]]="","",COUNTIF(NOTA[ID_H],NOTA[[#This Row],[ID_H]]))</f>
        <v/>
      </c>
      <c r="AJ390" s="27" t="str">
        <f ca="1">IF(NOTA[[#This Row],[TGL.NOTA]]="",IF(NOTA[[#This Row],[SUPPLIER_H]]="","",AJ389),MONTH(NOTA[[#This Row],[TGL.NOTA]]))</f>
        <v/>
      </c>
      <c r="AK390" s="27" t="str">
        <f>LOWER(SUBSTITUTE(SUBSTITUTE(SUBSTITUTE(SUBSTITUTE(SUBSTITUTE(SUBSTITUTE(SUBSTITUTE(SUBSTITUTE(SUBSTITUTE(NOTA[NAMA BARANG]," ",),".",""),"-",""),"(",""),")",""),",",""),"/",""),"""",""),"+",""))</f>
        <v/>
      </c>
      <c r="AL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0" s="27" t="str">
        <f>IF(NOTA[[#This Row],[CONCAT4]]="","",_xlfn.IFNA(MATCH(NOTA[[#This Row],[CONCAT4]],[2]!RAW[CONCAT_H],0),FALSE))</f>
        <v/>
      </c>
      <c r="AP390" s="146" t="str">
        <f>IF(NOTA[[#This Row],[CONCAT1]]="","",MATCH(NOTA[[#This Row],[CONCAT1]],[3]!db[NB NOTA_C],0)+1)</f>
        <v/>
      </c>
    </row>
    <row r="391" spans="1:42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 t="str">
        <f ca="1">IF(NOTA[[#This Row],[NAMA BARANG]]="","",INDEX(NOTA[ID],MATCH(,INDIRECT(ADDRESS(ROW(NOTA[ID]),COLUMN(NOTA[ID]))&amp;":"&amp;ADDRESS(ROW(),COLUMN(NOTA[ID]))),-1)))</f>
        <v/>
      </c>
      <c r="E391" s="14"/>
      <c r="F391" s="16"/>
      <c r="G391" s="16"/>
      <c r="H391" s="131"/>
      <c r="I391" s="130"/>
      <c r="J391" s="132"/>
      <c r="K391" s="16"/>
      <c r="L391" s="16"/>
      <c r="M391" s="133"/>
      <c r="N391" s="130"/>
      <c r="O391" s="16"/>
      <c r="P391" s="134"/>
      <c r="Q391" s="135"/>
      <c r="R391" s="28"/>
      <c r="S391" s="39"/>
      <c r="T391" s="39"/>
      <c r="U391" s="40"/>
      <c r="V391" s="26"/>
      <c r="W391" s="40" t="str">
        <f>IF(NOTA[[#This Row],[HARGA/ CTN]]="",NOTA[[#This Row],[JUMLAH_H]],NOTA[[#This Row],[HARGA/ CTN]]*IF(NOTA[[#This Row],[C]]="",0,NOTA[[#This Row],[C]]))</f>
        <v/>
      </c>
      <c r="X391" s="40" t="str">
        <f>IF(NOTA[[#This Row],[JUMLAH]]="","",NOTA[[#This Row],[JUMLAH]]*NOTA[[#This Row],[DISC 1]])</f>
        <v/>
      </c>
      <c r="Y391" s="40" t="str">
        <f>IF(NOTA[[#This Row],[JUMLAH]]="","",(NOTA[[#This Row],[JUMLAH]]-NOTA[[#This Row],[DISC 1-]])*NOTA[[#This Row],[DISC 2]])</f>
        <v/>
      </c>
      <c r="Z391" s="40" t="str">
        <f>IF(NOTA[[#This Row],[JUMLAH]]="","",NOTA[[#This Row],[DISC 1-]]+NOTA[[#This Row],[DISC 2-]])</f>
        <v/>
      </c>
      <c r="AA391" s="40" t="str">
        <f>IF(NOTA[[#This Row],[JUMLAH]]="","",NOTA[[#This Row],[JUMLAH]]-NOTA[[#This Row],[DISC]])</f>
        <v/>
      </c>
      <c r="AB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40" t="str">
        <f>IF(OR(NOTA[[#This Row],[QTY]]="",NOTA[[#This Row],[HARGA SATUAN]]="",),"",NOTA[[#This Row],[QTY]]*NOTA[[#This Row],[HARGA SATUAN]])</f>
        <v/>
      </c>
      <c r="AF391" s="37" t="str">
        <f ca="1">IF(NOTA[ID_H]="","",INDEX(NOTA[TANGGAL],MATCH(,INDIRECT(ADDRESS(ROW(NOTA[TANGGAL]),COLUMN(NOTA[TANGGAL]))&amp;":"&amp;ADDRESS(ROW(),COLUMN(NOTA[TANGGAL]))),-1)))</f>
        <v/>
      </c>
      <c r="AG391" s="35" t="str">
        <f ca="1">IF(NOTA[[#This Row],[NAMA BARANG]]="","",INDEX(NOTA[SUPPLIER],MATCH(,INDIRECT(ADDRESS(ROW(NOTA[ID]),COLUMN(NOTA[ID]))&amp;":"&amp;ADDRESS(ROW(),COLUMN(NOTA[ID]))),-1)))</f>
        <v/>
      </c>
      <c r="AH391" s="35" t="str">
        <f ca="1">IF(NOTA[[#This Row],[ID_H]]="","",IF(NOTA[[#This Row],[FAKTUR]]="",INDIRECT(ADDRESS(ROW()-1,COLUMN())),NOTA[[#This Row],[FAKTUR]]))</f>
        <v/>
      </c>
      <c r="AI391" s="27" t="str">
        <f ca="1">IF(NOTA[[#This Row],[ID]]="","",COUNTIF(NOTA[ID_H],NOTA[[#This Row],[ID_H]]))</f>
        <v/>
      </c>
      <c r="AJ391" s="27" t="str">
        <f ca="1">IF(NOTA[[#This Row],[TGL.NOTA]]="",IF(NOTA[[#This Row],[SUPPLIER_H]]="","",AJ390),MONTH(NOTA[[#This Row],[TGL.NOTA]]))</f>
        <v/>
      </c>
      <c r="AK391" s="27" t="str">
        <f>LOWER(SUBSTITUTE(SUBSTITUTE(SUBSTITUTE(SUBSTITUTE(SUBSTITUTE(SUBSTITUTE(SUBSTITUTE(SUBSTITUTE(SUBSTITUTE(NOTA[NAMA BARANG]," ",),".",""),"-",""),"(",""),")",""),",",""),"/",""),"""",""),"+",""))</f>
        <v/>
      </c>
      <c r="AL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1" s="27" t="str">
        <f>IF(NOTA[[#This Row],[CONCAT4]]="","",_xlfn.IFNA(MATCH(NOTA[[#This Row],[CONCAT4]],[2]!RAW[CONCAT_H],0),FALSE))</f>
        <v/>
      </c>
      <c r="AP391" s="146" t="str">
        <f>IF(NOTA[[#This Row],[CONCAT1]]="","",MATCH(NOTA[[#This Row],[CONCAT1]],[3]!db[NB NOTA_C],0)+1)</f>
        <v/>
      </c>
    </row>
    <row r="392" spans="1:42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30"/>
      <c r="G392" s="130"/>
      <c r="H392" s="131"/>
      <c r="I392" s="130"/>
      <c r="J392" s="132"/>
      <c r="K392" s="130"/>
      <c r="L392" s="130"/>
      <c r="M392" s="133"/>
      <c r="N392" s="130"/>
      <c r="O392" s="130"/>
      <c r="P392" s="134"/>
      <c r="Q392" s="135"/>
      <c r="R392" s="133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40" t="str">
        <f>IF(OR(NOTA[[#This Row],[QTY]]="",NOTA[[#This Row],[HARGA SATUAN]]="",),"",NOTA[[#This Row],[QTY]]*NOTA[[#This Row],[HARGA SATUAN]])</f>
        <v/>
      </c>
      <c r="AF392" s="37" t="str">
        <f ca="1">IF(NOTA[ID_H]="","",INDEX(NOTA[TANGGAL],MATCH(,INDIRECT(ADDRESS(ROW(NOTA[TANGGAL]),COLUMN(NOTA[TANGGAL]))&amp;":"&amp;ADDRESS(ROW(),COLUMN(NOTA[TANGGAL]))),-1)))</f>
        <v/>
      </c>
      <c r="AG392" s="35" t="str">
        <f ca="1">IF(NOTA[[#This Row],[NAMA BARANG]]="","",INDEX(NOTA[SUPPLIER],MATCH(,INDIRECT(ADDRESS(ROW(NOTA[ID]),COLUMN(NOTA[ID]))&amp;":"&amp;ADDRESS(ROW(),COLUMN(NOTA[ID]))),-1)))</f>
        <v/>
      </c>
      <c r="AH392" s="35" t="str">
        <f ca="1">IF(NOTA[[#This Row],[ID_H]]="","",IF(NOTA[[#This Row],[FAKTUR]]="",INDIRECT(ADDRESS(ROW()-1,COLUMN())),NOTA[[#This Row],[FAKTUR]]))</f>
        <v/>
      </c>
      <c r="AI392" s="27" t="str">
        <f ca="1">IF(NOTA[[#This Row],[ID]]="","",COUNTIF(NOTA[ID_H],NOTA[[#This Row],[ID_H]]))</f>
        <v/>
      </c>
      <c r="AJ392" s="27" t="str">
        <f ca="1">IF(NOTA[[#This Row],[TGL.NOTA]]="",IF(NOTA[[#This Row],[SUPPLIER_H]]="","",AJ391),MONTH(NOTA[[#This Row],[TGL.NOTA]]))</f>
        <v/>
      </c>
      <c r="AK392" s="27" t="str">
        <f>LOWER(SUBSTITUTE(SUBSTITUTE(SUBSTITUTE(SUBSTITUTE(SUBSTITUTE(SUBSTITUTE(SUBSTITUTE(SUBSTITUTE(SUBSTITUTE(NOTA[NAMA BARANG]," ",),".",""),"-",""),"(",""),")",""),",",""),"/",""),"""",""),"+",""))</f>
        <v/>
      </c>
      <c r="AL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2" s="27" t="str">
        <f>IF(NOTA[[#This Row],[CONCAT4]]="","",_xlfn.IFNA(MATCH(NOTA[[#This Row],[CONCAT4]],[2]!RAW[CONCAT_H],0),FALSE))</f>
        <v/>
      </c>
      <c r="AP392" s="146" t="str">
        <f>IF(NOTA[[#This Row],[CONCAT1]]="","",MATCH(NOTA[[#This Row],[CONCAT1]],[3]!db[NB NOTA_C],0)+1)</f>
        <v/>
      </c>
    </row>
    <row r="393" spans="1:42" ht="20.100000000000001" customHeight="1" x14ac:dyDescent="0.25">
      <c r="A3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6" t="str">
        <f>IF(NOTA[[#This Row],[ID_P]]="","",MATCH(NOTA[[#This Row],[ID_P]],[1]!B_MSK[N_ID],0))</f>
        <v/>
      </c>
      <c r="D393" s="36" t="str">
        <f ca="1">IF(NOTA[[#This Row],[NAMA BARANG]]="","",INDEX(NOTA[ID],MATCH(,INDIRECT(ADDRESS(ROW(NOTA[ID]),COLUMN(NOTA[ID]))&amp;":"&amp;ADDRESS(ROW(),COLUMN(NOTA[ID]))),-1)))</f>
        <v/>
      </c>
      <c r="E393" s="14"/>
      <c r="F393" s="16"/>
      <c r="G393" s="16"/>
      <c r="H393" s="20"/>
      <c r="I393" s="16"/>
      <c r="J393" s="37"/>
      <c r="K393" s="16"/>
      <c r="L393" s="16"/>
      <c r="M393" s="28"/>
      <c r="N393" s="16"/>
      <c r="O393" s="16"/>
      <c r="P393" s="35"/>
      <c r="Q393" s="38"/>
      <c r="R393" s="28"/>
      <c r="S393" s="39"/>
      <c r="T393" s="39"/>
      <c r="U393" s="40"/>
      <c r="V393" s="26"/>
      <c r="W393" s="40" t="str">
        <f>IF(NOTA[[#This Row],[HARGA/ CTN]]="",NOTA[[#This Row],[JUMLAH_H]],NOTA[[#This Row],[HARGA/ CTN]]*IF(NOTA[[#This Row],[C]]="",0,NOTA[[#This Row],[C]]))</f>
        <v/>
      </c>
      <c r="X393" s="40" t="str">
        <f>IF(NOTA[[#This Row],[JUMLAH]]="","",NOTA[[#This Row],[JUMLAH]]*NOTA[[#This Row],[DISC 1]])</f>
        <v/>
      </c>
      <c r="Y393" s="40" t="str">
        <f>IF(NOTA[[#This Row],[JUMLAH]]="","",(NOTA[[#This Row],[JUMLAH]]-NOTA[[#This Row],[DISC 1-]])*NOTA[[#This Row],[DISC 2]])</f>
        <v/>
      </c>
      <c r="Z393" s="40" t="str">
        <f>IF(NOTA[[#This Row],[JUMLAH]]="","",NOTA[[#This Row],[DISC 1-]]+NOTA[[#This Row],[DISC 2-]])</f>
        <v/>
      </c>
      <c r="AA393" s="40" t="str">
        <f>IF(NOTA[[#This Row],[JUMLAH]]="","",NOTA[[#This Row],[JUMLAH]]-NOTA[[#This Row],[DISC]])</f>
        <v/>
      </c>
      <c r="AB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40" t="str">
        <f>IF(OR(NOTA[[#This Row],[QTY]]="",NOTA[[#This Row],[HARGA SATUAN]]="",),"",NOTA[[#This Row],[QTY]]*NOTA[[#This Row],[HARGA SATUAN]])</f>
        <v/>
      </c>
      <c r="AF393" s="37" t="str">
        <f ca="1">IF(NOTA[ID_H]="","",INDEX(NOTA[TANGGAL],MATCH(,INDIRECT(ADDRESS(ROW(NOTA[TANGGAL]),COLUMN(NOTA[TANGGAL]))&amp;":"&amp;ADDRESS(ROW(),COLUMN(NOTA[TANGGAL]))),-1)))</f>
        <v/>
      </c>
      <c r="AG393" s="35" t="str">
        <f ca="1">IF(NOTA[[#This Row],[NAMA BARANG]]="","",INDEX(NOTA[SUPPLIER],MATCH(,INDIRECT(ADDRESS(ROW(NOTA[ID]),COLUMN(NOTA[ID]))&amp;":"&amp;ADDRESS(ROW(),COLUMN(NOTA[ID]))),-1)))</f>
        <v/>
      </c>
      <c r="AH393" s="35" t="str">
        <f ca="1">IF(NOTA[[#This Row],[ID_H]]="","",IF(NOTA[[#This Row],[FAKTUR]]="",INDIRECT(ADDRESS(ROW()-1,COLUMN())),NOTA[[#This Row],[FAKTUR]]))</f>
        <v/>
      </c>
      <c r="AI393" s="27" t="str">
        <f ca="1">IF(NOTA[[#This Row],[ID]]="","",COUNTIF(NOTA[ID_H],NOTA[[#This Row],[ID_H]]))</f>
        <v/>
      </c>
      <c r="AJ393" s="27" t="str">
        <f ca="1">IF(NOTA[[#This Row],[TGL.NOTA]]="",IF(NOTA[[#This Row],[SUPPLIER_H]]="","",AJ392),MONTH(NOTA[[#This Row],[TGL.NOTA]]))</f>
        <v/>
      </c>
      <c r="AK393" s="27" t="str">
        <f>LOWER(SUBSTITUTE(SUBSTITUTE(SUBSTITUTE(SUBSTITUTE(SUBSTITUTE(SUBSTITUTE(SUBSTITUTE(SUBSTITUTE(SUBSTITUTE(NOTA[NAMA BARANG]," ",),".",""),"-",""),"(",""),")",""),",",""),"/",""),"""",""),"+",""))</f>
        <v/>
      </c>
      <c r="AL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3" s="27" t="str">
        <f>IF(NOTA[[#This Row],[CONCAT4]]="","",_xlfn.IFNA(MATCH(NOTA[[#This Row],[CONCAT4]],[2]!RAW[CONCAT_H],0),FALSE))</f>
        <v/>
      </c>
      <c r="AP393" s="146" t="str">
        <f>IF(NOTA[[#This Row],[CONCAT1]]="","",MATCH(NOTA[[#This Row],[CONCAT1]],[3]!db[NB NOTA_C],0)+1)</f>
        <v/>
      </c>
    </row>
    <row r="394" spans="1:42" ht="20.10000000000000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40" t="str">
        <f>IF(OR(NOTA[[#This Row],[QTY]]="",NOTA[[#This Row],[HARGA SATUAN]]="",),"",NOTA[[#This Row],[QTY]]*NOTA[[#This Row],[HARGA SATUAN]])</f>
        <v/>
      </c>
      <c r="AF394" s="37" t="str">
        <f ca="1">IF(NOTA[ID_H]="","",INDEX(NOTA[TANGGAL],MATCH(,INDIRECT(ADDRESS(ROW(NOTA[TANGGAL]),COLUMN(NOTA[TANGGAL]))&amp;":"&amp;ADDRESS(ROW(),COLUMN(NOTA[TANGGAL]))),-1)))</f>
        <v/>
      </c>
      <c r="AG394" s="35" t="str">
        <f ca="1">IF(NOTA[[#This Row],[NAMA BARANG]]="","",INDEX(NOTA[SUPPLIER],MATCH(,INDIRECT(ADDRESS(ROW(NOTA[ID]),COLUMN(NOTA[ID]))&amp;":"&amp;ADDRESS(ROW(),COLUMN(NOTA[ID]))),-1)))</f>
        <v/>
      </c>
      <c r="AH394" s="35" t="str">
        <f ca="1">IF(NOTA[[#This Row],[ID_H]]="","",IF(NOTA[[#This Row],[FAKTUR]]="",INDIRECT(ADDRESS(ROW()-1,COLUMN())),NOTA[[#This Row],[FAKTUR]]))</f>
        <v/>
      </c>
      <c r="AI394" s="27" t="str">
        <f ca="1">IF(NOTA[[#This Row],[ID]]="","",COUNTIF(NOTA[ID_H],NOTA[[#This Row],[ID_H]]))</f>
        <v/>
      </c>
      <c r="AJ394" s="27" t="str">
        <f ca="1">IF(NOTA[[#This Row],[TGL.NOTA]]="",IF(NOTA[[#This Row],[SUPPLIER_H]]="","",AJ393),MONTH(NOTA[[#This Row],[TGL.NOTA]]))</f>
        <v/>
      </c>
      <c r="AK394" s="27" t="str">
        <f>LOWER(SUBSTITUTE(SUBSTITUTE(SUBSTITUTE(SUBSTITUTE(SUBSTITUTE(SUBSTITUTE(SUBSTITUTE(SUBSTITUTE(SUBSTITUTE(NOTA[NAMA BARANG]," ",),".",""),"-",""),"(",""),")",""),",",""),"/",""),"""",""),"+",""))</f>
        <v/>
      </c>
      <c r="AL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4" s="27" t="str">
        <f>IF(NOTA[[#This Row],[CONCAT4]]="","",_xlfn.IFNA(MATCH(NOTA[[#This Row],[CONCAT4]],[2]!RAW[CONCAT_H],0),FALSE))</f>
        <v/>
      </c>
      <c r="AP394" s="146" t="str">
        <f>IF(NOTA[[#This Row],[CONCAT1]]="","",MATCH(NOTA[[#This Row],[CONCAT1]],[3]!db[NB NOTA_C],0)+1)</f>
        <v/>
      </c>
    </row>
    <row r="395" spans="1:42" ht="20.100000000000001" customHeight="1" x14ac:dyDescent="0.25">
      <c r="A3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6" t="str">
        <f>IF(NOTA[[#This Row],[ID_P]]="","",MATCH(NOTA[[#This Row],[ID_P]],[1]!B_MSK[N_ID],0))</f>
        <v/>
      </c>
      <c r="D395" s="36" t="str">
        <f ca="1">IF(NOTA[[#This Row],[NAMA BARANG]]="","",INDEX(NOTA[ID],MATCH(,INDIRECT(ADDRESS(ROW(NOTA[ID]),COLUMN(NOTA[ID]))&amp;":"&amp;ADDRESS(ROW(),COLUMN(NOTA[ID]))),-1)))</f>
        <v/>
      </c>
      <c r="E395" s="14"/>
      <c r="F395" s="16"/>
      <c r="G395" s="16"/>
      <c r="H395" s="20"/>
      <c r="I395" s="16"/>
      <c r="J395" s="37"/>
      <c r="K395" s="16"/>
      <c r="L395" s="16"/>
      <c r="M395" s="28"/>
      <c r="N395" s="16"/>
      <c r="O395" s="16"/>
      <c r="P395" s="35"/>
      <c r="Q395" s="38"/>
      <c r="R395" s="28"/>
      <c r="S395" s="39"/>
      <c r="T395" s="39"/>
      <c r="U395" s="40"/>
      <c r="V395" s="26"/>
      <c r="W395" s="40" t="str">
        <f>IF(NOTA[[#This Row],[HARGA/ CTN]]="",NOTA[[#This Row],[JUMLAH_H]],NOTA[[#This Row],[HARGA/ CTN]]*IF(NOTA[[#This Row],[C]]="",0,NOTA[[#This Row],[C]]))</f>
        <v/>
      </c>
      <c r="X395" s="40" t="str">
        <f>IF(NOTA[[#This Row],[JUMLAH]]="","",NOTA[[#This Row],[JUMLAH]]*NOTA[[#This Row],[DISC 1]])</f>
        <v/>
      </c>
      <c r="Y395" s="40" t="str">
        <f>IF(NOTA[[#This Row],[JUMLAH]]="","",(NOTA[[#This Row],[JUMLAH]]-NOTA[[#This Row],[DISC 1-]])*NOTA[[#This Row],[DISC 2]])</f>
        <v/>
      </c>
      <c r="Z395" s="40" t="str">
        <f>IF(NOTA[[#This Row],[JUMLAH]]="","",NOTA[[#This Row],[DISC 1-]]+NOTA[[#This Row],[DISC 2-]])</f>
        <v/>
      </c>
      <c r="AA395" s="40" t="str">
        <f>IF(NOTA[[#This Row],[JUMLAH]]="","",NOTA[[#This Row],[JUMLAH]]-NOTA[[#This Row],[DISC]])</f>
        <v/>
      </c>
      <c r="AB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40" t="str">
        <f>IF(OR(NOTA[[#This Row],[QTY]]="",NOTA[[#This Row],[HARGA SATUAN]]="",),"",NOTA[[#This Row],[QTY]]*NOTA[[#This Row],[HARGA SATUAN]])</f>
        <v/>
      </c>
      <c r="AF395" s="37" t="str">
        <f ca="1">IF(NOTA[ID_H]="","",INDEX(NOTA[TANGGAL],MATCH(,INDIRECT(ADDRESS(ROW(NOTA[TANGGAL]),COLUMN(NOTA[TANGGAL]))&amp;":"&amp;ADDRESS(ROW(),COLUMN(NOTA[TANGGAL]))),-1)))</f>
        <v/>
      </c>
      <c r="AG395" s="35" t="str">
        <f ca="1">IF(NOTA[[#This Row],[NAMA BARANG]]="","",INDEX(NOTA[SUPPLIER],MATCH(,INDIRECT(ADDRESS(ROW(NOTA[ID]),COLUMN(NOTA[ID]))&amp;":"&amp;ADDRESS(ROW(),COLUMN(NOTA[ID]))),-1)))</f>
        <v/>
      </c>
      <c r="AH395" s="35" t="str">
        <f ca="1">IF(NOTA[[#This Row],[ID_H]]="","",IF(NOTA[[#This Row],[FAKTUR]]="",INDIRECT(ADDRESS(ROW()-1,COLUMN())),NOTA[[#This Row],[FAKTUR]]))</f>
        <v/>
      </c>
      <c r="AI395" s="27" t="str">
        <f ca="1">IF(NOTA[[#This Row],[ID]]="","",COUNTIF(NOTA[ID_H],NOTA[[#This Row],[ID_H]]))</f>
        <v/>
      </c>
      <c r="AJ395" s="27" t="str">
        <f ca="1">IF(NOTA[[#This Row],[TGL.NOTA]]="",IF(NOTA[[#This Row],[SUPPLIER_H]]="","",AJ394),MONTH(NOTA[[#This Row],[TGL.NOTA]]))</f>
        <v/>
      </c>
      <c r="AK395" s="27" t="str">
        <f>LOWER(SUBSTITUTE(SUBSTITUTE(SUBSTITUTE(SUBSTITUTE(SUBSTITUTE(SUBSTITUTE(SUBSTITUTE(SUBSTITUTE(SUBSTITUTE(NOTA[NAMA BARANG]," ",),".",""),"-",""),"(",""),")",""),",",""),"/",""),"""",""),"+",""))</f>
        <v/>
      </c>
      <c r="AL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5" s="27" t="str">
        <f>IF(NOTA[[#This Row],[CONCAT4]]="","",_xlfn.IFNA(MATCH(NOTA[[#This Row],[CONCAT4]],[2]!RAW[CONCAT_H],0),FALSE))</f>
        <v/>
      </c>
      <c r="AP395" s="146" t="str">
        <f>IF(NOTA[[#This Row],[CONCAT1]]="","",MATCH(NOTA[[#This Row],[CONCAT1]],[3]!db[NB NOTA_C],0)+1)</f>
        <v/>
      </c>
    </row>
    <row r="396" spans="1:42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 t="str">
        <f ca="1">IF(NOTA[[#This Row],[NAMA BARANG]]="","",INDEX(NOTA[ID],MATCH(,INDIRECT(ADDRESS(ROW(NOTA[ID]),COLUMN(NOTA[ID]))&amp;":"&amp;ADDRESS(ROW(),COLUMN(NOTA[ID]))),-1)))</f>
        <v/>
      </c>
      <c r="E396" s="14"/>
      <c r="F396" s="16"/>
      <c r="G396" s="16"/>
      <c r="H396" s="20"/>
      <c r="I396" s="16"/>
      <c r="J396" s="37"/>
      <c r="K396" s="16"/>
      <c r="L396" s="16"/>
      <c r="M396" s="28"/>
      <c r="N396" s="16"/>
      <c r="O396" s="16"/>
      <c r="P396" s="35"/>
      <c r="Q396" s="38"/>
      <c r="R396" s="28"/>
      <c r="S396" s="39"/>
      <c r="T396" s="39"/>
      <c r="U396" s="40"/>
      <c r="V396" s="26"/>
      <c r="W396" s="40" t="str">
        <f>IF(NOTA[[#This Row],[HARGA/ CTN]]="",NOTA[[#This Row],[JUMLAH_H]],NOTA[[#This Row],[HARGA/ CTN]]*IF(NOTA[[#This Row],[C]]="",0,NOTA[[#This Row],[C]]))</f>
        <v/>
      </c>
      <c r="X396" s="40" t="str">
        <f>IF(NOTA[[#This Row],[JUMLAH]]="","",NOTA[[#This Row],[JUMLAH]]*NOTA[[#This Row],[DISC 1]])</f>
        <v/>
      </c>
      <c r="Y396" s="40" t="str">
        <f>IF(NOTA[[#This Row],[JUMLAH]]="","",(NOTA[[#This Row],[JUMLAH]]-NOTA[[#This Row],[DISC 1-]])*NOTA[[#This Row],[DISC 2]])</f>
        <v/>
      </c>
      <c r="Z396" s="40" t="str">
        <f>IF(NOTA[[#This Row],[JUMLAH]]="","",NOTA[[#This Row],[DISC 1-]]+NOTA[[#This Row],[DISC 2-]])</f>
        <v/>
      </c>
      <c r="AA396" s="40" t="str">
        <f>IF(NOTA[[#This Row],[JUMLAH]]="","",NOTA[[#This Row],[JUMLAH]]-NOTA[[#This Row],[DISC]])</f>
        <v/>
      </c>
      <c r="AB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40" t="str">
        <f>IF(OR(NOTA[[#This Row],[QTY]]="",NOTA[[#This Row],[HARGA SATUAN]]="",),"",NOTA[[#This Row],[QTY]]*NOTA[[#This Row],[HARGA SATUAN]])</f>
        <v/>
      </c>
      <c r="AF396" s="37" t="str">
        <f ca="1">IF(NOTA[ID_H]="","",INDEX(NOTA[TANGGAL],MATCH(,INDIRECT(ADDRESS(ROW(NOTA[TANGGAL]),COLUMN(NOTA[TANGGAL]))&amp;":"&amp;ADDRESS(ROW(),COLUMN(NOTA[TANGGAL]))),-1)))</f>
        <v/>
      </c>
      <c r="AG396" s="35" t="str">
        <f ca="1">IF(NOTA[[#This Row],[NAMA BARANG]]="","",INDEX(NOTA[SUPPLIER],MATCH(,INDIRECT(ADDRESS(ROW(NOTA[ID]),COLUMN(NOTA[ID]))&amp;":"&amp;ADDRESS(ROW(),COLUMN(NOTA[ID]))),-1)))</f>
        <v/>
      </c>
      <c r="AH396" s="35" t="str">
        <f ca="1">IF(NOTA[[#This Row],[ID_H]]="","",IF(NOTA[[#This Row],[FAKTUR]]="",INDIRECT(ADDRESS(ROW()-1,COLUMN())),NOTA[[#This Row],[FAKTUR]]))</f>
        <v/>
      </c>
      <c r="AI396" s="27" t="str">
        <f ca="1">IF(NOTA[[#This Row],[ID]]="","",COUNTIF(NOTA[ID_H],NOTA[[#This Row],[ID_H]]))</f>
        <v/>
      </c>
      <c r="AJ396" s="27" t="str">
        <f ca="1">IF(NOTA[[#This Row],[TGL.NOTA]]="",IF(NOTA[[#This Row],[SUPPLIER_H]]="","",AJ395),MONTH(NOTA[[#This Row],[TGL.NOTA]]))</f>
        <v/>
      </c>
      <c r="AK396" s="27" t="str">
        <f>LOWER(SUBSTITUTE(SUBSTITUTE(SUBSTITUTE(SUBSTITUTE(SUBSTITUTE(SUBSTITUTE(SUBSTITUTE(SUBSTITUTE(SUBSTITUTE(NOTA[NAMA BARANG]," ",),".",""),"-",""),"(",""),")",""),",",""),"/",""),"""",""),"+",""))</f>
        <v/>
      </c>
      <c r="AL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6" s="27" t="str">
        <f>IF(NOTA[[#This Row],[CONCAT4]]="","",_xlfn.IFNA(MATCH(NOTA[[#This Row],[CONCAT4]],[2]!RAW[CONCAT_H],0),FALSE))</f>
        <v/>
      </c>
      <c r="AP396" s="146" t="str">
        <f>IF(NOTA[[#This Row],[CONCAT1]]="","",MATCH(NOTA[[#This Row],[CONCAT1]],[3]!db[NB NOTA_C],0)+1)</f>
        <v/>
      </c>
    </row>
    <row r="397" spans="1:42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 t="str">
        <f ca="1">IF(NOTA[[#This Row],[NAMA BARANG]]="","",INDEX(NOTA[ID],MATCH(,INDIRECT(ADDRESS(ROW(NOTA[ID]),COLUMN(NOTA[ID]))&amp;":"&amp;ADDRESS(ROW(),COLUMN(NOTA[ID]))),-1)))</f>
        <v/>
      </c>
      <c r="E397" s="14"/>
      <c r="F397" s="16"/>
      <c r="G397" s="16"/>
      <c r="H397" s="20"/>
      <c r="I397" s="16"/>
      <c r="J397" s="37"/>
      <c r="K397" s="16"/>
      <c r="L397" s="16"/>
      <c r="M397" s="28"/>
      <c r="N397" s="16"/>
      <c r="O397" s="16"/>
      <c r="P397" s="35"/>
      <c r="Q397" s="38"/>
      <c r="R397" s="28"/>
      <c r="S397" s="39"/>
      <c r="T397" s="39"/>
      <c r="U397" s="40"/>
      <c r="V397" s="26"/>
      <c r="W397" s="40" t="str">
        <f>IF(NOTA[[#This Row],[HARGA/ CTN]]="",NOTA[[#This Row],[JUMLAH_H]],NOTA[[#This Row],[HARGA/ CTN]]*IF(NOTA[[#This Row],[C]]="",0,NOTA[[#This Row],[C]]))</f>
        <v/>
      </c>
      <c r="X397" s="40" t="str">
        <f>IF(NOTA[[#This Row],[JUMLAH]]="","",NOTA[[#This Row],[JUMLAH]]*NOTA[[#This Row],[DISC 1]])</f>
        <v/>
      </c>
      <c r="Y397" s="40" t="str">
        <f>IF(NOTA[[#This Row],[JUMLAH]]="","",(NOTA[[#This Row],[JUMLAH]]-NOTA[[#This Row],[DISC 1-]])*NOTA[[#This Row],[DISC 2]])</f>
        <v/>
      </c>
      <c r="Z397" s="40" t="str">
        <f>IF(NOTA[[#This Row],[JUMLAH]]="","",NOTA[[#This Row],[DISC 1-]]+NOTA[[#This Row],[DISC 2-]])</f>
        <v/>
      </c>
      <c r="AA397" s="40" t="str">
        <f>IF(NOTA[[#This Row],[JUMLAH]]="","",NOTA[[#This Row],[JUMLAH]]-NOTA[[#This Row],[DISC]])</f>
        <v/>
      </c>
      <c r="AB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40" t="str">
        <f>IF(OR(NOTA[[#This Row],[QTY]]="",NOTA[[#This Row],[HARGA SATUAN]]="",),"",NOTA[[#This Row],[QTY]]*NOTA[[#This Row],[HARGA SATUAN]])</f>
        <v/>
      </c>
      <c r="AF397" s="37" t="str">
        <f ca="1">IF(NOTA[ID_H]="","",INDEX(NOTA[TANGGAL],MATCH(,INDIRECT(ADDRESS(ROW(NOTA[TANGGAL]),COLUMN(NOTA[TANGGAL]))&amp;":"&amp;ADDRESS(ROW(),COLUMN(NOTA[TANGGAL]))),-1)))</f>
        <v/>
      </c>
      <c r="AG397" s="35" t="str">
        <f ca="1">IF(NOTA[[#This Row],[NAMA BARANG]]="","",INDEX(NOTA[SUPPLIER],MATCH(,INDIRECT(ADDRESS(ROW(NOTA[ID]),COLUMN(NOTA[ID]))&amp;":"&amp;ADDRESS(ROW(),COLUMN(NOTA[ID]))),-1)))</f>
        <v/>
      </c>
      <c r="AH397" s="35" t="str">
        <f ca="1">IF(NOTA[[#This Row],[ID_H]]="","",IF(NOTA[[#This Row],[FAKTUR]]="",INDIRECT(ADDRESS(ROW()-1,COLUMN())),NOTA[[#This Row],[FAKTUR]]))</f>
        <v/>
      </c>
      <c r="AI397" s="27" t="str">
        <f ca="1">IF(NOTA[[#This Row],[ID]]="","",COUNTIF(NOTA[ID_H],NOTA[[#This Row],[ID_H]]))</f>
        <v/>
      </c>
      <c r="AJ397" s="27" t="str">
        <f ca="1">IF(NOTA[[#This Row],[TGL.NOTA]]="",IF(NOTA[[#This Row],[SUPPLIER_H]]="","",AJ396),MONTH(NOTA[[#This Row],[TGL.NOTA]]))</f>
        <v/>
      </c>
      <c r="AK397" s="27" t="str">
        <f>LOWER(SUBSTITUTE(SUBSTITUTE(SUBSTITUTE(SUBSTITUTE(SUBSTITUTE(SUBSTITUTE(SUBSTITUTE(SUBSTITUTE(SUBSTITUTE(NOTA[NAMA BARANG]," ",),".",""),"-",""),"(",""),")",""),",",""),"/",""),"""",""),"+",""))</f>
        <v/>
      </c>
      <c r="AL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7" s="27" t="str">
        <f>IF(NOTA[[#This Row],[CONCAT4]]="","",_xlfn.IFNA(MATCH(NOTA[[#This Row],[CONCAT4]],[2]!RAW[CONCAT_H],0),FALSE))</f>
        <v/>
      </c>
      <c r="AP397" s="146" t="str">
        <f>IF(NOTA[[#This Row],[CONCAT1]]="","",MATCH(NOTA[[#This Row],[CONCAT1]],[3]!db[NB NOTA_C],0)+1)</f>
        <v/>
      </c>
    </row>
    <row r="398" spans="1:42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 t="str">
        <f ca="1">IF(NOTA[[#This Row],[NAMA BARANG]]="","",INDEX(NOTA[ID],MATCH(,INDIRECT(ADDRESS(ROW(NOTA[ID]),COLUMN(NOTA[ID]))&amp;":"&amp;ADDRESS(ROW(),COLUMN(NOTA[ID]))),-1)))</f>
        <v/>
      </c>
      <c r="E398" s="14"/>
      <c r="F398" s="16"/>
      <c r="G398" s="16"/>
      <c r="H398" s="20"/>
      <c r="I398" s="16"/>
      <c r="J398" s="37"/>
      <c r="K398" s="16"/>
      <c r="L398" s="16"/>
      <c r="M398" s="28"/>
      <c r="N398" s="16"/>
      <c r="O398" s="16"/>
      <c r="P398" s="35"/>
      <c r="Q398" s="38"/>
      <c r="R398" s="28"/>
      <c r="S398" s="39"/>
      <c r="T398" s="39"/>
      <c r="U398" s="40"/>
      <c r="V398" s="26"/>
      <c r="W398" s="40" t="str">
        <f>IF(NOTA[[#This Row],[HARGA/ CTN]]="",NOTA[[#This Row],[JUMLAH_H]],NOTA[[#This Row],[HARGA/ CTN]]*IF(NOTA[[#This Row],[C]]="",0,NOTA[[#This Row],[C]]))</f>
        <v/>
      </c>
      <c r="X398" s="40" t="str">
        <f>IF(NOTA[[#This Row],[JUMLAH]]="","",NOTA[[#This Row],[JUMLAH]]*NOTA[[#This Row],[DISC 1]])</f>
        <v/>
      </c>
      <c r="Y398" s="40" t="str">
        <f>IF(NOTA[[#This Row],[JUMLAH]]="","",(NOTA[[#This Row],[JUMLAH]]-NOTA[[#This Row],[DISC 1-]])*NOTA[[#This Row],[DISC 2]])</f>
        <v/>
      </c>
      <c r="Z398" s="40" t="str">
        <f>IF(NOTA[[#This Row],[JUMLAH]]="","",NOTA[[#This Row],[DISC 1-]]+NOTA[[#This Row],[DISC 2-]])</f>
        <v/>
      </c>
      <c r="AA398" s="40" t="str">
        <f>IF(NOTA[[#This Row],[JUMLAH]]="","",NOTA[[#This Row],[JUMLAH]]-NOTA[[#This Row],[DISC]])</f>
        <v/>
      </c>
      <c r="AB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40" t="str">
        <f>IF(OR(NOTA[[#This Row],[QTY]]="",NOTA[[#This Row],[HARGA SATUAN]]="",),"",NOTA[[#This Row],[QTY]]*NOTA[[#This Row],[HARGA SATUAN]])</f>
        <v/>
      </c>
      <c r="AF398" s="37" t="str">
        <f ca="1">IF(NOTA[ID_H]="","",INDEX(NOTA[TANGGAL],MATCH(,INDIRECT(ADDRESS(ROW(NOTA[TANGGAL]),COLUMN(NOTA[TANGGAL]))&amp;":"&amp;ADDRESS(ROW(),COLUMN(NOTA[TANGGAL]))),-1)))</f>
        <v/>
      </c>
      <c r="AG398" s="35" t="str">
        <f ca="1">IF(NOTA[[#This Row],[NAMA BARANG]]="","",INDEX(NOTA[SUPPLIER],MATCH(,INDIRECT(ADDRESS(ROW(NOTA[ID]),COLUMN(NOTA[ID]))&amp;":"&amp;ADDRESS(ROW(),COLUMN(NOTA[ID]))),-1)))</f>
        <v/>
      </c>
      <c r="AH398" s="35" t="str">
        <f ca="1">IF(NOTA[[#This Row],[ID_H]]="","",IF(NOTA[[#This Row],[FAKTUR]]="",INDIRECT(ADDRESS(ROW()-1,COLUMN())),NOTA[[#This Row],[FAKTUR]]))</f>
        <v/>
      </c>
      <c r="AI398" s="27" t="str">
        <f ca="1">IF(NOTA[[#This Row],[ID]]="","",COUNTIF(NOTA[ID_H],NOTA[[#This Row],[ID_H]]))</f>
        <v/>
      </c>
      <c r="AJ398" s="27" t="str">
        <f ca="1">IF(NOTA[[#This Row],[TGL.NOTA]]="",IF(NOTA[[#This Row],[SUPPLIER_H]]="","",AJ397),MONTH(NOTA[[#This Row],[TGL.NOTA]]))</f>
        <v/>
      </c>
      <c r="AK398" s="27" t="str">
        <f>LOWER(SUBSTITUTE(SUBSTITUTE(SUBSTITUTE(SUBSTITUTE(SUBSTITUTE(SUBSTITUTE(SUBSTITUTE(SUBSTITUTE(SUBSTITUTE(NOTA[NAMA BARANG]," ",),".",""),"-",""),"(",""),")",""),",",""),"/",""),"""",""),"+",""))</f>
        <v/>
      </c>
      <c r="AL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8" s="27" t="str">
        <f>IF(NOTA[[#This Row],[CONCAT4]]="","",_xlfn.IFNA(MATCH(NOTA[[#This Row],[CONCAT4]],[2]!RAW[CONCAT_H],0),FALSE))</f>
        <v/>
      </c>
      <c r="AP398" s="146" t="str">
        <f>IF(NOTA[[#This Row],[CONCAT1]]="","",MATCH(NOTA[[#This Row],[CONCAT1]],[3]!db[NB NOTA_C],0)+1)</f>
        <v/>
      </c>
    </row>
    <row r="399" spans="1:42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40" t="str">
        <f>IF(OR(NOTA[[#This Row],[QTY]]="",NOTA[[#This Row],[HARGA SATUAN]]="",),"",NOTA[[#This Row],[QTY]]*NOTA[[#This Row],[HARGA SATUAN]])</f>
        <v/>
      </c>
      <c r="AF399" s="37" t="str">
        <f ca="1">IF(NOTA[ID_H]="","",INDEX(NOTA[TANGGAL],MATCH(,INDIRECT(ADDRESS(ROW(NOTA[TANGGAL]),COLUMN(NOTA[TANGGAL]))&amp;":"&amp;ADDRESS(ROW(),COLUMN(NOTA[TANGGAL]))),-1)))</f>
        <v/>
      </c>
      <c r="AG399" s="35" t="str">
        <f ca="1">IF(NOTA[[#This Row],[NAMA BARANG]]="","",INDEX(NOTA[SUPPLIER],MATCH(,INDIRECT(ADDRESS(ROW(NOTA[ID]),COLUMN(NOTA[ID]))&amp;":"&amp;ADDRESS(ROW(),COLUMN(NOTA[ID]))),-1)))</f>
        <v/>
      </c>
      <c r="AH399" s="35" t="str">
        <f ca="1">IF(NOTA[[#This Row],[ID_H]]="","",IF(NOTA[[#This Row],[FAKTUR]]="",INDIRECT(ADDRESS(ROW()-1,COLUMN())),NOTA[[#This Row],[FAKTUR]]))</f>
        <v/>
      </c>
      <c r="AI399" s="27" t="str">
        <f ca="1">IF(NOTA[[#This Row],[ID]]="","",COUNTIF(NOTA[ID_H],NOTA[[#This Row],[ID_H]]))</f>
        <v/>
      </c>
      <c r="AJ399" s="27" t="str">
        <f ca="1">IF(NOTA[[#This Row],[TGL.NOTA]]="",IF(NOTA[[#This Row],[SUPPLIER_H]]="","",AJ398),MONTH(NOTA[[#This Row],[TGL.NOTA]]))</f>
        <v/>
      </c>
      <c r="AK399" s="27" t="str">
        <f>LOWER(SUBSTITUTE(SUBSTITUTE(SUBSTITUTE(SUBSTITUTE(SUBSTITUTE(SUBSTITUTE(SUBSTITUTE(SUBSTITUTE(SUBSTITUTE(NOTA[NAMA BARANG]," ",),".",""),"-",""),"(",""),")",""),",",""),"/",""),"""",""),"+",""))</f>
        <v/>
      </c>
      <c r="AL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9" s="27" t="str">
        <f>IF(NOTA[[#This Row],[CONCAT4]]="","",_xlfn.IFNA(MATCH(NOTA[[#This Row],[CONCAT4]],[2]!RAW[CONCAT_H],0),FALSE))</f>
        <v/>
      </c>
      <c r="AP399" s="146" t="str">
        <f>IF(NOTA[[#This Row],[CONCAT1]]="","",MATCH(NOTA[[#This Row],[CONCAT1]],[3]!db[NB NOTA_C],0)+1)</f>
        <v/>
      </c>
    </row>
    <row r="400" spans="1:42" ht="20.100000000000001" customHeight="1" x14ac:dyDescent="0.25">
      <c r="A4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6" t="str">
        <f>IF(NOTA[[#This Row],[ID_P]]="","",MATCH(NOTA[[#This Row],[ID_P]],[1]!B_MSK[N_ID],0))</f>
        <v/>
      </c>
      <c r="D400" s="36" t="str">
        <f ca="1">IF(NOTA[[#This Row],[NAMA BARANG]]="","",INDEX(NOTA[ID],MATCH(,INDIRECT(ADDRESS(ROW(NOTA[ID]),COLUMN(NOTA[ID]))&amp;":"&amp;ADDRESS(ROW(),COLUMN(NOTA[ID]))),-1)))</f>
        <v/>
      </c>
      <c r="E400" s="14"/>
      <c r="F400" s="16"/>
      <c r="G400" s="16"/>
      <c r="H400" s="20"/>
      <c r="I400" s="16"/>
      <c r="J400" s="37"/>
      <c r="K400" s="16"/>
      <c r="L400" s="16"/>
      <c r="M400" s="28"/>
      <c r="N400" s="16"/>
      <c r="O400" s="16"/>
      <c r="P400" s="35"/>
      <c r="Q400" s="38"/>
      <c r="R400" s="28"/>
      <c r="S400" s="39"/>
      <c r="T400" s="39"/>
      <c r="U400" s="40"/>
      <c r="V400" s="26"/>
      <c r="W400" s="40" t="str">
        <f>IF(NOTA[[#This Row],[HARGA/ CTN]]="",NOTA[[#This Row],[JUMLAH_H]],NOTA[[#This Row],[HARGA/ CTN]]*IF(NOTA[[#This Row],[C]]="",0,NOTA[[#This Row],[C]]))</f>
        <v/>
      </c>
      <c r="X400" s="40" t="str">
        <f>IF(NOTA[[#This Row],[JUMLAH]]="","",NOTA[[#This Row],[JUMLAH]]*NOTA[[#This Row],[DISC 1]])</f>
        <v/>
      </c>
      <c r="Y400" s="40" t="str">
        <f>IF(NOTA[[#This Row],[JUMLAH]]="","",(NOTA[[#This Row],[JUMLAH]]-NOTA[[#This Row],[DISC 1-]])*NOTA[[#This Row],[DISC 2]])</f>
        <v/>
      </c>
      <c r="Z400" s="40" t="str">
        <f>IF(NOTA[[#This Row],[JUMLAH]]="","",NOTA[[#This Row],[DISC 1-]]+NOTA[[#This Row],[DISC 2-]])</f>
        <v/>
      </c>
      <c r="AA400" s="40" t="str">
        <f>IF(NOTA[[#This Row],[JUMLAH]]="","",NOTA[[#This Row],[JUMLAH]]-NOTA[[#This Row],[DISC]])</f>
        <v/>
      </c>
      <c r="AB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40" t="str">
        <f>IF(OR(NOTA[[#This Row],[QTY]]="",NOTA[[#This Row],[HARGA SATUAN]]="",),"",NOTA[[#This Row],[QTY]]*NOTA[[#This Row],[HARGA SATUAN]])</f>
        <v/>
      </c>
      <c r="AF400" s="37" t="str">
        <f ca="1">IF(NOTA[ID_H]="","",INDEX(NOTA[TANGGAL],MATCH(,INDIRECT(ADDRESS(ROW(NOTA[TANGGAL]),COLUMN(NOTA[TANGGAL]))&amp;":"&amp;ADDRESS(ROW(),COLUMN(NOTA[TANGGAL]))),-1)))</f>
        <v/>
      </c>
      <c r="AG400" s="35" t="str">
        <f ca="1">IF(NOTA[[#This Row],[NAMA BARANG]]="","",INDEX(NOTA[SUPPLIER],MATCH(,INDIRECT(ADDRESS(ROW(NOTA[ID]),COLUMN(NOTA[ID]))&amp;":"&amp;ADDRESS(ROW(),COLUMN(NOTA[ID]))),-1)))</f>
        <v/>
      </c>
      <c r="AH400" s="35" t="str">
        <f ca="1">IF(NOTA[[#This Row],[ID_H]]="","",IF(NOTA[[#This Row],[FAKTUR]]="",INDIRECT(ADDRESS(ROW()-1,COLUMN())),NOTA[[#This Row],[FAKTUR]]))</f>
        <v/>
      </c>
      <c r="AI400" s="27" t="str">
        <f ca="1">IF(NOTA[[#This Row],[ID]]="","",COUNTIF(NOTA[ID_H],NOTA[[#This Row],[ID_H]]))</f>
        <v/>
      </c>
      <c r="AJ400" s="27" t="str">
        <f ca="1">IF(NOTA[[#This Row],[TGL.NOTA]]="",IF(NOTA[[#This Row],[SUPPLIER_H]]="","",AJ399),MONTH(NOTA[[#This Row],[TGL.NOTA]]))</f>
        <v/>
      </c>
      <c r="AK400" s="27" t="str">
        <f>LOWER(SUBSTITUTE(SUBSTITUTE(SUBSTITUTE(SUBSTITUTE(SUBSTITUTE(SUBSTITUTE(SUBSTITUTE(SUBSTITUTE(SUBSTITUTE(NOTA[NAMA BARANG]," ",),".",""),"-",""),"(",""),")",""),",",""),"/",""),"""",""),"+",""))</f>
        <v/>
      </c>
      <c r="AL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0" s="27" t="str">
        <f>IF(NOTA[[#This Row],[CONCAT4]]="","",_xlfn.IFNA(MATCH(NOTA[[#This Row],[CONCAT4]],[2]!RAW[CONCAT_H],0),FALSE))</f>
        <v/>
      </c>
      <c r="AP400" s="146" t="str">
        <f>IF(NOTA[[#This Row],[CONCAT1]]="","",MATCH(NOTA[[#This Row],[CONCAT1]],[3]!db[NB NOTA_C],0)+1)</f>
        <v/>
      </c>
    </row>
    <row r="401" spans="1:42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 t="str">
        <f ca="1">IF(NOTA[[#This Row],[NAMA BARANG]]="","",INDEX(NOTA[ID],MATCH(,INDIRECT(ADDRESS(ROW(NOTA[ID]),COLUMN(NOTA[ID]))&amp;":"&amp;ADDRESS(ROW(),COLUMN(NOTA[ID]))),-1)))</f>
        <v/>
      </c>
      <c r="E401" s="14"/>
      <c r="F401" s="16"/>
      <c r="G401" s="16"/>
      <c r="H401" s="20"/>
      <c r="I401" s="16"/>
      <c r="J401" s="37"/>
      <c r="K401" s="16"/>
      <c r="L401" s="16"/>
      <c r="M401" s="28"/>
      <c r="N401" s="16"/>
      <c r="O401" s="16"/>
      <c r="P401" s="35"/>
      <c r="Q401" s="38"/>
      <c r="R401" s="28"/>
      <c r="S401" s="39"/>
      <c r="T401" s="39"/>
      <c r="U401" s="40"/>
      <c r="V401" s="26"/>
      <c r="W401" s="40" t="str">
        <f>IF(NOTA[[#This Row],[HARGA/ CTN]]="",NOTA[[#This Row],[JUMLAH_H]],NOTA[[#This Row],[HARGA/ CTN]]*IF(NOTA[[#This Row],[C]]="",0,NOTA[[#This Row],[C]]))</f>
        <v/>
      </c>
      <c r="X401" s="40" t="str">
        <f>IF(NOTA[[#This Row],[JUMLAH]]="","",NOTA[[#This Row],[JUMLAH]]*NOTA[[#This Row],[DISC 1]])</f>
        <v/>
      </c>
      <c r="Y401" s="40" t="str">
        <f>IF(NOTA[[#This Row],[JUMLAH]]="","",(NOTA[[#This Row],[JUMLAH]]-NOTA[[#This Row],[DISC 1-]])*NOTA[[#This Row],[DISC 2]])</f>
        <v/>
      </c>
      <c r="Z401" s="40" t="str">
        <f>IF(NOTA[[#This Row],[JUMLAH]]="","",NOTA[[#This Row],[DISC 1-]]+NOTA[[#This Row],[DISC 2-]])</f>
        <v/>
      </c>
      <c r="AA401" s="40" t="str">
        <f>IF(NOTA[[#This Row],[JUMLAH]]="","",NOTA[[#This Row],[JUMLAH]]-NOTA[[#This Row],[DISC]])</f>
        <v/>
      </c>
      <c r="AB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40" t="str">
        <f>IF(OR(NOTA[[#This Row],[QTY]]="",NOTA[[#This Row],[HARGA SATUAN]]="",),"",NOTA[[#This Row],[QTY]]*NOTA[[#This Row],[HARGA SATUAN]])</f>
        <v/>
      </c>
      <c r="AF401" s="37" t="str">
        <f ca="1">IF(NOTA[ID_H]="","",INDEX(NOTA[TANGGAL],MATCH(,INDIRECT(ADDRESS(ROW(NOTA[TANGGAL]),COLUMN(NOTA[TANGGAL]))&amp;":"&amp;ADDRESS(ROW(),COLUMN(NOTA[TANGGAL]))),-1)))</f>
        <v/>
      </c>
      <c r="AG401" s="35" t="str">
        <f ca="1">IF(NOTA[[#This Row],[NAMA BARANG]]="","",INDEX(NOTA[SUPPLIER],MATCH(,INDIRECT(ADDRESS(ROW(NOTA[ID]),COLUMN(NOTA[ID]))&amp;":"&amp;ADDRESS(ROW(),COLUMN(NOTA[ID]))),-1)))</f>
        <v/>
      </c>
      <c r="AH401" s="35" t="str">
        <f ca="1">IF(NOTA[[#This Row],[ID_H]]="","",IF(NOTA[[#This Row],[FAKTUR]]="",INDIRECT(ADDRESS(ROW()-1,COLUMN())),NOTA[[#This Row],[FAKTUR]]))</f>
        <v/>
      </c>
      <c r="AI401" s="27" t="str">
        <f ca="1">IF(NOTA[[#This Row],[ID]]="","",COUNTIF(NOTA[ID_H],NOTA[[#This Row],[ID_H]]))</f>
        <v/>
      </c>
      <c r="AJ401" s="27" t="str">
        <f ca="1">IF(NOTA[[#This Row],[TGL.NOTA]]="",IF(NOTA[[#This Row],[SUPPLIER_H]]="","",AJ400),MONTH(NOTA[[#This Row],[TGL.NOTA]]))</f>
        <v/>
      </c>
      <c r="AK401" s="27" t="str">
        <f>LOWER(SUBSTITUTE(SUBSTITUTE(SUBSTITUTE(SUBSTITUTE(SUBSTITUTE(SUBSTITUTE(SUBSTITUTE(SUBSTITUTE(SUBSTITUTE(NOTA[NAMA BARANG]," ",),".",""),"-",""),"(",""),")",""),",",""),"/",""),"""",""),"+",""))</f>
        <v/>
      </c>
      <c r="AL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1" s="27" t="str">
        <f>IF(NOTA[[#This Row],[CONCAT4]]="","",_xlfn.IFNA(MATCH(NOTA[[#This Row],[CONCAT4]],[2]!RAW[CONCAT_H],0),FALSE))</f>
        <v/>
      </c>
      <c r="AP401" s="146" t="str">
        <f>IF(NOTA[[#This Row],[CONCAT1]]="","",MATCH(NOTA[[#This Row],[CONCAT1]],[3]!db[NB NOTA_C],0)+1)</f>
        <v/>
      </c>
    </row>
    <row r="402" spans="1:42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40" t="str">
        <f>IF(OR(NOTA[[#This Row],[QTY]]="",NOTA[[#This Row],[HARGA SATUAN]]="",),"",NOTA[[#This Row],[QTY]]*NOTA[[#This Row],[HARGA SATUAN]])</f>
        <v/>
      </c>
      <c r="AF402" s="37" t="str">
        <f ca="1">IF(NOTA[ID_H]="","",INDEX(NOTA[TANGGAL],MATCH(,INDIRECT(ADDRESS(ROW(NOTA[TANGGAL]),COLUMN(NOTA[TANGGAL]))&amp;":"&amp;ADDRESS(ROW(),COLUMN(NOTA[TANGGAL]))),-1)))</f>
        <v/>
      </c>
      <c r="AG402" s="35" t="str">
        <f ca="1">IF(NOTA[[#This Row],[NAMA BARANG]]="","",INDEX(NOTA[SUPPLIER],MATCH(,INDIRECT(ADDRESS(ROW(NOTA[ID]),COLUMN(NOTA[ID]))&amp;":"&amp;ADDRESS(ROW(),COLUMN(NOTA[ID]))),-1)))</f>
        <v/>
      </c>
      <c r="AH402" s="35" t="str">
        <f ca="1">IF(NOTA[[#This Row],[ID_H]]="","",IF(NOTA[[#This Row],[FAKTUR]]="",INDIRECT(ADDRESS(ROW()-1,COLUMN())),NOTA[[#This Row],[FAKTUR]]))</f>
        <v/>
      </c>
      <c r="AI402" s="27" t="str">
        <f ca="1">IF(NOTA[[#This Row],[ID]]="","",COUNTIF(NOTA[ID_H],NOTA[[#This Row],[ID_H]]))</f>
        <v/>
      </c>
      <c r="AJ402" s="27" t="str">
        <f ca="1">IF(NOTA[[#This Row],[TGL.NOTA]]="",IF(NOTA[[#This Row],[SUPPLIER_H]]="","",AJ401),MONTH(NOTA[[#This Row],[TGL.NOTA]]))</f>
        <v/>
      </c>
      <c r="AK402" s="27" t="str">
        <f>LOWER(SUBSTITUTE(SUBSTITUTE(SUBSTITUTE(SUBSTITUTE(SUBSTITUTE(SUBSTITUTE(SUBSTITUTE(SUBSTITUTE(SUBSTITUTE(NOTA[NAMA BARANG]," ",),".",""),"-",""),"(",""),")",""),",",""),"/",""),"""",""),"+",""))</f>
        <v/>
      </c>
      <c r="AL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2" s="27" t="str">
        <f>IF(NOTA[[#This Row],[CONCAT4]]="","",_xlfn.IFNA(MATCH(NOTA[[#This Row],[CONCAT4]],[2]!RAW[CONCAT_H],0),FALSE))</f>
        <v/>
      </c>
      <c r="AP402" s="146" t="str">
        <f>IF(NOTA[[#This Row],[CONCAT1]]="","",MATCH(NOTA[[#This Row],[CONCAT1]],[3]!db[NB NOTA_C],0)+1)</f>
        <v/>
      </c>
    </row>
    <row r="403" spans="1:42" ht="20.100000000000001" customHeight="1" x14ac:dyDescent="0.25">
      <c r="A4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6" t="str">
        <f>IF(NOTA[[#This Row],[ID_P]]="","",MATCH(NOTA[[#This Row],[ID_P]],[1]!B_MSK[N_ID],0))</f>
        <v/>
      </c>
      <c r="D403" s="36" t="str">
        <f ca="1">IF(NOTA[[#This Row],[NAMA BARANG]]="","",INDEX(NOTA[ID],MATCH(,INDIRECT(ADDRESS(ROW(NOTA[ID]),COLUMN(NOTA[ID]))&amp;":"&amp;ADDRESS(ROW(),COLUMN(NOTA[ID]))),-1)))</f>
        <v/>
      </c>
      <c r="E403" s="14"/>
      <c r="F403" s="16"/>
      <c r="G403" s="16"/>
      <c r="H403" s="20"/>
      <c r="I403" s="16"/>
      <c r="J403" s="37"/>
      <c r="K403" s="16"/>
      <c r="L403" s="16"/>
      <c r="M403" s="28"/>
      <c r="N403" s="16"/>
      <c r="O403" s="16"/>
      <c r="P403" s="35"/>
      <c r="Q403" s="38"/>
      <c r="R403" s="28"/>
      <c r="S403" s="39"/>
      <c r="T403" s="39"/>
      <c r="U403" s="40"/>
      <c r="V403" s="26"/>
      <c r="W403" s="40" t="str">
        <f>IF(NOTA[[#This Row],[HARGA/ CTN]]="",NOTA[[#This Row],[JUMLAH_H]],NOTA[[#This Row],[HARGA/ CTN]]*IF(NOTA[[#This Row],[C]]="",0,NOTA[[#This Row],[C]]))</f>
        <v/>
      </c>
      <c r="X403" s="40" t="str">
        <f>IF(NOTA[[#This Row],[JUMLAH]]="","",NOTA[[#This Row],[JUMLAH]]*NOTA[[#This Row],[DISC 1]])</f>
        <v/>
      </c>
      <c r="Y403" s="40" t="str">
        <f>IF(NOTA[[#This Row],[JUMLAH]]="","",(NOTA[[#This Row],[JUMLAH]]-NOTA[[#This Row],[DISC 1-]])*NOTA[[#This Row],[DISC 2]])</f>
        <v/>
      </c>
      <c r="Z403" s="40" t="str">
        <f>IF(NOTA[[#This Row],[JUMLAH]]="","",NOTA[[#This Row],[DISC 1-]]+NOTA[[#This Row],[DISC 2-]])</f>
        <v/>
      </c>
      <c r="AA403" s="40" t="str">
        <f>IF(NOTA[[#This Row],[JUMLAH]]="","",NOTA[[#This Row],[JUMLAH]]-NOTA[[#This Row],[DISC]])</f>
        <v/>
      </c>
      <c r="AB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40" t="str">
        <f>IF(OR(NOTA[[#This Row],[QTY]]="",NOTA[[#This Row],[HARGA SATUAN]]="",),"",NOTA[[#This Row],[QTY]]*NOTA[[#This Row],[HARGA SATUAN]])</f>
        <v/>
      </c>
      <c r="AF403" s="37" t="str">
        <f ca="1">IF(NOTA[ID_H]="","",INDEX(NOTA[TANGGAL],MATCH(,INDIRECT(ADDRESS(ROW(NOTA[TANGGAL]),COLUMN(NOTA[TANGGAL]))&amp;":"&amp;ADDRESS(ROW(),COLUMN(NOTA[TANGGAL]))),-1)))</f>
        <v/>
      </c>
      <c r="AG403" s="35" t="str">
        <f ca="1">IF(NOTA[[#This Row],[NAMA BARANG]]="","",INDEX(NOTA[SUPPLIER],MATCH(,INDIRECT(ADDRESS(ROW(NOTA[ID]),COLUMN(NOTA[ID]))&amp;":"&amp;ADDRESS(ROW(),COLUMN(NOTA[ID]))),-1)))</f>
        <v/>
      </c>
      <c r="AH403" s="35" t="str">
        <f ca="1">IF(NOTA[[#This Row],[ID_H]]="","",IF(NOTA[[#This Row],[FAKTUR]]="",INDIRECT(ADDRESS(ROW()-1,COLUMN())),NOTA[[#This Row],[FAKTUR]]))</f>
        <v/>
      </c>
      <c r="AI403" s="27" t="str">
        <f ca="1">IF(NOTA[[#This Row],[ID]]="","",COUNTIF(NOTA[ID_H],NOTA[[#This Row],[ID_H]]))</f>
        <v/>
      </c>
      <c r="AJ403" s="27" t="str">
        <f ca="1">IF(NOTA[[#This Row],[TGL.NOTA]]="",IF(NOTA[[#This Row],[SUPPLIER_H]]="","",AJ402),MONTH(NOTA[[#This Row],[TGL.NOTA]]))</f>
        <v/>
      </c>
      <c r="AK403" s="27" t="str">
        <f>LOWER(SUBSTITUTE(SUBSTITUTE(SUBSTITUTE(SUBSTITUTE(SUBSTITUTE(SUBSTITUTE(SUBSTITUTE(SUBSTITUTE(SUBSTITUTE(NOTA[NAMA BARANG]," ",),".",""),"-",""),"(",""),")",""),",",""),"/",""),"""",""),"+",""))</f>
        <v/>
      </c>
      <c r="AL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3" s="27" t="str">
        <f>IF(NOTA[[#This Row],[CONCAT4]]="","",_xlfn.IFNA(MATCH(NOTA[[#This Row],[CONCAT4]],[2]!RAW[CONCAT_H],0),FALSE))</f>
        <v/>
      </c>
      <c r="AP403" s="146" t="str">
        <f>IF(NOTA[[#This Row],[CONCAT1]]="","",MATCH(NOTA[[#This Row],[CONCAT1]],[3]!db[NB NOTA_C],0)+1)</f>
        <v/>
      </c>
    </row>
    <row r="404" spans="1:42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 t="str">
        <f ca="1">IF(NOTA[[#This Row],[NAMA BARANG]]="","",INDEX(NOTA[ID],MATCH(,INDIRECT(ADDRESS(ROW(NOTA[ID]),COLUMN(NOTA[ID]))&amp;":"&amp;ADDRESS(ROW(),COLUMN(NOTA[ID]))),-1)))</f>
        <v/>
      </c>
      <c r="E404" s="14"/>
      <c r="F404" s="130"/>
      <c r="G404" s="130"/>
      <c r="H404" s="131"/>
      <c r="I404" s="130"/>
      <c r="J404" s="132"/>
      <c r="K404" s="130"/>
      <c r="L404" s="16"/>
      <c r="M404" s="133"/>
      <c r="N404" s="130"/>
      <c r="O404" s="16"/>
      <c r="P404" s="134"/>
      <c r="Q404" s="135"/>
      <c r="R404" s="28"/>
      <c r="S404" s="39"/>
      <c r="T404" s="39"/>
      <c r="U404" s="40"/>
      <c r="V404" s="26"/>
      <c r="W404" s="40" t="str">
        <f>IF(NOTA[[#This Row],[HARGA/ CTN]]="",NOTA[[#This Row],[JUMLAH_H]],NOTA[[#This Row],[HARGA/ CTN]]*IF(NOTA[[#This Row],[C]]="",0,NOTA[[#This Row],[C]]))</f>
        <v/>
      </c>
      <c r="X404" s="40" t="str">
        <f>IF(NOTA[[#This Row],[JUMLAH]]="","",NOTA[[#This Row],[JUMLAH]]*NOTA[[#This Row],[DISC 1]])</f>
        <v/>
      </c>
      <c r="Y404" s="40" t="str">
        <f>IF(NOTA[[#This Row],[JUMLAH]]="","",(NOTA[[#This Row],[JUMLAH]]-NOTA[[#This Row],[DISC 1-]])*NOTA[[#This Row],[DISC 2]])</f>
        <v/>
      </c>
      <c r="Z404" s="40" t="str">
        <f>IF(NOTA[[#This Row],[JUMLAH]]="","",NOTA[[#This Row],[DISC 1-]]+NOTA[[#This Row],[DISC 2-]])</f>
        <v/>
      </c>
      <c r="AA404" s="40" t="str">
        <f>IF(NOTA[[#This Row],[JUMLAH]]="","",NOTA[[#This Row],[JUMLAH]]-NOTA[[#This Row],[DISC]])</f>
        <v/>
      </c>
      <c r="AB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40" t="str">
        <f>IF(OR(NOTA[[#This Row],[QTY]]="",NOTA[[#This Row],[HARGA SATUAN]]="",),"",NOTA[[#This Row],[QTY]]*NOTA[[#This Row],[HARGA SATUAN]])</f>
        <v/>
      </c>
      <c r="AF404" s="37" t="str">
        <f ca="1">IF(NOTA[ID_H]="","",INDEX(NOTA[TANGGAL],MATCH(,INDIRECT(ADDRESS(ROW(NOTA[TANGGAL]),COLUMN(NOTA[TANGGAL]))&amp;":"&amp;ADDRESS(ROW(),COLUMN(NOTA[TANGGAL]))),-1)))</f>
        <v/>
      </c>
      <c r="AG404" s="35" t="str">
        <f ca="1">IF(NOTA[[#This Row],[NAMA BARANG]]="","",INDEX(NOTA[SUPPLIER],MATCH(,INDIRECT(ADDRESS(ROW(NOTA[ID]),COLUMN(NOTA[ID]))&amp;":"&amp;ADDRESS(ROW(),COLUMN(NOTA[ID]))),-1)))</f>
        <v/>
      </c>
      <c r="AH404" s="35" t="str">
        <f ca="1">IF(NOTA[[#This Row],[ID_H]]="","",IF(NOTA[[#This Row],[FAKTUR]]="",INDIRECT(ADDRESS(ROW()-1,COLUMN())),NOTA[[#This Row],[FAKTUR]]))</f>
        <v/>
      </c>
      <c r="AI404" s="27" t="str">
        <f ca="1">IF(NOTA[[#This Row],[ID]]="","",COUNTIF(NOTA[ID_H],NOTA[[#This Row],[ID_H]]))</f>
        <v/>
      </c>
      <c r="AJ404" s="27" t="str">
        <f ca="1">IF(NOTA[[#This Row],[TGL.NOTA]]="",IF(NOTA[[#This Row],[SUPPLIER_H]]="","",AJ403),MONTH(NOTA[[#This Row],[TGL.NOTA]]))</f>
        <v/>
      </c>
      <c r="AK404" s="27" t="str">
        <f>LOWER(SUBSTITUTE(SUBSTITUTE(SUBSTITUTE(SUBSTITUTE(SUBSTITUTE(SUBSTITUTE(SUBSTITUTE(SUBSTITUTE(SUBSTITUTE(NOTA[NAMA BARANG]," ",),".",""),"-",""),"(",""),")",""),",",""),"/",""),"""",""),"+",""))</f>
        <v/>
      </c>
      <c r="AL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4" s="27" t="str">
        <f>IF(NOTA[[#This Row],[CONCAT4]]="","",_xlfn.IFNA(MATCH(NOTA[[#This Row],[CONCAT4]],[2]!RAW[CONCAT_H],0),FALSE))</f>
        <v/>
      </c>
      <c r="AP404" s="146" t="str">
        <f>IF(NOTA[[#This Row],[CONCAT1]]="","",MATCH(NOTA[[#This Row],[CONCAT1]],[3]!db[NB NOTA_C],0)+1)</f>
        <v/>
      </c>
    </row>
    <row r="405" spans="1:42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 t="str">
        <f ca="1">IF(NOTA[[#This Row],[NAMA BARANG]]="","",INDEX(NOTA[ID],MATCH(,INDIRECT(ADDRESS(ROW(NOTA[ID]),COLUMN(NOTA[ID]))&amp;":"&amp;ADDRESS(ROW(),COLUMN(NOTA[ID]))),-1)))</f>
        <v/>
      </c>
      <c r="E405" s="14"/>
      <c r="F405" s="130"/>
      <c r="G405" s="130"/>
      <c r="H405" s="131"/>
      <c r="I405" s="130"/>
      <c r="J405" s="132"/>
      <c r="K405" s="130"/>
      <c r="L405" s="16"/>
      <c r="M405" s="133"/>
      <c r="N405" s="130"/>
      <c r="O405" s="16"/>
      <c r="P405" s="134"/>
      <c r="Q405" s="135"/>
      <c r="R405" s="28"/>
      <c r="S405" s="39"/>
      <c r="T405" s="39"/>
      <c r="U405" s="40"/>
      <c r="V405" s="26"/>
      <c r="W405" s="40" t="str">
        <f>IF(NOTA[[#This Row],[HARGA/ CTN]]="",NOTA[[#This Row],[JUMLAH_H]],NOTA[[#This Row],[HARGA/ CTN]]*IF(NOTA[[#This Row],[C]]="",0,NOTA[[#This Row],[C]]))</f>
        <v/>
      </c>
      <c r="X405" s="40" t="str">
        <f>IF(NOTA[[#This Row],[JUMLAH]]="","",NOTA[[#This Row],[JUMLAH]]*NOTA[[#This Row],[DISC 1]])</f>
        <v/>
      </c>
      <c r="Y405" s="40" t="str">
        <f>IF(NOTA[[#This Row],[JUMLAH]]="","",(NOTA[[#This Row],[JUMLAH]]-NOTA[[#This Row],[DISC 1-]])*NOTA[[#This Row],[DISC 2]])</f>
        <v/>
      </c>
      <c r="Z405" s="40" t="str">
        <f>IF(NOTA[[#This Row],[JUMLAH]]="","",NOTA[[#This Row],[DISC 1-]]+NOTA[[#This Row],[DISC 2-]])</f>
        <v/>
      </c>
      <c r="AA405" s="40" t="str">
        <f>IF(NOTA[[#This Row],[JUMLAH]]="","",NOTA[[#This Row],[JUMLAH]]-NOTA[[#This Row],[DISC]])</f>
        <v/>
      </c>
      <c r="AB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40" t="str">
        <f>IF(OR(NOTA[[#This Row],[QTY]]="",NOTA[[#This Row],[HARGA SATUAN]]="",),"",NOTA[[#This Row],[QTY]]*NOTA[[#This Row],[HARGA SATUAN]])</f>
        <v/>
      </c>
      <c r="AF405" s="37" t="str">
        <f ca="1">IF(NOTA[ID_H]="","",INDEX(NOTA[TANGGAL],MATCH(,INDIRECT(ADDRESS(ROW(NOTA[TANGGAL]),COLUMN(NOTA[TANGGAL]))&amp;":"&amp;ADDRESS(ROW(),COLUMN(NOTA[TANGGAL]))),-1)))</f>
        <v/>
      </c>
      <c r="AG405" s="35" t="str">
        <f ca="1">IF(NOTA[[#This Row],[NAMA BARANG]]="","",INDEX(NOTA[SUPPLIER],MATCH(,INDIRECT(ADDRESS(ROW(NOTA[ID]),COLUMN(NOTA[ID]))&amp;":"&amp;ADDRESS(ROW(),COLUMN(NOTA[ID]))),-1)))</f>
        <v/>
      </c>
      <c r="AH405" s="35" t="str">
        <f ca="1">IF(NOTA[[#This Row],[ID_H]]="","",IF(NOTA[[#This Row],[FAKTUR]]="",INDIRECT(ADDRESS(ROW()-1,COLUMN())),NOTA[[#This Row],[FAKTUR]]))</f>
        <v/>
      </c>
      <c r="AI405" s="27" t="str">
        <f ca="1">IF(NOTA[[#This Row],[ID]]="","",COUNTIF(NOTA[ID_H],NOTA[[#This Row],[ID_H]]))</f>
        <v/>
      </c>
      <c r="AJ405" s="27" t="str">
        <f ca="1">IF(NOTA[[#This Row],[TGL.NOTA]]="",IF(NOTA[[#This Row],[SUPPLIER_H]]="","",AJ404),MONTH(NOTA[[#This Row],[TGL.NOTA]]))</f>
        <v/>
      </c>
      <c r="AK405" s="27" t="str">
        <f>LOWER(SUBSTITUTE(SUBSTITUTE(SUBSTITUTE(SUBSTITUTE(SUBSTITUTE(SUBSTITUTE(SUBSTITUTE(SUBSTITUTE(SUBSTITUTE(NOTA[NAMA BARANG]," ",),".",""),"-",""),"(",""),")",""),",",""),"/",""),"""",""),"+",""))</f>
        <v/>
      </c>
      <c r="AL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5" s="27" t="str">
        <f>IF(NOTA[[#This Row],[CONCAT4]]="","",_xlfn.IFNA(MATCH(NOTA[[#This Row],[CONCAT4]],[2]!RAW[CONCAT_H],0),FALSE))</f>
        <v/>
      </c>
      <c r="AP405" s="146" t="str">
        <f>IF(NOTA[[#This Row],[CONCAT1]]="","",MATCH(NOTA[[#This Row],[CONCAT1]],[3]!db[NB NOTA_C],0)+1)</f>
        <v/>
      </c>
    </row>
    <row r="406" spans="1:42" ht="20.10000000000000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 t="str">
        <f ca="1">IF(NOTA[[#This Row],[NAMA BARANG]]="","",INDEX(NOTA[ID],MATCH(,INDIRECT(ADDRESS(ROW(NOTA[ID]),COLUMN(NOTA[ID]))&amp;":"&amp;ADDRESS(ROW(),COLUMN(NOTA[ID]))),-1)))</f>
        <v/>
      </c>
      <c r="E406" s="14"/>
      <c r="F406" s="130"/>
      <c r="G406" s="130"/>
      <c r="H406" s="131"/>
      <c r="I406" s="130"/>
      <c r="J406" s="132"/>
      <c r="K406" s="130"/>
      <c r="L406" s="16"/>
      <c r="M406" s="133"/>
      <c r="N406" s="130"/>
      <c r="O406" s="16"/>
      <c r="P406" s="134"/>
      <c r="Q406" s="135"/>
      <c r="R406" s="28"/>
      <c r="S406" s="39"/>
      <c r="T406" s="39"/>
      <c r="U406" s="40"/>
      <c r="V406" s="26"/>
      <c r="W406" s="40" t="str">
        <f>IF(NOTA[[#This Row],[HARGA/ CTN]]="",NOTA[[#This Row],[JUMLAH_H]],NOTA[[#This Row],[HARGA/ CTN]]*IF(NOTA[[#This Row],[C]]="",0,NOTA[[#This Row],[C]]))</f>
        <v/>
      </c>
      <c r="X406" s="40" t="str">
        <f>IF(NOTA[[#This Row],[JUMLAH]]="","",NOTA[[#This Row],[JUMLAH]]*NOTA[[#This Row],[DISC 1]])</f>
        <v/>
      </c>
      <c r="Y406" s="40" t="str">
        <f>IF(NOTA[[#This Row],[JUMLAH]]="","",(NOTA[[#This Row],[JUMLAH]]-NOTA[[#This Row],[DISC 1-]])*NOTA[[#This Row],[DISC 2]])</f>
        <v/>
      </c>
      <c r="Z406" s="40" t="str">
        <f>IF(NOTA[[#This Row],[JUMLAH]]="","",NOTA[[#This Row],[DISC 1-]]+NOTA[[#This Row],[DISC 2-]])</f>
        <v/>
      </c>
      <c r="AA406" s="40" t="str">
        <f>IF(NOTA[[#This Row],[JUMLAH]]="","",NOTA[[#This Row],[JUMLAH]]-NOTA[[#This Row],[DISC]])</f>
        <v/>
      </c>
      <c r="AB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40" t="str">
        <f>IF(OR(NOTA[[#This Row],[QTY]]="",NOTA[[#This Row],[HARGA SATUAN]]="",),"",NOTA[[#This Row],[QTY]]*NOTA[[#This Row],[HARGA SATUAN]])</f>
        <v/>
      </c>
      <c r="AF406" s="37" t="str">
        <f ca="1">IF(NOTA[ID_H]="","",INDEX(NOTA[TANGGAL],MATCH(,INDIRECT(ADDRESS(ROW(NOTA[TANGGAL]),COLUMN(NOTA[TANGGAL]))&amp;":"&amp;ADDRESS(ROW(),COLUMN(NOTA[TANGGAL]))),-1)))</f>
        <v/>
      </c>
      <c r="AG406" s="35" t="str">
        <f ca="1">IF(NOTA[[#This Row],[NAMA BARANG]]="","",INDEX(NOTA[SUPPLIER],MATCH(,INDIRECT(ADDRESS(ROW(NOTA[ID]),COLUMN(NOTA[ID]))&amp;":"&amp;ADDRESS(ROW(),COLUMN(NOTA[ID]))),-1)))</f>
        <v/>
      </c>
      <c r="AH406" s="35" t="str">
        <f ca="1">IF(NOTA[[#This Row],[ID_H]]="","",IF(NOTA[[#This Row],[FAKTUR]]="",INDIRECT(ADDRESS(ROW()-1,COLUMN())),NOTA[[#This Row],[FAKTUR]]))</f>
        <v/>
      </c>
      <c r="AI406" s="27" t="str">
        <f ca="1">IF(NOTA[[#This Row],[ID]]="","",COUNTIF(NOTA[ID_H],NOTA[[#This Row],[ID_H]]))</f>
        <v/>
      </c>
      <c r="AJ406" s="27" t="str">
        <f ca="1">IF(NOTA[[#This Row],[TGL.NOTA]]="",IF(NOTA[[#This Row],[SUPPLIER_H]]="","",AJ405),MONTH(NOTA[[#This Row],[TGL.NOTA]]))</f>
        <v/>
      </c>
      <c r="AK406" s="27" t="str">
        <f>LOWER(SUBSTITUTE(SUBSTITUTE(SUBSTITUTE(SUBSTITUTE(SUBSTITUTE(SUBSTITUTE(SUBSTITUTE(SUBSTITUTE(SUBSTITUTE(NOTA[NAMA BARANG]," ",),".",""),"-",""),"(",""),")",""),",",""),"/",""),"""",""),"+",""))</f>
        <v/>
      </c>
      <c r="AL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6" s="27" t="str">
        <f>IF(NOTA[[#This Row],[CONCAT4]]="","",_xlfn.IFNA(MATCH(NOTA[[#This Row],[CONCAT4]],[2]!RAW[CONCAT_H],0),FALSE))</f>
        <v/>
      </c>
      <c r="AP406" s="146" t="str">
        <f>IF(NOTA[[#This Row],[CONCAT1]]="","",MATCH(NOTA[[#This Row],[CONCAT1]],[3]!db[NB NOTA_C],0)+1)</f>
        <v/>
      </c>
    </row>
    <row r="407" spans="1:42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 t="str">
        <f ca="1">IF(NOTA[[#This Row],[NAMA BARANG]]="","",INDEX(NOTA[ID],MATCH(,INDIRECT(ADDRESS(ROW(NOTA[ID]),COLUMN(NOTA[ID]))&amp;":"&amp;ADDRESS(ROW(),COLUMN(NOTA[ID]))),-1)))</f>
        <v/>
      </c>
      <c r="E407" s="14"/>
      <c r="F407" s="16"/>
      <c r="G407" s="16"/>
      <c r="H407" s="20"/>
      <c r="I407" s="16"/>
      <c r="J407" s="37"/>
      <c r="K407" s="16"/>
      <c r="L407" s="16"/>
      <c r="M407" s="28"/>
      <c r="N407" s="16"/>
      <c r="O407" s="16"/>
      <c r="P407" s="35"/>
      <c r="Q407" s="38"/>
      <c r="R407" s="28"/>
      <c r="S407" s="39"/>
      <c r="T407" s="39"/>
      <c r="U407" s="40"/>
      <c r="V407" s="26"/>
      <c r="W407" s="40" t="str">
        <f>IF(NOTA[[#This Row],[HARGA/ CTN]]="",NOTA[[#This Row],[JUMLAH_H]],NOTA[[#This Row],[HARGA/ CTN]]*IF(NOTA[[#This Row],[C]]="",0,NOTA[[#This Row],[C]]))</f>
        <v/>
      </c>
      <c r="X407" s="40" t="str">
        <f>IF(NOTA[[#This Row],[JUMLAH]]="","",NOTA[[#This Row],[JUMLAH]]*NOTA[[#This Row],[DISC 1]])</f>
        <v/>
      </c>
      <c r="Y407" s="40" t="str">
        <f>IF(NOTA[[#This Row],[JUMLAH]]="","",(NOTA[[#This Row],[JUMLAH]]-NOTA[[#This Row],[DISC 1-]])*NOTA[[#This Row],[DISC 2]])</f>
        <v/>
      </c>
      <c r="Z407" s="40" t="str">
        <f>IF(NOTA[[#This Row],[JUMLAH]]="","",NOTA[[#This Row],[DISC 1-]]+NOTA[[#This Row],[DISC 2-]])</f>
        <v/>
      </c>
      <c r="AA407" s="40" t="str">
        <f>IF(NOTA[[#This Row],[JUMLAH]]="","",NOTA[[#This Row],[JUMLAH]]-NOTA[[#This Row],[DISC]])</f>
        <v/>
      </c>
      <c r="AB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40" t="str">
        <f>IF(OR(NOTA[[#This Row],[QTY]]="",NOTA[[#This Row],[HARGA SATUAN]]="",),"",NOTA[[#This Row],[QTY]]*NOTA[[#This Row],[HARGA SATUAN]])</f>
        <v/>
      </c>
      <c r="AF407" s="37" t="str">
        <f ca="1">IF(NOTA[ID_H]="","",INDEX(NOTA[TANGGAL],MATCH(,INDIRECT(ADDRESS(ROW(NOTA[TANGGAL]),COLUMN(NOTA[TANGGAL]))&amp;":"&amp;ADDRESS(ROW(),COLUMN(NOTA[TANGGAL]))),-1)))</f>
        <v/>
      </c>
      <c r="AG407" s="35" t="str">
        <f ca="1">IF(NOTA[[#This Row],[NAMA BARANG]]="","",INDEX(NOTA[SUPPLIER],MATCH(,INDIRECT(ADDRESS(ROW(NOTA[ID]),COLUMN(NOTA[ID]))&amp;":"&amp;ADDRESS(ROW(),COLUMN(NOTA[ID]))),-1)))</f>
        <v/>
      </c>
      <c r="AH407" s="35" t="str">
        <f ca="1">IF(NOTA[[#This Row],[ID_H]]="","",IF(NOTA[[#This Row],[FAKTUR]]="",INDIRECT(ADDRESS(ROW()-1,COLUMN())),NOTA[[#This Row],[FAKTUR]]))</f>
        <v/>
      </c>
      <c r="AI407" s="27" t="str">
        <f ca="1">IF(NOTA[[#This Row],[ID]]="","",COUNTIF(NOTA[ID_H],NOTA[[#This Row],[ID_H]]))</f>
        <v/>
      </c>
      <c r="AJ407" s="27" t="str">
        <f ca="1">IF(NOTA[[#This Row],[TGL.NOTA]]="",IF(NOTA[[#This Row],[SUPPLIER_H]]="","",AJ406),MONTH(NOTA[[#This Row],[TGL.NOTA]]))</f>
        <v/>
      </c>
      <c r="AK407" s="27" t="str">
        <f>LOWER(SUBSTITUTE(SUBSTITUTE(SUBSTITUTE(SUBSTITUTE(SUBSTITUTE(SUBSTITUTE(SUBSTITUTE(SUBSTITUTE(SUBSTITUTE(NOTA[NAMA BARANG]," ",),".",""),"-",""),"(",""),")",""),",",""),"/",""),"""",""),"+",""))</f>
        <v/>
      </c>
      <c r="AL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7" s="27" t="str">
        <f>IF(NOTA[[#This Row],[CONCAT4]]="","",_xlfn.IFNA(MATCH(NOTA[[#This Row],[CONCAT4]],[2]!RAW[CONCAT_H],0),FALSE))</f>
        <v/>
      </c>
      <c r="AP407" s="146" t="str">
        <f>IF(NOTA[[#This Row],[CONCAT1]]="","",MATCH(NOTA[[#This Row],[CONCAT1]],[3]!db[NB NOTA_C],0)+1)</f>
        <v/>
      </c>
    </row>
    <row r="408" spans="1:42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 t="str">
        <f ca="1">IF(NOTA[[#This Row],[NAMA BARANG]]="","",INDEX(NOTA[ID],MATCH(,INDIRECT(ADDRESS(ROW(NOTA[ID]),COLUMN(NOTA[ID]))&amp;":"&amp;ADDRESS(ROW(),COLUMN(NOTA[ID]))),-1)))</f>
        <v/>
      </c>
      <c r="E408" s="14"/>
      <c r="F408" s="16"/>
      <c r="G408" s="16"/>
      <c r="H408" s="20"/>
      <c r="I408" s="16"/>
      <c r="J408" s="37"/>
      <c r="K408" s="16"/>
      <c r="L408" s="16"/>
      <c r="M408" s="28"/>
      <c r="N408" s="16"/>
      <c r="O408" s="16"/>
      <c r="P408" s="35"/>
      <c r="Q408" s="38"/>
      <c r="R408" s="28"/>
      <c r="S408" s="39"/>
      <c r="T408" s="39"/>
      <c r="U408" s="40"/>
      <c r="V408" s="26"/>
      <c r="W408" s="40" t="str">
        <f>IF(NOTA[[#This Row],[HARGA/ CTN]]="",NOTA[[#This Row],[JUMLAH_H]],NOTA[[#This Row],[HARGA/ CTN]]*IF(NOTA[[#This Row],[C]]="",0,NOTA[[#This Row],[C]]))</f>
        <v/>
      </c>
      <c r="X408" s="40" t="str">
        <f>IF(NOTA[[#This Row],[JUMLAH]]="","",NOTA[[#This Row],[JUMLAH]]*NOTA[[#This Row],[DISC 1]])</f>
        <v/>
      </c>
      <c r="Y408" s="40" t="str">
        <f>IF(NOTA[[#This Row],[JUMLAH]]="","",(NOTA[[#This Row],[JUMLAH]]-NOTA[[#This Row],[DISC 1-]])*NOTA[[#This Row],[DISC 2]])</f>
        <v/>
      </c>
      <c r="Z408" s="40" t="str">
        <f>IF(NOTA[[#This Row],[JUMLAH]]="","",NOTA[[#This Row],[DISC 1-]]+NOTA[[#This Row],[DISC 2-]])</f>
        <v/>
      </c>
      <c r="AA408" s="40" t="str">
        <f>IF(NOTA[[#This Row],[JUMLAH]]="","",NOTA[[#This Row],[JUMLAH]]-NOTA[[#This Row],[DISC]])</f>
        <v/>
      </c>
      <c r="AB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40" t="str">
        <f>IF(OR(NOTA[[#This Row],[QTY]]="",NOTA[[#This Row],[HARGA SATUAN]]="",),"",NOTA[[#This Row],[QTY]]*NOTA[[#This Row],[HARGA SATUAN]])</f>
        <v/>
      </c>
      <c r="AF408" s="37" t="str">
        <f ca="1">IF(NOTA[ID_H]="","",INDEX(NOTA[TANGGAL],MATCH(,INDIRECT(ADDRESS(ROW(NOTA[TANGGAL]),COLUMN(NOTA[TANGGAL]))&amp;":"&amp;ADDRESS(ROW(),COLUMN(NOTA[TANGGAL]))),-1)))</f>
        <v/>
      </c>
      <c r="AG408" s="35" t="str">
        <f ca="1">IF(NOTA[[#This Row],[NAMA BARANG]]="","",INDEX(NOTA[SUPPLIER],MATCH(,INDIRECT(ADDRESS(ROW(NOTA[ID]),COLUMN(NOTA[ID]))&amp;":"&amp;ADDRESS(ROW(),COLUMN(NOTA[ID]))),-1)))</f>
        <v/>
      </c>
      <c r="AH408" s="35" t="str">
        <f ca="1">IF(NOTA[[#This Row],[ID_H]]="","",IF(NOTA[[#This Row],[FAKTUR]]="",INDIRECT(ADDRESS(ROW()-1,COLUMN())),NOTA[[#This Row],[FAKTUR]]))</f>
        <v/>
      </c>
      <c r="AI408" s="27" t="str">
        <f ca="1">IF(NOTA[[#This Row],[ID]]="","",COUNTIF(NOTA[ID_H],NOTA[[#This Row],[ID_H]]))</f>
        <v/>
      </c>
      <c r="AJ408" s="27" t="str">
        <f ca="1">IF(NOTA[[#This Row],[TGL.NOTA]]="",IF(NOTA[[#This Row],[SUPPLIER_H]]="","",AJ407),MONTH(NOTA[[#This Row],[TGL.NOTA]]))</f>
        <v/>
      </c>
      <c r="AK408" s="27" t="str">
        <f>LOWER(SUBSTITUTE(SUBSTITUTE(SUBSTITUTE(SUBSTITUTE(SUBSTITUTE(SUBSTITUTE(SUBSTITUTE(SUBSTITUTE(SUBSTITUTE(NOTA[NAMA BARANG]," ",),".",""),"-",""),"(",""),")",""),",",""),"/",""),"""",""),"+",""))</f>
        <v/>
      </c>
      <c r="AL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8" s="27" t="str">
        <f>IF(NOTA[[#This Row],[CONCAT4]]="","",_xlfn.IFNA(MATCH(NOTA[[#This Row],[CONCAT4]],[2]!RAW[CONCAT_H],0),FALSE))</f>
        <v/>
      </c>
      <c r="AP408" s="146" t="str">
        <f>IF(NOTA[[#This Row],[CONCAT1]]="","",MATCH(NOTA[[#This Row],[CONCAT1]],[3]!db[NB NOTA_C],0)+1)</f>
        <v/>
      </c>
    </row>
    <row r="409" spans="1:42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 t="str">
        <f ca="1">IF(NOTA[[#This Row],[NAMA BARANG]]="","",INDEX(NOTA[ID],MATCH(,INDIRECT(ADDRESS(ROW(NOTA[ID]),COLUMN(NOTA[ID]))&amp;":"&amp;ADDRESS(ROW(),COLUMN(NOTA[ID]))),-1)))</f>
        <v/>
      </c>
      <c r="E409" s="14"/>
      <c r="F409" s="16"/>
      <c r="G409" s="16"/>
      <c r="H409" s="20"/>
      <c r="I409" s="16"/>
      <c r="J409" s="37"/>
      <c r="K409" s="16"/>
      <c r="L409" s="16"/>
      <c r="M409" s="28"/>
      <c r="N409" s="16"/>
      <c r="O409" s="16"/>
      <c r="P409" s="35"/>
      <c r="Q409" s="38"/>
      <c r="R409" s="28"/>
      <c r="S409" s="39"/>
      <c r="T409" s="39"/>
      <c r="U409" s="40"/>
      <c r="V409" s="26"/>
      <c r="W409" s="40" t="str">
        <f>IF(NOTA[[#This Row],[HARGA/ CTN]]="",NOTA[[#This Row],[JUMLAH_H]],NOTA[[#This Row],[HARGA/ CTN]]*IF(NOTA[[#This Row],[C]]="",0,NOTA[[#This Row],[C]]))</f>
        <v/>
      </c>
      <c r="X409" s="40" t="str">
        <f>IF(NOTA[[#This Row],[JUMLAH]]="","",NOTA[[#This Row],[JUMLAH]]*NOTA[[#This Row],[DISC 1]])</f>
        <v/>
      </c>
      <c r="Y409" s="40" t="str">
        <f>IF(NOTA[[#This Row],[JUMLAH]]="","",(NOTA[[#This Row],[JUMLAH]]-NOTA[[#This Row],[DISC 1-]])*NOTA[[#This Row],[DISC 2]])</f>
        <v/>
      </c>
      <c r="Z409" s="40" t="str">
        <f>IF(NOTA[[#This Row],[JUMLAH]]="","",NOTA[[#This Row],[DISC 1-]]+NOTA[[#This Row],[DISC 2-]])</f>
        <v/>
      </c>
      <c r="AA409" s="40" t="str">
        <f>IF(NOTA[[#This Row],[JUMLAH]]="","",NOTA[[#This Row],[JUMLAH]]-NOTA[[#This Row],[DISC]])</f>
        <v/>
      </c>
      <c r="AB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40" t="str">
        <f>IF(OR(NOTA[[#This Row],[QTY]]="",NOTA[[#This Row],[HARGA SATUAN]]="",),"",NOTA[[#This Row],[QTY]]*NOTA[[#This Row],[HARGA SATUAN]])</f>
        <v/>
      </c>
      <c r="AF409" s="37" t="str">
        <f ca="1">IF(NOTA[ID_H]="","",INDEX(NOTA[TANGGAL],MATCH(,INDIRECT(ADDRESS(ROW(NOTA[TANGGAL]),COLUMN(NOTA[TANGGAL]))&amp;":"&amp;ADDRESS(ROW(),COLUMN(NOTA[TANGGAL]))),-1)))</f>
        <v/>
      </c>
      <c r="AG409" s="35" t="str">
        <f ca="1">IF(NOTA[[#This Row],[NAMA BARANG]]="","",INDEX(NOTA[SUPPLIER],MATCH(,INDIRECT(ADDRESS(ROW(NOTA[ID]),COLUMN(NOTA[ID]))&amp;":"&amp;ADDRESS(ROW(),COLUMN(NOTA[ID]))),-1)))</f>
        <v/>
      </c>
      <c r="AH409" s="35" t="str">
        <f ca="1">IF(NOTA[[#This Row],[ID_H]]="","",IF(NOTA[[#This Row],[FAKTUR]]="",INDIRECT(ADDRESS(ROW()-1,COLUMN())),NOTA[[#This Row],[FAKTUR]]))</f>
        <v/>
      </c>
      <c r="AI409" s="27" t="str">
        <f ca="1">IF(NOTA[[#This Row],[ID]]="","",COUNTIF(NOTA[ID_H],NOTA[[#This Row],[ID_H]]))</f>
        <v/>
      </c>
      <c r="AJ409" s="27" t="str">
        <f ca="1">IF(NOTA[[#This Row],[TGL.NOTA]]="",IF(NOTA[[#This Row],[SUPPLIER_H]]="","",AJ408),MONTH(NOTA[[#This Row],[TGL.NOTA]]))</f>
        <v/>
      </c>
      <c r="AK409" s="27" t="str">
        <f>LOWER(SUBSTITUTE(SUBSTITUTE(SUBSTITUTE(SUBSTITUTE(SUBSTITUTE(SUBSTITUTE(SUBSTITUTE(SUBSTITUTE(SUBSTITUTE(NOTA[NAMA BARANG]," ",),".",""),"-",""),"(",""),")",""),",",""),"/",""),"""",""),"+",""))</f>
        <v/>
      </c>
      <c r="AL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9" s="27" t="str">
        <f>IF(NOTA[[#This Row],[CONCAT4]]="","",_xlfn.IFNA(MATCH(NOTA[[#This Row],[CONCAT4]],[2]!RAW[CONCAT_H],0),FALSE))</f>
        <v/>
      </c>
      <c r="AP409" s="146" t="str">
        <f>IF(NOTA[[#This Row],[CONCAT1]]="","",MATCH(NOTA[[#This Row],[CONCAT1]],[3]!db[NB NOTA_C],0)+1)</f>
        <v/>
      </c>
    </row>
    <row r="410" spans="1:42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 t="str">
        <f ca="1">IF(NOTA[[#This Row],[NAMA BARANG]]="","",INDEX(NOTA[ID],MATCH(,INDIRECT(ADDRESS(ROW(NOTA[ID]),COLUMN(NOTA[ID]))&amp;":"&amp;ADDRESS(ROW(),COLUMN(NOTA[ID]))),-1)))</f>
        <v/>
      </c>
      <c r="E410" s="14"/>
      <c r="F410" s="16"/>
      <c r="G410" s="16"/>
      <c r="H410" s="20"/>
      <c r="I410" s="16"/>
      <c r="J410" s="37"/>
      <c r="K410" s="16"/>
      <c r="L410" s="16"/>
      <c r="M410" s="28"/>
      <c r="N410" s="16"/>
      <c r="O410" s="16"/>
      <c r="P410" s="35"/>
      <c r="Q410" s="38"/>
      <c r="R410" s="28"/>
      <c r="S410" s="39"/>
      <c r="T410" s="39"/>
      <c r="U410" s="40"/>
      <c r="V410" s="26"/>
      <c r="W410" s="40" t="str">
        <f>IF(NOTA[[#This Row],[HARGA/ CTN]]="",NOTA[[#This Row],[JUMLAH_H]],NOTA[[#This Row],[HARGA/ CTN]]*IF(NOTA[[#This Row],[C]]="",0,NOTA[[#This Row],[C]]))</f>
        <v/>
      </c>
      <c r="X410" s="40" t="str">
        <f>IF(NOTA[[#This Row],[JUMLAH]]="","",NOTA[[#This Row],[JUMLAH]]*NOTA[[#This Row],[DISC 1]])</f>
        <v/>
      </c>
      <c r="Y410" s="40" t="str">
        <f>IF(NOTA[[#This Row],[JUMLAH]]="","",(NOTA[[#This Row],[JUMLAH]]-NOTA[[#This Row],[DISC 1-]])*NOTA[[#This Row],[DISC 2]])</f>
        <v/>
      </c>
      <c r="Z410" s="40" t="str">
        <f>IF(NOTA[[#This Row],[JUMLAH]]="","",NOTA[[#This Row],[DISC 1-]]+NOTA[[#This Row],[DISC 2-]])</f>
        <v/>
      </c>
      <c r="AA410" s="40" t="str">
        <f>IF(NOTA[[#This Row],[JUMLAH]]="","",NOTA[[#This Row],[JUMLAH]]-NOTA[[#This Row],[DISC]])</f>
        <v/>
      </c>
      <c r="AB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40" t="str">
        <f>IF(OR(NOTA[[#This Row],[QTY]]="",NOTA[[#This Row],[HARGA SATUAN]]="",),"",NOTA[[#This Row],[QTY]]*NOTA[[#This Row],[HARGA SATUAN]])</f>
        <v/>
      </c>
      <c r="AF410" s="37" t="str">
        <f ca="1">IF(NOTA[ID_H]="","",INDEX(NOTA[TANGGAL],MATCH(,INDIRECT(ADDRESS(ROW(NOTA[TANGGAL]),COLUMN(NOTA[TANGGAL]))&amp;":"&amp;ADDRESS(ROW(),COLUMN(NOTA[TANGGAL]))),-1)))</f>
        <v/>
      </c>
      <c r="AG410" s="35" t="str">
        <f ca="1">IF(NOTA[[#This Row],[NAMA BARANG]]="","",INDEX(NOTA[SUPPLIER],MATCH(,INDIRECT(ADDRESS(ROW(NOTA[ID]),COLUMN(NOTA[ID]))&amp;":"&amp;ADDRESS(ROW(),COLUMN(NOTA[ID]))),-1)))</f>
        <v/>
      </c>
      <c r="AH410" s="35" t="str">
        <f ca="1">IF(NOTA[[#This Row],[ID_H]]="","",IF(NOTA[[#This Row],[FAKTUR]]="",INDIRECT(ADDRESS(ROW()-1,COLUMN())),NOTA[[#This Row],[FAKTUR]]))</f>
        <v/>
      </c>
      <c r="AI410" s="27" t="str">
        <f ca="1">IF(NOTA[[#This Row],[ID]]="","",COUNTIF(NOTA[ID_H],NOTA[[#This Row],[ID_H]]))</f>
        <v/>
      </c>
      <c r="AJ410" s="27" t="str">
        <f ca="1">IF(NOTA[[#This Row],[TGL.NOTA]]="",IF(NOTA[[#This Row],[SUPPLIER_H]]="","",AJ409),MONTH(NOTA[[#This Row],[TGL.NOTA]]))</f>
        <v/>
      </c>
      <c r="AK410" s="27" t="str">
        <f>LOWER(SUBSTITUTE(SUBSTITUTE(SUBSTITUTE(SUBSTITUTE(SUBSTITUTE(SUBSTITUTE(SUBSTITUTE(SUBSTITUTE(SUBSTITUTE(NOTA[NAMA BARANG]," ",),".",""),"-",""),"(",""),")",""),",",""),"/",""),"""",""),"+",""))</f>
        <v/>
      </c>
      <c r="AL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0" s="27" t="str">
        <f>IF(NOTA[[#This Row],[CONCAT4]]="","",_xlfn.IFNA(MATCH(NOTA[[#This Row],[CONCAT4]],[2]!RAW[CONCAT_H],0),FALSE))</f>
        <v/>
      </c>
      <c r="AP410" s="146" t="str">
        <f>IF(NOTA[[#This Row],[CONCAT1]]="","",MATCH(NOTA[[#This Row],[CONCAT1]],[3]!db[NB NOTA_C],0)+1)</f>
        <v/>
      </c>
    </row>
    <row r="411" spans="1:42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 t="str">
        <f ca="1">IF(NOTA[[#This Row],[NAMA BARANG]]="","",INDEX(NOTA[ID],MATCH(,INDIRECT(ADDRESS(ROW(NOTA[ID]),COLUMN(NOTA[ID]))&amp;":"&amp;ADDRESS(ROW(),COLUMN(NOTA[ID]))),-1)))</f>
        <v/>
      </c>
      <c r="E411" s="14"/>
      <c r="F411" s="16"/>
      <c r="G411" s="16"/>
      <c r="H411" s="20"/>
      <c r="I411" s="16"/>
      <c r="J411" s="37"/>
      <c r="K411" s="16"/>
      <c r="L411" s="16"/>
      <c r="M411" s="28"/>
      <c r="N411" s="16"/>
      <c r="O411" s="16"/>
      <c r="P411" s="35"/>
      <c r="Q411" s="38"/>
      <c r="R411" s="28"/>
      <c r="S411" s="39"/>
      <c r="T411" s="39"/>
      <c r="U411" s="40"/>
      <c r="V411" s="26"/>
      <c r="W411" s="40" t="str">
        <f>IF(NOTA[[#This Row],[HARGA/ CTN]]="",NOTA[[#This Row],[JUMLAH_H]],NOTA[[#This Row],[HARGA/ CTN]]*IF(NOTA[[#This Row],[C]]="",0,NOTA[[#This Row],[C]]))</f>
        <v/>
      </c>
      <c r="X411" s="40" t="str">
        <f>IF(NOTA[[#This Row],[JUMLAH]]="","",NOTA[[#This Row],[JUMLAH]]*NOTA[[#This Row],[DISC 1]])</f>
        <v/>
      </c>
      <c r="Y411" s="40" t="str">
        <f>IF(NOTA[[#This Row],[JUMLAH]]="","",(NOTA[[#This Row],[JUMLAH]]-NOTA[[#This Row],[DISC 1-]])*NOTA[[#This Row],[DISC 2]])</f>
        <v/>
      </c>
      <c r="Z411" s="40" t="str">
        <f>IF(NOTA[[#This Row],[JUMLAH]]="","",NOTA[[#This Row],[DISC 1-]]+NOTA[[#This Row],[DISC 2-]])</f>
        <v/>
      </c>
      <c r="AA411" s="40" t="str">
        <f>IF(NOTA[[#This Row],[JUMLAH]]="","",NOTA[[#This Row],[JUMLAH]]-NOTA[[#This Row],[DISC]])</f>
        <v/>
      </c>
      <c r="AB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40" t="str">
        <f>IF(OR(NOTA[[#This Row],[QTY]]="",NOTA[[#This Row],[HARGA SATUAN]]="",),"",NOTA[[#This Row],[QTY]]*NOTA[[#This Row],[HARGA SATUAN]])</f>
        <v/>
      </c>
      <c r="AF411" s="37" t="str">
        <f ca="1">IF(NOTA[ID_H]="","",INDEX(NOTA[TANGGAL],MATCH(,INDIRECT(ADDRESS(ROW(NOTA[TANGGAL]),COLUMN(NOTA[TANGGAL]))&amp;":"&amp;ADDRESS(ROW(),COLUMN(NOTA[TANGGAL]))),-1)))</f>
        <v/>
      </c>
      <c r="AG411" s="35" t="str">
        <f ca="1">IF(NOTA[[#This Row],[NAMA BARANG]]="","",INDEX(NOTA[SUPPLIER],MATCH(,INDIRECT(ADDRESS(ROW(NOTA[ID]),COLUMN(NOTA[ID]))&amp;":"&amp;ADDRESS(ROW(),COLUMN(NOTA[ID]))),-1)))</f>
        <v/>
      </c>
      <c r="AH411" s="35" t="str">
        <f ca="1">IF(NOTA[[#This Row],[ID_H]]="","",IF(NOTA[[#This Row],[FAKTUR]]="",INDIRECT(ADDRESS(ROW()-1,COLUMN())),NOTA[[#This Row],[FAKTUR]]))</f>
        <v/>
      </c>
      <c r="AI411" s="27" t="str">
        <f ca="1">IF(NOTA[[#This Row],[ID]]="","",COUNTIF(NOTA[ID_H],NOTA[[#This Row],[ID_H]]))</f>
        <v/>
      </c>
      <c r="AJ411" s="27" t="str">
        <f ca="1">IF(NOTA[[#This Row],[TGL.NOTA]]="",IF(NOTA[[#This Row],[SUPPLIER_H]]="","",AJ410),MONTH(NOTA[[#This Row],[TGL.NOTA]]))</f>
        <v/>
      </c>
      <c r="AK411" s="27" t="str">
        <f>LOWER(SUBSTITUTE(SUBSTITUTE(SUBSTITUTE(SUBSTITUTE(SUBSTITUTE(SUBSTITUTE(SUBSTITUTE(SUBSTITUTE(SUBSTITUTE(NOTA[NAMA BARANG]," ",),".",""),"-",""),"(",""),")",""),",",""),"/",""),"""",""),"+",""))</f>
        <v/>
      </c>
      <c r="AL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1" s="27" t="str">
        <f>IF(NOTA[[#This Row],[CONCAT4]]="","",_xlfn.IFNA(MATCH(NOTA[[#This Row],[CONCAT4]],[2]!RAW[CONCAT_H],0),FALSE))</f>
        <v/>
      </c>
      <c r="AP411" s="146" t="str">
        <f>IF(NOTA[[#This Row],[CONCAT1]]="","",MATCH(NOTA[[#This Row],[CONCAT1]],[3]!db[NB NOTA_C],0)+1)</f>
        <v/>
      </c>
    </row>
    <row r="412" spans="1:42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40" t="str">
        <f>IF(OR(NOTA[[#This Row],[QTY]]="",NOTA[[#This Row],[HARGA SATUAN]]="",),"",NOTA[[#This Row],[QTY]]*NOTA[[#This Row],[HARGA SATUAN]])</f>
        <v/>
      </c>
      <c r="AF412" s="37" t="str">
        <f ca="1">IF(NOTA[ID_H]="","",INDEX(NOTA[TANGGAL],MATCH(,INDIRECT(ADDRESS(ROW(NOTA[TANGGAL]),COLUMN(NOTA[TANGGAL]))&amp;":"&amp;ADDRESS(ROW(),COLUMN(NOTA[TANGGAL]))),-1)))</f>
        <v/>
      </c>
      <c r="AG412" s="35" t="str">
        <f ca="1">IF(NOTA[[#This Row],[NAMA BARANG]]="","",INDEX(NOTA[SUPPLIER],MATCH(,INDIRECT(ADDRESS(ROW(NOTA[ID]),COLUMN(NOTA[ID]))&amp;":"&amp;ADDRESS(ROW(),COLUMN(NOTA[ID]))),-1)))</f>
        <v/>
      </c>
      <c r="AH412" s="35" t="str">
        <f ca="1">IF(NOTA[[#This Row],[ID_H]]="","",IF(NOTA[[#This Row],[FAKTUR]]="",INDIRECT(ADDRESS(ROW()-1,COLUMN())),NOTA[[#This Row],[FAKTUR]]))</f>
        <v/>
      </c>
      <c r="AI412" s="27" t="str">
        <f ca="1">IF(NOTA[[#This Row],[ID]]="","",COUNTIF(NOTA[ID_H],NOTA[[#This Row],[ID_H]]))</f>
        <v/>
      </c>
      <c r="AJ412" s="27" t="str">
        <f ca="1">IF(NOTA[[#This Row],[TGL.NOTA]]="",IF(NOTA[[#This Row],[SUPPLIER_H]]="","",AJ411),MONTH(NOTA[[#This Row],[TGL.NOTA]]))</f>
        <v/>
      </c>
      <c r="AK412" s="27" t="str">
        <f>LOWER(SUBSTITUTE(SUBSTITUTE(SUBSTITUTE(SUBSTITUTE(SUBSTITUTE(SUBSTITUTE(SUBSTITUTE(SUBSTITUTE(SUBSTITUTE(NOTA[NAMA BARANG]," ",),".",""),"-",""),"(",""),")",""),",",""),"/",""),"""",""),"+",""))</f>
        <v/>
      </c>
      <c r="AL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2" s="27" t="str">
        <f>IF(NOTA[[#This Row],[CONCAT4]]="","",_xlfn.IFNA(MATCH(NOTA[[#This Row],[CONCAT4]],[2]!RAW[CONCAT_H],0),FALSE))</f>
        <v/>
      </c>
      <c r="AP412" s="146" t="str">
        <f>IF(NOTA[[#This Row],[CONCAT1]]="","",MATCH(NOTA[[#This Row],[CONCAT1]],[3]!db[NB NOTA_C],0)+1)</f>
        <v/>
      </c>
    </row>
    <row r="413" spans="1:42" ht="20.100000000000001" customHeight="1" x14ac:dyDescent="0.25">
      <c r="A4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6" t="str">
        <f>IF(NOTA[[#This Row],[ID_P]]="","",MATCH(NOTA[[#This Row],[ID_P]],[1]!B_MSK[N_ID],0))</f>
        <v/>
      </c>
      <c r="D413" s="36" t="str">
        <f ca="1">IF(NOTA[[#This Row],[NAMA BARANG]]="","",INDEX(NOTA[ID],MATCH(,INDIRECT(ADDRESS(ROW(NOTA[ID]),COLUMN(NOTA[ID]))&amp;":"&amp;ADDRESS(ROW(),COLUMN(NOTA[ID]))),-1)))</f>
        <v/>
      </c>
      <c r="E413" s="14"/>
      <c r="F413" s="16"/>
      <c r="G413" s="16"/>
      <c r="H413" s="20"/>
      <c r="I413" s="16"/>
      <c r="J413" s="37"/>
      <c r="K413" s="16"/>
      <c r="L413" s="16"/>
      <c r="M413" s="28"/>
      <c r="N413" s="16"/>
      <c r="O413" s="16"/>
      <c r="P413" s="35"/>
      <c r="Q413" s="38"/>
      <c r="R413" s="28"/>
      <c r="S413" s="39"/>
      <c r="T413" s="39"/>
      <c r="U413" s="40"/>
      <c r="V413" s="26"/>
      <c r="W413" s="40" t="str">
        <f>IF(NOTA[[#This Row],[HARGA/ CTN]]="",NOTA[[#This Row],[JUMLAH_H]],NOTA[[#This Row],[HARGA/ CTN]]*IF(NOTA[[#This Row],[C]]="",0,NOTA[[#This Row],[C]]))</f>
        <v/>
      </c>
      <c r="X413" s="40" t="str">
        <f>IF(NOTA[[#This Row],[JUMLAH]]="","",NOTA[[#This Row],[JUMLAH]]*NOTA[[#This Row],[DISC 1]])</f>
        <v/>
      </c>
      <c r="Y413" s="40" t="str">
        <f>IF(NOTA[[#This Row],[JUMLAH]]="","",(NOTA[[#This Row],[JUMLAH]]-NOTA[[#This Row],[DISC 1-]])*NOTA[[#This Row],[DISC 2]])</f>
        <v/>
      </c>
      <c r="Z413" s="40" t="str">
        <f>IF(NOTA[[#This Row],[JUMLAH]]="","",NOTA[[#This Row],[DISC 1-]]+NOTA[[#This Row],[DISC 2-]])</f>
        <v/>
      </c>
      <c r="AA413" s="40" t="str">
        <f>IF(NOTA[[#This Row],[JUMLAH]]="","",NOTA[[#This Row],[JUMLAH]]-NOTA[[#This Row],[DISC]])</f>
        <v/>
      </c>
      <c r="AB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40" t="str">
        <f>IF(OR(NOTA[[#This Row],[QTY]]="",NOTA[[#This Row],[HARGA SATUAN]]="",),"",NOTA[[#This Row],[QTY]]*NOTA[[#This Row],[HARGA SATUAN]])</f>
        <v/>
      </c>
      <c r="AF413" s="37" t="str">
        <f ca="1">IF(NOTA[ID_H]="","",INDEX(NOTA[TANGGAL],MATCH(,INDIRECT(ADDRESS(ROW(NOTA[TANGGAL]),COLUMN(NOTA[TANGGAL]))&amp;":"&amp;ADDRESS(ROW(),COLUMN(NOTA[TANGGAL]))),-1)))</f>
        <v/>
      </c>
      <c r="AG413" s="35" t="str">
        <f ca="1">IF(NOTA[[#This Row],[NAMA BARANG]]="","",INDEX(NOTA[SUPPLIER],MATCH(,INDIRECT(ADDRESS(ROW(NOTA[ID]),COLUMN(NOTA[ID]))&amp;":"&amp;ADDRESS(ROW(),COLUMN(NOTA[ID]))),-1)))</f>
        <v/>
      </c>
      <c r="AH413" s="35" t="str">
        <f ca="1">IF(NOTA[[#This Row],[ID_H]]="","",IF(NOTA[[#This Row],[FAKTUR]]="",INDIRECT(ADDRESS(ROW()-1,COLUMN())),NOTA[[#This Row],[FAKTUR]]))</f>
        <v/>
      </c>
      <c r="AI413" s="27" t="str">
        <f ca="1">IF(NOTA[[#This Row],[ID]]="","",COUNTIF(NOTA[ID_H],NOTA[[#This Row],[ID_H]]))</f>
        <v/>
      </c>
      <c r="AJ413" s="27" t="str">
        <f ca="1">IF(NOTA[[#This Row],[TGL.NOTA]]="",IF(NOTA[[#This Row],[SUPPLIER_H]]="","",AJ412),MONTH(NOTA[[#This Row],[TGL.NOTA]]))</f>
        <v/>
      </c>
      <c r="AK413" s="27" t="str">
        <f>LOWER(SUBSTITUTE(SUBSTITUTE(SUBSTITUTE(SUBSTITUTE(SUBSTITUTE(SUBSTITUTE(SUBSTITUTE(SUBSTITUTE(SUBSTITUTE(NOTA[NAMA BARANG]," ",),".",""),"-",""),"(",""),")",""),",",""),"/",""),"""",""),"+",""))</f>
        <v/>
      </c>
      <c r="AL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3" s="27" t="str">
        <f>IF(NOTA[[#This Row],[CONCAT4]]="","",_xlfn.IFNA(MATCH(NOTA[[#This Row],[CONCAT4]],[2]!RAW[CONCAT_H],0),FALSE))</f>
        <v/>
      </c>
      <c r="AP413" s="146" t="str">
        <f>IF(NOTA[[#This Row],[CONCAT1]]="","",MATCH(NOTA[[#This Row],[CONCAT1]],[3]!db[NB NOTA_C],0)+1)</f>
        <v/>
      </c>
    </row>
    <row r="414" spans="1:42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 t="str">
        <f ca="1">IF(NOTA[[#This Row],[NAMA BARANG]]="","",INDEX(NOTA[ID],MATCH(,INDIRECT(ADDRESS(ROW(NOTA[ID]),COLUMN(NOTA[ID]))&amp;":"&amp;ADDRESS(ROW(),COLUMN(NOTA[ID]))),-1)))</f>
        <v/>
      </c>
      <c r="E414" s="14"/>
      <c r="F414" s="16"/>
      <c r="G414" s="16"/>
      <c r="H414" s="20"/>
      <c r="I414" s="16"/>
      <c r="J414" s="37"/>
      <c r="K414" s="16"/>
      <c r="L414" s="16"/>
      <c r="M414" s="28"/>
      <c r="N414" s="16"/>
      <c r="O414" s="16"/>
      <c r="P414" s="35"/>
      <c r="Q414" s="38"/>
      <c r="R414" s="28"/>
      <c r="S414" s="39"/>
      <c r="T414" s="39"/>
      <c r="U414" s="40"/>
      <c r="V414" s="26"/>
      <c r="W414" s="40" t="str">
        <f>IF(NOTA[[#This Row],[HARGA/ CTN]]="",NOTA[[#This Row],[JUMLAH_H]],NOTA[[#This Row],[HARGA/ CTN]]*IF(NOTA[[#This Row],[C]]="",0,NOTA[[#This Row],[C]]))</f>
        <v/>
      </c>
      <c r="X414" s="40" t="str">
        <f>IF(NOTA[[#This Row],[JUMLAH]]="","",NOTA[[#This Row],[JUMLAH]]*NOTA[[#This Row],[DISC 1]])</f>
        <v/>
      </c>
      <c r="Y414" s="40" t="str">
        <f>IF(NOTA[[#This Row],[JUMLAH]]="","",(NOTA[[#This Row],[JUMLAH]]-NOTA[[#This Row],[DISC 1-]])*NOTA[[#This Row],[DISC 2]])</f>
        <v/>
      </c>
      <c r="Z414" s="40" t="str">
        <f>IF(NOTA[[#This Row],[JUMLAH]]="","",NOTA[[#This Row],[DISC 1-]]+NOTA[[#This Row],[DISC 2-]])</f>
        <v/>
      </c>
      <c r="AA414" s="40" t="str">
        <f>IF(NOTA[[#This Row],[JUMLAH]]="","",NOTA[[#This Row],[JUMLAH]]-NOTA[[#This Row],[DISC]])</f>
        <v/>
      </c>
      <c r="AB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40" t="str">
        <f>IF(OR(NOTA[[#This Row],[QTY]]="",NOTA[[#This Row],[HARGA SATUAN]]="",),"",NOTA[[#This Row],[QTY]]*NOTA[[#This Row],[HARGA SATUAN]])</f>
        <v/>
      </c>
      <c r="AF414" s="37" t="str">
        <f ca="1">IF(NOTA[ID_H]="","",INDEX(NOTA[TANGGAL],MATCH(,INDIRECT(ADDRESS(ROW(NOTA[TANGGAL]),COLUMN(NOTA[TANGGAL]))&amp;":"&amp;ADDRESS(ROW(),COLUMN(NOTA[TANGGAL]))),-1)))</f>
        <v/>
      </c>
      <c r="AG414" s="35" t="str">
        <f ca="1">IF(NOTA[[#This Row],[NAMA BARANG]]="","",INDEX(NOTA[SUPPLIER],MATCH(,INDIRECT(ADDRESS(ROW(NOTA[ID]),COLUMN(NOTA[ID]))&amp;":"&amp;ADDRESS(ROW(),COLUMN(NOTA[ID]))),-1)))</f>
        <v/>
      </c>
      <c r="AH414" s="35" t="str">
        <f ca="1">IF(NOTA[[#This Row],[ID_H]]="","",IF(NOTA[[#This Row],[FAKTUR]]="",INDIRECT(ADDRESS(ROW()-1,COLUMN())),NOTA[[#This Row],[FAKTUR]]))</f>
        <v/>
      </c>
      <c r="AI414" s="27" t="str">
        <f ca="1">IF(NOTA[[#This Row],[ID]]="","",COUNTIF(NOTA[ID_H],NOTA[[#This Row],[ID_H]]))</f>
        <v/>
      </c>
      <c r="AJ414" s="27" t="str">
        <f ca="1">IF(NOTA[[#This Row],[TGL.NOTA]]="",IF(NOTA[[#This Row],[SUPPLIER_H]]="","",AJ413),MONTH(NOTA[[#This Row],[TGL.NOTA]]))</f>
        <v/>
      </c>
      <c r="AK414" s="27" t="str">
        <f>LOWER(SUBSTITUTE(SUBSTITUTE(SUBSTITUTE(SUBSTITUTE(SUBSTITUTE(SUBSTITUTE(SUBSTITUTE(SUBSTITUTE(SUBSTITUTE(NOTA[NAMA BARANG]," ",),".",""),"-",""),"(",""),")",""),",",""),"/",""),"""",""),"+",""))</f>
        <v/>
      </c>
      <c r="AL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4" s="27" t="str">
        <f>IF(NOTA[[#This Row],[CONCAT4]]="","",_xlfn.IFNA(MATCH(NOTA[[#This Row],[CONCAT4]],[2]!RAW[CONCAT_H],0),FALSE))</f>
        <v/>
      </c>
      <c r="AP414" s="146" t="str">
        <f>IF(NOTA[[#This Row],[CONCAT1]]="","",MATCH(NOTA[[#This Row],[CONCAT1]],[3]!db[NB NOTA_C],0)+1)</f>
        <v/>
      </c>
    </row>
    <row r="415" spans="1:42" ht="20.10000000000000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 t="str">
        <f ca="1">IF(NOTA[[#This Row],[NAMA BARANG]]="","",INDEX(NOTA[ID],MATCH(,INDIRECT(ADDRESS(ROW(NOTA[ID]),COLUMN(NOTA[ID]))&amp;":"&amp;ADDRESS(ROW(),COLUMN(NOTA[ID]))),-1)))</f>
        <v/>
      </c>
      <c r="E415" s="14"/>
      <c r="F415" s="16"/>
      <c r="G415" s="16"/>
      <c r="H415" s="20"/>
      <c r="I415" s="16"/>
      <c r="J415" s="37"/>
      <c r="K415" s="16"/>
      <c r="L415" s="16"/>
      <c r="M415" s="28"/>
      <c r="N415" s="16"/>
      <c r="O415" s="16"/>
      <c r="P415" s="35"/>
      <c r="Q415" s="38"/>
      <c r="R415" s="28"/>
      <c r="S415" s="39"/>
      <c r="T415" s="39"/>
      <c r="U415" s="40"/>
      <c r="V415" s="26"/>
      <c r="W415" s="40" t="str">
        <f>IF(NOTA[[#This Row],[HARGA/ CTN]]="",NOTA[[#This Row],[JUMLAH_H]],NOTA[[#This Row],[HARGA/ CTN]]*IF(NOTA[[#This Row],[C]]="",0,NOTA[[#This Row],[C]]))</f>
        <v/>
      </c>
      <c r="X415" s="40" t="str">
        <f>IF(NOTA[[#This Row],[JUMLAH]]="","",NOTA[[#This Row],[JUMLAH]]*NOTA[[#This Row],[DISC 1]])</f>
        <v/>
      </c>
      <c r="Y415" s="40" t="str">
        <f>IF(NOTA[[#This Row],[JUMLAH]]="","",(NOTA[[#This Row],[JUMLAH]]-NOTA[[#This Row],[DISC 1-]])*NOTA[[#This Row],[DISC 2]])</f>
        <v/>
      </c>
      <c r="Z415" s="40" t="str">
        <f>IF(NOTA[[#This Row],[JUMLAH]]="","",NOTA[[#This Row],[DISC 1-]]+NOTA[[#This Row],[DISC 2-]])</f>
        <v/>
      </c>
      <c r="AA415" s="40" t="str">
        <f>IF(NOTA[[#This Row],[JUMLAH]]="","",NOTA[[#This Row],[JUMLAH]]-NOTA[[#This Row],[DISC]])</f>
        <v/>
      </c>
      <c r="AB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40" t="str">
        <f>IF(OR(NOTA[[#This Row],[QTY]]="",NOTA[[#This Row],[HARGA SATUAN]]="",),"",NOTA[[#This Row],[QTY]]*NOTA[[#This Row],[HARGA SATUAN]])</f>
        <v/>
      </c>
      <c r="AF415" s="37" t="str">
        <f ca="1">IF(NOTA[ID_H]="","",INDEX(NOTA[TANGGAL],MATCH(,INDIRECT(ADDRESS(ROW(NOTA[TANGGAL]),COLUMN(NOTA[TANGGAL]))&amp;":"&amp;ADDRESS(ROW(),COLUMN(NOTA[TANGGAL]))),-1)))</f>
        <v/>
      </c>
      <c r="AG415" s="35" t="str">
        <f ca="1">IF(NOTA[[#This Row],[NAMA BARANG]]="","",INDEX(NOTA[SUPPLIER],MATCH(,INDIRECT(ADDRESS(ROW(NOTA[ID]),COLUMN(NOTA[ID]))&amp;":"&amp;ADDRESS(ROW(),COLUMN(NOTA[ID]))),-1)))</f>
        <v/>
      </c>
      <c r="AH415" s="35" t="str">
        <f ca="1">IF(NOTA[[#This Row],[ID_H]]="","",IF(NOTA[[#This Row],[FAKTUR]]="",INDIRECT(ADDRESS(ROW()-1,COLUMN())),NOTA[[#This Row],[FAKTUR]]))</f>
        <v/>
      </c>
      <c r="AI415" s="27" t="str">
        <f ca="1">IF(NOTA[[#This Row],[ID]]="","",COUNTIF(NOTA[ID_H],NOTA[[#This Row],[ID_H]]))</f>
        <v/>
      </c>
      <c r="AJ415" s="27" t="str">
        <f ca="1">IF(NOTA[[#This Row],[TGL.NOTA]]="",IF(NOTA[[#This Row],[SUPPLIER_H]]="","",AJ414),MONTH(NOTA[[#This Row],[TGL.NOTA]]))</f>
        <v/>
      </c>
      <c r="AK415" s="27" t="str">
        <f>LOWER(SUBSTITUTE(SUBSTITUTE(SUBSTITUTE(SUBSTITUTE(SUBSTITUTE(SUBSTITUTE(SUBSTITUTE(SUBSTITUTE(SUBSTITUTE(NOTA[NAMA BARANG]," ",),".",""),"-",""),"(",""),")",""),",",""),"/",""),"""",""),"+",""))</f>
        <v/>
      </c>
      <c r="AL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5" s="27" t="str">
        <f>IF(NOTA[[#This Row],[CONCAT4]]="","",_xlfn.IFNA(MATCH(NOTA[[#This Row],[CONCAT4]],[2]!RAW[CONCAT_H],0),FALSE))</f>
        <v/>
      </c>
      <c r="AP415" s="146" t="str">
        <f>IF(NOTA[[#This Row],[CONCAT1]]="","",MATCH(NOTA[[#This Row],[CONCAT1]],[3]!db[NB NOTA_C],0)+1)</f>
        <v/>
      </c>
    </row>
    <row r="416" spans="1:42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 t="str">
        <f ca="1">IF(NOTA[[#This Row],[NAMA BARANG]]="","",INDEX(NOTA[ID],MATCH(,INDIRECT(ADDRESS(ROW(NOTA[ID]),COLUMN(NOTA[ID]))&amp;":"&amp;ADDRESS(ROW(),COLUMN(NOTA[ID]))),-1)))</f>
        <v/>
      </c>
      <c r="E416" s="14"/>
      <c r="F416" s="16"/>
      <c r="G416" s="16"/>
      <c r="H416" s="20"/>
      <c r="I416" s="16"/>
      <c r="J416" s="37"/>
      <c r="K416" s="16"/>
      <c r="L416" s="16"/>
      <c r="M416" s="28"/>
      <c r="N416" s="16"/>
      <c r="O416" s="16"/>
      <c r="P416" s="35"/>
      <c r="Q416" s="38"/>
      <c r="R416" s="28"/>
      <c r="S416" s="39"/>
      <c r="T416" s="39"/>
      <c r="U416" s="40"/>
      <c r="V416" s="26"/>
      <c r="W416" s="40" t="str">
        <f>IF(NOTA[[#This Row],[HARGA/ CTN]]="",NOTA[[#This Row],[JUMLAH_H]],NOTA[[#This Row],[HARGA/ CTN]]*IF(NOTA[[#This Row],[C]]="",0,NOTA[[#This Row],[C]]))</f>
        <v/>
      </c>
      <c r="X416" s="40" t="str">
        <f>IF(NOTA[[#This Row],[JUMLAH]]="","",NOTA[[#This Row],[JUMLAH]]*NOTA[[#This Row],[DISC 1]])</f>
        <v/>
      </c>
      <c r="Y416" s="40" t="str">
        <f>IF(NOTA[[#This Row],[JUMLAH]]="","",(NOTA[[#This Row],[JUMLAH]]-NOTA[[#This Row],[DISC 1-]])*NOTA[[#This Row],[DISC 2]])</f>
        <v/>
      </c>
      <c r="Z416" s="40" t="str">
        <f>IF(NOTA[[#This Row],[JUMLAH]]="","",NOTA[[#This Row],[DISC 1-]]+NOTA[[#This Row],[DISC 2-]])</f>
        <v/>
      </c>
      <c r="AA416" s="40" t="str">
        <f>IF(NOTA[[#This Row],[JUMLAH]]="","",NOTA[[#This Row],[JUMLAH]]-NOTA[[#This Row],[DISC]])</f>
        <v/>
      </c>
      <c r="AB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40" t="str">
        <f>IF(OR(NOTA[[#This Row],[QTY]]="",NOTA[[#This Row],[HARGA SATUAN]]="",),"",NOTA[[#This Row],[QTY]]*NOTA[[#This Row],[HARGA SATUAN]])</f>
        <v/>
      </c>
      <c r="AF416" s="37" t="str">
        <f ca="1">IF(NOTA[ID_H]="","",INDEX(NOTA[TANGGAL],MATCH(,INDIRECT(ADDRESS(ROW(NOTA[TANGGAL]),COLUMN(NOTA[TANGGAL]))&amp;":"&amp;ADDRESS(ROW(),COLUMN(NOTA[TANGGAL]))),-1)))</f>
        <v/>
      </c>
      <c r="AG416" s="35" t="str">
        <f ca="1">IF(NOTA[[#This Row],[NAMA BARANG]]="","",INDEX(NOTA[SUPPLIER],MATCH(,INDIRECT(ADDRESS(ROW(NOTA[ID]),COLUMN(NOTA[ID]))&amp;":"&amp;ADDRESS(ROW(),COLUMN(NOTA[ID]))),-1)))</f>
        <v/>
      </c>
      <c r="AH416" s="35" t="str">
        <f ca="1">IF(NOTA[[#This Row],[ID_H]]="","",IF(NOTA[[#This Row],[FAKTUR]]="",INDIRECT(ADDRESS(ROW()-1,COLUMN())),NOTA[[#This Row],[FAKTUR]]))</f>
        <v/>
      </c>
      <c r="AI416" s="27" t="str">
        <f ca="1">IF(NOTA[[#This Row],[ID]]="","",COUNTIF(NOTA[ID_H],NOTA[[#This Row],[ID_H]]))</f>
        <v/>
      </c>
      <c r="AJ416" s="27" t="str">
        <f ca="1">IF(NOTA[[#This Row],[TGL.NOTA]]="",IF(NOTA[[#This Row],[SUPPLIER_H]]="","",AJ415),MONTH(NOTA[[#This Row],[TGL.NOTA]]))</f>
        <v/>
      </c>
      <c r="AK416" s="27" t="str">
        <f>LOWER(SUBSTITUTE(SUBSTITUTE(SUBSTITUTE(SUBSTITUTE(SUBSTITUTE(SUBSTITUTE(SUBSTITUTE(SUBSTITUTE(SUBSTITUTE(NOTA[NAMA BARANG]," ",),".",""),"-",""),"(",""),")",""),",",""),"/",""),"""",""),"+",""))</f>
        <v/>
      </c>
      <c r="AL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6" s="27" t="str">
        <f>IF(NOTA[[#This Row],[CONCAT4]]="","",_xlfn.IFNA(MATCH(NOTA[[#This Row],[CONCAT4]],[2]!RAW[CONCAT_H],0),FALSE))</f>
        <v/>
      </c>
      <c r="AP416" s="146" t="str">
        <f>IF(NOTA[[#This Row],[CONCAT1]]="","",MATCH(NOTA[[#This Row],[CONCAT1]],[3]!db[NB NOTA_C],0)+1)</f>
        <v/>
      </c>
    </row>
    <row r="417" spans="1:42" ht="20.10000000000000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 t="str">
        <f ca="1">IF(NOTA[[#This Row],[NAMA BARANG]]="","",INDEX(NOTA[ID],MATCH(,INDIRECT(ADDRESS(ROW(NOTA[ID]),COLUMN(NOTA[ID]))&amp;":"&amp;ADDRESS(ROW(),COLUMN(NOTA[ID]))),-1)))</f>
        <v/>
      </c>
      <c r="E417" s="14"/>
      <c r="F417" s="16"/>
      <c r="G417" s="16"/>
      <c r="H417" s="20"/>
      <c r="I417" s="16"/>
      <c r="J417" s="37"/>
      <c r="K417" s="16"/>
      <c r="L417" s="16"/>
      <c r="M417" s="28"/>
      <c r="N417" s="16"/>
      <c r="O417" s="16"/>
      <c r="P417" s="35"/>
      <c r="Q417" s="38"/>
      <c r="R417" s="28"/>
      <c r="S417" s="39"/>
      <c r="T417" s="39"/>
      <c r="U417" s="40"/>
      <c r="V417" s="26"/>
      <c r="W417" s="40" t="str">
        <f>IF(NOTA[[#This Row],[HARGA/ CTN]]="",NOTA[[#This Row],[JUMLAH_H]],NOTA[[#This Row],[HARGA/ CTN]]*IF(NOTA[[#This Row],[C]]="",0,NOTA[[#This Row],[C]]))</f>
        <v/>
      </c>
      <c r="X417" s="40" t="str">
        <f>IF(NOTA[[#This Row],[JUMLAH]]="","",NOTA[[#This Row],[JUMLAH]]*NOTA[[#This Row],[DISC 1]])</f>
        <v/>
      </c>
      <c r="Y417" s="40" t="str">
        <f>IF(NOTA[[#This Row],[JUMLAH]]="","",(NOTA[[#This Row],[JUMLAH]]-NOTA[[#This Row],[DISC 1-]])*NOTA[[#This Row],[DISC 2]])</f>
        <v/>
      </c>
      <c r="Z417" s="40" t="str">
        <f>IF(NOTA[[#This Row],[JUMLAH]]="","",NOTA[[#This Row],[DISC 1-]]+NOTA[[#This Row],[DISC 2-]])</f>
        <v/>
      </c>
      <c r="AA417" s="40" t="str">
        <f>IF(NOTA[[#This Row],[JUMLAH]]="","",NOTA[[#This Row],[JUMLAH]]-NOTA[[#This Row],[DISC]])</f>
        <v/>
      </c>
      <c r="AB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40" t="str">
        <f>IF(OR(NOTA[[#This Row],[QTY]]="",NOTA[[#This Row],[HARGA SATUAN]]="",),"",NOTA[[#This Row],[QTY]]*NOTA[[#This Row],[HARGA SATUAN]])</f>
        <v/>
      </c>
      <c r="AF417" s="37" t="str">
        <f ca="1">IF(NOTA[ID_H]="","",INDEX(NOTA[TANGGAL],MATCH(,INDIRECT(ADDRESS(ROW(NOTA[TANGGAL]),COLUMN(NOTA[TANGGAL]))&amp;":"&amp;ADDRESS(ROW(),COLUMN(NOTA[TANGGAL]))),-1)))</f>
        <v/>
      </c>
      <c r="AG417" s="35" t="str">
        <f ca="1">IF(NOTA[[#This Row],[NAMA BARANG]]="","",INDEX(NOTA[SUPPLIER],MATCH(,INDIRECT(ADDRESS(ROW(NOTA[ID]),COLUMN(NOTA[ID]))&amp;":"&amp;ADDRESS(ROW(),COLUMN(NOTA[ID]))),-1)))</f>
        <v/>
      </c>
      <c r="AH417" s="35" t="str">
        <f ca="1">IF(NOTA[[#This Row],[ID_H]]="","",IF(NOTA[[#This Row],[FAKTUR]]="",INDIRECT(ADDRESS(ROW()-1,COLUMN())),NOTA[[#This Row],[FAKTUR]]))</f>
        <v/>
      </c>
      <c r="AI417" s="27" t="str">
        <f ca="1">IF(NOTA[[#This Row],[ID]]="","",COUNTIF(NOTA[ID_H],NOTA[[#This Row],[ID_H]]))</f>
        <v/>
      </c>
      <c r="AJ417" s="27" t="str">
        <f ca="1">IF(NOTA[[#This Row],[TGL.NOTA]]="",IF(NOTA[[#This Row],[SUPPLIER_H]]="","",AJ416),MONTH(NOTA[[#This Row],[TGL.NOTA]]))</f>
        <v/>
      </c>
      <c r="AK417" s="27" t="str">
        <f>LOWER(SUBSTITUTE(SUBSTITUTE(SUBSTITUTE(SUBSTITUTE(SUBSTITUTE(SUBSTITUTE(SUBSTITUTE(SUBSTITUTE(SUBSTITUTE(NOTA[NAMA BARANG]," ",),".",""),"-",""),"(",""),")",""),",",""),"/",""),"""",""),"+",""))</f>
        <v/>
      </c>
      <c r="AL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7" s="27" t="str">
        <f>IF(NOTA[[#This Row],[CONCAT4]]="","",_xlfn.IFNA(MATCH(NOTA[[#This Row],[CONCAT4]],[2]!RAW[CONCAT_H],0),FALSE))</f>
        <v/>
      </c>
      <c r="AP417" s="146" t="str">
        <f>IF(NOTA[[#This Row],[CONCAT1]]="","",MATCH(NOTA[[#This Row],[CONCAT1]],[3]!db[NB NOTA_C],0)+1)</f>
        <v/>
      </c>
    </row>
    <row r="418" spans="1:42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 t="str">
        <f ca="1">IF(NOTA[[#This Row],[NAMA BARANG]]="","",INDEX(NOTA[ID],MATCH(,INDIRECT(ADDRESS(ROW(NOTA[ID]),COLUMN(NOTA[ID]))&amp;":"&amp;ADDRESS(ROW(),COLUMN(NOTA[ID]))),-1)))</f>
        <v/>
      </c>
      <c r="E418" s="14"/>
      <c r="F418" s="16"/>
      <c r="G418" s="16"/>
      <c r="H418" s="20"/>
      <c r="I418" s="16"/>
      <c r="J418" s="37"/>
      <c r="K418" s="16"/>
      <c r="L418" s="16"/>
      <c r="M418" s="28"/>
      <c r="N418" s="16"/>
      <c r="O418" s="16"/>
      <c r="P418" s="35"/>
      <c r="Q418" s="38"/>
      <c r="R418" s="28"/>
      <c r="S418" s="39"/>
      <c r="T418" s="39"/>
      <c r="U418" s="40"/>
      <c r="V418" s="26"/>
      <c r="W418" s="40" t="str">
        <f>IF(NOTA[[#This Row],[HARGA/ CTN]]="",NOTA[[#This Row],[JUMLAH_H]],NOTA[[#This Row],[HARGA/ CTN]]*IF(NOTA[[#This Row],[C]]="",0,NOTA[[#This Row],[C]]))</f>
        <v/>
      </c>
      <c r="X418" s="40" t="str">
        <f>IF(NOTA[[#This Row],[JUMLAH]]="","",NOTA[[#This Row],[JUMLAH]]*NOTA[[#This Row],[DISC 1]])</f>
        <v/>
      </c>
      <c r="Y418" s="40" t="str">
        <f>IF(NOTA[[#This Row],[JUMLAH]]="","",(NOTA[[#This Row],[JUMLAH]]-NOTA[[#This Row],[DISC 1-]])*NOTA[[#This Row],[DISC 2]])</f>
        <v/>
      </c>
      <c r="Z418" s="40" t="str">
        <f>IF(NOTA[[#This Row],[JUMLAH]]="","",NOTA[[#This Row],[DISC 1-]]+NOTA[[#This Row],[DISC 2-]])</f>
        <v/>
      </c>
      <c r="AA418" s="40" t="str">
        <f>IF(NOTA[[#This Row],[JUMLAH]]="","",NOTA[[#This Row],[JUMLAH]]-NOTA[[#This Row],[DISC]])</f>
        <v/>
      </c>
      <c r="AB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40" t="str">
        <f>IF(OR(NOTA[[#This Row],[QTY]]="",NOTA[[#This Row],[HARGA SATUAN]]="",),"",NOTA[[#This Row],[QTY]]*NOTA[[#This Row],[HARGA SATUAN]])</f>
        <v/>
      </c>
      <c r="AF418" s="37" t="str">
        <f ca="1">IF(NOTA[ID_H]="","",INDEX(NOTA[TANGGAL],MATCH(,INDIRECT(ADDRESS(ROW(NOTA[TANGGAL]),COLUMN(NOTA[TANGGAL]))&amp;":"&amp;ADDRESS(ROW(),COLUMN(NOTA[TANGGAL]))),-1)))</f>
        <v/>
      </c>
      <c r="AG418" s="35" t="str">
        <f ca="1">IF(NOTA[[#This Row],[NAMA BARANG]]="","",INDEX(NOTA[SUPPLIER],MATCH(,INDIRECT(ADDRESS(ROW(NOTA[ID]),COLUMN(NOTA[ID]))&amp;":"&amp;ADDRESS(ROW(),COLUMN(NOTA[ID]))),-1)))</f>
        <v/>
      </c>
      <c r="AH418" s="35" t="str">
        <f ca="1">IF(NOTA[[#This Row],[ID_H]]="","",IF(NOTA[[#This Row],[FAKTUR]]="",INDIRECT(ADDRESS(ROW()-1,COLUMN())),NOTA[[#This Row],[FAKTUR]]))</f>
        <v/>
      </c>
      <c r="AI418" s="27" t="str">
        <f ca="1">IF(NOTA[[#This Row],[ID]]="","",COUNTIF(NOTA[ID_H],NOTA[[#This Row],[ID_H]]))</f>
        <v/>
      </c>
      <c r="AJ418" s="27" t="str">
        <f ca="1">IF(NOTA[[#This Row],[TGL.NOTA]]="",IF(NOTA[[#This Row],[SUPPLIER_H]]="","",AJ417),MONTH(NOTA[[#This Row],[TGL.NOTA]]))</f>
        <v/>
      </c>
      <c r="AK418" s="27" t="str">
        <f>LOWER(SUBSTITUTE(SUBSTITUTE(SUBSTITUTE(SUBSTITUTE(SUBSTITUTE(SUBSTITUTE(SUBSTITUTE(SUBSTITUTE(SUBSTITUTE(NOTA[NAMA BARANG]," ",),".",""),"-",""),"(",""),")",""),",",""),"/",""),"""",""),"+",""))</f>
        <v/>
      </c>
      <c r="AL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8" s="27" t="str">
        <f>IF(NOTA[[#This Row],[CONCAT4]]="","",_xlfn.IFNA(MATCH(NOTA[[#This Row],[CONCAT4]],[2]!RAW[CONCAT_H],0),FALSE))</f>
        <v/>
      </c>
      <c r="AP418" s="146" t="str">
        <f>IF(NOTA[[#This Row],[CONCAT1]]="","",MATCH(NOTA[[#This Row],[CONCAT1]],[3]!db[NB NOTA_C],0)+1)</f>
        <v/>
      </c>
    </row>
    <row r="419" spans="1:42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 t="str">
        <f ca="1">IF(NOTA[[#This Row],[NAMA BARANG]]="","",INDEX(NOTA[ID],MATCH(,INDIRECT(ADDRESS(ROW(NOTA[ID]),COLUMN(NOTA[ID]))&amp;":"&amp;ADDRESS(ROW(),COLUMN(NOTA[ID]))),-1)))</f>
        <v/>
      </c>
      <c r="E419" s="14"/>
      <c r="F419" s="16"/>
      <c r="G419" s="16"/>
      <c r="H419" s="20"/>
      <c r="I419" s="16"/>
      <c r="J419" s="37"/>
      <c r="K419" s="16"/>
      <c r="L419" s="16"/>
      <c r="M419" s="28"/>
      <c r="N419" s="16"/>
      <c r="O419" s="16"/>
      <c r="P419" s="35"/>
      <c r="Q419" s="38"/>
      <c r="R419" s="28"/>
      <c r="S419" s="39"/>
      <c r="T419" s="39"/>
      <c r="U419" s="40"/>
      <c r="V419" s="26"/>
      <c r="W419" s="40" t="str">
        <f>IF(NOTA[[#This Row],[HARGA/ CTN]]="",NOTA[[#This Row],[JUMLAH_H]],NOTA[[#This Row],[HARGA/ CTN]]*IF(NOTA[[#This Row],[C]]="",0,NOTA[[#This Row],[C]]))</f>
        <v/>
      </c>
      <c r="X419" s="40" t="str">
        <f>IF(NOTA[[#This Row],[JUMLAH]]="","",NOTA[[#This Row],[JUMLAH]]*NOTA[[#This Row],[DISC 1]])</f>
        <v/>
      </c>
      <c r="Y419" s="40" t="str">
        <f>IF(NOTA[[#This Row],[JUMLAH]]="","",(NOTA[[#This Row],[JUMLAH]]-NOTA[[#This Row],[DISC 1-]])*NOTA[[#This Row],[DISC 2]])</f>
        <v/>
      </c>
      <c r="Z419" s="40" t="str">
        <f>IF(NOTA[[#This Row],[JUMLAH]]="","",NOTA[[#This Row],[DISC 1-]]+NOTA[[#This Row],[DISC 2-]])</f>
        <v/>
      </c>
      <c r="AA419" s="40" t="str">
        <f>IF(NOTA[[#This Row],[JUMLAH]]="","",NOTA[[#This Row],[JUMLAH]]-NOTA[[#This Row],[DISC]])</f>
        <v/>
      </c>
      <c r="AB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40" t="str">
        <f>IF(OR(NOTA[[#This Row],[QTY]]="",NOTA[[#This Row],[HARGA SATUAN]]="",),"",NOTA[[#This Row],[QTY]]*NOTA[[#This Row],[HARGA SATUAN]])</f>
        <v/>
      </c>
      <c r="AF419" s="37" t="str">
        <f ca="1">IF(NOTA[ID_H]="","",INDEX(NOTA[TANGGAL],MATCH(,INDIRECT(ADDRESS(ROW(NOTA[TANGGAL]),COLUMN(NOTA[TANGGAL]))&amp;":"&amp;ADDRESS(ROW(),COLUMN(NOTA[TANGGAL]))),-1)))</f>
        <v/>
      </c>
      <c r="AG419" s="35" t="str">
        <f ca="1">IF(NOTA[[#This Row],[NAMA BARANG]]="","",INDEX(NOTA[SUPPLIER],MATCH(,INDIRECT(ADDRESS(ROW(NOTA[ID]),COLUMN(NOTA[ID]))&amp;":"&amp;ADDRESS(ROW(),COLUMN(NOTA[ID]))),-1)))</f>
        <v/>
      </c>
      <c r="AH419" s="35" t="str">
        <f ca="1">IF(NOTA[[#This Row],[ID_H]]="","",IF(NOTA[[#This Row],[FAKTUR]]="",INDIRECT(ADDRESS(ROW()-1,COLUMN())),NOTA[[#This Row],[FAKTUR]]))</f>
        <v/>
      </c>
      <c r="AI419" s="27" t="str">
        <f ca="1">IF(NOTA[[#This Row],[ID]]="","",COUNTIF(NOTA[ID_H],NOTA[[#This Row],[ID_H]]))</f>
        <v/>
      </c>
      <c r="AJ419" s="27" t="str">
        <f ca="1">IF(NOTA[[#This Row],[TGL.NOTA]]="",IF(NOTA[[#This Row],[SUPPLIER_H]]="","",AJ418),MONTH(NOTA[[#This Row],[TGL.NOTA]]))</f>
        <v/>
      </c>
      <c r="AK419" s="27" t="str">
        <f>LOWER(SUBSTITUTE(SUBSTITUTE(SUBSTITUTE(SUBSTITUTE(SUBSTITUTE(SUBSTITUTE(SUBSTITUTE(SUBSTITUTE(SUBSTITUTE(NOTA[NAMA BARANG]," ",),".",""),"-",""),"(",""),")",""),",",""),"/",""),"""",""),"+",""))</f>
        <v/>
      </c>
      <c r="AL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9" s="27" t="str">
        <f>IF(NOTA[[#This Row],[CONCAT4]]="","",_xlfn.IFNA(MATCH(NOTA[[#This Row],[CONCAT4]],[2]!RAW[CONCAT_H],0),FALSE))</f>
        <v/>
      </c>
      <c r="AP419" s="146" t="str">
        <f>IF(NOTA[[#This Row],[CONCAT1]]="","",MATCH(NOTA[[#This Row],[CONCAT1]],[3]!db[NB NOTA_C],0)+1)</f>
        <v/>
      </c>
    </row>
    <row r="420" spans="1:42" ht="20.10000000000000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40" t="str">
        <f>IF(OR(NOTA[[#This Row],[QTY]]="",NOTA[[#This Row],[HARGA SATUAN]]="",),"",NOTA[[#This Row],[QTY]]*NOTA[[#This Row],[HARGA SATUAN]])</f>
        <v/>
      </c>
      <c r="AF420" s="37" t="str">
        <f ca="1">IF(NOTA[ID_H]="","",INDEX(NOTA[TANGGAL],MATCH(,INDIRECT(ADDRESS(ROW(NOTA[TANGGAL]),COLUMN(NOTA[TANGGAL]))&amp;":"&amp;ADDRESS(ROW(),COLUMN(NOTA[TANGGAL]))),-1)))</f>
        <v/>
      </c>
      <c r="AG420" s="35" t="str">
        <f ca="1">IF(NOTA[[#This Row],[NAMA BARANG]]="","",INDEX(NOTA[SUPPLIER],MATCH(,INDIRECT(ADDRESS(ROW(NOTA[ID]),COLUMN(NOTA[ID]))&amp;":"&amp;ADDRESS(ROW(),COLUMN(NOTA[ID]))),-1)))</f>
        <v/>
      </c>
      <c r="AH420" s="35" t="str">
        <f ca="1">IF(NOTA[[#This Row],[ID_H]]="","",IF(NOTA[[#This Row],[FAKTUR]]="",INDIRECT(ADDRESS(ROW()-1,COLUMN())),NOTA[[#This Row],[FAKTUR]]))</f>
        <v/>
      </c>
      <c r="AI420" s="27" t="str">
        <f ca="1">IF(NOTA[[#This Row],[ID]]="","",COUNTIF(NOTA[ID_H],NOTA[[#This Row],[ID_H]]))</f>
        <v/>
      </c>
      <c r="AJ420" s="27" t="str">
        <f ca="1">IF(NOTA[[#This Row],[TGL.NOTA]]="",IF(NOTA[[#This Row],[SUPPLIER_H]]="","",AJ419),MONTH(NOTA[[#This Row],[TGL.NOTA]]))</f>
        <v/>
      </c>
      <c r="AK420" s="27" t="str">
        <f>LOWER(SUBSTITUTE(SUBSTITUTE(SUBSTITUTE(SUBSTITUTE(SUBSTITUTE(SUBSTITUTE(SUBSTITUTE(SUBSTITUTE(SUBSTITUTE(NOTA[NAMA BARANG]," ",),".",""),"-",""),"(",""),")",""),",",""),"/",""),"""",""),"+",""))</f>
        <v/>
      </c>
      <c r="AL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0" s="27" t="str">
        <f>IF(NOTA[[#This Row],[CONCAT4]]="","",_xlfn.IFNA(MATCH(NOTA[[#This Row],[CONCAT4]],[2]!RAW[CONCAT_H],0),FALSE))</f>
        <v/>
      </c>
      <c r="AP420" s="146" t="str">
        <f>IF(NOTA[[#This Row],[CONCAT1]]="","",MATCH(NOTA[[#This Row],[CONCAT1]],[3]!db[NB NOTA_C],0)+1)</f>
        <v/>
      </c>
    </row>
    <row r="421" spans="1:42" ht="20.100000000000001" customHeight="1" x14ac:dyDescent="0.25">
      <c r="A4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6" t="str">
        <f>IF(NOTA[[#This Row],[ID_P]]="","",MATCH(NOTA[[#This Row],[ID_P]],[1]!B_MSK[N_ID],0))</f>
        <v/>
      </c>
      <c r="D421" s="36" t="str">
        <f ca="1">IF(NOTA[[#This Row],[NAMA BARANG]]="","",INDEX(NOTA[ID],MATCH(,INDIRECT(ADDRESS(ROW(NOTA[ID]),COLUMN(NOTA[ID]))&amp;":"&amp;ADDRESS(ROW(),COLUMN(NOTA[ID]))),-1)))</f>
        <v/>
      </c>
      <c r="E421" s="14"/>
      <c r="F421" s="16"/>
      <c r="G421" s="16"/>
      <c r="H421" s="20"/>
      <c r="I421" s="16"/>
      <c r="J421" s="37"/>
      <c r="K421" s="16"/>
      <c r="L421" s="16"/>
      <c r="M421" s="28"/>
      <c r="N421" s="16"/>
      <c r="O421" s="16"/>
      <c r="P421" s="35"/>
      <c r="Q421" s="38"/>
      <c r="R421" s="28"/>
      <c r="S421" s="39"/>
      <c r="T421" s="39"/>
      <c r="U421" s="40"/>
      <c r="V421" s="26"/>
      <c r="W421" s="40" t="str">
        <f>IF(NOTA[[#This Row],[HARGA/ CTN]]="",NOTA[[#This Row],[JUMLAH_H]],NOTA[[#This Row],[HARGA/ CTN]]*IF(NOTA[[#This Row],[C]]="",0,NOTA[[#This Row],[C]]))</f>
        <v/>
      </c>
      <c r="X421" s="40" t="str">
        <f>IF(NOTA[[#This Row],[JUMLAH]]="","",NOTA[[#This Row],[JUMLAH]]*NOTA[[#This Row],[DISC 1]])</f>
        <v/>
      </c>
      <c r="Y421" s="40" t="str">
        <f>IF(NOTA[[#This Row],[JUMLAH]]="","",(NOTA[[#This Row],[JUMLAH]]-NOTA[[#This Row],[DISC 1-]])*NOTA[[#This Row],[DISC 2]])</f>
        <v/>
      </c>
      <c r="Z421" s="40" t="str">
        <f>IF(NOTA[[#This Row],[JUMLAH]]="","",NOTA[[#This Row],[DISC 1-]]+NOTA[[#This Row],[DISC 2-]])</f>
        <v/>
      </c>
      <c r="AA421" s="40" t="str">
        <f>IF(NOTA[[#This Row],[JUMLAH]]="","",NOTA[[#This Row],[JUMLAH]]-NOTA[[#This Row],[DISC]])</f>
        <v/>
      </c>
      <c r="AB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40" t="str">
        <f>IF(OR(NOTA[[#This Row],[QTY]]="",NOTA[[#This Row],[HARGA SATUAN]]="",),"",NOTA[[#This Row],[QTY]]*NOTA[[#This Row],[HARGA SATUAN]])</f>
        <v/>
      </c>
      <c r="AF421" s="37" t="str">
        <f ca="1">IF(NOTA[ID_H]="","",INDEX(NOTA[TANGGAL],MATCH(,INDIRECT(ADDRESS(ROW(NOTA[TANGGAL]),COLUMN(NOTA[TANGGAL]))&amp;":"&amp;ADDRESS(ROW(),COLUMN(NOTA[TANGGAL]))),-1)))</f>
        <v/>
      </c>
      <c r="AG421" s="35" t="str">
        <f ca="1">IF(NOTA[[#This Row],[NAMA BARANG]]="","",INDEX(NOTA[SUPPLIER],MATCH(,INDIRECT(ADDRESS(ROW(NOTA[ID]),COLUMN(NOTA[ID]))&amp;":"&amp;ADDRESS(ROW(),COLUMN(NOTA[ID]))),-1)))</f>
        <v/>
      </c>
      <c r="AH421" s="35" t="str">
        <f ca="1">IF(NOTA[[#This Row],[ID_H]]="","",IF(NOTA[[#This Row],[FAKTUR]]="",INDIRECT(ADDRESS(ROW()-1,COLUMN())),NOTA[[#This Row],[FAKTUR]]))</f>
        <v/>
      </c>
      <c r="AI421" s="27" t="str">
        <f ca="1">IF(NOTA[[#This Row],[ID]]="","",COUNTIF(NOTA[ID_H],NOTA[[#This Row],[ID_H]]))</f>
        <v/>
      </c>
      <c r="AJ421" s="27" t="str">
        <f ca="1">IF(NOTA[[#This Row],[TGL.NOTA]]="",IF(NOTA[[#This Row],[SUPPLIER_H]]="","",AJ420),MONTH(NOTA[[#This Row],[TGL.NOTA]]))</f>
        <v/>
      </c>
      <c r="AK421" s="27" t="str">
        <f>LOWER(SUBSTITUTE(SUBSTITUTE(SUBSTITUTE(SUBSTITUTE(SUBSTITUTE(SUBSTITUTE(SUBSTITUTE(SUBSTITUTE(SUBSTITUTE(NOTA[NAMA BARANG]," ",),".",""),"-",""),"(",""),")",""),",",""),"/",""),"""",""),"+",""))</f>
        <v/>
      </c>
      <c r="AL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1" s="27" t="str">
        <f>IF(NOTA[[#This Row],[CONCAT4]]="","",_xlfn.IFNA(MATCH(NOTA[[#This Row],[CONCAT4]],[2]!RAW[CONCAT_H],0),FALSE))</f>
        <v/>
      </c>
      <c r="AP421" s="146" t="str">
        <f>IF(NOTA[[#This Row],[CONCAT1]]="","",MATCH(NOTA[[#This Row],[CONCAT1]],[3]!db[NB NOTA_C],0)+1)</f>
        <v/>
      </c>
    </row>
    <row r="422" spans="1:42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40" t="str">
        <f>IF(OR(NOTA[[#This Row],[QTY]]="",NOTA[[#This Row],[HARGA SATUAN]]="",),"",NOTA[[#This Row],[QTY]]*NOTA[[#This Row],[HARGA SATUAN]])</f>
        <v/>
      </c>
      <c r="AF422" s="37" t="str">
        <f ca="1">IF(NOTA[ID_H]="","",INDEX(NOTA[TANGGAL],MATCH(,INDIRECT(ADDRESS(ROW(NOTA[TANGGAL]),COLUMN(NOTA[TANGGAL]))&amp;":"&amp;ADDRESS(ROW(),COLUMN(NOTA[TANGGAL]))),-1)))</f>
        <v/>
      </c>
      <c r="AG422" s="35" t="str">
        <f ca="1">IF(NOTA[[#This Row],[NAMA BARANG]]="","",INDEX(NOTA[SUPPLIER],MATCH(,INDIRECT(ADDRESS(ROW(NOTA[ID]),COLUMN(NOTA[ID]))&amp;":"&amp;ADDRESS(ROW(),COLUMN(NOTA[ID]))),-1)))</f>
        <v/>
      </c>
      <c r="AH422" s="35" t="str">
        <f ca="1">IF(NOTA[[#This Row],[ID_H]]="","",IF(NOTA[[#This Row],[FAKTUR]]="",INDIRECT(ADDRESS(ROW()-1,COLUMN())),NOTA[[#This Row],[FAKTUR]]))</f>
        <v/>
      </c>
      <c r="AI422" s="27" t="str">
        <f ca="1">IF(NOTA[[#This Row],[ID]]="","",COUNTIF(NOTA[ID_H],NOTA[[#This Row],[ID_H]]))</f>
        <v/>
      </c>
      <c r="AJ422" s="27" t="str">
        <f ca="1">IF(NOTA[[#This Row],[TGL.NOTA]]="",IF(NOTA[[#This Row],[SUPPLIER_H]]="","",AJ421),MONTH(NOTA[[#This Row],[TGL.NOTA]]))</f>
        <v/>
      </c>
      <c r="AK422" s="27" t="str">
        <f>LOWER(SUBSTITUTE(SUBSTITUTE(SUBSTITUTE(SUBSTITUTE(SUBSTITUTE(SUBSTITUTE(SUBSTITUTE(SUBSTITUTE(SUBSTITUTE(NOTA[NAMA BARANG]," ",),".",""),"-",""),"(",""),")",""),",",""),"/",""),"""",""),"+",""))</f>
        <v/>
      </c>
      <c r="AL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2" s="27" t="str">
        <f>IF(NOTA[[#This Row],[CONCAT4]]="","",_xlfn.IFNA(MATCH(NOTA[[#This Row],[CONCAT4]],[2]!RAW[CONCAT_H],0),FALSE))</f>
        <v/>
      </c>
      <c r="AP422" s="146" t="str">
        <f>IF(NOTA[[#This Row],[CONCAT1]]="","",MATCH(NOTA[[#This Row],[CONCAT1]],[3]!db[NB NOTA_C],0)+1)</f>
        <v/>
      </c>
    </row>
    <row r="423" spans="1:42" ht="20.100000000000001" customHeight="1" x14ac:dyDescent="0.25">
      <c r="A4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6" t="str">
        <f>IF(NOTA[[#This Row],[ID_P]]="","",MATCH(NOTA[[#This Row],[ID_P]],[1]!B_MSK[N_ID],0))</f>
        <v/>
      </c>
      <c r="D423" s="36" t="str">
        <f ca="1">IF(NOTA[[#This Row],[NAMA BARANG]]="","",INDEX(NOTA[ID],MATCH(,INDIRECT(ADDRESS(ROW(NOTA[ID]),COLUMN(NOTA[ID]))&amp;":"&amp;ADDRESS(ROW(),COLUMN(NOTA[ID]))),-1)))</f>
        <v/>
      </c>
      <c r="E423" s="14"/>
      <c r="F423" s="16"/>
      <c r="G423" s="16"/>
      <c r="H423" s="20"/>
      <c r="I423" s="16"/>
      <c r="J423" s="37"/>
      <c r="K423" s="16"/>
      <c r="L423" s="16"/>
      <c r="M423" s="28"/>
      <c r="N423" s="16"/>
      <c r="O423" s="16"/>
      <c r="P423" s="35"/>
      <c r="Q423" s="38"/>
      <c r="R423" s="28"/>
      <c r="S423" s="39"/>
      <c r="T423" s="39"/>
      <c r="U423" s="40"/>
      <c r="V423" s="26"/>
      <c r="W423" s="40" t="str">
        <f>IF(NOTA[[#This Row],[HARGA/ CTN]]="",NOTA[[#This Row],[JUMLAH_H]],NOTA[[#This Row],[HARGA/ CTN]]*IF(NOTA[[#This Row],[C]]="",0,NOTA[[#This Row],[C]]))</f>
        <v/>
      </c>
      <c r="X423" s="40" t="str">
        <f>IF(NOTA[[#This Row],[JUMLAH]]="","",NOTA[[#This Row],[JUMLAH]]*NOTA[[#This Row],[DISC 1]])</f>
        <v/>
      </c>
      <c r="Y423" s="40" t="str">
        <f>IF(NOTA[[#This Row],[JUMLAH]]="","",(NOTA[[#This Row],[JUMLAH]]-NOTA[[#This Row],[DISC 1-]])*NOTA[[#This Row],[DISC 2]])</f>
        <v/>
      </c>
      <c r="Z423" s="40" t="str">
        <f>IF(NOTA[[#This Row],[JUMLAH]]="","",NOTA[[#This Row],[DISC 1-]]+NOTA[[#This Row],[DISC 2-]])</f>
        <v/>
      </c>
      <c r="AA423" s="40" t="str">
        <f>IF(NOTA[[#This Row],[JUMLAH]]="","",NOTA[[#This Row],[JUMLAH]]-NOTA[[#This Row],[DISC]])</f>
        <v/>
      </c>
      <c r="AB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40" t="str">
        <f>IF(OR(NOTA[[#This Row],[QTY]]="",NOTA[[#This Row],[HARGA SATUAN]]="",),"",NOTA[[#This Row],[QTY]]*NOTA[[#This Row],[HARGA SATUAN]])</f>
        <v/>
      </c>
      <c r="AF423" s="37" t="str">
        <f ca="1">IF(NOTA[ID_H]="","",INDEX(NOTA[TANGGAL],MATCH(,INDIRECT(ADDRESS(ROW(NOTA[TANGGAL]),COLUMN(NOTA[TANGGAL]))&amp;":"&amp;ADDRESS(ROW(),COLUMN(NOTA[TANGGAL]))),-1)))</f>
        <v/>
      </c>
      <c r="AG423" s="35" t="str">
        <f ca="1">IF(NOTA[[#This Row],[NAMA BARANG]]="","",INDEX(NOTA[SUPPLIER],MATCH(,INDIRECT(ADDRESS(ROW(NOTA[ID]),COLUMN(NOTA[ID]))&amp;":"&amp;ADDRESS(ROW(),COLUMN(NOTA[ID]))),-1)))</f>
        <v/>
      </c>
      <c r="AH423" s="35" t="str">
        <f ca="1">IF(NOTA[[#This Row],[ID_H]]="","",IF(NOTA[[#This Row],[FAKTUR]]="",INDIRECT(ADDRESS(ROW()-1,COLUMN())),NOTA[[#This Row],[FAKTUR]]))</f>
        <v/>
      </c>
      <c r="AI423" s="27" t="str">
        <f ca="1">IF(NOTA[[#This Row],[ID]]="","",COUNTIF(NOTA[ID_H],NOTA[[#This Row],[ID_H]]))</f>
        <v/>
      </c>
      <c r="AJ423" s="27" t="str">
        <f ca="1">IF(NOTA[[#This Row],[TGL.NOTA]]="",IF(NOTA[[#This Row],[SUPPLIER_H]]="","",AJ422),MONTH(NOTA[[#This Row],[TGL.NOTA]]))</f>
        <v/>
      </c>
      <c r="AK423" s="27" t="str">
        <f>LOWER(SUBSTITUTE(SUBSTITUTE(SUBSTITUTE(SUBSTITUTE(SUBSTITUTE(SUBSTITUTE(SUBSTITUTE(SUBSTITUTE(SUBSTITUTE(NOTA[NAMA BARANG]," ",),".",""),"-",""),"(",""),")",""),",",""),"/",""),"""",""),"+",""))</f>
        <v/>
      </c>
      <c r="AL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3" s="27" t="str">
        <f>IF(NOTA[[#This Row],[CONCAT4]]="","",_xlfn.IFNA(MATCH(NOTA[[#This Row],[CONCAT4]],[2]!RAW[CONCAT_H],0),FALSE))</f>
        <v/>
      </c>
      <c r="AP423" s="146" t="str">
        <f>IF(NOTA[[#This Row],[CONCAT1]]="","",MATCH(NOTA[[#This Row],[CONCAT1]],[3]!db[NB NOTA_C],0)+1)</f>
        <v/>
      </c>
    </row>
    <row r="424" spans="1:42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40" t="str">
        <f>IF(OR(NOTA[[#This Row],[QTY]]="",NOTA[[#This Row],[HARGA SATUAN]]="",),"",NOTA[[#This Row],[QTY]]*NOTA[[#This Row],[HARGA SATUAN]])</f>
        <v/>
      </c>
      <c r="AF424" s="37" t="str">
        <f ca="1">IF(NOTA[ID_H]="","",INDEX(NOTA[TANGGAL],MATCH(,INDIRECT(ADDRESS(ROW(NOTA[TANGGAL]),COLUMN(NOTA[TANGGAL]))&amp;":"&amp;ADDRESS(ROW(),COLUMN(NOTA[TANGGAL]))),-1)))</f>
        <v/>
      </c>
      <c r="AG424" s="35" t="str">
        <f ca="1">IF(NOTA[[#This Row],[NAMA BARANG]]="","",INDEX(NOTA[SUPPLIER],MATCH(,INDIRECT(ADDRESS(ROW(NOTA[ID]),COLUMN(NOTA[ID]))&amp;":"&amp;ADDRESS(ROW(),COLUMN(NOTA[ID]))),-1)))</f>
        <v/>
      </c>
      <c r="AH424" s="35" t="str">
        <f ca="1">IF(NOTA[[#This Row],[ID_H]]="","",IF(NOTA[[#This Row],[FAKTUR]]="",INDIRECT(ADDRESS(ROW()-1,COLUMN())),NOTA[[#This Row],[FAKTUR]]))</f>
        <v/>
      </c>
      <c r="AI424" s="27" t="str">
        <f ca="1">IF(NOTA[[#This Row],[ID]]="","",COUNTIF(NOTA[ID_H],NOTA[[#This Row],[ID_H]]))</f>
        <v/>
      </c>
      <c r="AJ424" s="27" t="str">
        <f ca="1">IF(NOTA[[#This Row],[TGL.NOTA]]="",IF(NOTA[[#This Row],[SUPPLIER_H]]="","",AJ423),MONTH(NOTA[[#This Row],[TGL.NOTA]]))</f>
        <v/>
      </c>
      <c r="AK424" s="27" t="str">
        <f>LOWER(SUBSTITUTE(SUBSTITUTE(SUBSTITUTE(SUBSTITUTE(SUBSTITUTE(SUBSTITUTE(SUBSTITUTE(SUBSTITUTE(SUBSTITUTE(NOTA[NAMA BARANG]," ",),".",""),"-",""),"(",""),")",""),",",""),"/",""),"""",""),"+",""))</f>
        <v/>
      </c>
      <c r="AL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4" s="27" t="str">
        <f>IF(NOTA[[#This Row],[CONCAT4]]="","",_xlfn.IFNA(MATCH(NOTA[[#This Row],[CONCAT4]],[2]!RAW[CONCAT_H],0),FALSE))</f>
        <v/>
      </c>
      <c r="AP424" s="146" t="str">
        <f>IF(NOTA[[#This Row],[CONCAT1]]="","",MATCH(NOTA[[#This Row],[CONCAT1]],[3]!db[NB NOTA_C],0)+1)</f>
        <v/>
      </c>
    </row>
    <row r="425" spans="1:42" ht="20.100000000000001" customHeight="1" x14ac:dyDescent="0.25">
      <c r="A4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6" t="str">
        <f>IF(NOTA[[#This Row],[ID_P]]="","",MATCH(NOTA[[#This Row],[ID_P]],[1]!B_MSK[N_ID],0))</f>
        <v/>
      </c>
      <c r="D425" s="36" t="str">
        <f ca="1">IF(NOTA[[#This Row],[NAMA BARANG]]="","",INDEX(NOTA[ID],MATCH(,INDIRECT(ADDRESS(ROW(NOTA[ID]),COLUMN(NOTA[ID]))&amp;":"&amp;ADDRESS(ROW(),COLUMN(NOTA[ID]))),-1)))</f>
        <v/>
      </c>
      <c r="E425" s="14"/>
      <c r="F425" s="16"/>
      <c r="G425" s="16"/>
      <c r="H425" s="20"/>
      <c r="I425" s="16"/>
      <c r="J425" s="37"/>
      <c r="K425" s="16"/>
      <c r="L425" s="16"/>
      <c r="M425" s="28"/>
      <c r="N425" s="16"/>
      <c r="O425" s="16"/>
      <c r="P425" s="35"/>
      <c r="Q425" s="38"/>
      <c r="R425" s="28"/>
      <c r="S425" s="39"/>
      <c r="T425" s="39"/>
      <c r="U425" s="40"/>
      <c r="V425" s="26"/>
      <c r="W425" s="40" t="str">
        <f>IF(NOTA[[#This Row],[HARGA/ CTN]]="",NOTA[[#This Row],[JUMLAH_H]],NOTA[[#This Row],[HARGA/ CTN]]*IF(NOTA[[#This Row],[C]]="",0,NOTA[[#This Row],[C]]))</f>
        <v/>
      </c>
      <c r="X425" s="40" t="str">
        <f>IF(NOTA[[#This Row],[JUMLAH]]="","",NOTA[[#This Row],[JUMLAH]]*NOTA[[#This Row],[DISC 1]])</f>
        <v/>
      </c>
      <c r="Y425" s="40" t="str">
        <f>IF(NOTA[[#This Row],[JUMLAH]]="","",(NOTA[[#This Row],[JUMLAH]]-NOTA[[#This Row],[DISC 1-]])*NOTA[[#This Row],[DISC 2]])</f>
        <v/>
      </c>
      <c r="Z425" s="40" t="str">
        <f>IF(NOTA[[#This Row],[JUMLAH]]="","",NOTA[[#This Row],[DISC 1-]]+NOTA[[#This Row],[DISC 2-]])</f>
        <v/>
      </c>
      <c r="AA425" s="40" t="str">
        <f>IF(NOTA[[#This Row],[JUMLAH]]="","",NOTA[[#This Row],[JUMLAH]]-NOTA[[#This Row],[DISC]])</f>
        <v/>
      </c>
      <c r="AB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40" t="str">
        <f>IF(OR(NOTA[[#This Row],[QTY]]="",NOTA[[#This Row],[HARGA SATUAN]]="",),"",NOTA[[#This Row],[QTY]]*NOTA[[#This Row],[HARGA SATUAN]])</f>
        <v/>
      </c>
      <c r="AF425" s="37" t="str">
        <f ca="1">IF(NOTA[ID_H]="","",INDEX(NOTA[TANGGAL],MATCH(,INDIRECT(ADDRESS(ROW(NOTA[TANGGAL]),COLUMN(NOTA[TANGGAL]))&amp;":"&amp;ADDRESS(ROW(),COLUMN(NOTA[TANGGAL]))),-1)))</f>
        <v/>
      </c>
      <c r="AG425" s="35" t="str">
        <f ca="1">IF(NOTA[[#This Row],[NAMA BARANG]]="","",INDEX(NOTA[SUPPLIER],MATCH(,INDIRECT(ADDRESS(ROW(NOTA[ID]),COLUMN(NOTA[ID]))&amp;":"&amp;ADDRESS(ROW(),COLUMN(NOTA[ID]))),-1)))</f>
        <v/>
      </c>
      <c r="AH425" s="35" t="str">
        <f ca="1">IF(NOTA[[#This Row],[ID_H]]="","",IF(NOTA[[#This Row],[FAKTUR]]="",INDIRECT(ADDRESS(ROW()-1,COLUMN())),NOTA[[#This Row],[FAKTUR]]))</f>
        <v/>
      </c>
      <c r="AI425" s="27" t="str">
        <f ca="1">IF(NOTA[[#This Row],[ID]]="","",COUNTIF(NOTA[ID_H],NOTA[[#This Row],[ID_H]]))</f>
        <v/>
      </c>
      <c r="AJ425" s="27" t="str">
        <f ca="1">IF(NOTA[[#This Row],[TGL.NOTA]]="",IF(NOTA[[#This Row],[SUPPLIER_H]]="","",AJ424),MONTH(NOTA[[#This Row],[TGL.NOTA]]))</f>
        <v/>
      </c>
      <c r="AK425" s="27" t="str">
        <f>LOWER(SUBSTITUTE(SUBSTITUTE(SUBSTITUTE(SUBSTITUTE(SUBSTITUTE(SUBSTITUTE(SUBSTITUTE(SUBSTITUTE(SUBSTITUTE(NOTA[NAMA BARANG]," ",),".",""),"-",""),"(",""),")",""),",",""),"/",""),"""",""),"+",""))</f>
        <v/>
      </c>
      <c r="AL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5" s="27" t="str">
        <f>IF(NOTA[[#This Row],[CONCAT4]]="","",_xlfn.IFNA(MATCH(NOTA[[#This Row],[CONCAT4]],[2]!RAW[CONCAT_H],0),FALSE))</f>
        <v/>
      </c>
      <c r="AP425" s="146" t="str">
        <f>IF(NOTA[[#This Row],[CONCAT1]]="","",MATCH(NOTA[[#This Row],[CONCAT1]],[3]!db[NB NOTA_C],0)+1)</f>
        <v/>
      </c>
    </row>
    <row r="426" spans="1:42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40" t="str">
        <f>IF(OR(NOTA[[#This Row],[QTY]]="",NOTA[[#This Row],[HARGA SATUAN]]="",),"",NOTA[[#This Row],[QTY]]*NOTA[[#This Row],[HARGA SATUAN]])</f>
        <v/>
      </c>
      <c r="AF426" s="37" t="str">
        <f ca="1">IF(NOTA[ID_H]="","",INDEX(NOTA[TANGGAL],MATCH(,INDIRECT(ADDRESS(ROW(NOTA[TANGGAL]),COLUMN(NOTA[TANGGAL]))&amp;":"&amp;ADDRESS(ROW(),COLUMN(NOTA[TANGGAL]))),-1)))</f>
        <v/>
      </c>
      <c r="AG426" s="35" t="str">
        <f ca="1">IF(NOTA[[#This Row],[NAMA BARANG]]="","",INDEX(NOTA[SUPPLIER],MATCH(,INDIRECT(ADDRESS(ROW(NOTA[ID]),COLUMN(NOTA[ID]))&amp;":"&amp;ADDRESS(ROW(),COLUMN(NOTA[ID]))),-1)))</f>
        <v/>
      </c>
      <c r="AH426" s="35" t="str">
        <f ca="1">IF(NOTA[[#This Row],[ID_H]]="","",IF(NOTA[[#This Row],[FAKTUR]]="",INDIRECT(ADDRESS(ROW()-1,COLUMN())),NOTA[[#This Row],[FAKTUR]]))</f>
        <v/>
      </c>
      <c r="AI426" s="27" t="str">
        <f ca="1">IF(NOTA[[#This Row],[ID]]="","",COUNTIF(NOTA[ID_H],NOTA[[#This Row],[ID_H]]))</f>
        <v/>
      </c>
      <c r="AJ426" s="27" t="str">
        <f ca="1">IF(NOTA[[#This Row],[TGL.NOTA]]="",IF(NOTA[[#This Row],[SUPPLIER_H]]="","",AJ425),MONTH(NOTA[[#This Row],[TGL.NOTA]]))</f>
        <v/>
      </c>
      <c r="AK426" s="27" t="str">
        <f>LOWER(SUBSTITUTE(SUBSTITUTE(SUBSTITUTE(SUBSTITUTE(SUBSTITUTE(SUBSTITUTE(SUBSTITUTE(SUBSTITUTE(SUBSTITUTE(NOTA[NAMA BARANG]," ",),".",""),"-",""),"(",""),")",""),",",""),"/",""),"""",""),"+",""))</f>
        <v/>
      </c>
      <c r="AL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6" s="27" t="str">
        <f>IF(NOTA[[#This Row],[CONCAT4]]="","",_xlfn.IFNA(MATCH(NOTA[[#This Row],[CONCAT4]],[2]!RAW[CONCAT_H],0),FALSE))</f>
        <v/>
      </c>
      <c r="AP426" s="146" t="str">
        <f>IF(NOTA[[#This Row],[CONCAT1]]="","",MATCH(NOTA[[#This Row],[CONCAT1]],[3]!db[NB NOTA_C],0)+1)</f>
        <v/>
      </c>
    </row>
    <row r="427" spans="1:42" ht="20.100000000000001" customHeight="1" x14ac:dyDescent="0.25">
      <c r="A4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6" t="str">
        <f>IF(NOTA[[#This Row],[ID_P]]="","",MATCH(NOTA[[#This Row],[ID_P]],[1]!B_MSK[N_ID],0))</f>
        <v/>
      </c>
      <c r="D427" s="36" t="str">
        <f ca="1">IF(NOTA[[#This Row],[NAMA BARANG]]="","",INDEX(NOTA[ID],MATCH(,INDIRECT(ADDRESS(ROW(NOTA[ID]),COLUMN(NOTA[ID]))&amp;":"&amp;ADDRESS(ROW(),COLUMN(NOTA[ID]))),-1)))</f>
        <v/>
      </c>
      <c r="E427" s="14"/>
      <c r="F427" s="16"/>
      <c r="G427" s="16"/>
      <c r="H427" s="20"/>
      <c r="I427" s="16"/>
      <c r="J427" s="37"/>
      <c r="K427" s="16"/>
      <c r="L427" s="16"/>
      <c r="M427" s="28"/>
      <c r="N427" s="16"/>
      <c r="O427" s="16"/>
      <c r="P427" s="35"/>
      <c r="Q427" s="38"/>
      <c r="R427" s="28"/>
      <c r="S427" s="39"/>
      <c r="T427" s="39"/>
      <c r="U427" s="40"/>
      <c r="V427" s="26"/>
      <c r="W427" s="40" t="str">
        <f>IF(NOTA[[#This Row],[HARGA/ CTN]]="",NOTA[[#This Row],[JUMLAH_H]],NOTA[[#This Row],[HARGA/ CTN]]*IF(NOTA[[#This Row],[C]]="",0,NOTA[[#This Row],[C]]))</f>
        <v/>
      </c>
      <c r="X427" s="40" t="str">
        <f>IF(NOTA[[#This Row],[JUMLAH]]="","",NOTA[[#This Row],[JUMLAH]]*NOTA[[#This Row],[DISC 1]])</f>
        <v/>
      </c>
      <c r="Y427" s="40" t="str">
        <f>IF(NOTA[[#This Row],[JUMLAH]]="","",(NOTA[[#This Row],[JUMLAH]]-NOTA[[#This Row],[DISC 1-]])*NOTA[[#This Row],[DISC 2]])</f>
        <v/>
      </c>
      <c r="Z427" s="40" t="str">
        <f>IF(NOTA[[#This Row],[JUMLAH]]="","",NOTA[[#This Row],[DISC 1-]]+NOTA[[#This Row],[DISC 2-]])</f>
        <v/>
      </c>
      <c r="AA427" s="40" t="str">
        <f>IF(NOTA[[#This Row],[JUMLAH]]="","",NOTA[[#This Row],[JUMLAH]]-NOTA[[#This Row],[DISC]])</f>
        <v/>
      </c>
      <c r="AB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40" t="str">
        <f>IF(OR(NOTA[[#This Row],[QTY]]="",NOTA[[#This Row],[HARGA SATUAN]]="",),"",NOTA[[#This Row],[QTY]]*NOTA[[#This Row],[HARGA SATUAN]])</f>
        <v/>
      </c>
      <c r="AF427" s="37" t="str">
        <f ca="1">IF(NOTA[ID_H]="","",INDEX(NOTA[TANGGAL],MATCH(,INDIRECT(ADDRESS(ROW(NOTA[TANGGAL]),COLUMN(NOTA[TANGGAL]))&amp;":"&amp;ADDRESS(ROW(),COLUMN(NOTA[TANGGAL]))),-1)))</f>
        <v/>
      </c>
      <c r="AG427" s="35" t="str">
        <f ca="1">IF(NOTA[[#This Row],[NAMA BARANG]]="","",INDEX(NOTA[SUPPLIER],MATCH(,INDIRECT(ADDRESS(ROW(NOTA[ID]),COLUMN(NOTA[ID]))&amp;":"&amp;ADDRESS(ROW(),COLUMN(NOTA[ID]))),-1)))</f>
        <v/>
      </c>
      <c r="AH427" s="35" t="str">
        <f ca="1">IF(NOTA[[#This Row],[ID_H]]="","",IF(NOTA[[#This Row],[FAKTUR]]="",INDIRECT(ADDRESS(ROW()-1,COLUMN())),NOTA[[#This Row],[FAKTUR]]))</f>
        <v/>
      </c>
      <c r="AI427" s="27" t="str">
        <f ca="1">IF(NOTA[[#This Row],[ID]]="","",COUNTIF(NOTA[ID_H],NOTA[[#This Row],[ID_H]]))</f>
        <v/>
      </c>
      <c r="AJ427" s="27" t="str">
        <f ca="1">IF(NOTA[[#This Row],[TGL.NOTA]]="",IF(NOTA[[#This Row],[SUPPLIER_H]]="","",AJ426),MONTH(NOTA[[#This Row],[TGL.NOTA]]))</f>
        <v/>
      </c>
      <c r="AK427" s="27" t="str">
        <f>LOWER(SUBSTITUTE(SUBSTITUTE(SUBSTITUTE(SUBSTITUTE(SUBSTITUTE(SUBSTITUTE(SUBSTITUTE(SUBSTITUTE(SUBSTITUTE(NOTA[NAMA BARANG]," ",),".",""),"-",""),"(",""),")",""),",",""),"/",""),"""",""),"+",""))</f>
        <v/>
      </c>
      <c r="AL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7" s="27" t="str">
        <f>IF(NOTA[[#This Row],[CONCAT4]]="","",_xlfn.IFNA(MATCH(NOTA[[#This Row],[CONCAT4]],[2]!RAW[CONCAT_H],0),FALSE))</f>
        <v/>
      </c>
      <c r="AP427" s="146" t="str">
        <f>IF(NOTA[[#This Row],[CONCAT1]]="","",MATCH(NOTA[[#This Row],[CONCAT1]],[3]!db[NB NOTA_C],0)+1)</f>
        <v/>
      </c>
    </row>
    <row r="428" spans="1:42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40" t="str">
        <f>IF(OR(NOTA[[#This Row],[QTY]]="",NOTA[[#This Row],[HARGA SATUAN]]="",),"",NOTA[[#This Row],[QTY]]*NOTA[[#This Row],[HARGA SATUAN]])</f>
        <v/>
      </c>
      <c r="AF428" s="37" t="str">
        <f ca="1">IF(NOTA[ID_H]="","",INDEX(NOTA[TANGGAL],MATCH(,INDIRECT(ADDRESS(ROW(NOTA[TANGGAL]),COLUMN(NOTA[TANGGAL]))&amp;":"&amp;ADDRESS(ROW(),COLUMN(NOTA[TANGGAL]))),-1)))</f>
        <v/>
      </c>
      <c r="AG428" s="35" t="str">
        <f ca="1">IF(NOTA[[#This Row],[NAMA BARANG]]="","",INDEX(NOTA[SUPPLIER],MATCH(,INDIRECT(ADDRESS(ROW(NOTA[ID]),COLUMN(NOTA[ID]))&amp;":"&amp;ADDRESS(ROW(),COLUMN(NOTA[ID]))),-1)))</f>
        <v/>
      </c>
      <c r="AH428" s="35" t="str">
        <f ca="1">IF(NOTA[[#This Row],[ID_H]]="","",IF(NOTA[[#This Row],[FAKTUR]]="",INDIRECT(ADDRESS(ROW()-1,COLUMN())),NOTA[[#This Row],[FAKTUR]]))</f>
        <v/>
      </c>
      <c r="AI428" s="27" t="str">
        <f ca="1">IF(NOTA[[#This Row],[ID]]="","",COUNTIF(NOTA[ID_H],NOTA[[#This Row],[ID_H]]))</f>
        <v/>
      </c>
      <c r="AJ428" s="27" t="str">
        <f ca="1">IF(NOTA[[#This Row],[TGL.NOTA]]="",IF(NOTA[[#This Row],[SUPPLIER_H]]="","",AJ427),MONTH(NOTA[[#This Row],[TGL.NOTA]]))</f>
        <v/>
      </c>
      <c r="AK428" s="27" t="str">
        <f>LOWER(SUBSTITUTE(SUBSTITUTE(SUBSTITUTE(SUBSTITUTE(SUBSTITUTE(SUBSTITUTE(SUBSTITUTE(SUBSTITUTE(SUBSTITUTE(NOTA[NAMA BARANG]," ",),".",""),"-",""),"(",""),")",""),",",""),"/",""),"""",""),"+",""))</f>
        <v/>
      </c>
      <c r="AL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8" s="27" t="str">
        <f>IF(NOTA[[#This Row],[CONCAT4]]="","",_xlfn.IFNA(MATCH(NOTA[[#This Row],[CONCAT4]],[2]!RAW[CONCAT_H],0),FALSE))</f>
        <v/>
      </c>
      <c r="AP428" s="146" t="str">
        <f>IF(NOTA[[#This Row],[CONCAT1]]="","",MATCH(NOTA[[#This Row],[CONCAT1]],[3]!db[NB NOTA_C],0)+1)</f>
        <v/>
      </c>
    </row>
    <row r="429" spans="1:42" ht="20.100000000000001" customHeight="1" x14ac:dyDescent="0.25">
      <c r="A4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6" t="str">
        <f>IF(NOTA[[#This Row],[ID_P]]="","",MATCH(NOTA[[#This Row],[ID_P]],[1]!B_MSK[N_ID],0))</f>
        <v/>
      </c>
      <c r="D429" s="36" t="str">
        <f ca="1">IF(NOTA[[#This Row],[NAMA BARANG]]="","",INDEX(NOTA[ID],MATCH(,INDIRECT(ADDRESS(ROW(NOTA[ID]),COLUMN(NOTA[ID]))&amp;":"&amp;ADDRESS(ROW(),COLUMN(NOTA[ID]))),-1)))</f>
        <v/>
      </c>
      <c r="E429" s="14"/>
      <c r="F429" s="16"/>
      <c r="G429" s="16"/>
      <c r="H429" s="20"/>
      <c r="I429" s="16"/>
      <c r="J429" s="37"/>
      <c r="K429" s="16"/>
      <c r="L429" s="16"/>
      <c r="M429" s="28"/>
      <c r="N429" s="16"/>
      <c r="O429" s="16"/>
      <c r="P429" s="35"/>
      <c r="Q429" s="38"/>
      <c r="R429" s="28"/>
      <c r="S429" s="39"/>
      <c r="T429" s="39"/>
      <c r="U429" s="40"/>
      <c r="V429" s="26"/>
      <c r="W429" s="40" t="str">
        <f>IF(NOTA[[#This Row],[HARGA/ CTN]]="",NOTA[[#This Row],[JUMLAH_H]],NOTA[[#This Row],[HARGA/ CTN]]*IF(NOTA[[#This Row],[C]]="",0,NOTA[[#This Row],[C]]))</f>
        <v/>
      </c>
      <c r="X429" s="40" t="str">
        <f>IF(NOTA[[#This Row],[JUMLAH]]="","",NOTA[[#This Row],[JUMLAH]]*NOTA[[#This Row],[DISC 1]])</f>
        <v/>
      </c>
      <c r="Y429" s="40" t="str">
        <f>IF(NOTA[[#This Row],[JUMLAH]]="","",(NOTA[[#This Row],[JUMLAH]]-NOTA[[#This Row],[DISC 1-]])*NOTA[[#This Row],[DISC 2]])</f>
        <v/>
      </c>
      <c r="Z429" s="40" t="str">
        <f>IF(NOTA[[#This Row],[JUMLAH]]="","",NOTA[[#This Row],[DISC 1-]]+NOTA[[#This Row],[DISC 2-]])</f>
        <v/>
      </c>
      <c r="AA429" s="40" t="str">
        <f>IF(NOTA[[#This Row],[JUMLAH]]="","",NOTA[[#This Row],[JUMLAH]]-NOTA[[#This Row],[DISC]])</f>
        <v/>
      </c>
      <c r="AB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40" t="str">
        <f>IF(OR(NOTA[[#This Row],[QTY]]="",NOTA[[#This Row],[HARGA SATUAN]]="",),"",NOTA[[#This Row],[QTY]]*NOTA[[#This Row],[HARGA SATUAN]])</f>
        <v/>
      </c>
      <c r="AF429" s="37" t="str">
        <f ca="1">IF(NOTA[ID_H]="","",INDEX(NOTA[TANGGAL],MATCH(,INDIRECT(ADDRESS(ROW(NOTA[TANGGAL]),COLUMN(NOTA[TANGGAL]))&amp;":"&amp;ADDRESS(ROW(),COLUMN(NOTA[TANGGAL]))),-1)))</f>
        <v/>
      </c>
      <c r="AG429" s="35" t="str">
        <f ca="1">IF(NOTA[[#This Row],[NAMA BARANG]]="","",INDEX(NOTA[SUPPLIER],MATCH(,INDIRECT(ADDRESS(ROW(NOTA[ID]),COLUMN(NOTA[ID]))&amp;":"&amp;ADDRESS(ROW(),COLUMN(NOTA[ID]))),-1)))</f>
        <v/>
      </c>
      <c r="AH429" s="35" t="str">
        <f ca="1">IF(NOTA[[#This Row],[ID_H]]="","",IF(NOTA[[#This Row],[FAKTUR]]="",INDIRECT(ADDRESS(ROW()-1,COLUMN())),NOTA[[#This Row],[FAKTUR]]))</f>
        <v/>
      </c>
      <c r="AI429" s="27" t="str">
        <f ca="1">IF(NOTA[[#This Row],[ID]]="","",COUNTIF(NOTA[ID_H],NOTA[[#This Row],[ID_H]]))</f>
        <v/>
      </c>
      <c r="AJ429" s="27" t="str">
        <f ca="1">IF(NOTA[[#This Row],[TGL.NOTA]]="",IF(NOTA[[#This Row],[SUPPLIER_H]]="","",AJ428),MONTH(NOTA[[#This Row],[TGL.NOTA]]))</f>
        <v/>
      </c>
      <c r="AK429" s="27" t="str">
        <f>LOWER(SUBSTITUTE(SUBSTITUTE(SUBSTITUTE(SUBSTITUTE(SUBSTITUTE(SUBSTITUTE(SUBSTITUTE(SUBSTITUTE(SUBSTITUTE(NOTA[NAMA BARANG]," ",),".",""),"-",""),"(",""),")",""),",",""),"/",""),"""",""),"+",""))</f>
        <v/>
      </c>
      <c r="AL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9" s="27" t="str">
        <f>IF(NOTA[[#This Row],[CONCAT4]]="","",_xlfn.IFNA(MATCH(NOTA[[#This Row],[CONCAT4]],[2]!RAW[CONCAT_H],0),FALSE))</f>
        <v/>
      </c>
      <c r="AP429" s="146" t="str">
        <f>IF(NOTA[[#This Row],[CONCAT1]]="","",MATCH(NOTA[[#This Row],[CONCAT1]],[3]!db[NB NOTA_C],0)+1)</f>
        <v/>
      </c>
    </row>
    <row r="430" spans="1:42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 t="str">
        <f ca="1">IF(NOTA[[#This Row],[NAMA BARANG]]="","",INDEX(NOTA[ID],MATCH(,INDIRECT(ADDRESS(ROW(NOTA[ID]),COLUMN(NOTA[ID]))&amp;":"&amp;ADDRESS(ROW(),COLUMN(NOTA[ID]))),-1)))</f>
        <v/>
      </c>
      <c r="E430" s="14"/>
      <c r="F430" s="16"/>
      <c r="G430" s="16"/>
      <c r="H430" s="20"/>
      <c r="I430" s="16"/>
      <c r="J430" s="37"/>
      <c r="K430" s="16"/>
      <c r="L430" s="16"/>
      <c r="M430" s="28"/>
      <c r="N430" s="16"/>
      <c r="O430" s="16"/>
      <c r="P430" s="35"/>
      <c r="Q430" s="38"/>
      <c r="R430" s="28"/>
      <c r="S430" s="39"/>
      <c r="T430" s="39"/>
      <c r="U430" s="40"/>
      <c r="V430" s="26"/>
      <c r="W430" s="40" t="str">
        <f>IF(NOTA[[#This Row],[HARGA/ CTN]]="",NOTA[[#This Row],[JUMLAH_H]],NOTA[[#This Row],[HARGA/ CTN]]*IF(NOTA[[#This Row],[C]]="",0,NOTA[[#This Row],[C]]))</f>
        <v/>
      </c>
      <c r="X430" s="40" t="str">
        <f>IF(NOTA[[#This Row],[JUMLAH]]="","",NOTA[[#This Row],[JUMLAH]]*NOTA[[#This Row],[DISC 1]])</f>
        <v/>
      </c>
      <c r="Y430" s="40" t="str">
        <f>IF(NOTA[[#This Row],[JUMLAH]]="","",(NOTA[[#This Row],[JUMLAH]]-NOTA[[#This Row],[DISC 1-]])*NOTA[[#This Row],[DISC 2]])</f>
        <v/>
      </c>
      <c r="Z430" s="40" t="str">
        <f>IF(NOTA[[#This Row],[JUMLAH]]="","",NOTA[[#This Row],[DISC 1-]]+NOTA[[#This Row],[DISC 2-]])</f>
        <v/>
      </c>
      <c r="AA430" s="40" t="str">
        <f>IF(NOTA[[#This Row],[JUMLAH]]="","",NOTA[[#This Row],[JUMLAH]]-NOTA[[#This Row],[DISC]])</f>
        <v/>
      </c>
      <c r="AB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40" t="str">
        <f>IF(OR(NOTA[[#This Row],[QTY]]="",NOTA[[#This Row],[HARGA SATUAN]]="",),"",NOTA[[#This Row],[QTY]]*NOTA[[#This Row],[HARGA SATUAN]])</f>
        <v/>
      </c>
      <c r="AF430" s="37" t="str">
        <f ca="1">IF(NOTA[ID_H]="","",INDEX(NOTA[TANGGAL],MATCH(,INDIRECT(ADDRESS(ROW(NOTA[TANGGAL]),COLUMN(NOTA[TANGGAL]))&amp;":"&amp;ADDRESS(ROW(),COLUMN(NOTA[TANGGAL]))),-1)))</f>
        <v/>
      </c>
      <c r="AG430" s="35" t="str">
        <f ca="1">IF(NOTA[[#This Row],[NAMA BARANG]]="","",INDEX(NOTA[SUPPLIER],MATCH(,INDIRECT(ADDRESS(ROW(NOTA[ID]),COLUMN(NOTA[ID]))&amp;":"&amp;ADDRESS(ROW(),COLUMN(NOTA[ID]))),-1)))</f>
        <v/>
      </c>
      <c r="AH430" s="35" t="str">
        <f ca="1">IF(NOTA[[#This Row],[ID_H]]="","",IF(NOTA[[#This Row],[FAKTUR]]="",INDIRECT(ADDRESS(ROW()-1,COLUMN())),NOTA[[#This Row],[FAKTUR]]))</f>
        <v/>
      </c>
      <c r="AI430" s="27" t="str">
        <f ca="1">IF(NOTA[[#This Row],[ID]]="","",COUNTIF(NOTA[ID_H],NOTA[[#This Row],[ID_H]]))</f>
        <v/>
      </c>
      <c r="AJ430" s="27" t="str">
        <f ca="1">IF(NOTA[[#This Row],[TGL.NOTA]]="",IF(NOTA[[#This Row],[SUPPLIER_H]]="","",AJ429),MONTH(NOTA[[#This Row],[TGL.NOTA]]))</f>
        <v/>
      </c>
      <c r="AK430" s="27" t="str">
        <f>LOWER(SUBSTITUTE(SUBSTITUTE(SUBSTITUTE(SUBSTITUTE(SUBSTITUTE(SUBSTITUTE(SUBSTITUTE(SUBSTITUTE(SUBSTITUTE(NOTA[NAMA BARANG]," ",),".",""),"-",""),"(",""),")",""),",",""),"/",""),"""",""),"+",""))</f>
        <v/>
      </c>
      <c r="AL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0" s="27" t="str">
        <f>IF(NOTA[[#This Row],[CONCAT4]]="","",_xlfn.IFNA(MATCH(NOTA[[#This Row],[CONCAT4]],[2]!RAW[CONCAT_H],0),FALSE))</f>
        <v/>
      </c>
      <c r="AP430" s="146" t="str">
        <f>IF(NOTA[[#This Row],[CONCAT1]]="","",MATCH(NOTA[[#This Row],[CONCAT1]],[3]!db[NB NOTA_C],0)+1)</f>
        <v/>
      </c>
    </row>
    <row r="431" spans="1:42" ht="20.10000000000000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 t="str">
        <f ca="1">IF(NOTA[[#This Row],[NAMA BARANG]]="","",INDEX(NOTA[ID],MATCH(,INDIRECT(ADDRESS(ROW(NOTA[ID]),COLUMN(NOTA[ID]))&amp;":"&amp;ADDRESS(ROW(),COLUMN(NOTA[ID]))),-1)))</f>
        <v/>
      </c>
      <c r="E431" s="14"/>
      <c r="F431" s="16"/>
      <c r="G431" s="16"/>
      <c r="H431" s="20"/>
      <c r="I431" s="16"/>
      <c r="J431" s="37"/>
      <c r="K431" s="16"/>
      <c r="L431" s="16"/>
      <c r="M431" s="28"/>
      <c r="N431" s="16"/>
      <c r="O431" s="16"/>
      <c r="P431" s="35"/>
      <c r="Q431" s="38"/>
      <c r="R431" s="28"/>
      <c r="S431" s="39"/>
      <c r="T431" s="39"/>
      <c r="U431" s="40"/>
      <c r="V431" s="26"/>
      <c r="W431" s="40" t="str">
        <f>IF(NOTA[[#This Row],[HARGA/ CTN]]="",NOTA[[#This Row],[JUMLAH_H]],NOTA[[#This Row],[HARGA/ CTN]]*IF(NOTA[[#This Row],[C]]="",0,NOTA[[#This Row],[C]]))</f>
        <v/>
      </c>
      <c r="X431" s="40" t="str">
        <f>IF(NOTA[[#This Row],[JUMLAH]]="","",NOTA[[#This Row],[JUMLAH]]*NOTA[[#This Row],[DISC 1]])</f>
        <v/>
      </c>
      <c r="Y431" s="40" t="str">
        <f>IF(NOTA[[#This Row],[JUMLAH]]="","",(NOTA[[#This Row],[JUMLAH]]-NOTA[[#This Row],[DISC 1-]])*NOTA[[#This Row],[DISC 2]])</f>
        <v/>
      </c>
      <c r="Z431" s="40" t="str">
        <f>IF(NOTA[[#This Row],[JUMLAH]]="","",NOTA[[#This Row],[DISC 1-]]+NOTA[[#This Row],[DISC 2-]])</f>
        <v/>
      </c>
      <c r="AA431" s="40" t="str">
        <f>IF(NOTA[[#This Row],[JUMLAH]]="","",NOTA[[#This Row],[JUMLAH]]-NOTA[[#This Row],[DISC]])</f>
        <v/>
      </c>
      <c r="AB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40" t="str">
        <f>IF(OR(NOTA[[#This Row],[QTY]]="",NOTA[[#This Row],[HARGA SATUAN]]="",),"",NOTA[[#This Row],[QTY]]*NOTA[[#This Row],[HARGA SATUAN]])</f>
        <v/>
      </c>
      <c r="AF431" s="37" t="str">
        <f ca="1">IF(NOTA[ID_H]="","",INDEX(NOTA[TANGGAL],MATCH(,INDIRECT(ADDRESS(ROW(NOTA[TANGGAL]),COLUMN(NOTA[TANGGAL]))&amp;":"&amp;ADDRESS(ROW(),COLUMN(NOTA[TANGGAL]))),-1)))</f>
        <v/>
      </c>
      <c r="AG431" s="35" t="str">
        <f ca="1">IF(NOTA[[#This Row],[NAMA BARANG]]="","",INDEX(NOTA[SUPPLIER],MATCH(,INDIRECT(ADDRESS(ROW(NOTA[ID]),COLUMN(NOTA[ID]))&amp;":"&amp;ADDRESS(ROW(),COLUMN(NOTA[ID]))),-1)))</f>
        <v/>
      </c>
      <c r="AH431" s="35" t="str">
        <f ca="1">IF(NOTA[[#This Row],[ID_H]]="","",IF(NOTA[[#This Row],[FAKTUR]]="",INDIRECT(ADDRESS(ROW()-1,COLUMN())),NOTA[[#This Row],[FAKTUR]]))</f>
        <v/>
      </c>
      <c r="AI431" s="27" t="str">
        <f ca="1">IF(NOTA[[#This Row],[ID]]="","",COUNTIF(NOTA[ID_H],NOTA[[#This Row],[ID_H]]))</f>
        <v/>
      </c>
      <c r="AJ431" s="27" t="str">
        <f ca="1">IF(NOTA[[#This Row],[TGL.NOTA]]="",IF(NOTA[[#This Row],[SUPPLIER_H]]="","",AJ430),MONTH(NOTA[[#This Row],[TGL.NOTA]]))</f>
        <v/>
      </c>
      <c r="AK431" s="27" t="str">
        <f>LOWER(SUBSTITUTE(SUBSTITUTE(SUBSTITUTE(SUBSTITUTE(SUBSTITUTE(SUBSTITUTE(SUBSTITUTE(SUBSTITUTE(SUBSTITUTE(NOTA[NAMA BARANG]," ",),".",""),"-",""),"(",""),")",""),",",""),"/",""),"""",""),"+",""))</f>
        <v/>
      </c>
      <c r="AL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1" s="27" t="str">
        <f>IF(NOTA[[#This Row],[CONCAT4]]="","",_xlfn.IFNA(MATCH(NOTA[[#This Row],[CONCAT4]],[2]!RAW[CONCAT_H],0),FALSE))</f>
        <v/>
      </c>
      <c r="AP431" s="146" t="str">
        <f>IF(NOTA[[#This Row],[CONCAT1]]="","",MATCH(NOTA[[#This Row],[CONCAT1]],[3]!db[NB NOTA_C],0)+1)</f>
        <v/>
      </c>
    </row>
    <row r="432" spans="1:42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 t="str">
        <f ca="1">IF(NOTA[[#This Row],[NAMA BARANG]]="","",INDEX(NOTA[ID],MATCH(,INDIRECT(ADDRESS(ROW(NOTA[ID]),COLUMN(NOTA[ID]))&amp;":"&amp;ADDRESS(ROW(),COLUMN(NOTA[ID]))),-1)))</f>
        <v/>
      </c>
      <c r="E432" s="14"/>
      <c r="F432" s="16"/>
      <c r="G432" s="16"/>
      <c r="H432" s="20"/>
      <c r="I432" s="16"/>
      <c r="J432" s="37"/>
      <c r="K432" s="16"/>
      <c r="L432" s="16"/>
      <c r="M432" s="28"/>
      <c r="N432" s="16"/>
      <c r="O432" s="16"/>
      <c r="P432" s="35"/>
      <c r="Q432" s="38"/>
      <c r="R432" s="28"/>
      <c r="S432" s="39"/>
      <c r="T432" s="39"/>
      <c r="U432" s="40"/>
      <c r="V432" s="26"/>
      <c r="W432" s="40" t="str">
        <f>IF(NOTA[[#This Row],[HARGA/ CTN]]="",NOTA[[#This Row],[JUMLAH_H]],NOTA[[#This Row],[HARGA/ CTN]]*IF(NOTA[[#This Row],[C]]="",0,NOTA[[#This Row],[C]]))</f>
        <v/>
      </c>
      <c r="X432" s="40" t="str">
        <f>IF(NOTA[[#This Row],[JUMLAH]]="","",NOTA[[#This Row],[JUMLAH]]*NOTA[[#This Row],[DISC 1]])</f>
        <v/>
      </c>
      <c r="Y432" s="40" t="str">
        <f>IF(NOTA[[#This Row],[JUMLAH]]="","",(NOTA[[#This Row],[JUMLAH]]-NOTA[[#This Row],[DISC 1-]])*NOTA[[#This Row],[DISC 2]])</f>
        <v/>
      </c>
      <c r="Z432" s="40" t="str">
        <f>IF(NOTA[[#This Row],[JUMLAH]]="","",NOTA[[#This Row],[DISC 1-]]+NOTA[[#This Row],[DISC 2-]])</f>
        <v/>
      </c>
      <c r="AA432" s="40" t="str">
        <f>IF(NOTA[[#This Row],[JUMLAH]]="","",NOTA[[#This Row],[JUMLAH]]-NOTA[[#This Row],[DISC]])</f>
        <v/>
      </c>
      <c r="AB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40" t="str">
        <f>IF(OR(NOTA[[#This Row],[QTY]]="",NOTA[[#This Row],[HARGA SATUAN]]="",),"",NOTA[[#This Row],[QTY]]*NOTA[[#This Row],[HARGA SATUAN]])</f>
        <v/>
      </c>
      <c r="AF432" s="37" t="str">
        <f ca="1">IF(NOTA[ID_H]="","",INDEX(NOTA[TANGGAL],MATCH(,INDIRECT(ADDRESS(ROW(NOTA[TANGGAL]),COLUMN(NOTA[TANGGAL]))&amp;":"&amp;ADDRESS(ROW(),COLUMN(NOTA[TANGGAL]))),-1)))</f>
        <v/>
      </c>
      <c r="AG432" s="35" t="str">
        <f ca="1">IF(NOTA[[#This Row],[NAMA BARANG]]="","",INDEX(NOTA[SUPPLIER],MATCH(,INDIRECT(ADDRESS(ROW(NOTA[ID]),COLUMN(NOTA[ID]))&amp;":"&amp;ADDRESS(ROW(),COLUMN(NOTA[ID]))),-1)))</f>
        <v/>
      </c>
      <c r="AH432" s="35" t="str">
        <f ca="1">IF(NOTA[[#This Row],[ID_H]]="","",IF(NOTA[[#This Row],[FAKTUR]]="",INDIRECT(ADDRESS(ROW()-1,COLUMN())),NOTA[[#This Row],[FAKTUR]]))</f>
        <v/>
      </c>
      <c r="AI432" s="27" t="str">
        <f ca="1">IF(NOTA[[#This Row],[ID]]="","",COUNTIF(NOTA[ID_H],NOTA[[#This Row],[ID_H]]))</f>
        <v/>
      </c>
      <c r="AJ432" s="27" t="str">
        <f ca="1">IF(NOTA[[#This Row],[TGL.NOTA]]="",IF(NOTA[[#This Row],[SUPPLIER_H]]="","",AJ431),MONTH(NOTA[[#This Row],[TGL.NOTA]]))</f>
        <v/>
      </c>
      <c r="AK432" s="27" t="str">
        <f>LOWER(SUBSTITUTE(SUBSTITUTE(SUBSTITUTE(SUBSTITUTE(SUBSTITUTE(SUBSTITUTE(SUBSTITUTE(SUBSTITUTE(SUBSTITUTE(NOTA[NAMA BARANG]," ",),".",""),"-",""),"(",""),")",""),",",""),"/",""),"""",""),"+",""))</f>
        <v/>
      </c>
      <c r="AL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2" s="27" t="str">
        <f>IF(NOTA[[#This Row],[CONCAT4]]="","",_xlfn.IFNA(MATCH(NOTA[[#This Row],[CONCAT4]],[2]!RAW[CONCAT_H],0),FALSE))</f>
        <v/>
      </c>
      <c r="AP432" s="146" t="str">
        <f>IF(NOTA[[#This Row],[CONCAT1]]="","",MATCH(NOTA[[#This Row],[CONCAT1]],[3]!db[NB NOTA_C],0)+1)</f>
        <v/>
      </c>
    </row>
    <row r="433" spans="1:42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 t="str">
        <f ca="1">IF(NOTA[[#This Row],[NAMA BARANG]]="","",INDEX(NOTA[ID],MATCH(,INDIRECT(ADDRESS(ROW(NOTA[ID]),COLUMN(NOTA[ID]))&amp;":"&amp;ADDRESS(ROW(),COLUMN(NOTA[ID]))),-1)))</f>
        <v/>
      </c>
      <c r="E433" s="14"/>
      <c r="F433" s="16"/>
      <c r="G433" s="16"/>
      <c r="H433" s="20"/>
      <c r="I433" s="16"/>
      <c r="J433" s="37"/>
      <c r="K433" s="16"/>
      <c r="L433" s="16"/>
      <c r="M433" s="28"/>
      <c r="N433" s="16"/>
      <c r="O433" s="16"/>
      <c r="P433" s="35"/>
      <c r="Q433" s="38"/>
      <c r="R433" s="28"/>
      <c r="S433" s="39"/>
      <c r="T433" s="39"/>
      <c r="U433" s="40"/>
      <c r="V433" s="26"/>
      <c r="W433" s="40" t="str">
        <f>IF(NOTA[[#This Row],[HARGA/ CTN]]="",NOTA[[#This Row],[JUMLAH_H]],NOTA[[#This Row],[HARGA/ CTN]]*IF(NOTA[[#This Row],[C]]="",0,NOTA[[#This Row],[C]]))</f>
        <v/>
      </c>
      <c r="X433" s="40" t="str">
        <f>IF(NOTA[[#This Row],[JUMLAH]]="","",NOTA[[#This Row],[JUMLAH]]*NOTA[[#This Row],[DISC 1]])</f>
        <v/>
      </c>
      <c r="Y433" s="40" t="str">
        <f>IF(NOTA[[#This Row],[JUMLAH]]="","",(NOTA[[#This Row],[JUMLAH]]-NOTA[[#This Row],[DISC 1-]])*NOTA[[#This Row],[DISC 2]])</f>
        <v/>
      </c>
      <c r="Z433" s="40" t="str">
        <f>IF(NOTA[[#This Row],[JUMLAH]]="","",NOTA[[#This Row],[DISC 1-]]+NOTA[[#This Row],[DISC 2-]])</f>
        <v/>
      </c>
      <c r="AA433" s="40" t="str">
        <f>IF(NOTA[[#This Row],[JUMLAH]]="","",NOTA[[#This Row],[JUMLAH]]-NOTA[[#This Row],[DISC]])</f>
        <v/>
      </c>
      <c r="AB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40" t="str">
        <f>IF(OR(NOTA[[#This Row],[QTY]]="",NOTA[[#This Row],[HARGA SATUAN]]="",),"",NOTA[[#This Row],[QTY]]*NOTA[[#This Row],[HARGA SATUAN]])</f>
        <v/>
      </c>
      <c r="AF433" s="37" t="str">
        <f ca="1">IF(NOTA[ID_H]="","",INDEX(NOTA[TANGGAL],MATCH(,INDIRECT(ADDRESS(ROW(NOTA[TANGGAL]),COLUMN(NOTA[TANGGAL]))&amp;":"&amp;ADDRESS(ROW(),COLUMN(NOTA[TANGGAL]))),-1)))</f>
        <v/>
      </c>
      <c r="AG433" s="35" t="str">
        <f ca="1">IF(NOTA[[#This Row],[NAMA BARANG]]="","",INDEX(NOTA[SUPPLIER],MATCH(,INDIRECT(ADDRESS(ROW(NOTA[ID]),COLUMN(NOTA[ID]))&amp;":"&amp;ADDRESS(ROW(),COLUMN(NOTA[ID]))),-1)))</f>
        <v/>
      </c>
      <c r="AH433" s="35" t="str">
        <f ca="1">IF(NOTA[[#This Row],[ID_H]]="","",IF(NOTA[[#This Row],[FAKTUR]]="",INDIRECT(ADDRESS(ROW()-1,COLUMN())),NOTA[[#This Row],[FAKTUR]]))</f>
        <v/>
      </c>
      <c r="AI433" s="27" t="str">
        <f ca="1">IF(NOTA[[#This Row],[ID]]="","",COUNTIF(NOTA[ID_H],NOTA[[#This Row],[ID_H]]))</f>
        <v/>
      </c>
      <c r="AJ433" s="27" t="str">
        <f ca="1">IF(NOTA[[#This Row],[TGL.NOTA]]="",IF(NOTA[[#This Row],[SUPPLIER_H]]="","",AJ432),MONTH(NOTA[[#This Row],[TGL.NOTA]]))</f>
        <v/>
      </c>
      <c r="AK433" s="27" t="str">
        <f>LOWER(SUBSTITUTE(SUBSTITUTE(SUBSTITUTE(SUBSTITUTE(SUBSTITUTE(SUBSTITUTE(SUBSTITUTE(SUBSTITUTE(SUBSTITUTE(NOTA[NAMA BARANG]," ",),".",""),"-",""),"(",""),")",""),",",""),"/",""),"""",""),"+",""))</f>
        <v/>
      </c>
      <c r="AL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3" s="27" t="str">
        <f>IF(NOTA[[#This Row],[CONCAT4]]="","",_xlfn.IFNA(MATCH(NOTA[[#This Row],[CONCAT4]],[2]!RAW[CONCAT_H],0),FALSE))</f>
        <v/>
      </c>
      <c r="AP433" s="146" t="str">
        <f>IF(NOTA[[#This Row],[CONCAT1]]="","",MATCH(NOTA[[#This Row],[CONCAT1]],[3]!db[NB NOTA_C],0)+1)</f>
        <v/>
      </c>
    </row>
    <row r="434" spans="1:42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 t="str">
        <f ca="1">IF(NOTA[[#This Row],[NAMA BARANG]]="","",INDEX(NOTA[ID],MATCH(,INDIRECT(ADDRESS(ROW(NOTA[ID]),COLUMN(NOTA[ID]))&amp;":"&amp;ADDRESS(ROW(),COLUMN(NOTA[ID]))),-1)))</f>
        <v/>
      </c>
      <c r="E434" s="14"/>
      <c r="F434" s="16"/>
      <c r="G434" s="16"/>
      <c r="H434" s="20"/>
      <c r="I434" s="16"/>
      <c r="J434" s="37"/>
      <c r="K434" s="16"/>
      <c r="L434" s="16"/>
      <c r="M434" s="28"/>
      <c r="N434" s="16"/>
      <c r="O434" s="16"/>
      <c r="P434" s="35"/>
      <c r="Q434" s="38"/>
      <c r="R434" s="28"/>
      <c r="S434" s="39"/>
      <c r="T434" s="39"/>
      <c r="U434" s="40"/>
      <c r="V434" s="26"/>
      <c r="W434" s="40" t="str">
        <f>IF(NOTA[[#This Row],[HARGA/ CTN]]="",NOTA[[#This Row],[JUMLAH_H]],NOTA[[#This Row],[HARGA/ CTN]]*IF(NOTA[[#This Row],[C]]="",0,NOTA[[#This Row],[C]]))</f>
        <v/>
      </c>
      <c r="X434" s="40" t="str">
        <f>IF(NOTA[[#This Row],[JUMLAH]]="","",NOTA[[#This Row],[JUMLAH]]*NOTA[[#This Row],[DISC 1]])</f>
        <v/>
      </c>
      <c r="Y434" s="40" t="str">
        <f>IF(NOTA[[#This Row],[JUMLAH]]="","",(NOTA[[#This Row],[JUMLAH]]-NOTA[[#This Row],[DISC 1-]])*NOTA[[#This Row],[DISC 2]])</f>
        <v/>
      </c>
      <c r="Z434" s="40" t="str">
        <f>IF(NOTA[[#This Row],[JUMLAH]]="","",NOTA[[#This Row],[DISC 1-]]+NOTA[[#This Row],[DISC 2-]])</f>
        <v/>
      </c>
      <c r="AA434" s="40" t="str">
        <f>IF(NOTA[[#This Row],[JUMLAH]]="","",NOTA[[#This Row],[JUMLAH]]-NOTA[[#This Row],[DISC]])</f>
        <v/>
      </c>
      <c r="AB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40" t="str">
        <f>IF(OR(NOTA[[#This Row],[QTY]]="",NOTA[[#This Row],[HARGA SATUAN]]="",),"",NOTA[[#This Row],[QTY]]*NOTA[[#This Row],[HARGA SATUAN]])</f>
        <v/>
      </c>
      <c r="AF434" s="37" t="str">
        <f ca="1">IF(NOTA[ID_H]="","",INDEX(NOTA[TANGGAL],MATCH(,INDIRECT(ADDRESS(ROW(NOTA[TANGGAL]),COLUMN(NOTA[TANGGAL]))&amp;":"&amp;ADDRESS(ROW(),COLUMN(NOTA[TANGGAL]))),-1)))</f>
        <v/>
      </c>
      <c r="AG434" s="35" t="str">
        <f ca="1">IF(NOTA[[#This Row],[NAMA BARANG]]="","",INDEX(NOTA[SUPPLIER],MATCH(,INDIRECT(ADDRESS(ROW(NOTA[ID]),COLUMN(NOTA[ID]))&amp;":"&amp;ADDRESS(ROW(),COLUMN(NOTA[ID]))),-1)))</f>
        <v/>
      </c>
      <c r="AH434" s="35" t="str">
        <f ca="1">IF(NOTA[[#This Row],[ID_H]]="","",IF(NOTA[[#This Row],[FAKTUR]]="",INDIRECT(ADDRESS(ROW()-1,COLUMN())),NOTA[[#This Row],[FAKTUR]]))</f>
        <v/>
      </c>
      <c r="AI434" s="27" t="str">
        <f ca="1">IF(NOTA[[#This Row],[ID]]="","",COUNTIF(NOTA[ID_H],NOTA[[#This Row],[ID_H]]))</f>
        <v/>
      </c>
      <c r="AJ434" s="27" t="str">
        <f ca="1">IF(NOTA[[#This Row],[TGL.NOTA]]="",IF(NOTA[[#This Row],[SUPPLIER_H]]="","",AJ433),MONTH(NOTA[[#This Row],[TGL.NOTA]]))</f>
        <v/>
      </c>
      <c r="AK434" s="27" t="str">
        <f>LOWER(SUBSTITUTE(SUBSTITUTE(SUBSTITUTE(SUBSTITUTE(SUBSTITUTE(SUBSTITUTE(SUBSTITUTE(SUBSTITUTE(SUBSTITUTE(NOTA[NAMA BARANG]," ",),".",""),"-",""),"(",""),")",""),",",""),"/",""),"""",""),"+",""))</f>
        <v/>
      </c>
      <c r="AL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4" s="27" t="str">
        <f>IF(NOTA[[#This Row],[CONCAT4]]="","",_xlfn.IFNA(MATCH(NOTA[[#This Row],[CONCAT4]],[2]!RAW[CONCAT_H],0),FALSE))</f>
        <v/>
      </c>
      <c r="AP434" s="146" t="str">
        <f>IF(NOTA[[#This Row],[CONCAT1]]="","",MATCH(NOTA[[#This Row],[CONCAT1]],[3]!db[NB NOTA_C],0)+1)</f>
        <v/>
      </c>
    </row>
    <row r="435" spans="1:42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 t="str">
        <f ca="1">IF(NOTA[[#This Row],[NAMA BARANG]]="","",INDEX(NOTA[ID],MATCH(,INDIRECT(ADDRESS(ROW(NOTA[ID]),COLUMN(NOTA[ID]))&amp;":"&amp;ADDRESS(ROW(),COLUMN(NOTA[ID]))),-1)))</f>
        <v/>
      </c>
      <c r="E435" s="14"/>
      <c r="F435" s="16"/>
      <c r="G435" s="16"/>
      <c r="H435" s="20"/>
      <c r="I435" s="16"/>
      <c r="J435" s="37"/>
      <c r="K435" s="16"/>
      <c r="L435" s="16"/>
      <c r="M435" s="28"/>
      <c r="N435" s="16"/>
      <c r="O435" s="16"/>
      <c r="P435" s="35"/>
      <c r="Q435" s="38"/>
      <c r="R435" s="28"/>
      <c r="S435" s="39"/>
      <c r="T435" s="39"/>
      <c r="U435" s="40"/>
      <c r="V435" s="26"/>
      <c r="W435" s="40" t="str">
        <f>IF(NOTA[[#This Row],[HARGA/ CTN]]="",NOTA[[#This Row],[JUMLAH_H]],NOTA[[#This Row],[HARGA/ CTN]]*IF(NOTA[[#This Row],[C]]="",0,NOTA[[#This Row],[C]]))</f>
        <v/>
      </c>
      <c r="X435" s="40" t="str">
        <f>IF(NOTA[[#This Row],[JUMLAH]]="","",NOTA[[#This Row],[JUMLAH]]*NOTA[[#This Row],[DISC 1]])</f>
        <v/>
      </c>
      <c r="Y435" s="40" t="str">
        <f>IF(NOTA[[#This Row],[JUMLAH]]="","",(NOTA[[#This Row],[JUMLAH]]-NOTA[[#This Row],[DISC 1-]])*NOTA[[#This Row],[DISC 2]])</f>
        <v/>
      </c>
      <c r="Z435" s="40" t="str">
        <f>IF(NOTA[[#This Row],[JUMLAH]]="","",NOTA[[#This Row],[DISC 1-]]+NOTA[[#This Row],[DISC 2-]])</f>
        <v/>
      </c>
      <c r="AA435" s="40" t="str">
        <f>IF(NOTA[[#This Row],[JUMLAH]]="","",NOTA[[#This Row],[JUMLAH]]-NOTA[[#This Row],[DISC]])</f>
        <v/>
      </c>
      <c r="AB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40" t="str">
        <f>IF(OR(NOTA[[#This Row],[QTY]]="",NOTA[[#This Row],[HARGA SATUAN]]="",),"",NOTA[[#This Row],[QTY]]*NOTA[[#This Row],[HARGA SATUAN]])</f>
        <v/>
      </c>
      <c r="AF435" s="37" t="str">
        <f ca="1">IF(NOTA[ID_H]="","",INDEX(NOTA[TANGGAL],MATCH(,INDIRECT(ADDRESS(ROW(NOTA[TANGGAL]),COLUMN(NOTA[TANGGAL]))&amp;":"&amp;ADDRESS(ROW(),COLUMN(NOTA[TANGGAL]))),-1)))</f>
        <v/>
      </c>
      <c r="AG435" s="35" t="str">
        <f ca="1">IF(NOTA[[#This Row],[NAMA BARANG]]="","",INDEX(NOTA[SUPPLIER],MATCH(,INDIRECT(ADDRESS(ROW(NOTA[ID]),COLUMN(NOTA[ID]))&amp;":"&amp;ADDRESS(ROW(),COLUMN(NOTA[ID]))),-1)))</f>
        <v/>
      </c>
      <c r="AH435" s="35" t="str">
        <f ca="1">IF(NOTA[[#This Row],[ID_H]]="","",IF(NOTA[[#This Row],[FAKTUR]]="",INDIRECT(ADDRESS(ROW()-1,COLUMN())),NOTA[[#This Row],[FAKTUR]]))</f>
        <v/>
      </c>
      <c r="AI435" s="27" t="str">
        <f ca="1">IF(NOTA[[#This Row],[ID]]="","",COUNTIF(NOTA[ID_H],NOTA[[#This Row],[ID_H]]))</f>
        <v/>
      </c>
      <c r="AJ435" s="27" t="str">
        <f ca="1">IF(NOTA[[#This Row],[TGL.NOTA]]="",IF(NOTA[[#This Row],[SUPPLIER_H]]="","",AJ434),MONTH(NOTA[[#This Row],[TGL.NOTA]]))</f>
        <v/>
      </c>
      <c r="AK435" s="27" t="str">
        <f>LOWER(SUBSTITUTE(SUBSTITUTE(SUBSTITUTE(SUBSTITUTE(SUBSTITUTE(SUBSTITUTE(SUBSTITUTE(SUBSTITUTE(SUBSTITUTE(NOTA[NAMA BARANG]," ",),".",""),"-",""),"(",""),")",""),",",""),"/",""),"""",""),"+",""))</f>
        <v/>
      </c>
      <c r="AL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5" s="27" t="str">
        <f>IF(NOTA[[#This Row],[CONCAT4]]="","",_xlfn.IFNA(MATCH(NOTA[[#This Row],[CONCAT4]],[2]!RAW[CONCAT_H],0),FALSE))</f>
        <v/>
      </c>
      <c r="AP435" s="146" t="str">
        <f>IF(NOTA[[#This Row],[CONCAT1]]="","",MATCH(NOTA[[#This Row],[CONCAT1]],[3]!db[NB NOTA_C],0)+1)</f>
        <v/>
      </c>
    </row>
    <row r="436" spans="1:42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40" t="str">
        <f>IF(OR(NOTA[[#This Row],[QTY]]="",NOTA[[#This Row],[HARGA SATUAN]]="",),"",NOTA[[#This Row],[QTY]]*NOTA[[#This Row],[HARGA SATUAN]])</f>
        <v/>
      </c>
      <c r="AF436" s="37" t="str">
        <f ca="1">IF(NOTA[ID_H]="","",INDEX(NOTA[TANGGAL],MATCH(,INDIRECT(ADDRESS(ROW(NOTA[TANGGAL]),COLUMN(NOTA[TANGGAL]))&amp;":"&amp;ADDRESS(ROW(),COLUMN(NOTA[TANGGAL]))),-1)))</f>
        <v/>
      </c>
      <c r="AG436" s="35" t="str">
        <f ca="1">IF(NOTA[[#This Row],[NAMA BARANG]]="","",INDEX(NOTA[SUPPLIER],MATCH(,INDIRECT(ADDRESS(ROW(NOTA[ID]),COLUMN(NOTA[ID]))&amp;":"&amp;ADDRESS(ROW(),COLUMN(NOTA[ID]))),-1)))</f>
        <v/>
      </c>
      <c r="AH436" s="35" t="str">
        <f ca="1">IF(NOTA[[#This Row],[ID_H]]="","",IF(NOTA[[#This Row],[FAKTUR]]="",INDIRECT(ADDRESS(ROW()-1,COLUMN())),NOTA[[#This Row],[FAKTUR]]))</f>
        <v/>
      </c>
      <c r="AI436" s="27" t="str">
        <f ca="1">IF(NOTA[[#This Row],[ID]]="","",COUNTIF(NOTA[ID_H],NOTA[[#This Row],[ID_H]]))</f>
        <v/>
      </c>
      <c r="AJ436" s="27" t="str">
        <f ca="1">IF(NOTA[[#This Row],[TGL.NOTA]]="",IF(NOTA[[#This Row],[SUPPLIER_H]]="","",AJ435),MONTH(NOTA[[#This Row],[TGL.NOTA]]))</f>
        <v/>
      </c>
      <c r="AK436" s="27" t="str">
        <f>LOWER(SUBSTITUTE(SUBSTITUTE(SUBSTITUTE(SUBSTITUTE(SUBSTITUTE(SUBSTITUTE(SUBSTITUTE(SUBSTITUTE(SUBSTITUTE(NOTA[NAMA BARANG]," ",),".",""),"-",""),"(",""),")",""),",",""),"/",""),"""",""),"+",""))</f>
        <v/>
      </c>
      <c r="AL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6" s="27" t="str">
        <f>IF(NOTA[[#This Row],[CONCAT4]]="","",_xlfn.IFNA(MATCH(NOTA[[#This Row],[CONCAT4]],[2]!RAW[CONCAT_H],0),FALSE))</f>
        <v/>
      </c>
      <c r="AP436" s="146" t="str">
        <f>IF(NOTA[[#This Row],[CONCAT1]]="","",MATCH(NOTA[[#This Row],[CONCAT1]],[3]!db[NB NOTA_C],0)+1)</f>
        <v/>
      </c>
    </row>
    <row r="437" spans="1:42" ht="20.100000000000001" customHeight="1" x14ac:dyDescent="0.25">
      <c r="A4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6" t="str">
        <f>IF(NOTA[[#This Row],[ID_P]]="","",MATCH(NOTA[[#This Row],[ID_P]],[1]!B_MSK[N_ID],0))</f>
        <v/>
      </c>
      <c r="D437" s="36" t="str">
        <f ca="1">IF(NOTA[[#This Row],[NAMA BARANG]]="","",INDEX(NOTA[ID],MATCH(,INDIRECT(ADDRESS(ROW(NOTA[ID]),COLUMN(NOTA[ID]))&amp;":"&amp;ADDRESS(ROW(),COLUMN(NOTA[ID]))),-1)))</f>
        <v/>
      </c>
      <c r="E437" s="14"/>
      <c r="F437" s="16"/>
      <c r="G437" s="16"/>
      <c r="H437" s="20"/>
      <c r="I437" s="16"/>
      <c r="J437" s="37"/>
      <c r="K437" s="16"/>
      <c r="L437" s="16"/>
      <c r="M437" s="28"/>
      <c r="N437" s="16"/>
      <c r="O437" s="16"/>
      <c r="P437" s="35"/>
      <c r="Q437" s="38"/>
      <c r="R437" s="28"/>
      <c r="S437" s="39"/>
      <c r="T437" s="39"/>
      <c r="U437" s="40"/>
      <c r="V437" s="26"/>
      <c r="W437" s="40" t="str">
        <f>IF(NOTA[[#This Row],[HARGA/ CTN]]="",NOTA[[#This Row],[JUMLAH_H]],NOTA[[#This Row],[HARGA/ CTN]]*IF(NOTA[[#This Row],[C]]="",0,NOTA[[#This Row],[C]]))</f>
        <v/>
      </c>
      <c r="X437" s="40" t="str">
        <f>IF(NOTA[[#This Row],[JUMLAH]]="","",NOTA[[#This Row],[JUMLAH]]*NOTA[[#This Row],[DISC 1]])</f>
        <v/>
      </c>
      <c r="Y437" s="40" t="str">
        <f>IF(NOTA[[#This Row],[JUMLAH]]="","",(NOTA[[#This Row],[JUMLAH]]-NOTA[[#This Row],[DISC 1-]])*NOTA[[#This Row],[DISC 2]])</f>
        <v/>
      </c>
      <c r="Z437" s="40" t="str">
        <f>IF(NOTA[[#This Row],[JUMLAH]]="","",NOTA[[#This Row],[DISC 1-]]+NOTA[[#This Row],[DISC 2-]])</f>
        <v/>
      </c>
      <c r="AA437" s="40" t="str">
        <f>IF(NOTA[[#This Row],[JUMLAH]]="","",NOTA[[#This Row],[JUMLAH]]-NOTA[[#This Row],[DISC]])</f>
        <v/>
      </c>
      <c r="AB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40" t="str">
        <f>IF(OR(NOTA[[#This Row],[QTY]]="",NOTA[[#This Row],[HARGA SATUAN]]="",),"",NOTA[[#This Row],[QTY]]*NOTA[[#This Row],[HARGA SATUAN]])</f>
        <v/>
      </c>
      <c r="AF437" s="37" t="str">
        <f ca="1">IF(NOTA[ID_H]="","",INDEX(NOTA[TANGGAL],MATCH(,INDIRECT(ADDRESS(ROW(NOTA[TANGGAL]),COLUMN(NOTA[TANGGAL]))&amp;":"&amp;ADDRESS(ROW(),COLUMN(NOTA[TANGGAL]))),-1)))</f>
        <v/>
      </c>
      <c r="AG437" s="35" t="str">
        <f ca="1">IF(NOTA[[#This Row],[NAMA BARANG]]="","",INDEX(NOTA[SUPPLIER],MATCH(,INDIRECT(ADDRESS(ROW(NOTA[ID]),COLUMN(NOTA[ID]))&amp;":"&amp;ADDRESS(ROW(),COLUMN(NOTA[ID]))),-1)))</f>
        <v/>
      </c>
      <c r="AH437" s="35" t="str">
        <f ca="1">IF(NOTA[[#This Row],[ID_H]]="","",IF(NOTA[[#This Row],[FAKTUR]]="",INDIRECT(ADDRESS(ROW()-1,COLUMN())),NOTA[[#This Row],[FAKTUR]]))</f>
        <v/>
      </c>
      <c r="AI437" s="27" t="str">
        <f ca="1">IF(NOTA[[#This Row],[ID]]="","",COUNTIF(NOTA[ID_H],NOTA[[#This Row],[ID_H]]))</f>
        <v/>
      </c>
      <c r="AJ437" s="27" t="str">
        <f ca="1">IF(NOTA[[#This Row],[TGL.NOTA]]="",IF(NOTA[[#This Row],[SUPPLIER_H]]="","",AJ436),MONTH(NOTA[[#This Row],[TGL.NOTA]]))</f>
        <v/>
      </c>
      <c r="AK437" s="27" t="str">
        <f>LOWER(SUBSTITUTE(SUBSTITUTE(SUBSTITUTE(SUBSTITUTE(SUBSTITUTE(SUBSTITUTE(SUBSTITUTE(SUBSTITUTE(SUBSTITUTE(NOTA[NAMA BARANG]," ",),".",""),"-",""),"(",""),")",""),",",""),"/",""),"""",""),"+",""))</f>
        <v/>
      </c>
      <c r="AL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7" s="27" t="str">
        <f>IF(NOTA[[#This Row],[CONCAT4]]="","",_xlfn.IFNA(MATCH(NOTA[[#This Row],[CONCAT4]],[2]!RAW[CONCAT_H],0),FALSE))</f>
        <v/>
      </c>
      <c r="AP437" s="146" t="str">
        <f>IF(NOTA[[#This Row],[CONCAT1]]="","",MATCH(NOTA[[#This Row],[CONCAT1]],[3]!db[NB NOTA_C],0)+1)</f>
        <v/>
      </c>
    </row>
    <row r="438" spans="1:42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 t="str">
        <f ca="1">IF(NOTA[[#This Row],[NAMA BARANG]]="","",INDEX(NOTA[ID],MATCH(,INDIRECT(ADDRESS(ROW(NOTA[ID]),COLUMN(NOTA[ID]))&amp;":"&amp;ADDRESS(ROW(),COLUMN(NOTA[ID]))),-1)))</f>
        <v/>
      </c>
      <c r="E438" s="14"/>
      <c r="F438" s="16"/>
      <c r="G438" s="16"/>
      <c r="H438" s="20"/>
      <c r="I438" s="16"/>
      <c r="J438" s="37"/>
      <c r="K438" s="16"/>
      <c r="L438" s="16"/>
      <c r="M438" s="28"/>
      <c r="N438" s="16"/>
      <c r="O438" s="16"/>
      <c r="P438" s="35"/>
      <c r="Q438" s="38"/>
      <c r="R438" s="28"/>
      <c r="S438" s="39"/>
      <c r="T438" s="39"/>
      <c r="U438" s="40"/>
      <c r="V438" s="26"/>
      <c r="W438" s="40" t="str">
        <f>IF(NOTA[[#This Row],[HARGA/ CTN]]="",NOTA[[#This Row],[JUMLAH_H]],NOTA[[#This Row],[HARGA/ CTN]]*IF(NOTA[[#This Row],[C]]="",0,NOTA[[#This Row],[C]]))</f>
        <v/>
      </c>
      <c r="X438" s="40" t="str">
        <f>IF(NOTA[[#This Row],[JUMLAH]]="","",NOTA[[#This Row],[JUMLAH]]*NOTA[[#This Row],[DISC 1]])</f>
        <v/>
      </c>
      <c r="Y438" s="40" t="str">
        <f>IF(NOTA[[#This Row],[JUMLAH]]="","",(NOTA[[#This Row],[JUMLAH]]-NOTA[[#This Row],[DISC 1-]])*NOTA[[#This Row],[DISC 2]])</f>
        <v/>
      </c>
      <c r="Z438" s="40" t="str">
        <f>IF(NOTA[[#This Row],[JUMLAH]]="","",NOTA[[#This Row],[DISC 1-]]+NOTA[[#This Row],[DISC 2-]])</f>
        <v/>
      </c>
      <c r="AA438" s="40" t="str">
        <f>IF(NOTA[[#This Row],[JUMLAH]]="","",NOTA[[#This Row],[JUMLAH]]-NOTA[[#This Row],[DISC]])</f>
        <v/>
      </c>
      <c r="AB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40" t="str">
        <f>IF(OR(NOTA[[#This Row],[QTY]]="",NOTA[[#This Row],[HARGA SATUAN]]="",),"",NOTA[[#This Row],[QTY]]*NOTA[[#This Row],[HARGA SATUAN]])</f>
        <v/>
      </c>
      <c r="AF438" s="37" t="str">
        <f ca="1">IF(NOTA[ID_H]="","",INDEX(NOTA[TANGGAL],MATCH(,INDIRECT(ADDRESS(ROW(NOTA[TANGGAL]),COLUMN(NOTA[TANGGAL]))&amp;":"&amp;ADDRESS(ROW(),COLUMN(NOTA[TANGGAL]))),-1)))</f>
        <v/>
      </c>
      <c r="AG438" s="35" t="str">
        <f ca="1">IF(NOTA[[#This Row],[NAMA BARANG]]="","",INDEX(NOTA[SUPPLIER],MATCH(,INDIRECT(ADDRESS(ROW(NOTA[ID]),COLUMN(NOTA[ID]))&amp;":"&amp;ADDRESS(ROW(),COLUMN(NOTA[ID]))),-1)))</f>
        <v/>
      </c>
      <c r="AH438" s="35" t="str">
        <f ca="1">IF(NOTA[[#This Row],[ID_H]]="","",IF(NOTA[[#This Row],[FAKTUR]]="",INDIRECT(ADDRESS(ROW()-1,COLUMN())),NOTA[[#This Row],[FAKTUR]]))</f>
        <v/>
      </c>
      <c r="AI438" s="27" t="str">
        <f ca="1">IF(NOTA[[#This Row],[ID]]="","",COUNTIF(NOTA[ID_H],NOTA[[#This Row],[ID_H]]))</f>
        <v/>
      </c>
      <c r="AJ438" s="27" t="str">
        <f ca="1">IF(NOTA[[#This Row],[TGL.NOTA]]="",IF(NOTA[[#This Row],[SUPPLIER_H]]="","",AJ437),MONTH(NOTA[[#This Row],[TGL.NOTA]]))</f>
        <v/>
      </c>
      <c r="AK438" s="27" t="str">
        <f>LOWER(SUBSTITUTE(SUBSTITUTE(SUBSTITUTE(SUBSTITUTE(SUBSTITUTE(SUBSTITUTE(SUBSTITUTE(SUBSTITUTE(SUBSTITUTE(NOTA[NAMA BARANG]," ",),".",""),"-",""),"(",""),")",""),",",""),"/",""),"""",""),"+",""))</f>
        <v/>
      </c>
      <c r="AL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8" s="27" t="str">
        <f>IF(NOTA[[#This Row],[CONCAT4]]="","",_xlfn.IFNA(MATCH(NOTA[[#This Row],[CONCAT4]],[2]!RAW[CONCAT_H],0),FALSE))</f>
        <v/>
      </c>
      <c r="AP438" s="146" t="str">
        <f>IF(NOTA[[#This Row],[CONCAT1]]="","",MATCH(NOTA[[#This Row],[CONCAT1]],[3]!db[NB NOTA_C],0)+1)</f>
        <v/>
      </c>
    </row>
    <row r="439" spans="1:42" ht="20.10000000000000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 t="str">
        <f ca="1">IF(NOTA[[#This Row],[NAMA BARANG]]="","",INDEX(NOTA[ID],MATCH(,INDIRECT(ADDRESS(ROW(NOTA[ID]),COLUMN(NOTA[ID]))&amp;":"&amp;ADDRESS(ROW(),COLUMN(NOTA[ID]))),-1)))</f>
        <v/>
      </c>
      <c r="E439" s="14"/>
      <c r="F439" s="16"/>
      <c r="G439" s="16"/>
      <c r="H439" s="20"/>
      <c r="I439" s="16"/>
      <c r="J439" s="37"/>
      <c r="K439" s="16"/>
      <c r="L439" s="16"/>
      <c r="M439" s="28"/>
      <c r="N439" s="16"/>
      <c r="O439" s="16"/>
      <c r="P439" s="35"/>
      <c r="Q439" s="38"/>
      <c r="R439" s="28"/>
      <c r="S439" s="39"/>
      <c r="T439" s="39"/>
      <c r="U439" s="40"/>
      <c r="V439" s="26"/>
      <c r="W439" s="40" t="str">
        <f>IF(NOTA[[#This Row],[HARGA/ CTN]]="",NOTA[[#This Row],[JUMLAH_H]],NOTA[[#This Row],[HARGA/ CTN]]*IF(NOTA[[#This Row],[C]]="",0,NOTA[[#This Row],[C]]))</f>
        <v/>
      </c>
      <c r="X439" s="40" t="str">
        <f>IF(NOTA[[#This Row],[JUMLAH]]="","",NOTA[[#This Row],[JUMLAH]]*NOTA[[#This Row],[DISC 1]])</f>
        <v/>
      </c>
      <c r="Y439" s="40" t="str">
        <f>IF(NOTA[[#This Row],[JUMLAH]]="","",(NOTA[[#This Row],[JUMLAH]]-NOTA[[#This Row],[DISC 1-]])*NOTA[[#This Row],[DISC 2]])</f>
        <v/>
      </c>
      <c r="Z439" s="40" t="str">
        <f>IF(NOTA[[#This Row],[JUMLAH]]="","",NOTA[[#This Row],[DISC 1-]]+NOTA[[#This Row],[DISC 2-]])</f>
        <v/>
      </c>
      <c r="AA439" s="40" t="str">
        <f>IF(NOTA[[#This Row],[JUMLAH]]="","",NOTA[[#This Row],[JUMLAH]]-NOTA[[#This Row],[DISC]])</f>
        <v/>
      </c>
      <c r="AB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40" t="str">
        <f>IF(OR(NOTA[[#This Row],[QTY]]="",NOTA[[#This Row],[HARGA SATUAN]]="",),"",NOTA[[#This Row],[QTY]]*NOTA[[#This Row],[HARGA SATUAN]])</f>
        <v/>
      </c>
      <c r="AF439" s="37" t="str">
        <f ca="1">IF(NOTA[ID_H]="","",INDEX(NOTA[TANGGAL],MATCH(,INDIRECT(ADDRESS(ROW(NOTA[TANGGAL]),COLUMN(NOTA[TANGGAL]))&amp;":"&amp;ADDRESS(ROW(),COLUMN(NOTA[TANGGAL]))),-1)))</f>
        <v/>
      </c>
      <c r="AG439" s="35" t="str">
        <f ca="1">IF(NOTA[[#This Row],[NAMA BARANG]]="","",INDEX(NOTA[SUPPLIER],MATCH(,INDIRECT(ADDRESS(ROW(NOTA[ID]),COLUMN(NOTA[ID]))&amp;":"&amp;ADDRESS(ROW(),COLUMN(NOTA[ID]))),-1)))</f>
        <v/>
      </c>
      <c r="AH439" s="35" t="str">
        <f ca="1">IF(NOTA[[#This Row],[ID_H]]="","",IF(NOTA[[#This Row],[FAKTUR]]="",INDIRECT(ADDRESS(ROW()-1,COLUMN())),NOTA[[#This Row],[FAKTUR]]))</f>
        <v/>
      </c>
      <c r="AI439" s="27" t="str">
        <f ca="1">IF(NOTA[[#This Row],[ID]]="","",COUNTIF(NOTA[ID_H],NOTA[[#This Row],[ID_H]]))</f>
        <v/>
      </c>
      <c r="AJ439" s="27" t="str">
        <f ca="1">IF(NOTA[[#This Row],[TGL.NOTA]]="",IF(NOTA[[#This Row],[SUPPLIER_H]]="","",AJ438),MONTH(NOTA[[#This Row],[TGL.NOTA]]))</f>
        <v/>
      </c>
      <c r="AK439" s="27" t="str">
        <f>LOWER(SUBSTITUTE(SUBSTITUTE(SUBSTITUTE(SUBSTITUTE(SUBSTITUTE(SUBSTITUTE(SUBSTITUTE(SUBSTITUTE(SUBSTITUTE(NOTA[NAMA BARANG]," ",),".",""),"-",""),"(",""),")",""),",",""),"/",""),"""",""),"+",""))</f>
        <v/>
      </c>
      <c r="AL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9" s="27" t="str">
        <f>IF(NOTA[[#This Row],[CONCAT4]]="","",_xlfn.IFNA(MATCH(NOTA[[#This Row],[CONCAT4]],[2]!RAW[CONCAT_H],0),FALSE))</f>
        <v/>
      </c>
      <c r="AP439" s="146" t="str">
        <f>IF(NOTA[[#This Row],[CONCAT1]]="","",MATCH(NOTA[[#This Row],[CONCAT1]],[3]!db[NB NOTA_C],0)+1)</f>
        <v/>
      </c>
    </row>
    <row r="440" spans="1:42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40" t="str">
        <f>IF(OR(NOTA[[#This Row],[QTY]]="",NOTA[[#This Row],[HARGA SATUAN]]="",),"",NOTA[[#This Row],[QTY]]*NOTA[[#This Row],[HARGA SATUAN]])</f>
        <v/>
      </c>
      <c r="AF440" s="37" t="str">
        <f ca="1">IF(NOTA[ID_H]="","",INDEX(NOTA[TANGGAL],MATCH(,INDIRECT(ADDRESS(ROW(NOTA[TANGGAL]),COLUMN(NOTA[TANGGAL]))&amp;":"&amp;ADDRESS(ROW(),COLUMN(NOTA[TANGGAL]))),-1)))</f>
        <v/>
      </c>
      <c r="AG440" s="35" t="str">
        <f ca="1">IF(NOTA[[#This Row],[NAMA BARANG]]="","",INDEX(NOTA[SUPPLIER],MATCH(,INDIRECT(ADDRESS(ROW(NOTA[ID]),COLUMN(NOTA[ID]))&amp;":"&amp;ADDRESS(ROW(),COLUMN(NOTA[ID]))),-1)))</f>
        <v/>
      </c>
      <c r="AH440" s="35" t="str">
        <f ca="1">IF(NOTA[[#This Row],[ID_H]]="","",IF(NOTA[[#This Row],[FAKTUR]]="",INDIRECT(ADDRESS(ROW()-1,COLUMN())),NOTA[[#This Row],[FAKTUR]]))</f>
        <v/>
      </c>
      <c r="AI440" s="27" t="str">
        <f ca="1">IF(NOTA[[#This Row],[ID]]="","",COUNTIF(NOTA[ID_H],NOTA[[#This Row],[ID_H]]))</f>
        <v/>
      </c>
      <c r="AJ440" s="27" t="str">
        <f ca="1">IF(NOTA[[#This Row],[TGL.NOTA]]="",IF(NOTA[[#This Row],[SUPPLIER_H]]="","",AJ439),MONTH(NOTA[[#This Row],[TGL.NOTA]]))</f>
        <v/>
      </c>
      <c r="AK440" s="27" t="str">
        <f>LOWER(SUBSTITUTE(SUBSTITUTE(SUBSTITUTE(SUBSTITUTE(SUBSTITUTE(SUBSTITUTE(SUBSTITUTE(SUBSTITUTE(SUBSTITUTE(NOTA[NAMA BARANG]," ",),".",""),"-",""),"(",""),")",""),",",""),"/",""),"""",""),"+",""))</f>
        <v/>
      </c>
      <c r="AL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0" s="27" t="str">
        <f>IF(NOTA[[#This Row],[CONCAT4]]="","",_xlfn.IFNA(MATCH(NOTA[[#This Row],[CONCAT4]],[2]!RAW[CONCAT_H],0),FALSE))</f>
        <v/>
      </c>
      <c r="AP440" s="146" t="str">
        <f>IF(NOTA[[#This Row],[CONCAT1]]="","",MATCH(NOTA[[#This Row],[CONCAT1]],[3]!db[NB NOTA_C],0)+1)</f>
        <v/>
      </c>
    </row>
    <row r="441" spans="1:42" ht="20.100000000000001" customHeight="1" x14ac:dyDescent="0.25">
      <c r="A4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6" t="str">
        <f>IF(NOTA[[#This Row],[ID_P]]="","",MATCH(NOTA[[#This Row],[ID_P]],[1]!B_MSK[N_ID],0))</f>
        <v/>
      </c>
      <c r="D441" s="36" t="str">
        <f ca="1">IF(NOTA[[#This Row],[NAMA BARANG]]="","",INDEX(NOTA[ID],MATCH(,INDIRECT(ADDRESS(ROW(NOTA[ID]),COLUMN(NOTA[ID]))&amp;":"&amp;ADDRESS(ROW(),COLUMN(NOTA[ID]))),-1)))</f>
        <v/>
      </c>
      <c r="E441" s="14"/>
      <c r="F441" s="16"/>
      <c r="G441" s="16"/>
      <c r="H441" s="20"/>
      <c r="I441" s="16"/>
      <c r="J441" s="37"/>
      <c r="K441" s="16"/>
      <c r="L441" s="16"/>
      <c r="M441" s="28"/>
      <c r="N441" s="16"/>
      <c r="O441" s="16"/>
      <c r="P441" s="35"/>
      <c r="Q441" s="38"/>
      <c r="R441" s="28"/>
      <c r="S441" s="39"/>
      <c r="T441" s="39"/>
      <c r="U441" s="40"/>
      <c r="V441" s="26"/>
      <c r="W441" s="40" t="str">
        <f>IF(NOTA[[#This Row],[HARGA/ CTN]]="",NOTA[[#This Row],[JUMLAH_H]],NOTA[[#This Row],[HARGA/ CTN]]*IF(NOTA[[#This Row],[C]]="",0,NOTA[[#This Row],[C]]))</f>
        <v/>
      </c>
      <c r="X441" s="40" t="str">
        <f>IF(NOTA[[#This Row],[JUMLAH]]="","",NOTA[[#This Row],[JUMLAH]]*NOTA[[#This Row],[DISC 1]])</f>
        <v/>
      </c>
      <c r="Y441" s="40" t="str">
        <f>IF(NOTA[[#This Row],[JUMLAH]]="","",(NOTA[[#This Row],[JUMLAH]]-NOTA[[#This Row],[DISC 1-]])*NOTA[[#This Row],[DISC 2]])</f>
        <v/>
      </c>
      <c r="Z441" s="40" t="str">
        <f>IF(NOTA[[#This Row],[JUMLAH]]="","",NOTA[[#This Row],[DISC 1-]]+NOTA[[#This Row],[DISC 2-]])</f>
        <v/>
      </c>
      <c r="AA441" s="40" t="str">
        <f>IF(NOTA[[#This Row],[JUMLAH]]="","",NOTA[[#This Row],[JUMLAH]]-NOTA[[#This Row],[DISC]])</f>
        <v/>
      </c>
      <c r="AB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40" t="str">
        <f>IF(OR(NOTA[[#This Row],[QTY]]="",NOTA[[#This Row],[HARGA SATUAN]]="",),"",NOTA[[#This Row],[QTY]]*NOTA[[#This Row],[HARGA SATUAN]])</f>
        <v/>
      </c>
      <c r="AF441" s="37" t="str">
        <f ca="1">IF(NOTA[ID_H]="","",INDEX(NOTA[TANGGAL],MATCH(,INDIRECT(ADDRESS(ROW(NOTA[TANGGAL]),COLUMN(NOTA[TANGGAL]))&amp;":"&amp;ADDRESS(ROW(),COLUMN(NOTA[TANGGAL]))),-1)))</f>
        <v/>
      </c>
      <c r="AG441" s="35" t="str">
        <f ca="1">IF(NOTA[[#This Row],[NAMA BARANG]]="","",INDEX(NOTA[SUPPLIER],MATCH(,INDIRECT(ADDRESS(ROW(NOTA[ID]),COLUMN(NOTA[ID]))&amp;":"&amp;ADDRESS(ROW(),COLUMN(NOTA[ID]))),-1)))</f>
        <v/>
      </c>
      <c r="AH441" s="35" t="str">
        <f ca="1">IF(NOTA[[#This Row],[ID_H]]="","",IF(NOTA[[#This Row],[FAKTUR]]="",INDIRECT(ADDRESS(ROW()-1,COLUMN())),NOTA[[#This Row],[FAKTUR]]))</f>
        <v/>
      </c>
      <c r="AI441" s="27" t="str">
        <f ca="1">IF(NOTA[[#This Row],[ID]]="","",COUNTIF(NOTA[ID_H],NOTA[[#This Row],[ID_H]]))</f>
        <v/>
      </c>
      <c r="AJ441" s="27" t="str">
        <f ca="1">IF(NOTA[[#This Row],[TGL.NOTA]]="",IF(NOTA[[#This Row],[SUPPLIER_H]]="","",AJ440),MONTH(NOTA[[#This Row],[TGL.NOTA]]))</f>
        <v/>
      </c>
      <c r="AK441" s="27" t="str">
        <f>LOWER(SUBSTITUTE(SUBSTITUTE(SUBSTITUTE(SUBSTITUTE(SUBSTITUTE(SUBSTITUTE(SUBSTITUTE(SUBSTITUTE(SUBSTITUTE(NOTA[NAMA BARANG]," ",),".",""),"-",""),"(",""),")",""),",",""),"/",""),"""",""),"+",""))</f>
        <v/>
      </c>
      <c r="AL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1" s="27" t="str">
        <f>IF(NOTA[[#This Row],[CONCAT4]]="","",_xlfn.IFNA(MATCH(NOTA[[#This Row],[CONCAT4]],[2]!RAW[CONCAT_H],0),FALSE))</f>
        <v/>
      </c>
      <c r="AP441" s="146" t="str">
        <f>IF(NOTA[[#This Row],[CONCAT1]]="","",MATCH(NOTA[[#This Row],[CONCAT1]],[3]!db[NB NOTA_C],0)+1)</f>
        <v/>
      </c>
    </row>
    <row r="442" spans="1:42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 t="str">
        <f ca="1">IF(NOTA[[#This Row],[NAMA BARANG]]="","",INDEX(NOTA[ID],MATCH(,INDIRECT(ADDRESS(ROW(NOTA[ID]),COLUMN(NOTA[ID]))&amp;":"&amp;ADDRESS(ROW(),COLUMN(NOTA[ID]))),-1)))</f>
        <v/>
      </c>
      <c r="E442" s="14"/>
      <c r="F442" s="16"/>
      <c r="G442" s="16"/>
      <c r="H442" s="20"/>
      <c r="I442" s="16"/>
      <c r="J442" s="37"/>
      <c r="K442" s="16"/>
      <c r="L442" s="16"/>
      <c r="M442" s="28"/>
      <c r="N442" s="16"/>
      <c r="O442" s="16"/>
      <c r="P442" s="35"/>
      <c r="Q442" s="38"/>
      <c r="R442" s="28"/>
      <c r="S442" s="39"/>
      <c r="T442" s="39"/>
      <c r="U442" s="40"/>
      <c r="V442" s="26"/>
      <c r="W442" s="40" t="str">
        <f>IF(NOTA[[#This Row],[HARGA/ CTN]]="",NOTA[[#This Row],[JUMLAH_H]],NOTA[[#This Row],[HARGA/ CTN]]*IF(NOTA[[#This Row],[C]]="",0,NOTA[[#This Row],[C]]))</f>
        <v/>
      </c>
      <c r="X442" s="40" t="str">
        <f>IF(NOTA[[#This Row],[JUMLAH]]="","",NOTA[[#This Row],[JUMLAH]]*NOTA[[#This Row],[DISC 1]])</f>
        <v/>
      </c>
      <c r="Y442" s="40" t="str">
        <f>IF(NOTA[[#This Row],[JUMLAH]]="","",(NOTA[[#This Row],[JUMLAH]]-NOTA[[#This Row],[DISC 1-]])*NOTA[[#This Row],[DISC 2]])</f>
        <v/>
      </c>
      <c r="Z442" s="40" t="str">
        <f>IF(NOTA[[#This Row],[JUMLAH]]="","",NOTA[[#This Row],[DISC 1-]]+NOTA[[#This Row],[DISC 2-]])</f>
        <v/>
      </c>
      <c r="AA442" s="40" t="str">
        <f>IF(NOTA[[#This Row],[JUMLAH]]="","",NOTA[[#This Row],[JUMLAH]]-NOTA[[#This Row],[DISC]])</f>
        <v/>
      </c>
      <c r="AB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40" t="str">
        <f>IF(OR(NOTA[[#This Row],[QTY]]="",NOTA[[#This Row],[HARGA SATUAN]]="",),"",NOTA[[#This Row],[QTY]]*NOTA[[#This Row],[HARGA SATUAN]])</f>
        <v/>
      </c>
      <c r="AF442" s="37" t="str">
        <f ca="1">IF(NOTA[ID_H]="","",INDEX(NOTA[TANGGAL],MATCH(,INDIRECT(ADDRESS(ROW(NOTA[TANGGAL]),COLUMN(NOTA[TANGGAL]))&amp;":"&amp;ADDRESS(ROW(),COLUMN(NOTA[TANGGAL]))),-1)))</f>
        <v/>
      </c>
      <c r="AG442" s="35" t="str">
        <f ca="1">IF(NOTA[[#This Row],[NAMA BARANG]]="","",INDEX(NOTA[SUPPLIER],MATCH(,INDIRECT(ADDRESS(ROW(NOTA[ID]),COLUMN(NOTA[ID]))&amp;":"&amp;ADDRESS(ROW(),COLUMN(NOTA[ID]))),-1)))</f>
        <v/>
      </c>
      <c r="AH442" s="35" t="str">
        <f ca="1">IF(NOTA[[#This Row],[ID_H]]="","",IF(NOTA[[#This Row],[FAKTUR]]="",INDIRECT(ADDRESS(ROW()-1,COLUMN())),NOTA[[#This Row],[FAKTUR]]))</f>
        <v/>
      </c>
      <c r="AI442" s="27" t="str">
        <f ca="1">IF(NOTA[[#This Row],[ID]]="","",COUNTIF(NOTA[ID_H],NOTA[[#This Row],[ID_H]]))</f>
        <v/>
      </c>
      <c r="AJ442" s="27" t="str">
        <f ca="1">IF(NOTA[[#This Row],[TGL.NOTA]]="",IF(NOTA[[#This Row],[SUPPLIER_H]]="","",AJ441),MONTH(NOTA[[#This Row],[TGL.NOTA]]))</f>
        <v/>
      </c>
      <c r="AK442" s="27" t="str">
        <f>LOWER(SUBSTITUTE(SUBSTITUTE(SUBSTITUTE(SUBSTITUTE(SUBSTITUTE(SUBSTITUTE(SUBSTITUTE(SUBSTITUTE(SUBSTITUTE(NOTA[NAMA BARANG]," ",),".",""),"-",""),"(",""),")",""),",",""),"/",""),"""",""),"+",""))</f>
        <v/>
      </c>
      <c r="AL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2" s="27" t="str">
        <f>IF(NOTA[[#This Row],[CONCAT4]]="","",_xlfn.IFNA(MATCH(NOTA[[#This Row],[CONCAT4]],[2]!RAW[CONCAT_H],0),FALSE))</f>
        <v/>
      </c>
      <c r="AP442" s="146" t="str">
        <f>IF(NOTA[[#This Row],[CONCAT1]]="","",MATCH(NOTA[[#This Row],[CONCAT1]],[3]!db[NB NOTA_C],0)+1)</f>
        <v/>
      </c>
    </row>
    <row r="443" spans="1:42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 t="str">
        <f ca="1">IF(NOTA[[#This Row],[NAMA BARANG]]="","",INDEX(NOTA[ID],MATCH(,INDIRECT(ADDRESS(ROW(NOTA[ID]),COLUMN(NOTA[ID]))&amp;":"&amp;ADDRESS(ROW(),COLUMN(NOTA[ID]))),-1)))</f>
        <v/>
      </c>
      <c r="E443" s="14"/>
      <c r="F443" s="16"/>
      <c r="G443" s="16"/>
      <c r="H443" s="20"/>
      <c r="I443" s="16"/>
      <c r="J443" s="37"/>
      <c r="K443" s="16"/>
      <c r="L443" s="16"/>
      <c r="M443" s="28"/>
      <c r="N443" s="16"/>
      <c r="O443" s="16"/>
      <c r="P443" s="35"/>
      <c r="Q443" s="38"/>
      <c r="R443" s="28"/>
      <c r="S443" s="39"/>
      <c r="T443" s="39"/>
      <c r="U443" s="40"/>
      <c r="V443" s="26"/>
      <c r="W443" s="40" t="str">
        <f>IF(NOTA[[#This Row],[HARGA/ CTN]]="",NOTA[[#This Row],[JUMLAH_H]],NOTA[[#This Row],[HARGA/ CTN]]*IF(NOTA[[#This Row],[C]]="",0,NOTA[[#This Row],[C]]))</f>
        <v/>
      </c>
      <c r="X443" s="40" t="str">
        <f>IF(NOTA[[#This Row],[JUMLAH]]="","",NOTA[[#This Row],[JUMLAH]]*NOTA[[#This Row],[DISC 1]])</f>
        <v/>
      </c>
      <c r="Y443" s="40" t="str">
        <f>IF(NOTA[[#This Row],[JUMLAH]]="","",(NOTA[[#This Row],[JUMLAH]]-NOTA[[#This Row],[DISC 1-]])*NOTA[[#This Row],[DISC 2]])</f>
        <v/>
      </c>
      <c r="Z443" s="40" t="str">
        <f>IF(NOTA[[#This Row],[JUMLAH]]="","",NOTA[[#This Row],[DISC 1-]]+NOTA[[#This Row],[DISC 2-]])</f>
        <v/>
      </c>
      <c r="AA443" s="40" t="str">
        <f>IF(NOTA[[#This Row],[JUMLAH]]="","",NOTA[[#This Row],[JUMLAH]]-NOTA[[#This Row],[DISC]])</f>
        <v/>
      </c>
      <c r="AB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40" t="str">
        <f>IF(OR(NOTA[[#This Row],[QTY]]="",NOTA[[#This Row],[HARGA SATUAN]]="",),"",NOTA[[#This Row],[QTY]]*NOTA[[#This Row],[HARGA SATUAN]])</f>
        <v/>
      </c>
      <c r="AF443" s="37" t="str">
        <f ca="1">IF(NOTA[ID_H]="","",INDEX(NOTA[TANGGAL],MATCH(,INDIRECT(ADDRESS(ROW(NOTA[TANGGAL]),COLUMN(NOTA[TANGGAL]))&amp;":"&amp;ADDRESS(ROW(),COLUMN(NOTA[TANGGAL]))),-1)))</f>
        <v/>
      </c>
      <c r="AG443" s="35" t="str">
        <f ca="1">IF(NOTA[[#This Row],[NAMA BARANG]]="","",INDEX(NOTA[SUPPLIER],MATCH(,INDIRECT(ADDRESS(ROW(NOTA[ID]),COLUMN(NOTA[ID]))&amp;":"&amp;ADDRESS(ROW(),COLUMN(NOTA[ID]))),-1)))</f>
        <v/>
      </c>
      <c r="AH443" s="35" t="str">
        <f ca="1">IF(NOTA[[#This Row],[ID_H]]="","",IF(NOTA[[#This Row],[FAKTUR]]="",INDIRECT(ADDRESS(ROW()-1,COLUMN())),NOTA[[#This Row],[FAKTUR]]))</f>
        <v/>
      </c>
      <c r="AI443" s="27" t="str">
        <f ca="1">IF(NOTA[[#This Row],[ID]]="","",COUNTIF(NOTA[ID_H],NOTA[[#This Row],[ID_H]]))</f>
        <v/>
      </c>
      <c r="AJ443" s="27" t="str">
        <f ca="1">IF(NOTA[[#This Row],[TGL.NOTA]]="",IF(NOTA[[#This Row],[SUPPLIER_H]]="","",AJ442),MONTH(NOTA[[#This Row],[TGL.NOTA]]))</f>
        <v/>
      </c>
      <c r="AK443" s="27" t="str">
        <f>LOWER(SUBSTITUTE(SUBSTITUTE(SUBSTITUTE(SUBSTITUTE(SUBSTITUTE(SUBSTITUTE(SUBSTITUTE(SUBSTITUTE(SUBSTITUTE(NOTA[NAMA BARANG]," ",),".",""),"-",""),"(",""),")",""),",",""),"/",""),"""",""),"+",""))</f>
        <v/>
      </c>
      <c r="AL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3" s="27" t="str">
        <f>IF(NOTA[[#This Row],[CONCAT4]]="","",_xlfn.IFNA(MATCH(NOTA[[#This Row],[CONCAT4]],[2]!RAW[CONCAT_H],0),FALSE))</f>
        <v/>
      </c>
      <c r="AP443" s="146" t="str">
        <f>IF(NOTA[[#This Row],[CONCAT1]]="","",MATCH(NOTA[[#This Row],[CONCAT1]],[3]!db[NB NOTA_C],0)+1)</f>
        <v/>
      </c>
    </row>
    <row r="444" spans="1:42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 t="str">
        <f ca="1">IF(NOTA[[#This Row],[NAMA BARANG]]="","",INDEX(NOTA[ID],MATCH(,INDIRECT(ADDRESS(ROW(NOTA[ID]),COLUMN(NOTA[ID]))&amp;":"&amp;ADDRESS(ROW(),COLUMN(NOTA[ID]))),-1)))</f>
        <v/>
      </c>
      <c r="E444" s="14"/>
      <c r="F444" s="16"/>
      <c r="G444" s="16"/>
      <c r="H444" s="20"/>
      <c r="I444" s="16"/>
      <c r="J444" s="37"/>
      <c r="K444" s="16"/>
      <c r="L444" s="16"/>
      <c r="M444" s="28"/>
      <c r="N444" s="16"/>
      <c r="O444" s="16"/>
      <c r="P444" s="35"/>
      <c r="Q444" s="38"/>
      <c r="R444" s="28"/>
      <c r="S444" s="39"/>
      <c r="T444" s="39"/>
      <c r="U444" s="40"/>
      <c r="V444" s="26"/>
      <c r="W444" s="40" t="str">
        <f>IF(NOTA[[#This Row],[HARGA/ CTN]]="",NOTA[[#This Row],[JUMLAH_H]],NOTA[[#This Row],[HARGA/ CTN]]*IF(NOTA[[#This Row],[C]]="",0,NOTA[[#This Row],[C]]))</f>
        <v/>
      </c>
      <c r="X444" s="40" t="str">
        <f>IF(NOTA[[#This Row],[JUMLAH]]="","",NOTA[[#This Row],[JUMLAH]]*NOTA[[#This Row],[DISC 1]])</f>
        <v/>
      </c>
      <c r="Y444" s="40" t="str">
        <f>IF(NOTA[[#This Row],[JUMLAH]]="","",(NOTA[[#This Row],[JUMLAH]]-NOTA[[#This Row],[DISC 1-]])*NOTA[[#This Row],[DISC 2]])</f>
        <v/>
      </c>
      <c r="Z444" s="40" t="str">
        <f>IF(NOTA[[#This Row],[JUMLAH]]="","",NOTA[[#This Row],[DISC 1-]]+NOTA[[#This Row],[DISC 2-]])</f>
        <v/>
      </c>
      <c r="AA444" s="40" t="str">
        <f>IF(NOTA[[#This Row],[JUMLAH]]="","",NOTA[[#This Row],[JUMLAH]]-NOTA[[#This Row],[DISC]])</f>
        <v/>
      </c>
      <c r="AB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40" t="str">
        <f>IF(OR(NOTA[[#This Row],[QTY]]="",NOTA[[#This Row],[HARGA SATUAN]]="",),"",NOTA[[#This Row],[QTY]]*NOTA[[#This Row],[HARGA SATUAN]])</f>
        <v/>
      </c>
      <c r="AF444" s="37" t="str">
        <f ca="1">IF(NOTA[ID_H]="","",INDEX(NOTA[TANGGAL],MATCH(,INDIRECT(ADDRESS(ROW(NOTA[TANGGAL]),COLUMN(NOTA[TANGGAL]))&amp;":"&amp;ADDRESS(ROW(),COLUMN(NOTA[TANGGAL]))),-1)))</f>
        <v/>
      </c>
      <c r="AG444" s="35" t="str">
        <f ca="1">IF(NOTA[[#This Row],[NAMA BARANG]]="","",INDEX(NOTA[SUPPLIER],MATCH(,INDIRECT(ADDRESS(ROW(NOTA[ID]),COLUMN(NOTA[ID]))&amp;":"&amp;ADDRESS(ROW(),COLUMN(NOTA[ID]))),-1)))</f>
        <v/>
      </c>
      <c r="AH444" s="35" t="str">
        <f ca="1">IF(NOTA[[#This Row],[ID_H]]="","",IF(NOTA[[#This Row],[FAKTUR]]="",INDIRECT(ADDRESS(ROW()-1,COLUMN())),NOTA[[#This Row],[FAKTUR]]))</f>
        <v/>
      </c>
      <c r="AI444" s="27" t="str">
        <f ca="1">IF(NOTA[[#This Row],[ID]]="","",COUNTIF(NOTA[ID_H],NOTA[[#This Row],[ID_H]]))</f>
        <v/>
      </c>
      <c r="AJ444" s="27" t="str">
        <f ca="1">IF(NOTA[[#This Row],[TGL.NOTA]]="",IF(NOTA[[#This Row],[SUPPLIER_H]]="","",AJ443),MONTH(NOTA[[#This Row],[TGL.NOTA]]))</f>
        <v/>
      </c>
      <c r="AK444" s="27" t="str">
        <f>LOWER(SUBSTITUTE(SUBSTITUTE(SUBSTITUTE(SUBSTITUTE(SUBSTITUTE(SUBSTITUTE(SUBSTITUTE(SUBSTITUTE(SUBSTITUTE(NOTA[NAMA BARANG]," ",),".",""),"-",""),"(",""),")",""),",",""),"/",""),"""",""),"+",""))</f>
        <v/>
      </c>
      <c r="AL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4" s="27" t="str">
        <f>IF(NOTA[[#This Row],[CONCAT4]]="","",_xlfn.IFNA(MATCH(NOTA[[#This Row],[CONCAT4]],[2]!RAW[CONCAT_H],0),FALSE))</f>
        <v/>
      </c>
      <c r="AP444" s="146" t="str">
        <f>IF(NOTA[[#This Row],[CONCAT1]]="","",MATCH(NOTA[[#This Row],[CONCAT1]],[3]!db[NB NOTA_C],0)+1)</f>
        <v/>
      </c>
    </row>
    <row r="445" spans="1:42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 t="str">
        <f ca="1">IF(NOTA[[#This Row],[NAMA BARANG]]="","",INDEX(NOTA[ID],MATCH(,INDIRECT(ADDRESS(ROW(NOTA[ID]),COLUMN(NOTA[ID]))&amp;":"&amp;ADDRESS(ROW(),COLUMN(NOTA[ID]))),-1)))</f>
        <v/>
      </c>
      <c r="E445" s="14"/>
      <c r="F445" s="16"/>
      <c r="G445" s="16"/>
      <c r="H445" s="20"/>
      <c r="I445" s="16"/>
      <c r="J445" s="37"/>
      <c r="K445" s="16"/>
      <c r="L445" s="16"/>
      <c r="M445" s="28"/>
      <c r="N445" s="16"/>
      <c r="O445" s="16"/>
      <c r="P445" s="35"/>
      <c r="Q445" s="38"/>
      <c r="R445" s="28"/>
      <c r="S445" s="39"/>
      <c r="T445" s="39"/>
      <c r="U445" s="40"/>
      <c r="V445" s="26"/>
      <c r="W445" s="40" t="str">
        <f>IF(NOTA[[#This Row],[HARGA/ CTN]]="",NOTA[[#This Row],[JUMLAH_H]],NOTA[[#This Row],[HARGA/ CTN]]*IF(NOTA[[#This Row],[C]]="",0,NOTA[[#This Row],[C]]))</f>
        <v/>
      </c>
      <c r="X445" s="40" t="str">
        <f>IF(NOTA[[#This Row],[JUMLAH]]="","",NOTA[[#This Row],[JUMLAH]]*NOTA[[#This Row],[DISC 1]])</f>
        <v/>
      </c>
      <c r="Y445" s="40" t="str">
        <f>IF(NOTA[[#This Row],[JUMLAH]]="","",(NOTA[[#This Row],[JUMLAH]]-NOTA[[#This Row],[DISC 1-]])*NOTA[[#This Row],[DISC 2]])</f>
        <v/>
      </c>
      <c r="Z445" s="40" t="str">
        <f>IF(NOTA[[#This Row],[JUMLAH]]="","",NOTA[[#This Row],[DISC 1-]]+NOTA[[#This Row],[DISC 2-]])</f>
        <v/>
      </c>
      <c r="AA445" s="40" t="str">
        <f>IF(NOTA[[#This Row],[JUMLAH]]="","",NOTA[[#This Row],[JUMLAH]]-NOTA[[#This Row],[DISC]])</f>
        <v/>
      </c>
      <c r="AB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0" t="str">
        <f>IF(OR(NOTA[[#This Row],[QTY]]="",NOTA[[#This Row],[HARGA SATUAN]]="",),"",NOTA[[#This Row],[QTY]]*NOTA[[#This Row],[HARGA SATUAN]])</f>
        <v/>
      </c>
      <c r="AF445" s="37" t="str">
        <f ca="1">IF(NOTA[ID_H]="","",INDEX(NOTA[TANGGAL],MATCH(,INDIRECT(ADDRESS(ROW(NOTA[TANGGAL]),COLUMN(NOTA[TANGGAL]))&amp;":"&amp;ADDRESS(ROW(),COLUMN(NOTA[TANGGAL]))),-1)))</f>
        <v/>
      </c>
      <c r="AG445" s="35" t="str">
        <f ca="1">IF(NOTA[[#This Row],[NAMA BARANG]]="","",INDEX(NOTA[SUPPLIER],MATCH(,INDIRECT(ADDRESS(ROW(NOTA[ID]),COLUMN(NOTA[ID]))&amp;":"&amp;ADDRESS(ROW(),COLUMN(NOTA[ID]))),-1)))</f>
        <v/>
      </c>
      <c r="AH445" s="35" t="str">
        <f ca="1">IF(NOTA[[#This Row],[ID_H]]="","",IF(NOTA[[#This Row],[FAKTUR]]="",INDIRECT(ADDRESS(ROW()-1,COLUMN())),NOTA[[#This Row],[FAKTUR]]))</f>
        <v/>
      </c>
      <c r="AI445" s="27" t="str">
        <f ca="1">IF(NOTA[[#This Row],[ID]]="","",COUNTIF(NOTA[ID_H],NOTA[[#This Row],[ID_H]]))</f>
        <v/>
      </c>
      <c r="AJ445" s="27" t="str">
        <f ca="1">IF(NOTA[[#This Row],[TGL.NOTA]]="",IF(NOTA[[#This Row],[SUPPLIER_H]]="","",AJ444),MONTH(NOTA[[#This Row],[TGL.NOTA]]))</f>
        <v/>
      </c>
      <c r="AK445" s="27" t="str">
        <f>LOWER(SUBSTITUTE(SUBSTITUTE(SUBSTITUTE(SUBSTITUTE(SUBSTITUTE(SUBSTITUTE(SUBSTITUTE(SUBSTITUTE(SUBSTITUTE(NOTA[NAMA BARANG]," ",),".",""),"-",""),"(",""),")",""),",",""),"/",""),"""",""),"+",""))</f>
        <v/>
      </c>
      <c r="AL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5" s="27" t="str">
        <f>IF(NOTA[[#This Row],[CONCAT4]]="","",_xlfn.IFNA(MATCH(NOTA[[#This Row],[CONCAT4]],[2]!RAW[CONCAT_H],0),FALSE))</f>
        <v/>
      </c>
      <c r="AP445" s="146" t="str">
        <f>IF(NOTA[[#This Row],[CONCAT1]]="","",MATCH(NOTA[[#This Row],[CONCAT1]],[3]!db[NB NOTA_C],0)+1)</f>
        <v/>
      </c>
    </row>
    <row r="446" spans="1:42" ht="20.10000000000000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 t="str">
        <f ca="1">IF(NOTA[[#This Row],[NAMA BARANG]]="","",INDEX(NOTA[ID],MATCH(,INDIRECT(ADDRESS(ROW(NOTA[ID]),COLUMN(NOTA[ID]))&amp;":"&amp;ADDRESS(ROW(),COLUMN(NOTA[ID]))),-1)))</f>
        <v/>
      </c>
      <c r="E446" s="14"/>
      <c r="F446" s="16"/>
      <c r="G446" s="16"/>
      <c r="H446" s="20"/>
      <c r="I446" s="16"/>
      <c r="J446" s="37"/>
      <c r="K446" s="16"/>
      <c r="L446" s="16"/>
      <c r="M446" s="28"/>
      <c r="N446" s="16"/>
      <c r="O446" s="16"/>
      <c r="P446" s="35"/>
      <c r="Q446" s="38"/>
      <c r="R446" s="28"/>
      <c r="S446" s="39"/>
      <c r="T446" s="39"/>
      <c r="U446" s="40"/>
      <c r="V446" s="26"/>
      <c r="W446" s="40" t="str">
        <f>IF(NOTA[[#This Row],[HARGA/ CTN]]="",NOTA[[#This Row],[JUMLAH_H]],NOTA[[#This Row],[HARGA/ CTN]]*IF(NOTA[[#This Row],[C]]="",0,NOTA[[#This Row],[C]]))</f>
        <v/>
      </c>
      <c r="X446" s="40" t="str">
        <f>IF(NOTA[[#This Row],[JUMLAH]]="","",NOTA[[#This Row],[JUMLAH]]*NOTA[[#This Row],[DISC 1]])</f>
        <v/>
      </c>
      <c r="Y446" s="40" t="str">
        <f>IF(NOTA[[#This Row],[JUMLAH]]="","",(NOTA[[#This Row],[JUMLAH]]-NOTA[[#This Row],[DISC 1-]])*NOTA[[#This Row],[DISC 2]])</f>
        <v/>
      </c>
      <c r="Z446" s="40" t="str">
        <f>IF(NOTA[[#This Row],[JUMLAH]]="","",NOTA[[#This Row],[DISC 1-]]+NOTA[[#This Row],[DISC 2-]])</f>
        <v/>
      </c>
      <c r="AA446" s="40" t="str">
        <f>IF(NOTA[[#This Row],[JUMLAH]]="","",NOTA[[#This Row],[JUMLAH]]-NOTA[[#This Row],[DISC]])</f>
        <v/>
      </c>
      <c r="AB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40" t="str">
        <f>IF(OR(NOTA[[#This Row],[QTY]]="",NOTA[[#This Row],[HARGA SATUAN]]="",),"",NOTA[[#This Row],[QTY]]*NOTA[[#This Row],[HARGA SATUAN]])</f>
        <v/>
      </c>
      <c r="AF446" s="37" t="str">
        <f ca="1">IF(NOTA[ID_H]="","",INDEX(NOTA[TANGGAL],MATCH(,INDIRECT(ADDRESS(ROW(NOTA[TANGGAL]),COLUMN(NOTA[TANGGAL]))&amp;":"&amp;ADDRESS(ROW(),COLUMN(NOTA[TANGGAL]))),-1)))</f>
        <v/>
      </c>
      <c r="AG446" s="35" t="str">
        <f ca="1">IF(NOTA[[#This Row],[NAMA BARANG]]="","",INDEX(NOTA[SUPPLIER],MATCH(,INDIRECT(ADDRESS(ROW(NOTA[ID]),COLUMN(NOTA[ID]))&amp;":"&amp;ADDRESS(ROW(),COLUMN(NOTA[ID]))),-1)))</f>
        <v/>
      </c>
      <c r="AH446" s="35" t="str">
        <f ca="1">IF(NOTA[[#This Row],[ID_H]]="","",IF(NOTA[[#This Row],[FAKTUR]]="",INDIRECT(ADDRESS(ROW()-1,COLUMN())),NOTA[[#This Row],[FAKTUR]]))</f>
        <v/>
      </c>
      <c r="AI446" s="27" t="str">
        <f ca="1">IF(NOTA[[#This Row],[ID]]="","",COUNTIF(NOTA[ID_H],NOTA[[#This Row],[ID_H]]))</f>
        <v/>
      </c>
      <c r="AJ446" s="27" t="str">
        <f ca="1">IF(NOTA[[#This Row],[TGL.NOTA]]="",IF(NOTA[[#This Row],[SUPPLIER_H]]="","",AJ445),MONTH(NOTA[[#This Row],[TGL.NOTA]]))</f>
        <v/>
      </c>
      <c r="AK446" s="27" t="str">
        <f>LOWER(SUBSTITUTE(SUBSTITUTE(SUBSTITUTE(SUBSTITUTE(SUBSTITUTE(SUBSTITUTE(SUBSTITUTE(SUBSTITUTE(SUBSTITUTE(NOTA[NAMA BARANG]," ",),".",""),"-",""),"(",""),")",""),",",""),"/",""),"""",""),"+",""))</f>
        <v/>
      </c>
      <c r="AL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6" s="27" t="str">
        <f>IF(NOTA[[#This Row],[CONCAT4]]="","",_xlfn.IFNA(MATCH(NOTA[[#This Row],[CONCAT4]],[2]!RAW[CONCAT_H],0),FALSE))</f>
        <v/>
      </c>
      <c r="AP446" s="146" t="str">
        <f>IF(NOTA[[#This Row],[CONCAT1]]="","",MATCH(NOTA[[#This Row],[CONCAT1]],[3]!db[NB NOTA_C],0)+1)</f>
        <v/>
      </c>
    </row>
    <row r="447" spans="1:42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 t="str">
        <f ca="1">IF(NOTA[[#This Row],[NAMA BARANG]]="","",INDEX(NOTA[ID],MATCH(,INDIRECT(ADDRESS(ROW(NOTA[ID]),COLUMN(NOTA[ID]))&amp;":"&amp;ADDRESS(ROW(),COLUMN(NOTA[ID]))),-1)))</f>
        <v/>
      </c>
      <c r="E447" s="14"/>
      <c r="F447" s="16"/>
      <c r="G447" s="16"/>
      <c r="H447" s="20"/>
      <c r="I447" s="16"/>
      <c r="J447" s="37"/>
      <c r="K447" s="16"/>
      <c r="L447" s="16"/>
      <c r="M447" s="28"/>
      <c r="N447" s="16"/>
      <c r="O447" s="16"/>
      <c r="P447" s="35"/>
      <c r="Q447" s="38"/>
      <c r="R447" s="28"/>
      <c r="S447" s="39"/>
      <c r="T447" s="39"/>
      <c r="U447" s="40"/>
      <c r="V447" s="26"/>
      <c r="W447" s="40" t="str">
        <f>IF(NOTA[[#This Row],[HARGA/ CTN]]="",NOTA[[#This Row],[JUMLAH_H]],NOTA[[#This Row],[HARGA/ CTN]]*IF(NOTA[[#This Row],[C]]="",0,NOTA[[#This Row],[C]]))</f>
        <v/>
      </c>
      <c r="X447" s="40" t="str">
        <f>IF(NOTA[[#This Row],[JUMLAH]]="","",NOTA[[#This Row],[JUMLAH]]*NOTA[[#This Row],[DISC 1]])</f>
        <v/>
      </c>
      <c r="Y447" s="40" t="str">
        <f>IF(NOTA[[#This Row],[JUMLAH]]="","",(NOTA[[#This Row],[JUMLAH]]-NOTA[[#This Row],[DISC 1-]])*NOTA[[#This Row],[DISC 2]])</f>
        <v/>
      </c>
      <c r="Z447" s="40" t="str">
        <f>IF(NOTA[[#This Row],[JUMLAH]]="","",NOTA[[#This Row],[DISC 1-]]+NOTA[[#This Row],[DISC 2-]])</f>
        <v/>
      </c>
      <c r="AA447" s="40" t="str">
        <f>IF(NOTA[[#This Row],[JUMLAH]]="","",NOTA[[#This Row],[JUMLAH]]-NOTA[[#This Row],[DISC]])</f>
        <v/>
      </c>
      <c r="AB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40" t="str">
        <f>IF(OR(NOTA[[#This Row],[QTY]]="",NOTA[[#This Row],[HARGA SATUAN]]="",),"",NOTA[[#This Row],[QTY]]*NOTA[[#This Row],[HARGA SATUAN]])</f>
        <v/>
      </c>
      <c r="AF447" s="37" t="str">
        <f ca="1">IF(NOTA[ID_H]="","",INDEX(NOTA[TANGGAL],MATCH(,INDIRECT(ADDRESS(ROW(NOTA[TANGGAL]),COLUMN(NOTA[TANGGAL]))&amp;":"&amp;ADDRESS(ROW(),COLUMN(NOTA[TANGGAL]))),-1)))</f>
        <v/>
      </c>
      <c r="AG447" s="35" t="str">
        <f ca="1">IF(NOTA[[#This Row],[NAMA BARANG]]="","",INDEX(NOTA[SUPPLIER],MATCH(,INDIRECT(ADDRESS(ROW(NOTA[ID]),COLUMN(NOTA[ID]))&amp;":"&amp;ADDRESS(ROW(),COLUMN(NOTA[ID]))),-1)))</f>
        <v/>
      </c>
      <c r="AH447" s="35" t="str">
        <f ca="1">IF(NOTA[[#This Row],[ID_H]]="","",IF(NOTA[[#This Row],[FAKTUR]]="",INDIRECT(ADDRESS(ROW()-1,COLUMN())),NOTA[[#This Row],[FAKTUR]]))</f>
        <v/>
      </c>
      <c r="AI447" s="27" t="str">
        <f ca="1">IF(NOTA[[#This Row],[ID]]="","",COUNTIF(NOTA[ID_H],NOTA[[#This Row],[ID_H]]))</f>
        <v/>
      </c>
      <c r="AJ447" s="27" t="str">
        <f ca="1">IF(NOTA[[#This Row],[TGL.NOTA]]="",IF(NOTA[[#This Row],[SUPPLIER_H]]="","",AJ446),MONTH(NOTA[[#This Row],[TGL.NOTA]]))</f>
        <v/>
      </c>
      <c r="AK447" s="27" t="str">
        <f>LOWER(SUBSTITUTE(SUBSTITUTE(SUBSTITUTE(SUBSTITUTE(SUBSTITUTE(SUBSTITUTE(SUBSTITUTE(SUBSTITUTE(SUBSTITUTE(NOTA[NAMA BARANG]," ",),".",""),"-",""),"(",""),")",""),",",""),"/",""),"""",""),"+",""))</f>
        <v/>
      </c>
      <c r="AL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7" s="27" t="str">
        <f>IF(NOTA[[#This Row],[CONCAT4]]="","",_xlfn.IFNA(MATCH(NOTA[[#This Row],[CONCAT4]],[2]!RAW[CONCAT_H],0),FALSE))</f>
        <v/>
      </c>
      <c r="AP447" s="146" t="str">
        <f>IF(NOTA[[#This Row],[CONCAT1]]="","",MATCH(NOTA[[#This Row],[CONCAT1]],[3]!db[NB NOTA_C],0)+1)</f>
        <v/>
      </c>
    </row>
    <row r="448" spans="1:42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 t="str">
        <f ca="1">IF(NOTA[[#This Row],[NAMA BARANG]]="","",INDEX(NOTA[ID],MATCH(,INDIRECT(ADDRESS(ROW(NOTA[ID]),COLUMN(NOTA[ID]))&amp;":"&amp;ADDRESS(ROW(),COLUMN(NOTA[ID]))),-1)))</f>
        <v/>
      </c>
      <c r="E448" s="14"/>
      <c r="F448" s="16"/>
      <c r="G448" s="16"/>
      <c r="H448" s="20"/>
      <c r="I448" s="16"/>
      <c r="J448" s="37"/>
      <c r="K448" s="16"/>
      <c r="L448" s="16"/>
      <c r="M448" s="28"/>
      <c r="N448" s="16"/>
      <c r="O448" s="16"/>
      <c r="P448" s="35"/>
      <c r="Q448" s="38"/>
      <c r="R448" s="28"/>
      <c r="S448" s="39"/>
      <c r="T448" s="39"/>
      <c r="U448" s="40"/>
      <c r="V448" s="26"/>
      <c r="W448" s="40" t="str">
        <f>IF(NOTA[[#This Row],[HARGA/ CTN]]="",NOTA[[#This Row],[JUMLAH_H]],NOTA[[#This Row],[HARGA/ CTN]]*IF(NOTA[[#This Row],[C]]="",0,NOTA[[#This Row],[C]]))</f>
        <v/>
      </c>
      <c r="X448" s="40" t="str">
        <f>IF(NOTA[[#This Row],[JUMLAH]]="","",NOTA[[#This Row],[JUMLAH]]*NOTA[[#This Row],[DISC 1]])</f>
        <v/>
      </c>
      <c r="Y448" s="40" t="str">
        <f>IF(NOTA[[#This Row],[JUMLAH]]="","",(NOTA[[#This Row],[JUMLAH]]-NOTA[[#This Row],[DISC 1-]])*NOTA[[#This Row],[DISC 2]])</f>
        <v/>
      </c>
      <c r="Z448" s="40" t="str">
        <f>IF(NOTA[[#This Row],[JUMLAH]]="","",NOTA[[#This Row],[DISC 1-]]+NOTA[[#This Row],[DISC 2-]])</f>
        <v/>
      </c>
      <c r="AA448" s="40" t="str">
        <f>IF(NOTA[[#This Row],[JUMLAH]]="","",NOTA[[#This Row],[JUMLAH]]-NOTA[[#This Row],[DISC]])</f>
        <v/>
      </c>
      <c r="AB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40" t="str">
        <f>IF(OR(NOTA[[#This Row],[QTY]]="",NOTA[[#This Row],[HARGA SATUAN]]="",),"",NOTA[[#This Row],[QTY]]*NOTA[[#This Row],[HARGA SATUAN]])</f>
        <v/>
      </c>
      <c r="AF448" s="37" t="str">
        <f ca="1">IF(NOTA[ID_H]="","",INDEX(NOTA[TANGGAL],MATCH(,INDIRECT(ADDRESS(ROW(NOTA[TANGGAL]),COLUMN(NOTA[TANGGAL]))&amp;":"&amp;ADDRESS(ROW(),COLUMN(NOTA[TANGGAL]))),-1)))</f>
        <v/>
      </c>
      <c r="AG448" s="35" t="str">
        <f ca="1">IF(NOTA[[#This Row],[NAMA BARANG]]="","",INDEX(NOTA[SUPPLIER],MATCH(,INDIRECT(ADDRESS(ROW(NOTA[ID]),COLUMN(NOTA[ID]))&amp;":"&amp;ADDRESS(ROW(),COLUMN(NOTA[ID]))),-1)))</f>
        <v/>
      </c>
      <c r="AH448" s="35" t="str">
        <f ca="1">IF(NOTA[[#This Row],[ID_H]]="","",IF(NOTA[[#This Row],[FAKTUR]]="",INDIRECT(ADDRESS(ROW()-1,COLUMN())),NOTA[[#This Row],[FAKTUR]]))</f>
        <v/>
      </c>
      <c r="AI448" s="27" t="str">
        <f ca="1">IF(NOTA[[#This Row],[ID]]="","",COUNTIF(NOTA[ID_H],NOTA[[#This Row],[ID_H]]))</f>
        <v/>
      </c>
      <c r="AJ448" s="27" t="str">
        <f ca="1">IF(NOTA[[#This Row],[TGL.NOTA]]="",IF(NOTA[[#This Row],[SUPPLIER_H]]="","",AJ447),MONTH(NOTA[[#This Row],[TGL.NOTA]]))</f>
        <v/>
      </c>
      <c r="AK448" s="27" t="str">
        <f>LOWER(SUBSTITUTE(SUBSTITUTE(SUBSTITUTE(SUBSTITUTE(SUBSTITUTE(SUBSTITUTE(SUBSTITUTE(SUBSTITUTE(SUBSTITUTE(NOTA[NAMA BARANG]," ",),".",""),"-",""),"(",""),")",""),",",""),"/",""),"""",""),"+",""))</f>
        <v/>
      </c>
      <c r="AL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8" s="27" t="str">
        <f>IF(NOTA[[#This Row],[CONCAT4]]="","",_xlfn.IFNA(MATCH(NOTA[[#This Row],[CONCAT4]],[2]!RAW[CONCAT_H],0),FALSE))</f>
        <v/>
      </c>
      <c r="AP448" s="146" t="str">
        <f>IF(NOTA[[#This Row],[CONCAT1]]="","",MATCH(NOTA[[#This Row],[CONCAT1]],[3]!db[NB NOTA_C],0)+1)</f>
        <v/>
      </c>
    </row>
    <row r="449" spans="1:42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 t="str">
        <f ca="1">IF(NOTA[[#This Row],[NAMA BARANG]]="","",INDEX(NOTA[ID],MATCH(,INDIRECT(ADDRESS(ROW(NOTA[ID]),COLUMN(NOTA[ID]))&amp;":"&amp;ADDRESS(ROW(),COLUMN(NOTA[ID]))),-1)))</f>
        <v/>
      </c>
      <c r="E449" s="14"/>
      <c r="F449" s="16"/>
      <c r="G449" s="16"/>
      <c r="H449" s="20"/>
      <c r="I449" s="16"/>
      <c r="J449" s="37"/>
      <c r="K449" s="16"/>
      <c r="L449" s="16"/>
      <c r="M449" s="28"/>
      <c r="N449" s="16"/>
      <c r="O449" s="16"/>
      <c r="P449" s="35"/>
      <c r="Q449" s="38"/>
      <c r="R449" s="28"/>
      <c r="S449" s="39"/>
      <c r="T449" s="39"/>
      <c r="U449" s="40"/>
      <c r="V449" s="26"/>
      <c r="W449" s="40" t="str">
        <f>IF(NOTA[[#This Row],[HARGA/ CTN]]="",NOTA[[#This Row],[JUMLAH_H]],NOTA[[#This Row],[HARGA/ CTN]]*IF(NOTA[[#This Row],[C]]="",0,NOTA[[#This Row],[C]]))</f>
        <v/>
      </c>
      <c r="X449" s="40" t="str">
        <f>IF(NOTA[[#This Row],[JUMLAH]]="","",NOTA[[#This Row],[JUMLAH]]*NOTA[[#This Row],[DISC 1]])</f>
        <v/>
      </c>
      <c r="Y449" s="40" t="str">
        <f>IF(NOTA[[#This Row],[JUMLAH]]="","",(NOTA[[#This Row],[JUMLAH]]-NOTA[[#This Row],[DISC 1-]])*NOTA[[#This Row],[DISC 2]])</f>
        <v/>
      </c>
      <c r="Z449" s="40" t="str">
        <f>IF(NOTA[[#This Row],[JUMLAH]]="","",NOTA[[#This Row],[DISC 1-]]+NOTA[[#This Row],[DISC 2-]])</f>
        <v/>
      </c>
      <c r="AA449" s="40" t="str">
        <f>IF(NOTA[[#This Row],[JUMLAH]]="","",NOTA[[#This Row],[JUMLAH]]-NOTA[[#This Row],[DISC]])</f>
        <v/>
      </c>
      <c r="AB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40" t="str">
        <f>IF(OR(NOTA[[#This Row],[QTY]]="",NOTA[[#This Row],[HARGA SATUAN]]="",),"",NOTA[[#This Row],[QTY]]*NOTA[[#This Row],[HARGA SATUAN]])</f>
        <v/>
      </c>
      <c r="AF449" s="37" t="str">
        <f ca="1">IF(NOTA[ID_H]="","",INDEX(NOTA[TANGGAL],MATCH(,INDIRECT(ADDRESS(ROW(NOTA[TANGGAL]),COLUMN(NOTA[TANGGAL]))&amp;":"&amp;ADDRESS(ROW(),COLUMN(NOTA[TANGGAL]))),-1)))</f>
        <v/>
      </c>
      <c r="AG449" s="35" t="str">
        <f ca="1">IF(NOTA[[#This Row],[NAMA BARANG]]="","",INDEX(NOTA[SUPPLIER],MATCH(,INDIRECT(ADDRESS(ROW(NOTA[ID]),COLUMN(NOTA[ID]))&amp;":"&amp;ADDRESS(ROW(),COLUMN(NOTA[ID]))),-1)))</f>
        <v/>
      </c>
      <c r="AH449" s="35" t="str">
        <f ca="1">IF(NOTA[[#This Row],[ID_H]]="","",IF(NOTA[[#This Row],[FAKTUR]]="",INDIRECT(ADDRESS(ROW()-1,COLUMN())),NOTA[[#This Row],[FAKTUR]]))</f>
        <v/>
      </c>
      <c r="AI449" s="27" t="str">
        <f ca="1">IF(NOTA[[#This Row],[ID]]="","",COUNTIF(NOTA[ID_H],NOTA[[#This Row],[ID_H]]))</f>
        <v/>
      </c>
      <c r="AJ449" s="27" t="str">
        <f ca="1">IF(NOTA[[#This Row],[TGL.NOTA]]="",IF(NOTA[[#This Row],[SUPPLIER_H]]="","",AJ448),MONTH(NOTA[[#This Row],[TGL.NOTA]]))</f>
        <v/>
      </c>
      <c r="AK449" s="27" t="str">
        <f>LOWER(SUBSTITUTE(SUBSTITUTE(SUBSTITUTE(SUBSTITUTE(SUBSTITUTE(SUBSTITUTE(SUBSTITUTE(SUBSTITUTE(SUBSTITUTE(NOTA[NAMA BARANG]," ",),".",""),"-",""),"(",""),")",""),",",""),"/",""),"""",""),"+",""))</f>
        <v/>
      </c>
      <c r="AL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9" s="27" t="str">
        <f>IF(NOTA[[#This Row],[CONCAT4]]="","",_xlfn.IFNA(MATCH(NOTA[[#This Row],[CONCAT4]],[2]!RAW[CONCAT_H],0),FALSE))</f>
        <v/>
      </c>
      <c r="AP449" s="146" t="str">
        <f>IF(NOTA[[#This Row],[CONCAT1]]="","",MATCH(NOTA[[#This Row],[CONCAT1]],[3]!db[NB NOTA_C],0)+1)</f>
        <v/>
      </c>
    </row>
    <row r="450" spans="1:42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 t="str">
        <f ca="1">IF(NOTA[[#This Row],[NAMA BARANG]]="","",INDEX(NOTA[ID],MATCH(,INDIRECT(ADDRESS(ROW(NOTA[ID]),COLUMN(NOTA[ID]))&amp;":"&amp;ADDRESS(ROW(),COLUMN(NOTA[ID]))),-1)))</f>
        <v/>
      </c>
      <c r="E450" s="14"/>
      <c r="F450" s="16"/>
      <c r="G450" s="16"/>
      <c r="H450" s="20"/>
      <c r="I450" s="16"/>
      <c r="J450" s="37"/>
      <c r="K450" s="16"/>
      <c r="L450" s="16"/>
      <c r="M450" s="28"/>
      <c r="N450" s="16"/>
      <c r="O450" s="16"/>
      <c r="P450" s="53"/>
      <c r="Q450" s="38"/>
      <c r="R450" s="28"/>
      <c r="S450" s="39"/>
      <c r="T450" s="39"/>
      <c r="U450" s="40"/>
      <c r="V450" s="26"/>
      <c r="W450" s="40" t="str">
        <f>IF(NOTA[[#This Row],[HARGA/ CTN]]="",NOTA[[#This Row],[JUMLAH_H]],NOTA[[#This Row],[HARGA/ CTN]]*IF(NOTA[[#This Row],[C]]="",0,NOTA[[#This Row],[C]]))</f>
        <v/>
      </c>
      <c r="X450" s="40" t="str">
        <f>IF(NOTA[[#This Row],[JUMLAH]]="","",NOTA[[#This Row],[JUMLAH]]*NOTA[[#This Row],[DISC 1]])</f>
        <v/>
      </c>
      <c r="Y450" s="40" t="str">
        <f>IF(NOTA[[#This Row],[JUMLAH]]="","",(NOTA[[#This Row],[JUMLAH]]-NOTA[[#This Row],[DISC 1-]])*NOTA[[#This Row],[DISC 2]])</f>
        <v/>
      </c>
      <c r="Z450" s="40" t="str">
        <f>IF(NOTA[[#This Row],[JUMLAH]]="","",NOTA[[#This Row],[DISC 1-]]+NOTA[[#This Row],[DISC 2-]])</f>
        <v/>
      </c>
      <c r="AA450" s="40" t="str">
        <f>IF(NOTA[[#This Row],[JUMLAH]]="","",NOTA[[#This Row],[JUMLAH]]-NOTA[[#This Row],[DISC]])</f>
        <v/>
      </c>
      <c r="AB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40" t="str">
        <f>IF(OR(NOTA[[#This Row],[QTY]]="",NOTA[[#This Row],[HARGA SATUAN]]="",),"",NOTA[[#This Row],[QTY]]*NOTA[[#This Row],[HARGA SATUAN]])</f>
        <v/>
      </c>
      <c r="AF450" s="37" t="str">
        <f ca="1">IF(NOTA[ID_H]="","",INDEX(NOTA[TANGGAL],MATCH(,INDIRECT(ADDRESS(ROW(NOTA[TANGGAL]),COLUMN(NOTA[TANGGAL]))&amp;":"&amp;ADDRESS(ROW(),COLUMN(NOTA[TANGGAL]))),-1)))</f>
        <v/>
      </c>
      <c r="AG450" s="35" t="str">
        <f ca="1">IF(NOTA[[#This Row],[NAMA BARANG]]="","",INDEX(NOTA[SUPPLIER],MATCH(,INDIRECT(ADDRESS(ROW(NOTA[ID]),COLUMN(NOTA[ID]))&amp;":"&amp;ADDRESS(ROW(),COLUMN(NOTA[ID]))),-1)))</f>
        <v/>
      </c>
      <c r="AH450" s="35" t="str">
        <f ca="1">IF(NOTA[[#This Row],[ID_H]]="","",IF(NOTA[[#This Row],[FAKTUR]]="",INDIRECT(ADDRESS(ROW()-1,COLUMN())),NOTA[[#This Row],[FAKTUR]]))</f>
        <v/>
      </c>
      <c r="AI450" s="27" t="str">
        <f ca="1">IF(NOTA[[#This Row],[ID]]="","",COUNTIF(NOTA[ID_H],NOTA[[#This Row],[ID_H]]))</f>
        <v/>
      </c>
      <c r="AJ450" s="27" t="str">
        <f ca="1">IF(NOTA[[#This Row],[TGL.NOTA]]="",IF(NOTA[[#This Row],[SUPPLIER_H]]="","",AJ449),MONTH(NOTA[[#This Row],[TGL.NOTA]]))</f>
        <v/>
      </c>
      <c r="AK450" s="27" t="str">
        <f>LOWER(SUBSTITUTE(SUBSTITUTE(SUBSTITUTE(SUBSTITUTE(SUBSTITUTE(SUBSTITUTE(SUBSTITUTE(SUBSTITUTE(SUBSTITUTE(NOTA[NAMA BARANG]," ",),".",""),"-",""),"(",""),")",""),",",""),"/",""),"""",""),"+",""))</f>
        <v/>
      </c>
      <c r="AL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0" s="27" t="str">
        <f>IF(NOTA[[#This Row],[CONCAT4]]="","",_xlfn.IFNA(MATCH(NOTA[[#This Row],[CONCAT4]],[2]!RAW[CONCAT_H],0),FALSE))</f>
        <v/>
      </c>
      <c r="AP450" s="146" t="str">
        <f>IF(NOTA[[#This Row],[CONCAT1]]="","",MATCH(NOTA[[#This Row],[CONCAT1]],[3]!db[NB NOTA_C],0)+1)</f>
        <v/>
      </c>
    </row>
    <row r="451" spans="1:42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 t="str">
        <f ca="1">IF(NOTA[[#This Row],[NAMA BARANG]]="","",INDEX(NOTA[ID],MATCH(,INDIRECT(ADDRESS(ROW(NOTA[ID]),COLUMN(NOTA[ID]))&amp;":"&amp;ADDRESS(ROW(),COLUMN(NOTA[ID]))),-1)))</f>
        <v/>
      </c>
      <c r="E451" s="14"/>
      <c r="F451" s="16"/>
      <c r="G451" s="16"/>
      <c r="H451" s="20"/>
      <c r="I451" s="16"/>
      <c r="J451" s="37"/>
      <c r="K451" s="16"/>
      <c r="L451" s="16"/>
      <c r="M451" s="28"/>
      <c r="N451" s="16"/>
      <c r="O451" s="16"/>
      <c r="P451" s="35"/>
      <c r="Q451" s="38"/>
      <c r="R451" s="28"/>
      <c r="S451" s="39"/>
      <c r="T451" s="39"/>
      <c r="U451" s="40"/>
      <c r="V451" s="26"/>
      <c r="W451" s="40" t="str">
        <f>IF(NOTA[[#This Row],[HARGA/ CTN]]="",NOTA[[#This Row],[JUMLAH_H]],NOTA[[#This Row],[HARGA/ CTN]]*IF(NOTA[[#This Row],[C]]="",0,NOTA[[#This Row],[C]]))</f>
        <v/>
      </c>
      <c r="X451" s="40" t="str">
        <f>IF(NOTA[[#This Row],[JUMLAH]]="","",NOTA[[#This Row],[JUMLAH]]*NOTA[[#This Row],[DISC 1]])</f>
        <v/>
      </c>
      <c r="Y451" s="40" t="str">
        <f>IF(NOTA[[#This Row],[JUMLAH]]="","",(NOTA[[#This Row],[JUMLAH]]-NOTA[[#This Row],[DISC 1-]])*NOTA[[#This Row],[DISC 2]])</f>
        <v/>
      </c>
      <c r="Z451" s="40" t="str">
        <f>IF(NOTA[[#This Row],[JUMLAH]]="","",NOTA[[#This Row],[DISC 1-]]+NOTA[[#This Row],[DISC 2-]])</f>
        <v/>
      </c>
      <c r="AA451" s="40" t="str">
        <f>IF(NOTA[[#This Row],[JUMLAH]]="","",NOTA[[#This Row],[JUMLAH]]-NOTA[[#This Row],[DISC]])</f>
        <v/>
      </c>
      <c r="AB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40" t="str">
        <f>IF(OR(NOTA[[#This Row],[QTY]]="",NOTA[[#This Row],[HARGA SATUAN]]="",),"",NOTA[[#This Row],[QTY]]*NOTA[[#This Row],[HARGA SATUAN]])</f>
        <v/>
      </c>
      <c r="AF451" s="37" t="str">
        <f ca="1">IF(NOTA[ID_H]="","",INDEX(NOTA[TANGGAL],MATCH(,INDIRECT(ADDRESS(ROW(NOTA[TANGGAL]),COLUMN(NOTA[TANGGAL]))&amp;":"&amp;ADDRESS(ROW(),COLUMN(NOTA[TANGGAL]))),-1)))</f>
        <v/>
      </c>
      <c r="AG451" s="35" t="str">
        <f ca="1">IF(NOTA[[#This Row],[NAMA BARANG]]="","",INDEX(NOTA[SUPPLIER],MATCH(,INDIRECT(ADDRESS(ROW(NOTA[ID]),COLUMN(NOTA[ID]))&amp;":"&amp;ADDRESS(ROW(),COLUMN(NOTA[ID]))),-1)))</f>
        <v/>
      </c>
      <c r="AH451" s="35" t="str">
        <f ca="1">IF(NOTA[[#This Row],[ID_H]]="","",IF(NOTA[[#This Row],[FAKTUR]]="",INDIRECT(ADDRESS(ROW()-1,COLUMN())),NOTA[[#This Row],[FAKTUR]]))</f>
        <v/>
      </c>
      <c r="AI451" s="27" t="str">
        <f ca="1">IF(NOTA[[#This Row],[ID]]="","",COUNTIF(NOTA[ID_H],NOTA[[#This Row],[ID_H]]))</f>
        <v/>
      </c>
      <c r="AJ451" s="27" t="str">
        <f ca="1">IF(NOTA[[#This Row],[TGL.NOTA]]="",IF(NOTA[[#This Row],[SUPPLIER_H]]="","",AJ450),MONTH(NOTA[[#This Row],[TGL.NOTA]]))</f>
        <v/>
      </c>
      <c r="AK451" s="27" t="str">
        <f>LOWER(SUBSTITUTE(SUBSTITUTE(SUBSTITUTE(SUBSTITUTE(SUBSTITUTE(SUBSTITUTE(SUBSTITUTE(SUBSTITUTE(SUBSTITUTE(NOTA[NAMA BARANG]," ",),".",""),"-",""),"(",""),")",""),",",""),"/",""),"""",""),"+",""))</f>
        <v/>
      </c>
      <c r="AL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1" s="27" t="str">
        <f>IF(NOTA[[#This Row],[CONCAT4]]="","",_xlfn.IFNA(MATCH(NOTA[[#This Row],[CONCAT4]],[2]!RAW[CONCAT_H],0),FALSE))</f>
        <v/>
      </c>
      <c r="AP451" s="146" t="str">
        <f>IF(NOTA[[#This Row],[CONCAT1]]="","",MATCH(NOTA[[#This Row],[CONCAT1]],[3]!db[NB NOTA_C],0)+1)</f>
        <v/>
      </c>
    </row>
    <row r="452" spans="1:42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40" t="str">
        <f>IF(OR(NOTA[[#This Row],[QTY]]="",NOTA[[#This Row],[HARGA SATUAN]]="",),"",NOTA[[#This Row],[QTY]]*NOTA[[#This Row],[HARGA SATUAN]])</f>
        <v/>
      </c>
      <c r="AF452" s="37" t="str">
        <f ca="1">IF(NOTA[ID_H]="","",INDEX(NOTA[TANGGAL],MATCH(,INDIRECT(ADDRESS(ROW(NOTA[TANGGAL]),COLUMN(NOTA[TANGGAL]))&amp;":"&amp;ADDRESS(ROW(),COLUMN(NOTA[TANGGAL]))),-1)))</f>
        <v/>
      </c>
      <c r="AG452" s="35" t="str">
        <f ca="1">IF(NOTA[[#This Row],[NAMA BARANG]]="","",INDEX(NOTA[SUPPLIER],MATCH(,INDIRECT(ADDRESS(ROW(NOTA[ID]),COLUMN(NOTA[ID]))&amp;":"&amp;ADDRESS(ROW(),COLUMN(NOTA[ID]))),-1)))</f>
        <v/>
      </c>
      <c r="AH452" s="35" t="str">
        <f ca="1">IF(NOTA[[#This Row],[ID_H]]="","",IF(NOTA[[#This Row],[FAKTUR]]="",INDIRECT(ADDRESS(ROW()-1,COLUMN())),NOTA[[#This Row],[FAKTUR]]))</f>
        <v/>
      </c>
      <c r="AI452" s="27" t="str">
        <f ca="1">IF(NOTA[[#This Row],[ID]]="","",COUNTIF(NOTA[ID_H],NOTA[[#This Row],[ID_H]]))</f>
        <v/>
      </c>
      <c r="AJ452" s="27" t="str">
        <f ca="1">IF(NOTA[[#This Row],[TGL.NOTA]]="",IF(NOTA[[#This Row],[SUPPLIER_H]]="","",AJ451),MONTH(NOTA[[#This Row],[TGL.NOTA]]))</f>
        <v/>
      </c>
      <c r="AK452" s="27" t="str">
        <f>LOWER(SUBSTITUTE(SUBSTITUTE(SUBSTITUTE(SUBSTITUTE(SUBSTITUTE(SUBSTITUTE(SUBSTITUTE(SUBSTITUTE(SUBSTITUTE(NOTA[NAMA BARANG]," ",),".",""),"-",""),"(",""),")",""),",",""),"/",""),"""",""),"+",""))</f>
        <v/>
      </c>
      <c r="AL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2" s="27" t="str">
        <f>IF(NOTA[[#This Row],[CONCAT4]]="","",_xlfn.IFNA(MATCH(NOTA[[#This Row],[CONCAT4]],[2]!RAW[CONCAT_H],0),FALSE))</f>
        <v/>
      </c>
      <c r="AP452" s="146" t="str">
        <f>IF(NOTA[[#This Row],[CONCAT1]]="","",MATCH(NOTA[[#This Row],[CONCAT1]],[3]!db[NB NOTA_C],0)+1)</f>
        <v/>
      </c>
    </row>
    <row r="453" spans="1:42" ht="20.100000000000001" customHeight="1" x14ac:dyDescent="0.25">
      <c r="A4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6" t="str">
        <f>IF(NOTA[[#This Row],[ID_P]]="","",MATCH(NOTA[[#This Row],[ID_P]],[1]!B_MSK[N_ID],0))</f>
        <v/>
      </c>
      <c r="D453" s="36" t="str">
        <f ca="1">IF(NOTA[[#This Row],[NAMA BARANG]]="","",INDEX(NOTA[ID],MATCH(,INDIRECT(ADDRESS(ROW(NOTA[ID]),COLUMN(NOTA[ID]))&amp;":"&amp;ADDRESS(ROW(),COLUMN(NOTA[ID]))),-1)))</f>
        <v/>
      </c>
      <c r="E453" s="14"/>
      <c r="F453" s="16"/>
      <c r="G453" s="16"/>
      <c r="H453" s="20"/>
      <c r="I453" s="16"/>
      <c r="J453" s="37"/>
      <c r="K453" s="16"/>
      <c r="L453" s="16"/>
      <c r="M453" s="28"/>
      <c r="N453" s="16"/>
      <c r="O453" s="16"/>
      <c r="P453" s="35"/>
      <c r="Q453" s="38"/>
      <c r="R453" s="28"/>
      <c r="S453" s="39"/>
      <c r="T453" s="39"/>
      <c r="U453" s="40"/>
      <c r="V453" s="26"/>
      <c r="W453" s="40" t="str">
        <f>IF(NOTA[[#This Row],[HARGA/ CTN]]="",NOTA[[#This Row],[JUMLAH_H]],NOTA[[#This Row],[HARGA/ CTN]]*IF(NOTA[[#This Row],[C]]="",0,NOTA[[#This Row],[C]]))</f>
        <v/>
      </c>
      <c r="X453" s="40" t="str">
        <f>IF(NOTA[[#This Row],[JUMLAH]]="","",NOTA[[#This Row],[JUMLAH]]*NOTA[[#This Row],[DISC 1]])</f>
        <v/>
      </c>
      <c r="Y453" s="40" t="str">
        <f>IF(NOTA[[#This Row],[JUMLAH]]="","",(NOTA[[#This Row],[JUMLAH]]-NOTA[[#This Row],[DISC 1-]])*NOTA[[#This Row],[DISC 2]])</f>
        <v/>
      </c>
      <c r="Z453" s="40" t="str">
        <f>IF(NOTA[[#This Row],[JUMLAH]]="","",NOTA[[#This Row],[DISC 1-]]+NOTA[[#This Row],[DISC 2-]])</f>
        <v/>
      </c>
      <c r="AA453" s="40" t="str">
        <f>IF(NOTA[[#This Row],[JUMLAH]]="","",NOTA[[#This Row],[JUMLAH]]-NOTA[[#This Row],[DISC]])</f>
        <v/>
      </c>
      <c r="AB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0" t="str">
        <f>IF(OR(NOTA[[#This Row],[QTY]]="",NOTA[[#This Row],[HARGA SATUAN]]="",),"",NOTA[[#This Row],[QTY]]*NOTA[[#This Row],[HARGA SATUAN]])</f>
        <v/>
      </c>
      <c r="AF453" s="37" t="str">
        <f ca="1">IF(NOTA[ID_H]="","",INDEX(NOTA[TANGGAL],MATCH(,INDIRECT(ADDRESS(ROW(NOTA[TANGGAL]),COLUMN(NOTA[TANGGAL]))&amp;":"&amp;ADDRESS(ROW(),COLUMN(NOTA[TANGGAL]))),-1)))</f>
        <v/>
      </c>
      <c r="AG453" s="35" t="str">
        <f ca="1">IF(NOTA[[#This Row],[NAMA BARANG]]="","",INDEX(NOTA[SUPPLIER],MATCH(,INDIRECT(ADDRESS(ROW(NOTA[ID]),COLUMN(NOTA[ID]))&amp;":"&amp;ADDRESS(ROW(),COLUMN(NOTA[ID]))),-1)))</f>
        <v/>
      </c>
      <c r="AH453" s="35" t="str">
        <f ca="1">IF(NOTA[[#This Row],[ID_H]]="","",IF(NOTA[[#This Row],[FAKTUR]]="",INDIRECT(ADDRESS(ROW()-1,COLUMN())),NOTA[[#This Row],[FAKTUR]]))</f>
        <v/>
      </c>
      <c r="AI453" s="27" t="str">
        <f ca="1">IF(NOTA[[#This Row],[ID]]="","",COUNTIF(NOTA[ID_H],NOTA[[#This Row],[ID_H]]))</f>
        <v/>
      </c>
      <c r="AJ453" s="27" t="str">
        <f ca="1">IF(NOTA[[#This Row],[TGL.NOTA]]="",IF(NOTA[[#This Row],[SUPPLIER_H]]="","",AJ452),MONTH(NOTA[[#This Row],[TGL.NOTA]]))</f>
        <v/>
      </c>
      <c r="AK453" s="27" t="str">
        <f>LOWER(SUBSTITUTE(SUBSTITUTE(SUBSTITUTE(SUBSTITUTE(SUBSTITUTE(SUBSTITUTE(SUBSTITUTE(SUBSTITUTE(SUBSTITUTE(NOTA[NAMA BARANG]," ",),".",""),"-",""),"(",""),")",""),",",""),"/",""),"""",""),"+",""))</f>
        <v/>
      </c>
      <c r="AL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3" s="27" t="str">
        <f>IF(NOTA[[#This Row],[CONCAT4]]="","",_xlfn.IFNA(MATCH(NOTA[[#This Row],[CONCAT4]],[2]!RAW[CONCAT_H],0),FALSE))</f>
        <v/>
      </c>
      <c r="AP453" s="146" t="str">
        <f>IF(NOTA[[#This Row],[CONCAT1]]="","",MATCH(NOTA[[#This Row],[CONCAT1]],[3]!db[NB NOTA_C],0)+1)</f>
        <v/>
      </c>
    </row>
    <row r="454" spans="1:42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 t="str">
        <f ca="1">IF(NOTA[[#This Row],[NAMA BARANG]]="","",INDEX(NOTA[ID],MATCH(,INDIRECT(ADDRESS(ROW(NOTA[ID]),COLUMN(NOTA[ID]))&amp;":"&amp;ADDRESS(ROW(),COLUMN(NOTA[ID]))),-1)))</f>
        <v/>
      </c>
      <c r="E454" s="14"/>
      <c r="F454" s="16"/>
      <c r="G454" s="16"/>
      <c r="H454" s="20"/>
      <c r="I454" s="16"/>
      <c r="J454" s="37"/>
      <c r="K454" s="16"/>
      <c r="L454" s="16"/>
      <c r="M454" s="28"/>
      <c r="N454" s="16"/>
      <c r="O454" s="16"/>
      <c r="P454" s="35"/>
      <c r="Q454" s="38"/>
      <c r="R454" s="28"/>
      <c r="S454" s="39"/>
      <c r="T454" s="39"/>
      <c r="U454" s="40"/>
      <c r="V454" s="26"/>
      <c r="W454" s="40" t="str">
        <f>IF(NOTA[[#This Row],[HARGA/ CTN]]="",NOTA[[#This Row],[JUMLAH_H]],NOTA[[#This Row],[HARGA/ CTN]]*IF(NOTA[[#This Row],[C]]="",0,NOTA[[#This Row],[C]]))</f>
        <v/>
      </c>
      <c r="X454" s="40" t="str">
        <f>IF(NOTA[[#This Row],[JUMLAH]]="","",NOTA[[#This Row],[JUMLAH]]*NOTA[[#This Row],[DISC 1]])</f>
        <v/>
      </c>
      <c r="Y454" s="40" t="str">
        <f>IF(NOTA[[#This Row],[JUMLAH]]="","",(NOTA[[#This Row],[JUMLAH]]-NOTA[[#This Row],[DISC 1-]])*NOTA[[#This Row],[DISC 2]])</f>
        <v/>
      </c>
      <c r="Z454" s="40" t="str">
        <f>IF(NOTA[[#This Row],[JUMLAH]]="","",NOTA[[#This Row],[DISC 1-]]+NOTA[[#This Row],[DISC 2-]])</f>
        <v/>
      </c>
      <c r="AA454" s="40" t="str">
        <f>IF(NOTA[[#This Row],[JUMLAH]]="","",NOTA[[#This Row],[JUMLAH]]-NOTA[[#This Row],[DISC]])</f>
        <v/>
      </c>
      <c r="AB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40" t="str">
        <f>IF(OR(NOTA[[#This Row],[QTY]]="",NOTA[[#This Row],[HARGA SATUAN]]="",),"",NOTA[[#This Row],[QTY]]*NOTA[[#This Row],[HARGA SATUAN]])</f>
        <v/>
      </c>
      <c r="AF454" s="37" t="str">
        <f ca="1">IF(NOTA[ID_H]="","",INDEX(NOTA[TANGGAL],MATCH(,INDIRECT(ADDRESS(ROW(NOTA[TANGGAL]),COLUMN(NOTA[TANGGAL]))&amp;":"&amp;ADDRESS(ROW(),COLUMN(NOTA[TANGGAL]))),-1)))</f>
        <v/>
      </c>
      <c r="AG454" s="35" t="str">
        <f ca="1">IF(NOTA[[#This Row],[NAMA BARANG]]="","",INDEX(NOTA[SUPPLIER],MATCH(,INDIRECT(ADDRESS(ROW(NOTA[ID]),COLUMN(NOTA[ID]))&amp;":"&amp;ADDRESS(ROW(),COLUMN(NOTA[ID]))),-1)))</f>
        <v/>
      </c>
      <c r="AH454" s="35" t="str">
        <f ca="1">IF(NOTA[[#This Row],[ID_H]]="","",IF(NOTA[[#This Row],[FAKTUR]]="",INDIRECT(ADDRESS(ROW()-1,COLUMN())),NOTA[[#This Row],[FAKTUR]]))</f>
        <v/>
      </c>
      <c r="AI454" s="27" t="str">
        <f ca="1">IF(NOTA[[#This Row],[ID]]="","",COUNTIF(NOTA[ID_H],NOTA[[#This Row],[ID_H]]))</f>
        <v/>
      </c>
      <c r="AJ454" s="27" t="str">
        <f ca="1">IF(NOTA[[#This Row],[TGL.NOTA]]="",IF(NOTA[[#This Row],[SUPPLIER_H]]="","",AJ453),MONTH(NOTA[[#This Row],[TGL.NOTA]]))</f>
        <v/>
      </c>
      <c r="AK454" s="27" t="str">
        <f>LOWER(SUBSTITUTE(SUBSTITUTE(SUBSTITUTE(SUBSTITUTE(SUBSTITUTE(SUBSTITUTE(SUBSTITUTE(SUBSTITUTE(SUBSTITUTE(NOTA[NAMA BARANG]," ",),".",""),"-",""),"(",""),")",""),",",""),"/",""),"""",""),"+",""))</f>
        <v/>
      </c>
      <c r="AL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4" s="27" t="str">
        <f>IF(NOTA[[#This Row],[CONCAT4]]="","",_xlfn.IFNA(MATCH(NOTA[[#This Row],[CONCAT4]],[2]!RAW[CONCAT_H],0),FALSE))</f>
        <v/>
      </c>
      <c r="AP454" s="146" t="str">
        <f>IF(NOTA[[#This Row],[CONCAT1]]="","",MATCH(NOTA[[#This Row],[CONCAT1]],[3]!db[NB NOTA_C],0)+1)</f>
        <v/>
      </c>
    </row>
    <row r="455" spans="1:42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 t="str">
        <f ca="1">IF(NOTA[[#This Row],[NAMA BARANG]]="","",INDEX(NOTA[ID],MATCH(,INDIRECT(ADDRESS(ROW(NOTA[ID]),COLUMN(NOTA[ID]))&amp;":"&amp;ADDRESS(ROW(),COLUMN(NOTA[ID]))),-1)))</f>
        <v/>
      </c>
      <c r="E455" s="14"/>
      <c r="F455" s="16"/>
      <c r="G455" s="16"/>
      <c r="H455" s="20"/>
      <c r="I455" s="16"/>
      <c r="J455" s="37"/>
      <c r="K455" s="16"/>
      <c r="L455" s="16"/>
      <c r="M455" s="28"/>
      <c r="N455" s="36"/>
      <c r="O455" s="16"/>
      <c r="P455" s="35"/>
      <c r="Q455" s="38"/>
      <c r="R455" s="28"/>
      <c r="S455" s="39"/>
      <c r="T455" s="39"/>
      <c r="U455" s="40"/>
      <c r="V455" s="26"/>
      <c r="W455" s="40" t="str">
        <f>IF(NOTA[[#This Row],[HARGA/ CTN]]="",NOTA[[#This Row],[JUMLAH_H]],NOTA[[#This Row],[HARGA/ CTN]]*IF(NOTA[[#This Row],[C]]="",0,NOTA[[#This Row],[C]]))</f>
        <v/>
      </c>
      <c r="X455" s="40" t="str">
        <f>IF(NOTA[[#This Row],[JUMLAH]]="","",NOTA[[#This Row],[JUMLAH]]*NOTA[[#This Row],[DISC 1]])</f>
        <v/>
      </c>
      <c r="Y455" s="40" t="str">
        <f>IF(NOTA[[#This Row],[JUMLAH]]="","",(NOTA[[#This Row],[JUMLAH]]-NOTA[[#This Row],[DISC 1-]])*NOTA[[#This Row],[DISC 2]])</f>
        <v/>
      </c>
      <c r="Z455" s="40" t="str">
        <f>IF(NOTA[[#This Row],[JUMLAH]]="","",NOTA[[#This Row],[DISC 1-]]+NOTA[[#This Row],[DISC 2-]])</f>
        <v/>
      </c>
      <c r="AA455" s="40" t="str">
        <f>IF(NOTA[[#This Row],[JUMLAH]]="","",NOTA[[#This Row],[JUMLAH]]-NOTA[[#This Row],[DISC]])</f>
        <v/>
      </c>
      <c r="AB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40" t="str">
        <f>IF(OR(NOTA[[#This Row],[QTY]]="",NOTA[[#This Row],[HARGA SATUAN]]="",),"",NOTA[[#This Row],[QTY]]*NOTA[[#This Row],[HARGA SATUAN]])</f>
        <v/>
      </c>
      <c r="AF455" s="37" t="str">
        <f ca="1">IF(NOTA[ID_H]="","",INDEX(NOTA[TANGGAL],MATCH(,INDIRECT(ADDRESS(ROW(NOTA[TANGGAL]),COLUMN(NOTA[TANGGAL]))&amp;":"&amp;ADDRESS(ROW(),COLUMN(NOTA[TANGGAL]))),-1)))</f>
        <v/>
      </c>
      <c r="AG455" s="35" t="str">
        <f ca="1">IF(NOTA[[#This Row],[NAMA BARANG]]="","",INDEX(NOTA[SUPPLIER],MATCH(,INDIRECT(ADDRESS(ROW(NOTA[ID]),COLUMN(NOTA[ID]))&amp;":"&amp;ADDRESS(ROW(),COLUMN(NOTA[ID]))),-1)))</f>
        <v/>
      </c>
      <c r="AH455" s="35" t="str">
        <f ca="1">IF(NOTA[[#This Row],[ID_H]]="","",IF(NOTA[[#This Row],[FAKTUR]]="",INDIRECT(ADDRESS(ROW()-1,COLUMN())),NOTA[[#This Row],[FAKTUR]]))</f>
        <v/>
      </c>
      <c r="AI455" s="27" t="str">
        <f ca="1">IF(NOTA[[#This Row],[ID]]="","",COUNTIF(NOTA[ID_H],NOTA[[#This Row],[ID_H]]))</f>
        <v/>
      </c>
      <c r="AJ455" s="27" t="str">
        <f ca="1">IF(NOTA[[#This Row],[TGL.NOTA]]="",IF(NOTA[[#This Row],[SUPPLIER_H]]="","",AJ454),MONTH(NOTA[[#This Row],[TGL.NOTA]]))</f>
        <v/>
      </c>
      <c r="AK455" s="27" t="str">
        <f>LOWER(SUBSTITUTE(SUBSTITUTE(SUBSTITUTE(SUBSTITUTE(SUBSTITUTE(SUBSTITUTE(SUBSTITUTE(SUBSTITUTE(SUBSTITUTE(NOTA[NAMA BARANG]," ",),".",""),"-",""),"(",""),")",""),",",""),"/",""),"""",""),"+",""))</f>
        <v/>
      </c>
      <c r="AL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5" s="27" t="str">
        <f>IF(NOTA[[#This Row],[CONCAT4]]="","",_xlfn.IFNA(MATCH(NOTA[[#This Row],[CONCAT4]],[2]!RAW[CONCAT_H],0),FALSE))</f>
        <v/>
      </c>
      <c r="AP455" s="146" t="str">
        <f>IF(NOTA[[#This Row],[CONCAT1]]="","",MATCH(NOTA[[#This Row],[CONCAT1]],[3]!db[NB NOTA_C],0)+1)</f>
        <v/>
      </c>
    </row>
    <row r="456" spans="1:42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 t="str">
        <f ca="1">IF(NOTA[[#This Row],[NAMA BARANG]]="","",INDEX(NOTA[ID],MATCH(,INDIRECT(ADDRESS(ROW(NOTA[ID]),COLUMN(NOTA[ID]))&amp;":"&amp;ADDRESS(ROW(),COLUMN(NOTA[ID]))),-1)))</f>
        <v/>
      </c>
      <c r="E456" s="14"/>
      <c r="F456" s="16"/>
      <c r="G456" s="16"/>
      <c r="H456" s="20"/>
      <c r="I456" s="16"/>
      <c r="J456" s="37"/>
      <c r="K456" s="16"/>
      <c r="L456" s="16"/>
      <c r="M456" s="28"/>
      <c r="N456" s="36"/>
      <c r="O456" s="16"/>
      <c r="P456" s="35"/>
      <c r="Q456" s="38"/>
      <c r="R456" s="28"/>
      <c r="S456" s="39"/>
      <c r="T456" s="39"/>
      <c r="U456" s="40"/>
      <c r="V456" s="26"/>
      <c r="W456" s="40" t="str">
        <f>IF(NOTA[[#This Row],[HARGA/ CTN]]="",NOTA[[#This Row],[JUMLAH_H]],NOTA[[#This Row],[HARGA/ CTN]]*IF(NOTA[[#This Row],[C]]="",0,NOTA[[#This Row],[C]]))</f>
        <v/>
      </c>
      <c r="X456" s="40" t="str">
        <f>IF(NOTA[[#This Row],[JUMLAH]]="","",NOTA[[#This Row],[JUMLAH]]*NOTA[[#This Row],[DISC 1]])</f>
        <v/>
      </c>
      <c r="Y456" s="40" t="str">
        <f>IF(NOTA[[#This Row],[JUMLAH]]="","",(NOTA[[#This Row],[JUMLAH]]-NOTA[[#This Row],[DISC 1-]])*NOTA[[#This Row],[DISC 2]])</f>
        <v/>
      </c>
      <c r="Z456" s="40" t="str">
        <f>IF(NOTA[[#This Row],[JUMLAH]]="","",NOTA[[#This Row],[DISC 1-]]+NOTA[[#This Row],[DISC 2-]])</f>
        <v/>
      </c>
      <c r="AA456" s="40" t="str">
        <f>IF(NOTA[[#This Row],[JUMLAH]]="","",NOTA[[#This Row],[JUMLAH]]-NOTA[[#This Row],[DISC]])</f>
        <v/>
      </c>
      <c r="AB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0" t="str">
        <f>IF(OR(NOTA[[#This Row],[QTY]]="",NOTA[[#This Row],[HARGA SATUAN]]="",),"",NOTA[[#This Row],[QTY]]*NOTA[[#This Row],[HARGA SATUAN]])</f>
        <v/>
      </c>
      <c r="AF456" s="37" t="str">
        <f ca="1">IF(NOTA[ID_H]="","",INDEX(NOTA[TANGGAL],MATCH(,INDIRECT(ADDRESS(ROW(NOTA[TANGGAL]),COLUMN(NOTA[TANGGAL]))&amp;":"&amp;ADDRESS(ROW(),COLUMN(NOTA[TANGGAL]))),-1)))</f>
        <v/>
      </c>
      <c r="AG456" s="35" t="str">
        <f ca="1">IF(NOTA[[#This Row],[NAMA BARANG]]="","",INDEX(NOTA[SUPPLIER],MATCH(,INDIRECT(ADDRESS(ROW(NOTA[ID]),COLUMN(NOTA[ID]))&amp;":"&amp;ADDRESS(ROW(),COLUMN(NOTA[ID]))),-1)))</f>
        <v/>
      </c>
      <c r="AH456" s="35" t="str">
        <f ca="1">IF(NOTA[[#This Row],[ID_H]]="","",IF(NOTA[[#This Row],[FAKTUR]]="",INDIRECT(ADDRESS(ROW()-1,COLUMN())),NOTA[[#This Row],[FAKTUR]]))</f>
        <v/>
      </c>
      <c r="AI456" s="27" t="str">
        <f ca="1">IF(NOTA[[#This Row],[ID]]="","",COUNTIF(NOTA[ID_H],NOTA[[#This Row],[ID_H]]))</f>
        <v/>
      </c>
      <c r="AJ456" s="27" t="str">
        <f ca="1">IF(NOTA[[#This Row],[TGL.NOTA]]="",IF(NOTA[[#This Row],[SUPPLIER_H]]="","",AJ455),MONTH(NOTA[[#This Row],[TGL.NOTA]]))</f>
        <v/>
      </c>
      <c r="AK456" s="27" t="str">
        <f>LOWER(SUBSTITUTE(SUBSTITUTE(SUBSTITUTE(SUBSTITUTE(SUBSTITUTE(SUBSTITUTE(SUBSTITUTE(SUBSTITUTE(SUBSTITUTE(NOTA[NAMA BARANG]," ",),".",""),"-",""),"(",""),")",""),",",""),"/",""),"""",""),"+",""))</f>
        <v/>
      </c>
      <c r="AL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6" s="27" t="str">
        <f>IF(NOTA[[#This Row],[CONCAT4]]="","",_xlfn.IFNA(MATCH(NOTA[[#This Row],[CONCAT4]],[2]!RAW[CONCAT_H],0),FALSE))</f>
        <v/>
      </c>
      <c r="AP456" s="146" t="str">
        <f>IF(NOTA[[#This Row],[CONCAT1]]="","",MATCH(NOTA[[#This Row],[CONCAT1]],[3]!db[NB NOTA_C],0)+1)</f>
        <v/>
      </c>
    </row>
    <row r="457" spans="1:42" ht="20.10000000000000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 t="str">
        <f ca="1">IF(NOTA[[#This Row],[NAMA BARANG]]="","",INDEX(NOTA[ID],MATCH(,INDIRECT(ADDRESS(ROW(NOTA[ID]),COLUMN(NOTA[ID]))&amp;":"&amp;ADDRESS(ROW(),COLUMN(NOTA[ID]))),-1)))</f>
        <v/>
      </c>
      <c r="E457" s="14"/>
      <c r="F457" s="16"/>
      <c r="G457" s="16"/>
      <c r="H457" s="20"/>
      <c r="I457" s="16"/>
      <c r="J457" s="37"/>
      <c r="K457" s="16"/>
      <c r="L457" s="16"/>
      <c r="M457" s="28"/>
      <c r="N457" s="36"/>
      <c r="O457" s="16"/>
      <c r="P457" s="35"/>
      <c r="Q457" s="38"/>
      <c r="R457" s="28"/>
      <c r="S457" s="39"/>
      <c r="T457" s="39"/>
      <c r="U457" s="40"/>
      <c r="V457" s="26"/>
      <c r="W457" s="40" t="str">
        <f>IF(NOTA[[#This Row],[HARGA/ CTN]]="",NOTA[[#This Row],[JUMLAH_H]],NOTA[[#This Row],[HARGA/ CTN]]*IF(NOTA[[#This Row],[C]]="",0,NOTA[[#This Row],[C]]))</f>
        <v/>
      </c>
      <c r="X457" s="40" t="str">
        <f>IF(NOTA[[#This Row],[JUMLAH]]="","",NOTA[[#This Row],[JUMLAH]]*NOTA[[#This Row],[DISC 1]])</f>
        <v/>
      </c>
      <c r="Y457" s="40" t="str">
        <f>IF(NOTA[[#This Row],[JUMLAH]]="","",(NOTA[[#This Row],[JUMLAH]]-NOTA[[#This Row],[DISC 1-]])*NOTA[[#This Row],[DISC 2]])</f>
        <v/>
      </c>
      <c r="Z457" s="40" t="str">
        <f>IF(NOTA[[#This Row],[JUMLAH]]="","",NOTA[[#This Row],[DISC 1-]]+NOTA[[#This Row],[DISC 2-]])</f>
        <v/>
      </c>
      <c r="AA457" s="40" t="str">
        <f>IF(NOTA[[#This Row],[JUMLAH]]="","",NOTA[[#This Row],[JUMLAH]]-NOTA[[#This Row],[DISC]])</f>
        <v/>
      </c>
      <c r="AB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40" t="str">
        <f>IF(OR(NOTA[[#This Row],[QTY]]="",NOTA[[#This Row],[HARGA SATUAN]]="",),"",NOTA[[#This Row],[QTY]]*NOTA[[#This Row],[HARGA SATUAN]])</f>
        <v/>
      </c>
      <c r="AF457" s="37" t="str">
        <f ca="1">IF(NOTA[ID_H]="","",INDEX(NOTA[TANGGAL],MATCH(,INDIRECT(ADDRESS(ROW(NOTA[TANGGAL]),COLUMN(NOTA[TANGGAL]))&amp;":"&amp;ADDRESS(ROW(),COLUMN(NOTA[TANGGAL]))),-1)))</f>
        <v/>
      </c>
      <c r="AG457" s="35" t="str">
        <f ca="1">IF(NOTA[[#This Row],[NAMA BARANG]]="","",INDEX(NOTA[SUPPLIER],MATCH(,INDIRECT(ADDRESS(ROW(NOTA[ID]),COLUMN(NOTA[ID]))&amp;":"&amp;ADDRESS(ROW(),COLUMN(NOTA[ID]))),-1)))</f>
        <v/>
      </c>
      <c r="AH457" s="35" t="str">
        <f ca="1">IF(NOTA[[#This Row],[ID_H]]="","",IF(NOTA[[#This Row],[FAKTUR]]="",INDIRECT(ADDRESS(ROW()-1,COLUMN())),NOTA[[#This Row],[FAKTUR]]))</f>
        <v/>
      </c>
      <c r="AI457" s="27" t="str">
        <f ca="1">IF(NOTA[[#This Row],[ID]]="","",COUNTIF(NOTA[ID_H],NOTA[[#This Row],[ID_H]]))</f>
        <v/>
      </c>
      <c r="AJ457" s="27" t="str">
        <f ca="1">IF(NOTA[[#This Row],[TGL.NOTA]]="",IF(NOTA[[#This Row],[SUPPLIER_H]]="","",AJ456),MONTH(NOTA[[#This Row],[TGL.NOTA]]))</f>
        <v/>
      </c>
      <c r="AK457" s="27" t="str">
        <f>LOWER(SUBSTITUTE(SUBSTITUTE(SUBSTITUTE(SUBSTITUTE(SUBSTITUTE(SUBSTITUTE(SUBSTITUTE(SUBSTITUTE(SUBSTITUTE(NOTA[NAMA BARANG]," ",),".",""),"-",""),"(",""),")",""),",",""),"/",""),"""",""),"+",""))</f>
        <v/>
      </c>
      <c r="AL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7" s="27" t="str">
        <f>IF(NOTA[[#This Row],[CONCAT4]]="","",_xlfn.IFNA(MATCH(NOTA[[#This Row],[CONCAT4]],[2]!RAW[CONCAT_H],0),FALSE))</f>
        <v/>
      </c>
      <c r="AP457" s="146" t="str">
        <f>IF(NOTA[[#This Row],[CONCAT1]]="","",MATCH(NOTA[[#This Row],[CONCAT1]],[3]!db[NB NOTA_C],0)+1)</f>
        <v/>
      </c>
    </row>
    <row r="458" spans="1:42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 t="str">
        <f ca="1">IF(NOTA[[#This Row],[NAMA BARANG]]="","",INDEX(NOTA[ID],MATCH(,INDIRECT(ADDRESS(ROW(NOTA[ID]),COLUMN(NOTA[ID]))&amp;":"&amp;ADDRESS(ROW(),COLUMN(NOTA[ID]))),-1)))</f>
        <v/>
      </c>
      <c r="E458" s="14"/>
      <c r="F458" s="16"/>
      <c r="G458" s="16"/>
      <c r="H458" s="20"/>
      <c r="I458" s="16"/>
      <c r="J458" s="37"/>
      <c r="K458" s="16"/>
      <c r="L458" s="16"/>
      <c r="M458" s="28"/>
      <c r="N458" s="36"/>
      <c r="O458" s="16"/>
      <c r="P458" s="35"/>
      <c r="Q458" s="38"/>
      <c r="R458" s="28"/>
      <c r="S458" s="39"/>
      <c r="T458" s="39"/>
      <c r="U458" s="40"/>
      <c r="V458" s="26"/>
      <c r="W458" s="40" t="str">
        <f>IF(NOTA[[#This Row],[HARGA/ CTN]]="",NOTA[[#This Row],[JUMLAH_H]],NOTA[[#This Row],[HARGA/ CTN]]*IF(NOTA[[#This Row],[C]]="",0,NOTA[[#This Row],[C]]))</f>
        <v/>
      </c>
      <c r="X458" s="40" t="str">
        <f>IF(NOTA[[#This Row],[JUMLAH]]="","",NOTA[[#This Row],[JUMLAH]]*NOTA[[#This Row],[DISC 1]])</f>
        <v/>
      </c>
      <c r="Y458" s="40" t="str">
        <f>IF(NOTA[[#This Row],[JUMLAH]]="","",(NOTA[[#This Row],[JUMLAH]]-NOTA[[#This Row],[DISC 1-]])*NOTA[[#This Row],[DISC 2]])</f>
        <v/>
      </c>
      <c r="Z458" s="40" t="str">
        <f>IF(NOTA[[#This Row],[JUMLAH]]="","",NOTA[[#This Row],[DISC 1-]]+NOTA[[#This Row],[DISC 2-]])</f>
        <v/>
      </c>
      <c r="AA458" s="40" t="str">
        <f>IF(NOTA[[#This Row],[JUMLAH]]="","",NOTA[[#This Row],[JUMLAH]]-NOTA[[#This Row],[DISC]])</f>
        <v/>
      </c>
      <c r="AB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0" t="str">
        <f>IF(OR(NOTA[[#This Row],[QTY]]="",NOTA[[#This Row],[HARGA SATUAN]]="",),"",NOTA[[#This Row],[QTY]]*NOTA[[#This Row],[HARGA SATUAN]])</f>
        <v/>
      </c>
      <c r="AF458" s="37" t="str">
        <f ca="1">IF(NOTA[ID_H]="","",INDEX(NOTA[TANGGAL],MATCH(,INDIRECT(ADDRESS(ROW(NOTA[TANGGAL]),COLUMN(NOTA[TANGGAL]))&amp;":"&amp;ADDRESS(ROW(),COLUMN(NOTA[TANGGAL]))),-1)))</f>
        <v/>
      </c>
      <c r="AG458" s="35" t="str">
        <f ca="1">IF(NOTA[[#This Row],[NAMA BARANG]]="","",INDEX(NOTA[SUPPLIER],MATCH(,INDIRECT(ADDRESS(ROW(NOTA[ID]),COLUMN(NOTA[ID]))&amp;":"&amp;ADDRESS(ROW(),COLUMN(NOTA[ID]))),-1)))</f>
        <v/>
      </c>
      <c r="AH458" s="35" t="str">
        <f ca="1">IF(NOTA[[#This Row],[ID_H]]="","",IF(NOTA[[#This Row],[FAKTUR]]="",INDIRECT(ADDRESS(ROW()-1,COLUMN())),NOTA[[#This Row],[FAKTUR]]))</f>
        <v/>
      </c>
      <c r="AI458" s="27" t="str">
        <f ca="1">IF(NOTA[[#This Row],[ID]]="","",COUNTIF(NOTA[ID_H],NOTA[[#This Row],[ID_H]]))</f>
        <v/>
      </c>
      <c r="AJ458" s="27" t="str">
        <f ca="1">IF(NOTA[[#This Row],[TGL.NOTA]]="",IF(NOTA[[#This Row],[SUPPLIER_H]]="","",AJ457),MONTH(NOTA[[#This Row],[TGL.NOTA]]))</f>
        <v/>
      </c>
      <c r="AK458" s="27" t="str">
        <f>LOWER(SUBSTITUTE(SUBSTITUTE(SUBSTITUTE(SUBSTITUTE(SUBSTITUTE(SUBSTITUTE(SUBSTITUTE(SUBSTITUTE(SUBSTITUTE(NOTA[NAMA BARANG]," ",),".",""),"-",""),"(",""),")",""),",",""),"/",""),"""",""),"+",""))</f>
        <v/>
      </c>
      <c r="AL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8" s="27" t="str">
        <f>IF(NOTA[[#This Row],[CONCAT4]]="","",_xlfn.IFNA(MATCH(NOTA[[#This Row],[CONCAT4]],[2]!RAW[CONCAT_H],0),FALSE))</f>
        <v/>
      </c>
      <c r="AP458" s="146" t="str">
        <f>IF(NOTA[[#This Row],[CONCAT1]]="","",MATCH(NOTA[[#This Row],[CONCAT1]],[3]!db[NB NOTA_C],0)+1)</f>
        <v/>
      </c>
    </row>
    <row r="459" spans="1:42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 t="str">
        <f ca="1">IF(NOTA[[#This Row],[NAMA BARANG]]="","",INDEX(NOTA[ID],MATCH(,INDIRECT(ADDRESS(ROW(NOTA[ID]),COLUMN(NOTA[ID]))&amp;":"&amp;ADDRESS(ROW(),COLUMN(NOTA[ID]))),-1)))</f>
        <v/>
      </c>
      <c r="E459" s="14"/>
      <c r="F459" s="16"/>
      <c r="G459" s="16"/>
      <c r="H459" s="20"/>
      <c r="I459" s="16"/>
      <c r="J459" s="37"/>
      <c r="K459" s="16"/>
      <c r="L459" s="16"/>
      <c r="M459" s="28"/>
      <c r="N459" s="36"/>
      <c r="O459" s="16"/>
      <c r="P459" s="35"/>
      <c r="Q459" s="38"/>
      <c r="R459" s="28"/>
      <c r="S459" s="39"/>
      <c r="T459" s="39"/>
      <c r="U459" s="40"/>
      <c r="V459" s="26"/>
      <c r="W459" s="40" t="str">
        <f>IF(NOTA[[#This Row],[HARGA/ CTN]]="",NOTA[[#This Row],[JUMLAH_H]],NOTA[[#This Row],[HARGA/ CTN]]*IF(NOTA[[#This Row],[C]]="",0,NOTA[[#This Row],[C]]))</f>
        <v/>
      </c>
      <c r="X459" s="40" t="str">
        <f>IF(NOTA[[#This Row],[JUMLAH]]="","",NOTA[[#This Row],[JUMLAH]]*NOTA[[#This Row],[DISC 1]])</f>
        <v/>
      </c>
      <c r="Y459" s="40" t="str">
        <f>IF(NOTA[[#This Row],[JUMLAH]]="","",(NOTA[[#This Row],[JUMLAH]]-NOTA[[#This Row],[DISC 1-]])*NOTA[[#This Row],[DISC 2]])</f>
        <v/>
      </c>
      <c r="Z459" s="40" t="str">
        <f>IF(NOTA[[#This Row],[JUMLAH]]="","",NOTA[[#This Row],[DISC 1-]]+NOTA[[#This Row],[DISC 2-]])</f>
        <v/>
      </c>
      <c r="AA459" s="40" t="str">
        <f>IF(NOTA[[#This Row],[JUMLAH]]="","",NOTA[[#This Row],[JUMLAH]]-NOTA[[#This Row],[DISC]])</f>
        <v/>
      </c>
      <c r="AB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40" t="str">
        <f>IF(OR(NOTA[[#This Row],[QTY]]="",NOTA[[#This Row],[HARGA SATUAN]]="",),"",NOTA[[#This Row],[QTY]]*NOTA[[#This Row],[HARGA SATUAN]])</f>
        <v/>
      </c>
      <c r="AF459" s="37" t="str">
        <f ca="1">IF(NOTA[ID_H]="","",INDEX(NOTA[TANGGAL],MATCH(,INDIRECT(ADDRESS(ROW(NOTA[TANGGAL]),COLUMN(NOTA[TANGGAL]))&amp;":"&amp;ADDRESS(ROW(),COLUMN(NOTA[TANGGAL]))),-1)))</f>
        <v/>
      </c>
      <c r="AG459" s="35" t="str">
        <f ca="1">IF(NOTA[[#This Row],[NAMA BARANG]]="","",INDEX(NOTA[SUPPLIER],MATCH(,INDIRECT(ADDRESS(ROW(NOTA[ID]),COLUMN(NOTA[ID]))&amp;":"&amp;ADDRESS(ROW(),COLUMN(NOTA[ID]))),-1)))</f>
        <v/>
      </c>
      <c r="AH459" s="35" t="str">
        <f ca="1">IF(NOTA[[#This Row],[ID_H]]="","",IF(NOTA[[#This Row],[FAKTUR]]="",INDIRECT(ADDRESS(ROW()-1,COLUMN())),NOTA[[#This Row],[FAKTUR]]))</f>
        <v/>
      </c>
      <c r="AI459" s="27" t="str">
        <f ca="1">IF(NOTA[[#This Row],[ID]]="","",COUNTIF(NOTA[ID_H],NOTA[[#This Row],[ID_H]]))</f>
        <v/>
      </c>
      <c r="AJ459" s="27" t="str">
        <f ca="1">IF(NOTA[[#This Row],[TGL.NOTA]]="",IF(NOTA[[#This Row],[SUPPLIER_H]]="","",AJ458),MONTH(NOTA[[#This Row],[TGL.NOTA]]))</f>
        <v/>
      </c>
      <c r="AK459" s="27" t="str">
        <f>LOWER(SUBSTITUTE(SUBSTITUTE(SUBSTITUTE(SUBSTITUTE(SUBSTITUTE(SUBSTITUTE(SUBSTITUTE(SUBSTITUTE(SUBSTITUTE(NOTA[NAMA BARANG]," ",),".",""),"-",""),"(",""),")",""),",",""),"/",""),"""",""),"+",""))</f>
        <v/>
      </c>
      <c r="AL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9" s="27" t="str">
        <f>IF(NOTA[[#This Row],[CONCAT4]]="","",_xlfn.IFNA(MATCH(NOTA[[#This Row],[CONCAT4]],[2]!RAW[CONCAT_H],0),FALSE))</f>
        <v/>
      </c>
      <c r="AP459" s="146" t="str">
        <f>IF(NOTA[[#This Row],[CONCAT1]]="","",MATCH(NOTA[[#This Row],[CONCAT1]],[3]!db[NB NOTA_C],0)+1)</f>
        <v/>
      </c>
    </row>
    <row r="460" spans="1:42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 t="str">
        <f ca="1">IF(NOTA[[#This Row],[NAMA BARANG]]="","",INDEX(NOTA[ID],MATCH(,INDIRECT(ADDRESS(ROW(NOTA[ID]),COLUMN(NOTA[ID]))&amp;":"&amp;ADDRESS(ROW(),COLUMN(NOTA[ID]))),-1)))</f>
        <v/>
      </c>
      <c r="E460" s="14"/>
      <c r="F460" s="16"/>
      <c r="G460" s="16"/>
      <c r="H460" s="20"/>
      <c r="I460" s="16"/>
      <c r="J460" s="37"/>
      <c r="K460" s="16"/>
      <c r="L460" s="16"/>
      <c r="M460" s="28"/>
      <c r="N460" s="36"/>
      <c r="O460" s="16"/>
      <c r="P460" s="35"/>
      <c r="Q460" s="38"/>
      <c r="R460" s="28"/>
      <c r="S460" s="39"/>
      <c r="T460" s="39"/>
      <c r="U460" s="40"/>
      <c r="V460" s="26"/>
      <c r="W460" s="40" t="str">
        <f>IF(NOTA[[#This Row],[HARGA/ CTN]]="",NOTA[[#This Row],[JUMLAH_H]],NOTA[[#This Row],[HARGA/ CTN]]*IF(NOTA[[#This Row],[C]]="",0,NOTA[[#This Row],[C]]))</f>
        <v/>
      </c>
      <c r="X460" s="40" t="str">
        <f>IF(NOTA[[#This Row],[JUMLAH]]="","",NOTA[[#This Row],[JUMLAH]]*NOTA[[#This Row],[DISC 1]])</f>
        <v/>
      </c>
      <c r="Y460" s="40" t="str">
        <f>IF(NOTA[[#This Row],[JUMLAH]]="","",(NOTA[[#This Row],[JUMLAH]]-NOTA[[#This Row],[DISC 1-]])*NOTA[[#This Row],[DISC 2]])</f>
        <v/>
      </c>
      <c r="Z460" s="40" t="str">
        <f>IF(NOTA[[#This Row],[JUMLAH]]="","",NOTA[[#This Row],[DISC 1-]]+NOTA[[#This Row],[DISC 2-]])</f>
        <v/>
      </c>
      <c r="AA460" s="40" t="str">
        <f>IF(NOTA[[#This Row],[JUMLAH]]="","",NOTA[[#This Row],[JUMLAH]]-NOTA[[#This Row],[DISC]])</f>
        <v/>
      </c>
      <c r="AB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0" t="str">
        <f>IF(OR(NOTA[[#This Row],[QTY]]="",NOTA[[#This Row],[HARGA SATUAN]]="",),"",NOTA[[#This Row],[QTY]]*NOTA[[#This Row],[HARGA SATUAN]])</f>
        <v/>
      </c>
      <c r="AF460" s="37" t="str">
        <f ca="1">IF(NOTA[ID_H]="","",INDEX(NOTA[TANGGAL],MATCH(,INDIRECT(ADDRESS(ROW(NOTA[TANGGAL]),COLUMN(NOTA[TANGGAL]))&amp;":"&amp;ADDRESS(ROW(),COLUMN(NOTA[TANGGAL]))),-1)))</f>
        <v/>
      </c>
      <c r="AG460" s="35" t="str">
        <f ca="1">IF(NOTA[[#This Row],[NAMA BARANG]]="","",INDEX(NOTA[SUPPLIER],MATCH(,INDIRECT(ADDRESS(ROW(NOTA[ID]),COLUMN(NOTA[ID]))&amp;":"&amp;ADDRESS(ROW(),COLUMN(NOTA[ID]))),-1)))</f>
        <v/>
      </c>
      <c r="AH460" s="35" t="str">
        <f ca="1">IF(NOTA[[#This Row],[ID_H]]="","",IF(NOTA[[#This Row],[FAKTUR]]="",INDIRECT(ADDRESS(ROW()-1,COLUMN())),NOTA[[#This Row],[FAKTUR]]))</f>
        <v/>
      </c>
      <c r="AI460" s="27" t="str">
        <f ca="1">IF(NOTA[[#This Row],[ID]]="","",COUNTIF(NOTA[ID_H],NOTA[[#This Row],[ID_H]]))</f>
        <v/>
      </c>
      <c r="AJ460" s="27" t="str">
        <f ca="1">IF(NOTA[[#This Row],[TGL.NOTA]]="",IF(NOTA[[#This Row],[SUPPLIER_H]]="","",AJ459),MONTH(NOTA[[#This Row],[TGL.NOTA]]))</f>
        <v/>
      </c>
      <c r="AK460" s="27" t="str">
        <f>LOWER(SUBSTITUTE(SUBSTITUTE(SUBSTITUTE(SUBSTITUTE(SUBSTITUTE(SUBSTITUTE(SUBSTITUTE(SUBSTITUTE(SUBSTITUTE(NOTA[NAMA BARANG]," ",),".",""),"-",""),"(",""),")",""),",",""),"/",""),"""",""),"+",""))</f>
        <v/>
      </c>
      <c r="AL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0" s="27" t="str">
        <f>IF(NOTA[[#This Row],[CONCAT4]]="","",_xlfn.IFNA(MATCH(NOTA[[#This Row],[CONCAT4]],[2]!RAW[CONCAT_H],0),FALSE))</f>
        <v/>
      </c>
      <c r="AP460" s="146" t="str">
        <f>IF(NOTA[[#This Row],[CONCAT1]]="","",MATCH(NOTA[[#This Row],[CONCAT1]],[3]!db[NB NOTA_C],0)+1)</f>
        <v/>
      </c>
    </row>
    <row r="461" spans="1:42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40" t="str">
        <f>IF(OR(NOTA[[#This Row],[QTY]]="",NOTA[[#This Row],[HARGA SATUAN]]="",),"",NOTA[[#This Row],[QTY]]*NOTA[[#This Row],[HARGA SATUAN]])</f>
        <v/>
      </c>
      <c r="AF461" s="37" t="str">
        <f ca="1">IF(NOTA[ID_H]="","",INDEX(NOTA[TANGGAL],MATCH(,INDIRECT(ADDRESS(ROW(NOTA[TANGGAL]),COLUMN(NOTA[TANGGAL]))&amp;":"&amp;ADDRESS(ROW(),COLUMN(NOTA[TANGGAL]))),-1)))</f>
        <v/>
      </c>
      <c r="AG461" s="35" t="str">
        <f ca="1">IF(NOTA[[#This Row],[NAMA BARANG]]="","",INDEX(NOTA[SUPPLIER],MATCH(,INDIRECT(ADDRESS(ROW(NOTA[ID]),COLUMN(NOTA[ID]))&amp;":"&amp;ADDRESS(ROW(),COLUMN(NOTA[ID]))),-1)))</f>
        <v/>
      </c>
      <c r="AH461" s="35" t="str">
        <f ca="1">IF(NOTA[[#This Row],[ID_H]]="","",IF(NOTA[[#This Row],[FAKTUR]]="",INDIRECT(ADDRESS(ROW()-1,COLUMN())),NOTA[[#This Row],[FAKTUR]]))</f>
        <v/>
      </c>
      <c r="AI461" s="27" t="str">
        <f ca="1">IF(NOTA[[#This Row],[ID]]="","",COUNTIF(NOTA[ID_H],NOTA[[#This Row],[ID_H]]))</f>
        <v/>
      </c>
      <c r="AJ461" s="27" t="str">
        <f ca="1">IF(NOTA[[#This Row],[TGL.NOTA]]="",IF(NOTA[[#This Row],[SUPPLIER_H]]="","",AJ460),MONTH(NOTA[[#This Row],[TGL.NOTA]]))</f>
        <v/>
      </c>
      <c r="AK461" s="27" t="str">
        <f>LOWER(SUBSTITUTE(SUBSTITUTE(SUBSTITUTE(SUBSTITUTE(SUBSTITUTE(SUBSTITUTE(SUBSTITUTE(SUBSTITUTE(SUBSTITUTE(NOTA[NAMA BARANG]," ",),".",""),"-",""),"(",""),")",""),",",""),"/",""),"""",""),"+",""))</f>
        <v/>
      </c>
      <c r="AL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1" s="27" t="str">
        <f>IF(NOTA[[#This Row],[CONCAT4]]="","",_xlfn.IFNA(MATCH(NOTA[[#This Row],[CONCAT4]],[2]!RAW[CONCAT_H],0),FALSE))</f>
        <v/>
      </c>
      <c r="AP461" s="146" t="str">
        <f>IF(NOTA[[#This Row],[CONCAT1]]="","",MATCH(NOTA[[#This Row],[CONCAT1]],[3]!db[NB NOTA_C],0)+1)</f>
        <v/>
      </c>
    </row>
    <row r="462" spans="1:42" ht="20.100000000000001" customHeight="1" x14ac:dyDescent="0.25">
      <c r="A4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6" t="str">
        <f>IF(NOTA[[#This Row],[ID_P]]="","",MATCH(NOTA[[#This Row],[ID_P]],[1]!B_MSK[N_ID],0))</f>
        <v/>
      </c>
      <c r="D462" s="36" t="str">
        <f ca="1">IF(NOTA[[#This Row],[NAMA BARANG]]="","",INDEX(NOTA[ID],MATCH(,INDIRECT(ADDRESS(ROW(NOTA[ID]),COLUMN(NOTA[ID]))&amp;":"&amp;ADDRESS(ROW(),COLUMN(NOTA[ID]))),-1)))</f>
        <v/>
      </c>
      <c r="E462" s="14"/>
      <c r="F462" s="16"/>
      <c r="G462" s="16"/>
      <c r="H462" s="20"/>
      <c r="I462" s="16"/>
      <c r="J462" s="37"/>
      <c r="K462" s="16"/>
      <c r="L462" s="16"/>
      <c r="M462" s="28"/>
      <c r="N462" s="36"/>
      <c r="O462" s="16"/>
      <c r="P462" s="35"/>
      <c r="Q462" s="38"/>
      <c r="R462" s="28"/>
      <c r="S462" s="39"/>
      <c r="T462" s="39"/>
      <c r="U462" s="40"/>
      <c r="V462" s="26"/>
      <c r="W462" s="40" t="str">
        <f>IF(NOTA[[#This Row],[HARGA/ CTN]]="",NOTA[[#This Row],[JUMLAH_H]],NOTA[[#This Row],[HARGA/ CTN]]*IF(NOTA[[#This Row],[C]]="",0,NOTA[[#This Row],[C]]))</f>
        <v/>
      </c>
      <c r="X462" s="40" t="str">
        <f>IF(NOTA[[#This Row],[JUMLAH]]="","",NOTA[[#This Row],[JUMLAH]]*NOTA[[#This Row],[DISC 1]])</f>
        <v/>
      </c>
      <c r="Y462" s="40" t="str">
        <f>IF(NOTA[[#This Row],[JUMLAH]]="","",(NOTA[[#This Row],[JUMLAH]]-NOTA[[#This Row],[DISC 1-]])*NOTA[[#This Row],[DISC 2]])</f>
        <v/>
      </c>
      <c r="Z462" s="40" t="str">
        <f>IF(NOTA[[#This Row],[JUMLAH]]="","",NOTA[[#This Row],[DISC 1-]]+NOTA[[#This Row],[DISC 2-]])</f>
        <v/>
      </c>
      <c r="AA462" s="40" t="str">
        <f>IF(NOTA[[#This Row],[JUMLAH]]="","",NOTA[[#This Row],[JUMLAH]]-NOTA[[#This Row],[DISC]])</f>
        <v/>
      </c>
      <c r="AB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40" t="str">
        <f>IF(OR(NOTA[[#This Row],[QTY]]="",NOTA[[#This Row],[HARGA SATUAN]]="",),"",NOTA[[#This Row],[QTY]]*NOTA[[#This Row],[HARGA SATUAN]])</f>
        <v/>
      </c>
      <c r="AF462" s="37" t="str">
        <f ca="1">IF(NOTA[ID_H]="","",INDEX(NOTA[TANGGAL],MATCH(,INDIRECT(ADDRESS(ROW(NOTA[TANGGAL]),COLUMN(NOTA[TANGGAL]))&amp;":"&amp;ADDRESS(ROW(),COLUMN(NOTA[TANGGAL]))),-1)))</f>
        <v/>
      </c>
      <c r="AG462" s="35" t="str">
        <f ca="1">IF(NOTA[[#This Row],[NAMA BARANG]]="","",INDEX(NOTA[SUPPLIER],MATCH(,INDIRECT(ADDRESS(ROW(NOTA[ID]),COLUMN(NOTA[ID]))&amp;":"&amp;ADDRESS(ROW(),COLUMN(NOTA[ID]))),-1)))</f>
        <v/>
      </c>
      <c r="AH462" s="35" t="str">
        <f ca="1">IF(NOTA[[#This Row],[ID_H]]="","",IF(NOTA[[#This Row],[FAKTUR]]="",INDIRECT(ADDRESS(ROW()-1,COLUMN())),NOTA[[#This Row],[FAKTUR]]))</f>
        <v/>
      </c>
      <c r="AI462" s="27" t="str">
        <f ca="1">IF(NOTA[[#This Row],[ID]]="","",COUNTIF(NOTA[ID_H],NOTA[[#This Row],[ID_H]]))</f>
        <v/>
      </c>
      <c r="AJ462" s="27" t="str">
        <f ca="1">IF(NOTA[[#This Row],[TGL.NOTA]]="",IF(NOTA[[#This Row],[SUPPLIER_H]]="","",AJ461),MONTH(NOTA[[#This Row],[TGL.NOTA]]))</f>
        <v/>
      </c>
      <c r="AK462" s="27" t="str">
        <f>LOWER(SUBSTITUTE(SUBSTITUTE(SUBSTITUTE(SUBSTITUTE(SUBSTITUTE(SUBSTITUTE(SUBSTITUTE(SUBSTITUTE(SUBSTITUTE(NOTA[NAMA BARANG]," ",),".",""),"-",""),"(",""),")",""),",",""),"/",""),"""",""),"+",""))</f>
        <v/>
      </c>
      <c r="AL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2" s="27" t="str">
        <f>IF(NOTA[[#This Row],[CONCAT4]]="","",_xlfn.IFNA(MATCH(NOTA[[#This Row],[CONCAT4]],[2]!RAW[CONCAT_H],0),FALSE))</f>
        <v/>
      </c>
      <c r="AP462" s="146" t="str">
        <f>IF(NOTA[[#This Row],[CONCAT1]]="","",MATCH(NOTA[[#This Row],[CONCAT1]],[3]!db[NB NOTA_C],0)+1)</f>
        <v/>
      </c>
    </row>
    <row r="463" spans="1:42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 t="str">
        <f ca="1">IF(NOTA[[#This Row],[NAMA BARANG]]="","",INDEX(NOTA[ID],MATCH(,INDIRECT(ADDRESS(ROW(NOTA[ID]),COLUMN(NOTA[ID]))&amp;":"&amp;ADDRESS(ROW(),COLUMN(NOTA[ID]))),-1)))</f>
        <v/>
      </c>
      <c r="E463" s="14"/>
      <c r="F463" s="16"/>
      <c r="G463" s="16"/>
      <c r="H463" s="20"/>
      <c r="I463" s="16"/>
      <c r="J463" s="37"/>
      <c r="K463" s="16"/>
      <c r="L463" s="16"/>
      <c r="M463" s="28"/>
      <c r="N463" s="36"/>
      <c r="O463" s="16"/>
      <c r="P463" s="35"/>
      <c r="Q463" s="38"/>
      <c r="R463" s="28"/>
      <c r="S463" s="39"/>
      <c r="T463" s="39"/>
      <c r="U463" s="40"/>
      <c r="V463" s="26"/>
      <c r="W463" s="40" t="str">
        <f>IF(NOTA[[#This Row],[HARGA/ CTN]]="",NOTA[[#This Row],[JUMLAH_H]],NOTA[[#This Row],[HARGA/ CTN]]*IF(NOTA[[#This Row],[C]]="",0,NOTA[[#This Row],[C]]))</f>
        <v/>
      </c>
      <c r="X463" s="40" t="str">
        <f>IF(NOTA[[#This Row],[JUMLAH]]="","",NOTA[[#This Row],[JUMLAH]]*NOTA[[#This Row],[DISC 1]])</f>
        <v/>
      </c>
      <c r="Y463" s="40" t="str">
        <f>IF(NOTA[[#This Row],[JUMLAH]]="","",(NOTA[[#This Row],[JUMLAH]]-NOTA[[#This Row],[DISC 1-]])*NOTA[[#This Row],[DISC 2]])</f>
        <v/>
      </c>
      <c r="Z463" s="40" t="str">
        <f>IF(NOTA[[#This Row],[JUMLAH]]="","",NOTA[[#This Row],[DISC 1-]]+NOTA[[#This Row],[DISC 2-]])</f>
        <v/>
      </c>
      <c r="AA463" s="40" t="str">
        <f>IF(NOTA[[#This Row],[JUMLAH]]="","",NOTA[[#This Row],[JUMLAH]]-NOTA[[#This Row],[DISC]])</f>
        <v/>
      </c>
      <c r="AB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40" t="str">
        <f>IF(OR(NOTA[[#This Row],[QTY]]="",NOTA[[#This Row],[HARGA SATUAN]]="",),"",NOTA[[#This Row],[QTY]]*NOTA[[#This Row],[HARGA SATUAN]])</f>
        <v/>
      </c>
      <c r="AF463" s="37" t="str">
        <f ca="1">IF(NOTA[ID_H]="","",INDEX(NOTA[TANGGAL],MATCH(,INDIRECT(ADDRESS(ROW(NOTA[TANGGAL]),COLUMN(NOTA[TANGGAL]))&amp;":"&amp;ADDRESS(ROW(),COLUMN(NOTA[TANGGAL]))),-1)))</f>
        <v/>
      </c>
      <c r="AG463" s="35" t="str">
        <f ca="1">IF(NOTA[[#This Row],[NAMA BARANG]]="","",INDEX(NOTA[SUPPLIER],MATCH(,INDIRECT(ADDRESS(ROW(NOTA[ID]),COLUMN(NOTA[ID]))&amp;":"&amp;ADDRESS(ROW(),COLUMN(NOTA[ID]))),-1)))</f>
        <v/>
      </c>
      <c r="AH463" s="35" t="str">
        <f ca="1">IF(NOTA[[#This Row],[ID_H]]="","",IF(NOTA[[#This Row],[FAKTUR]]="",INDIRECT(ADDRESS(ROW()-1,COLUMN())),NOTA[[#This Row],[FAKTUR]]))</f>
        <v/>
      </c>
      <c r="AI463" s="27" t="str">
        <f ca="1">IF(NOTA[[#This Row],[ID]]="","",COUNTIF(NOTA[ID_H],NOTA[[#This Row],[ID_H]]))</f>
        <v/>
      </c>
      <c r="AJ463" s="27" t="str">
        <f ca="1">IF(NOTA[[#This Row],[TGL.NOTA]]="",IF(NOTA[[#This Row],[SUPPLIER_H]]="","",AJ462),MONTH(NOTA[[#This Row],[TGL.NOTA]]))</f>
        <v/>
      </c>
      <c r="AK463" s="27" t="str">
        <f>LOWER(SUBSTITUTE(SUBSTITUTE(SUBSTITUTE(SUBSTITUTE(SUBSTITUTE(SUBSTITUTE(SUBSTITUTE(SUBSTITUTE(SUBSTITUTE(NOTA[NAMA BARANG]," ",),".",""),"-",""),"(",""),")",""),",",""),"/",""),"""",""),"+",""))</f>
        <v/>
      </c>
      <c r="AL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3" s="27" t="str">
        <f>IF(NOTA[[#This Row],[CONCAT4]]="","",_xlfn.IFNA(MATCH(NOTA[[#This Row],[CONCAT4]],[2]!RAW[CONCAT_H],0),FALSE))</f>
        <v/>
      </c>
      <c r="AP463" s="146" t="str">
        <f>IF(NOTA[[#This Row],[CONCAT1]]="","",MATCH(NOTA[[#This Row],[CONCAT1]],[3]!db[NB NOTA_C],0)+1)</f>
        <v/>
      </c>
    </row>
    <row r="464" spans="1:42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40" t="str">
        <f>IF(OR(NOTA[[#This Row],[QTY]]="",NOTA[[#This Row],[HARGA SATUAN]]="",),"",NOTA[[#This Row],[QTY]]*NOTA[[#This Row],[HARGA SATUAN]])</f>
        <v/>
      </c>
      <c r="AF464" s="37" t="str">
        <f ca="1">IF(NOTA[ID_H]="","",INDEX(NOTA[TANGGAL],MATCH(,INDIRECT(ADDRESS(ROW(NOTA[TANGGAL]),COLUMN(NOTA[TANGGAL]))&amp;":"&amp;ADDRESS(ROW(),COLUMN(NOTA[TANGGAL]))),-1)))</f>
        <v/>
      </c>
      <c r="AG464" s="35" t="str">
        <f ca="1">IF(NOTA[[#This Row],[NAMA BARANG]]="","",INDEX(NOTA[SUPPLIER],MATCH(,INDIRECT(ADDRESS(ROW(NOTA[ID]),COLUMN(NOTA[ID]))&amp;":"&amp;ADDRESS(ROW(),COLUMN(NOTA[ID]))),-1)))</f>
        <v/>
      </c>
      <c r="AH464" s="35" t="str">
        <f ca="1">IF(NOTA[[#This Row],[ID_H]]="","",IF(NOTA[[#This Row],[FAKTUR]]="",INDIRECT(ADDRESS(ROW()-1,COLUMN())),NOTA[[#This Row],[FAKTUR]]))</f>
        <v/>
      </c>
      <c r="AI464" s="27" t="str">
        <f ca="1">IF(NOTA[[#This Row],[ID]]="","",COUNTIF(NOTA[ID_H],NOTA[[#This Row],[ID_H]]))</f>
        <v/>
      </c>
      <c r="AJ464" s="27" t="str">
        <f ca="1">IF(NOTA[[#This Row],[TGL.NOTA]]="",IF(NOTA[[#This Row],[SUPPLIER_H]]="","",AJ463),MONTH(NOTA[[#This Row],[TGL.NOTA]]))</f>
        <v/>
      </c>
      <c r="AK464" s="27" t="str">
        <f>LOWER(SUBSTITUTE(SUBSTITUTE(SUBSTITUTE(SUBSTITUTE(SUBSTITUTE(SUBSTITUTE(SUBSTITUTE(SUBSTITUTE(SUBSTITUTE(NOTA[NAMA BARANG]," ",),".",""),"-",""),"(",""),")",""),",",""),"/",""),"""",""),"+",""))</f>
        <v/>
      </c>
      <c r="AL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4" s="27" t="str">
        <f>IF(NOTA[[#This Row],[CONCAT4]]="","",_xlfn.IFNA(MATCH(NOTA[[#This Row],[CONCAT4]],[2]!RAW[CONCAT_H],0),FALSE))</f>
        <v/>
      </c>
      <c r="AP464" s="146" t="str">
        <f>IF(NOTA[[#This Row],[CONCAT1]]="","",MATCH(NOTA[[#This Row],[CONCAT1]],[3]!db[NB NOTA_C],0)+1)</f>
        <v/>
      </c>
    </row>
    <row r="465" spans="1:42" ht="20.100000000000001" customHeight="1" x14ac:dyDescent="0.25">
      <c r="A4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6" t="str">
        <f>IF(NOTA[[#This Row],[ID_P]]="","",MATCH(NOTA[[#This Row],[ID_P]],[1]!B_MSK[N_ID],0))</f>
        <v/>
      </c>
      <c r="D465" s="36" t="str">
        <f ca="1">IF(NOTA[[#This Row],[NAMA BARANG]]="","",INDEX(NOTA[ID],MATCH(,INDIRECT(ADDRESS(ROW(NOTA[ID]),COLUMN(NOTA[ID]))&amp;":"&amp;ADDRESS(ROW(),COLUMN(NOTA[ID]))),-1)))</f>
        <v/>
      </c>
      <c r="E465" s="14"/>
      <c r="F465" s="16"/>
      <c r="G465" s="16"/>
      <c r="H465" s="20"/>
      <c r="I465" s="16"/>
      <c r="J465" s="37"/>
      <c r="K465" s="16"/>
      <c r="L465" s="16"/>
      <c r="M465" s="28"/>
      <c r="N465" s="36"/>
      <c r="O465" s="16"/>
      <c r="P465" s="35"/>
      <c r="Q465" s="38"/>
      <c r="R465" s="28"/>
      <c r="S465" s="39"/>
      <c r="T465" s="39"/>
      <c r="U465" s="40"/>
      <c r="V465" s="26"/>
      <c r="W465" s="40" t="str">
        <f>IF(NOTA[[#This Row],[HARGA/ CTN]]="",NOTA[[#This Row],[JUMLAH_H]],NOTA[[#This Row],[HARGA/ CTN]]*IF(NOTA[[#This Row],[C]]="",0,NOTA[[#This Row],[C]]))</f>
        <v/>
      </c>
      <c r="X465" s="40" t="str">
        <f>IF(NOTA[[#This Row],[JUMLAH]]="","",NOTA[[#This Row],[JUMLAH]]*NOTA[[#This Row],[DISC 1]])</f>
        <v/>
      </c>
      <c r="Y465" s="40" t="str">
        <f>IF(NOTA[[#This Row],[JUMLAH]]="","",(NOTA[[#This Row],[JUMLAH]]-NOTA[[#This Row],[DISC 1-]])*NOTA[[#This Row],[DISC 2]])</f>
        <v/>
      </c>
      <c r="Z465" s="40" t="str">
        <f>IF(NOTA[[#This Row],[JUMLAH]]="","",NOTA[[#This Row],[DISC 1-]]+NOTA[[#This Row],[DISC 2-]])</f>
        <v/>
      </c>
      <c r="AA465" s="40" t="str">
        <f>IF(NOTA[[#This Row],[JUMLAH]]="","",NOTA[[#This Row],[JUMLAH]]-NOTA[[#This Row],[DISC]])</f>
        <v/>
      </c>
      <c r="AB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40" t="str">
        <f>IF(OR(NOTA[[#This Row],[QTY]]="",NOTA[[#This Row],[HARGA SATUAN]]="",),"",NOTA[[#This Row],[QTY]]*NOTA[[#This Row],[HARGA SATUAN]])</f>
        <v/>
      </c>
      <c r="AF465" s="37" t="str">
        <f ca="1">IF(NOTA[ID_H]="","",INDEX(NOTA[TANGGAL],MATCH(,INDIRECT(ADDRESS(ROW(NOTA[TANGGAL]),COLUMN(NOTA[TANGGAL]))&amp;":"&amp;ADDRESS(ROW(),COLUMN(NOTA[TANGGAL]))),-1)))</f>
        <v/>
      </c>
      <c r="AG465" s="35" t="str">
        <f ca="1">IF(NOTA[[#This Row],[NAMA BARANG]]="","",INDEX(NOTA[SUPPLIER],MATCH(,INDIRECT(ADDRESS(ROW(NOTA[ID]),COLUMN(NOTA[ID]))&amp;":"&amp;ADDRESS(ROW(),COLUMN(NOTA[ID]))),-1)))</f>
        <v/>
      </c>
      <c r="AH465" s="35" t="str">
        <f ca="1">IF(NOTA[[#This Row],[ID_H]]="","",IF(NOTA[[#This Row],[FAKTUR]]="",INDIRECT(ADDRESS(ROW()-1,COLUMN())),NOTA[[#This Row],[FAKTUR]]))</f>
        <v/>
      </c>
      <c r="AI465" s="27" t="str">
        <f ca="1">IF(NOTA[[#This Row],[ID]]="","",COUNTIF(NOTA[ID_H],NOTA[[#This Row],[ID_H]]))</f>
        <v/>
      </c>
      <c r="AJ465" s="27" t="str">
        <f ca="1">IF(NOTA[[#This Row],[TGL.NOTA]]="",IF(NOTA[[#This Row],[SUPPLIER_H]]="","",AJ464),MONTH(NOTA[[#This Row],[TGL.NOTA]]))</f>
        <v/>
      </c>
      <c r="AK465" s="27" t="str">
        <f>LOWER(SUBSTITUTE(SUBSTITUTE(SUBSTITUTE(SUBSTITUTE(SUBSTITUTE(SUBSTITUTE(SUBSTITUTE(SUBSTITUTE(SUBSTITUTE(NOTA[NAMA BARANG]," ",),".",""),"-",""),"(",""),")",""),",",""),"/",""),"""",""),"+",""))</f>
        <v/>
      </c>
      <c r="AL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5" s="27" t="str">
        <f>IF(NOTA[[#This Row],[CONCAT4]]="","",_xlfn.IFNA(MATCH(NOTA[[#This Row],[CONCAT4]],[2]!RAW[CONCAT_H],0),FALSE))</f>
        <v/>
      </c>
      <c r="AP465" s="146" t="str">
        <f>IF(NOTA[[#This Row],[CONCAT1]]="","",MATCH(NOTA[[#This Row],[CONCAT1]],[3]!db[NB NOTA_C],0)+1)</f>
        <v/>
      </c>
    </row>
    <row r="466" spans="1:42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 t="str">
        <f ca="1">IF(NOTA[[#This Row],[NAMA BARANG]]="","",INDEX(NOTA[ID],MATCH(,INDIRECT(ADDRESS(ROW(NOTA[ID]),COLUMN(NOTA[ID]))&amp;":"&amp;ADDRESS(ROW(),COLUMN(NOTA[ID]))),-1)))</f>
        <v/>
      </c>
      <c r="E466" s="14"/>
      <c r="F466" s="16"/>
      <c r="G466" s="16"/>
      <c r="H466" s="20"/>
      <c r="I466" s="16"/>
      <c r="J466" s="37"/>
      <c r="K466" s="16"/>
      <c r="L466" s="16"/>
      <c r="M466" s="28"/>
      <c r="N466" s="36"/>
      <c r="O466" s="16"/>
      <c r="P466" s="35"/>
      <c r="Q466" s="38"/>
      <c r="R466" s="28"/>
      <c r="S466" s="39"/>
      <c r="T466" s="39"/>
      <c r="U466" s="40"/>
      <c r="V466" s="26"/>
      <c r="W466" s="40" t="str">
        <f>IF(NOTA[[#This Row],[HARGA/ CTN]]="",NOTA[[#This Row],[JUMLAH_H]],NOTA[[#This Row],[HARGA/ CTN]]*IF(NOTA[[#This Row],[C]]="",0,NOTA[[#This Row],[C]]))</f>
        <v/>
      </c>
      <c r="X466" s="40" t="str">
        <f>IF(NOTA[[#This Row],[JUMLAH]]="","",NOTA[[#This Row],[JUMLAH]]*NOTA[[#This Row],[DISC 1]])</f>
        <v/>
      </c>
      <c r="Y466" s="40" t="str">
        <f>IF(NOTA[[#This Row],[JUMLAH]]="","",(NOTA[[#This Row],[JUMLAH]]-NOTA[[#This Row],[DISC 1-]])*NOTA[[#This Row],[DISC 2]])</f>
        <v/>
      </c>
      <c r="Z466" s="40" t="str">
        <f>IF(NOTA[[#This Row],[JUMLAH]]="","",NOTA[[#This Row],[DISC 1-]]+NOTA[[#This Row],[DISC 2-]])</f>
        <v/>
      </c>
      <c r="AA466" s="40" t="str">
        <f>IF(NOTA[[#This Row],[JUMLAH]]="","",NOTA[[#This Row],[JUMLAH]]-NOTA[[#This Row],[DISC]])</f>
        <v/>
      </c>
      <c r="AB4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40" t="str">
        <f>IF(OR(NOTA[[#This Row],[QTY]]="",NOTA[[#This Row],[HARGA SATUAN]]="",),"",NOTA[[#This Row],[QTY]]*NOTA[[#This Row],[HARGA SATUAN]])</f>
        <v/>
      </c>
      <c r="AF466" s="37" t="str">
        <f ca="1">IF(NOTA[ID_H]="","",INDEX(NOTA[TANGGAL],MATCH(,INDIRECT(ADDRESS(ROW(NOTA[TANGGAL]),COLUMN(NOTA[TANGGAL]))&amp;":"&amp;ADDRESS(ROW(),COLUMN(NOTA[TANGGAL]))),-1)))</f>
        <v/>
      </c>
      <c r="AG466" s="35" t="str">
        <f ca="1">IF(NOTA[[#This Row],[NAMA BARANG]]="","",INDEX(NOTA[SUPPLIER],MATCH(,INDIRECT(ADDRESS(ROW(NOTA[ID]),COLUMN(NOTA[ID]))&amp;":"&amp;ADDRESS(ROW(),COLUMN(NOTA[ID]))),-1)))</f>
        <v/>
      </c>
      <c r="AH466" s="35" t="str">
        <f ca="1">IF(NOTA[[#This Row],[ID_H]]="","",IF(NOTA[[#This Row],[FAKTUR]]="",INDIRECT(ADDRESS(ROW()-1,COLUMN())),NOTA[[#This Row],[FAKTUR]]))</f>
        <v/>
      </c>
      <c r="AI466" s="27" t="str">
        <f ca="1">IF(NOTA[[#This Row],[ID]]="","",COUNTIF(NOTA[ID_H],NOTA[[#This Row],[ID_H]]))</f>
        <v/>
      </c>
      <c r="AJ466" s="27" t="str">
        <f ca="1">IF(NOTA[[#This Row],[TGL.NOTA]]="",IF(NOTA[[#This Row],[SUPPLIER_H]]="","",AJ465),MONTH(NOTA[[#This Row],[TGL.NOTA]]))</f>
        <v/>
      </c>
      <c r="AK466" s="27" t="str">
        <f>LOWER(SUBSTITUTE(SUBSTITUTE(SUBSTITUTE(SUBSTITUTE(SUBSTITUTE(SUBSTITUTE(SUBSTITUTE(SUBSTITUTE(SUBSTITUTE(NOTA[NAMA BARANG]," ",),".",""),"-",""),"(",""),")",""),",",""),"/",""),"""",""),"+",""))</f>
        <v/>
      </c>
      <c r="AL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6" s="27" t="str">
        <f>IF(NOTA[[#This Row],[CONCAT4]]="","",_xlfn.IFNA(MATCH(NOTA[[#This Row],[CONCAT4]],[2]!RAW[CONCAT_H],0),FALSE))</f>
        <v/>
      </c>
      <c r="AP466" s="146" t="str">
        <f>IF(NOTA[[#This Row],[CONCAT1]]="","",MATCH(NOTA[[#This Row],[CONCAT1]],[3]!db[NB NOTA_C],0)+1)</f>
        <v/>
      </c>
    </row>
    <row r="467" spans="1:42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40" t="str">
        <f>IF(OR(NOTA[[#This Row],[QTY]]="",NOTA[[#This Row],[HARGA SATUAN]]="",),"",NOTA[[#This Row],[QTY]]*NOTA[[#This Row],[HARGA SATUAN]])</f>
        <v/>
      </c>
      <c r="AF467" s="37" t="str">
        <f ca="1">IF(NOTA[ID_H]="","",INDEX(NOTA[TANGGAL],MATCH(,INDIRECT(ADDRESS(ROW(NOTA[TANGGAL]),COLUMN(NOTA[TANGGAL]))&amp;":"&amp;ADDRESS(ROW(),COLUMN(NOTA[TANGGAL]))),-1)))</f>
        <v/>
      </c>
      <c r="AG467" s="35" t="str">
        <f ca="1">IF(NOTA[[#This Row],[NAMA BARANG]]="","",INDEX(NOTA[SUPPLIER],MATCH(,INDIRECT(ADDRESS(ROW(NOTA[ID]),COLUMN(NOTA[ID]))&amp;":"&amp;ADDRESS(ROW(),COLUMN(NOTA[ID]))),-1)))</f>
        <v/>
      </c>
      <c r="AH467" s="35" t="str">
        <f ca="1">IF(NOTA[[#This Row],[ID_H]]="","",IF(NOTA[[#This Row],[FAKTUR]]="",INDIRECT(ADDRESS(ROW()-1,COLUMN())),NOTA[[#This Row],[FAKTUR]]))</f>
        <v/>
      </c>
      <c r="AI467" s="27" t="str">
        <f ca="1">IF(NOTA[[#This Row],[ID]]="","",COUNTIF(NOTA[ID_H],NOTA[[#This Row],[ID_H]]))</f>
        <v/>
      </c>
      <c r="AJ467" s="27" t="str">
        <f ca="1">IF(NOTA[[#This Row],[TGL.NOTA]]="",IF(NOTA[[#This Row],[SUPPLIER_H]]="","",AJ466),MONTH(NOTA[[#This Row],[TGL.NOTA]]))</f>
        <v/>
      </c>
      <c r="AK467" s="27" t="str">
        <f>LOWER(SUBSTITUTE(SUBSTITUTE(SUBSTITUTE(SUBSTITUTE(SUBSTITUTE(SUBSTITUTE(SUBSTITUTE(SUBSTITUTE(SUBSTITUTE(NOTA[NAMA BARANG]," ",),".",""),"-",""),"(",""),")",""),",",""),"/",""),"""",""),"+",""))</f>
        <v/>
      </c>
      <c r="AL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7" s="27" t="str">
        <f>IF(NOTA[[#This Row],[CONCAT4]]="","",_xlfn.IFNA(MATCH(NOTA[[#This Row],[CONCAT4]],[2]!RAW[CONCAT_H],0),FALSE))</f>
        <v/>
      </c>
      <c r="AP467" s="146" t="str">
        <f>IF(NOTA[[#This Row],[CONCAT1]]="","",MATCH(NOTA[[#This Row],[CONCAT1]],[3]!db[NB NOTA_C],0)+1)</f>
        <v/>
      </c>
    </row>
    <row r="468" spans="1:42" ht="20.100000000000001" customHeight="1" x14ac:dyDescent="0.25">
      <c r="A4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6" t="str">
        <f>IF(NOTA[[#This Row],[ID_P]]="","",MATCH(NOTA[[#This Row],[ID_P]],[1]!B_MSK[N_ID],0))</f>
        <v/>
      </c>
      <c r="D468" s="36" t="str">
        <f ca="1">IF(NOTA[[#This Row],[NAMA BARANG]]="","",INDEX(NOTA[ID],MATCH(,INDIRECT(ADDRESS(ROW(NOTA[ID]),COLUMN(NOTA[ID]))&amp;":"&amp;ADDRESS(ROW(),COLUMN(NOTA[ID]))),-1)))</f>
        <v/>
      </c>
      <c r="E468" s="14"/>
      <c r="F468" s="16"/>
      <c r="G468" s="16"/>
      <c r="H468" s="20"/>
      <c r="I468" s="16"/>
      <c r="J468" s="37"/>
      <c r="K468" s="16"/>
      <c r="L468" s="16"/>
      <c r="M468" s="28"/>
      <c r="N468" s="36"/>
      <c r="O468" s="16"/>
      <c r="P468" s="35"/>
      <c r="Q468" s="38"/>
      <c r="R468" s="28"/>
      <c r="S468" s="39"/>
      <c r="T468" s="39"/>
      <c r="U468" s="40"/>
      <c r="V468" s="26"/>
      <c r="W468" s="40" t="str">
        <f>IF(NOTA[[#This Row],[HARGA/ CTN]]="",NOTA[[#This Row],[JUMLAH_H]],NOTA[[#This Row],[HARGA/ CTN]]*IF(NOTA[[#This Row],[C]]="",0,NOTA[[#This Row],[C]]))</f>
        <v/>
      </c>
      <c r="X468" s="40" t="str">
        <f>IF(NOTA[[#This Row],[JUMLAH]]="","",NOTA[[#This Row],[JUMLAH]]*NOTA[[#This Row],[DISC 1]])</f>
        <v/>
      </c>
      <c r="Y468" s="40" t="str">
        <f>IF(NOTA[[#This Row],[JUMLAH]]="","",(NOTA[[#This Row],[JUMLAH]]-NOTA[[#This Row],[DISC 1-]])*NOTA[[#This Row],[DISC 2]])</f>
        <v/>
      </c>
      <c r="Z468" s="40" t="str">
        <f>IF(NOTA[[#This Row],[JUMLAH]]="","",NOTA[[#This Row],[DISC 1-]]+NOTA[[#This Row],[DISC 2-]])</f>
        <v/>
      </c>
      <c r="AA468" s="40" t="str">
        <f>IF(NOTA[[#This Row],[JUMLAH]]="","",NOTA[[#This Row],[JUMLAH]]-NOTA[[#This Row],[DISC]])</f>
        <v/>
      </c>
      <c r="AB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40" t="str">
        <f>IF(OR(NOTA[[#This Row],[QTY]]="",NOTA[[#This Row],[HARGA SATUAN]]="",),"",NOTA[[#This Row],[QTY]]*NOTA[[#This Row],[HARGA SATUAN]])</f>
        <v/>
      </c>
      <c r="AF468" s="37" t="str">
        <f ca="1">IF(NOTA[ID_H]="","",INDEX(NOTA[TANGGAL],MATCH(,INDIRECT(ADDRESS(ROW(NOTA[TANGGAL]),COLUMN(NOTA[TANGGAL]))&amp;":"&amp;ADDRESS(ROW(),COLUMN(NOTA[TANGGAL]))),-1)))</f>
        <v/>
      </c>
      <c r="AG468" s="35" t="str">
        <f ca="1">IF(NOTA[[#This Row],[NAMA BARANG]]="","",INDEX(NOTA[SUPPLIER],MATCH(,INDIRECT(ADDRESS(ROW(NOTA[ID]),COLUMN(NOTA[ID]))&amp;":"&amp;ADDRESS(ROW(),COLUMN(NOTA[ID]))),-1)))</f>
        <v/>
      </c>
      <c r="AH468" s="35" t="str">
        <f ca="1">IF(NOTA[[#This Row],[ID_H]]="","",IF(NOTA[[#This Row],[FAKTUR]]="",INDIRECT(ADDRESS(ROW()-1,COLUMN())),NOTA[[#This Row],[FAKTUR]]))</f>
        <v/>
      </c>
      <c r="AI468" s="27" t="str">
        <f ca="1">IF(NOTA[[#This Row],[ID]]="","",COUNTIF(NOTA[ID_H],NOTA[[#This Row],[ID_H]]))</f>
        <v/>
      </c>
      <c r="AJ468" s="27" t="str">
        <f ca="1">IF(NOTA[[#This Row],[TGL.NOTA]]="",IF(NOTA[[#This Row],[SUPPLIER_H]]="","",AJ467),MONTH(NOTA[[#This Row],[TGL.NOTA]]))</f>
        <v/>
      </c>
      <c r="AK468" s="27" t="str">
        <f>LOWER(SUBSTITUTE(SUBSTITUTE(SUBSTITUTE(SUBSTITUTE(SUBSTITUTE(SUBSTITUTE(SUBSTITUTE(SUBSTITUTE(SUBSTITUTE(NOTA[NAMA BARANG]," ",),".",""),"-",""),"(",""),")",""),",",""),"/",""),"""",""),"+",""))</f>
        <v/>
      </c>
      <c r="AL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8" s="27" t="str">
        <f>IF(NOTA[[#This Row],[CONCAT4]]="","",_xlfn.IFNA(MATCH(NOTA[[#This Row],[CONCAT4]],[2]!RAW[CONCAT_H],0),FALSE))</f>
        <v/>
      </c>
      <c r="AP468" s="146" t="str">
        <f>IF(NOTA[[#This Row],[CONCAT1]]="","",MATCH(NOTA[[#This Row],[CONCAT1]],[3]!db[NB NOTA_C],0)+1)</f>
        <v/>
      </c>
    </row>
    <row r="469" spans="1:42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40" t="str">
        <f>IF(OR(NOTA[[#This Row],[QTY]]="",NOTA[[#This Row],[HARGA SATUAN]]="",),"",NOTA[[#This Row],[QTY]]*NOTA[[#This Row],[HARGA SATUAN]])</f>
        <v/>
      </c>
      <c r="AF469" s="37" t="str">
        <f ca="1">IF(NOTA[ID_H]="","",INDEX(NOTA[TANGGAL],MATCH(,INDIRECT(ADDRESS(ROW(NOTA[TANGGAL]),COLUMN(NOTA[TANGGAL]))&amp;":"&amp;ADDRESS(ROW(),COLUMN(NOTA[TANGGAL]))),-1)))</f>
        <v/>
      </c>
      <c r="AG469" s="35" t="str">
        <f ca="1">IF(NOTA[[#This Row],[NAMA BARANG]]="","",INDEX(NOTA[SUPPLIER],MATCH(,INDIRECT(ADDRESS(ROW(NOTA[ID]),COLUMN(NOTA[ID]))&amp;":"&amp;ADDRESS(ROW(),COLUMN(NOTA[ID]))),-1)))</f>
        <v/>
      </c>
      <c r="AH469" s="35" t="str">
        <f ca="1">IF(NOTA[[#This Row],[ID_H]]="","",IF(NOTA[[#This Row],[FAKTUR]]="",INDIRECT(ADDRESS(ROW()-1,COLUMN())),NOTA[[#This Row],[FAKTUR]]))</f>
        <v/>
      </c>
      <c r="AI469" s="27" t="str">
        <f ca="1">IF(NOTA[[#This Row],[ID]]="","",COUNTIF(NOTA[ID_H],NOTA[[#This Row],[ID_H]]))</f>
        <v/>
      </c>
      <c r="AJ469" s="27" t="str">
        <f ca="1">IF(NOTA[[#This Row],[TGL.NOTA]]="",IF(NOTA[[#This Row],[SUPPLIER_H]]="","",AJ468),MONTH(NOTA[[#This Row],[TGL.NOTA]]))</f>
        <v/>
      </c>
      <c r="AK469" s="27" t="str">
        <f>LOWER(SUBSTITUTE(SUBSTITUTE(SUBSTITUTE(SUBSTITUTE(SUBSTITUTE(SUBSTITUTE(SUBSTITUTE(SUBSTITUTE(SUBSTITUTE(NOTA[NAMA BARANG]," ",),".",""),"-",""),"(",""),")",""),",",""),"/",""),"""",""),"+",""))</f>
        <v/>
      </c>
      <c r="AL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9" s="27" t="str">
        <f>IF(NOTA[[#This Row],[CONCAT4]]="","",_xlfn.IFNA(MATCH(NOTA[[#This Row],[CONCAT4]],[2]!RAW[CONCAT_H],0),FALSE))</f>
        <v/>
      </c>
      <c r="AP469" s="146" t="str">
        <f>IF(NOTA[[#This Row],[CONCAT1]]="","",MATCH(NOTA[[#This Row],[CONCAT1]],[3]!db[NB NOTA_C],0)+1)</f>
        <v/>
      </c>
    </row>
    <row r="470" spans="1:42" ht="20.100000000000001" customHeight="1" x14ac:dyDescent="0.25">
      <c r="A4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6" t="str">
        <f>IF(NOTA[[#This Row],[ID_P]]="","",MATCH(NOTA[[#This Row],[ID_P]],[1]!B_MSK[N_ID],0))</f>
        <v/>
      </c>
      <c r="D470" s="36" t="str">
        <f ca="1">IF(NOTA[[#This Row],[NAMA BARANG]]="","",INDEX(NOTA[ID],MATCH(,INDIRECT(ADDRESS(ROW(NOTA[ID]),COLUMN(NOTA[ID]))&amp;":"&amp;ADDRESS(ROW(),COLUMN(NOTA[ID]))),-1)))</f>
        <v/>
      </c>
      <c r="E470" s="14"/>
      <c r="F470" s="16"/>
      <c r="G470" s="16"/>
      <c r="H470" s="20"/>
      <c r="I470" s="16"/>
      <c r="J470" s="37"/>
      <c r="K470" s="16"/>
      <c r="L470" s="16"/>
      <c r="M470" s="28"/>
      <c r="N470" s="36"/>
      <c r="O470" s="16"/>
      <c r="P470" s="35"/>
      <c r="Q470" s="38"/>
      <c r="R470" s="28"/>
      <c r="S470" s="39"/>
      <c r="T470" s="39"/>
      <c r="U470" s="40"/>
      <c r="V470" s="26"/>
      <c r="W470" s="40" t="str">
        <f>IF(NOTA[[#This Row],[HARGA/ CTN]]="",NOTA[[#This Row],[JUMLAH_H]],NOTA[[#This Row],[HARGA/ CTN]]*IF(NOTA[[#This Row],[C]]="",0,NOTA[[#This Row],[C]]))</f>
        <v/>
      </c>
      <c r="X470" s="40" t="str">
        <f>IF(NOTA[[#This Row],[JUMLAH]]="","",NOTA[[#This Row],[JUMLAH]]*NOTA[[#This Row],[DISC 1]])</f>
        <v/>
      </c>
      <c r="Y470" s="40" t="str">
        <f>IF(NOTA[[#This Row],[JUMLAH]]="","",(NOTA[[#This Row],[JUMLAH]]-NOTA[[#This Row],[DISC 1-]])*NOTA[[#This Row],[DISC 2]])</f>
        <v/>
      </c>
      <c r="Z470" s="40" t="str">
        <f>IF(NOTA[[#This Row],[JUMLAH]]="","",NOTA[[#This Row],[DISC 1-]]+NOTA[[#This Row],[DISC 2-]])</f>
        <v/>
      </c>
      <c r="AA470" s="40" t="str">
        <f>IF(NOTA[[#This Row],[JUMLAH]]="","",NOTA[[#This Row],[JUMLAH]]-NOTA[[#This Row],[DISC]])</f>
        <v/>
      </c>
      <c r="AB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40" t="str">
        <f>IF(OR(NOTA[[#This Row],[QTY]]="",NOTA[[#This Row],[HARGA SATUAN]]="",),"",NOTA[[#This Row],[QTY]]*NOTA[[#This Row],[HARGA SATUAN]])</f>
        <v/>
      </c>
      <c r="AF470" s="37" t="str">
        <f ca="1">IF(NOTA[ID_H]="","",INDEX(NOTA[TANGGAL],MATCH(,INDIRECT(ADDRESS(ROW(NOTA[TANGGAL]),COLUMN(NOTA[TANGGAL]))&amp;":"&amp;ADDRESS(ROW(),COLUMN(NOTA[TANGGAL]))),-1)))</f>
        <v/>
      </c>
      <c r="AG470" s="35" t="str">
        <f ca="1">IF(NOTA[[#This Row],[NAMA BARANG]]="","",INDEX(NOTA[SUPPLIER],MATCH(,INDIRECT(ADDRESS(ROW(NOTA[ID]),COLUMN(NOTA[ID]))&amp;":"&amp;ADDRESS(ROW(),COLUMN(NOTA[ID]))),-1)))</f>
        <v/>
      </c>
      <c r="AH470" s="35" t="str">
        <f ca="1">IF(NOTA[[#This Row],[ID_H]]="","",IF(NOTA[[#This Row],[FAKTUR]]="",INDIRECT(ADDRESS(ROW()-1,COLUMN())),NOTA[[#This Row],[FAKTUR]]))</f>
        <v/>
      </c>
      <c r="AI470" s="27" t="str">
        <f ca="1">IF(NOTA[[#This Row],[ID]]="","",COUNTIF(NOTA[ID_H],NOTA[[#This Row],[ID_H]]))</f>
        <v/>
      </c>
      <c r="AJ470" s="27" t="str">
        <f ca="1">IF(NOTA[[#This Row],[TGL.NOTA]]="",IF(NOTA[[#This Row],[SUPPLIER_H]]="","",AJ469),MONTH(NOTA[[#This Row],[TGL.NOTA]]))</f>
        <v/>
      </c>
      <c r="AK470" s="27" t="str">
        <f>LOWER(SUBSTITUTE(SUBSTITUTE(SUBSTITUTE(SUBSTITUTE(SUBSTITUTE(SUBSTITUTE(SUBSTITUTE(SUBSTITUTE(SUBSTITUTE(NOTA[NAMA BARANG]," ",),".",""),"-",""),"(",""),")",""),",",""),"/",""),"""",""),"+",""))</f>
        <v/>
      </c>
      <c r="AL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0" s="27" t="str">
        <f>IF(NOTA[[#This Row],[CONCAT4]]="","",_xlfn.IFNA(MATCH(NOTA[[#This Row],[CONCAT4]],[2]!RAW[CONCAT_H],0),FALSE))</f>
        <v/>
      </c>
      <c r="AP470" s="146" t="str">
        <f>IF(NOTA[[#This Row],[CONCAT1]]="","",MATCH(NOTA[[#This Row],[CONCAT1]],[3]!db[NB NOTA_C],0)+1)</f>
        <v/>
      </c>
    </row>
    <row r="471" spans="1:42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 t="str">
        <f ca="1">IF(NOTA[[#This Row],[NAMA BARANG]]="","",INDEX(NOTA[ID],MATCH(,INDIRECT(ADDRESS(ROW(NOTA[ID]),COLUMN(NOTA[ID]))&amp;":"&amp;ADDRESS(ROW(),COLUMN(NOTA[ID]))),-1)))</f>
        <v/>
      </c>
      <c r="E471" s="14"/>
      <c r="F471" s="16"/>
      <c r="G471" s="16"/>
      <c r="H471" s="20"/>
      <c r="I471" s="16"/>
      <c r="J471" s="37"/>
      <c r="K471" s="16"/>
      <c r="L471" s="16"/>
      <c r="M471" s="28"/>
      <c r="N471" s="36"/>
      <c r="O471" s="16"/>
      <c r="P471" s="35"/>
      <c r="Q471" s="38"/>
      <c r="R471" s="28"/>
      <c r="S471" s="39"/>
      <c r="T471" s="39"/>
      <c r="U471" s="40"/>
      <c r="V471" s="26"/>
      <c r="W471" s="40" t="str">
        <f>IF(NOTA[[#This Row],[HARGA/ CTN]]="",NOTA[[#This Row],[JUMLAH_H]],NOTA[[#This Row],[HARGA/ CTN]]*IF(NOTA[[#This Row],[C]]="",0,NOTA[[#This Row],[C]]))</f>
        <v/>
      </c>
      <c r="X471" s="40" t="str">
        <f>IF(NOTA[[#This Row],[JUMLAH]]="","",NOTA[[#This Row],[JUMLAH]]*NOTA[[#This Row],[DISC 1]])</f>
        <v/>
      </c>
      <c r="Y471" s="40" t="str">
        <f>IF(NOTA[[#This Row],[JUMLAH]]="","",(NOTA[[#This Row],[JUMLAH]]-NOTA[[#This Row],[DISC 1-]])*NOTA[[#This Row],[DISC 2]])</f>
        <v/>
      </c>
      <c r="Z471" s="40" t="str">
        <f>IF(NOTA[[#This Row],[JUMLAH]]="","",NOTA[[#This Row],[DISC 1-]]+NOTA[[#This Row],[DISC 2-]])</f>
        <v/>
      </c>
      <c r="AA471" s="40" t="str">
        <f>IF(NOTA[[#This Row],[JUMLAH]]="","",NOTA[[#This Row],[JUMLAH]]-NOTA[[#This Row],[DISC]])</f>
        <v/>
      </c>
      <c r="AB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40" t="str">
        <f>IF(OR(NOTA[[#This Row],[QTY]]="",NOTA[[#This Row],[HARGA SATUAN]]="",),"",NOTA[[#This Row],[QTY]]*NOTA[[#This Row],[HARGA SATUAN]])</f>
        <v/>
      </c>
      <c r="AF471" s="37" t="str">
        <f ca="1">IF(NOTA[ID_H]="","",INDEX(NOTA[TANGGAL],MATCH(,INDIRECT(ADDRESS(ROW(NOTA[TANGGAL]),COLUMN(NOTA[TANGGAL]))&amp;":"&amp;ADDRESS(ROW(),COLUMN(NOTA[TANGGAL]))),-1)))</f>
        <v/>
      </c>
      <c r="AG471" s="35" t="str">
        <f ca="1">IF(NOTA[[#This Row],[NAMA BARANG]]="","",INDEX(NOTA[SUPPLIER],MATCH(,INDIRECT(ADDRESS(ROW(NOTA[ID]),COLUMN(NOTA[ID]))&amp;":"&amp;ADDRESS(ROW(),COLUMN(NOTA[ID]))),-1)))</f>
        <v/>
      </c>
      <c r="AH471" s="35" t="str">
        <f ca="1">IF(NOTA[[#This Row],[ID_H]]="","",IF(NOTA[[#This Row],[FAKTUR]]="",INDIRECT(ADDRESS(ROW()-1,COLUMN())),NOTA[[#This Row],[FAKTUR]]))</f>
        <v/>
      </c>
      <c r="AI471" s="27" t="str">
        <f ca="1">IF(NOTA[[#This Row],[ID]]="","",COUNTIF(NOTA[ID_H],NOTA[[#This Row],[ID_H]]))</f>
        <v/>
      </c>
      <c r="AJ471" s="27" t="str">
        <f ca="1">IF(NOTA[[#This Row],[TGL.NOTA]]="",IF(NOTA[[#This Row],[SUPPLIER_H]]="","",AJ470),MONTH(NOTA[[#This Row],[TGL.NOTA]]))</f>
        <v/>
      </c>
      <c r="AK471" s="27" t="str">
        <f>LOWER(SUBSTITUTE(SUBSTITUTE(SUBSTITUTE(SUBSTITUTE(SUBSTITUTE(SUBSTITUTE(SUBSTITUTE(SUBSTITUTE(SUBSTITUTE(NOTA[NAMA BARANG]," ",),".",""),"-",""),"(",""),")",""),",",""),"/",""),"""",""),"+",""))</f>
        <v/>
      </c>
      <c r="AL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1" s="27" t="str">
        <f>IF(NOTA[[#This Row],[CONCAT4]]="","",_xlfn.IFNA(MATCH(NOTA[[#This Row],[CONCAT4]],[2]!RAW[CONCAT_H],0),FALSE))</f>
        <v/>
      </c>
      <c r="AP471" s="146" t="str">
        <f>IF(NOTA[[#This Row],[CONCAT1]]="","",MATCH(NOTA[[#This Row],[CONCAT1]],[3]!db[NB NOTA_C],0)+1)</f>
        <v/>
      </c>
    </row>
    <row r="472" spans="1:42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40" t="str">
        <f>IF(OR(NOTA[[#This Row],[QTY]]="",NOTA[[#This Row],[HARGA SATUAN]]="",),"",NOTA[[#This Row],[QTY]]*NOTA[[#This Row],[HARGA SATUAN]])</f>
        <v/>
      </c>
      <c r="AF472" s="37" t="str">
        <f ca="1">IF(NOTA[ID_H]="","",INDEX(NOTA[TANGGAL],MATCH(,INDIRECT(ADDRESS(ROW(NOTA[TANGGAL]),COLUMN(NOTA[TANGGAL]))&amp;":"&amp;ADDRESS(ROW(),COLUMN(NOTA[TANGGAL]))),-1)))</f>
        <v/>
      </c>
      <c r="AG472" s="35" t="str">
        <f ca="1">IF(NOTA[[#This Row],[NAMA BARANG]]="","",INDEX(NOTA[SUPPLIER],MATCH(,INDIRECT(ADDRESS(ROW(NOTA[ID]),COLUMN(NOTA[ID]))&amp;":"&amp;ADDRESS(ROW(),COLUMN(NOTA[ID]))),-1)))</f>
        <v/>
      </c>
      <c r="AH472" s="35" t="str">
        <f ca="1">IF(NOTA[[#This Row],[ID_H]]="","",IF(NOTA[[#This Row],[FAKTUR]]="",INDIRECT(ADDRESS(ROW()-1,COLUMN())),NOTA[[#This Row],[FAKTUR]]))</f>
        <v/>
      </c>
      <c r="AI472" s="27" t="str">
        <f ca="1">IF(NOTA[[#This Row],[ID]]="","",COUNTIF(NOTA[ID_H],NOTA[[#This Row],[ID_H]]))</f>
        <v/>
      </c>
      <c r="AJ472" s="27" t="str">
        <f ca="1">IF(NOTA[[#This Row],[TGL.NOTA]]="",IF(NOTA[[#This Row],[SUPPLIER_H]]="","",AJ471),MONTH(NOTA[[#This Row],[TGL.NOTA]]))</f>
        <v/>
      </c>
      <c r="AK472" s="27" t="str">
        <f>LOWER(SUBSTITUTE(SUBSTITUTE(SUBSTITUTE(SUBSTITUTE(SUBSTITUTE(SUBSTITUTE(SUBSTITUTE(SUBSTITUTE(SUBSTITUTE(NOTA[NAMA BARANG]," ",),".",""),"-",""),"(",""),")",""),",",""),"/",""),"""",""),"+",""))</f>
        <v/>
      </c>
      <c r="AL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2" s="27" t="str">
        <f>IF(NOTA[[#This Row],[CONCAT4]]="","",_xlfn.IFNA(MATCH(NOTA[[#This Row],[CONCAT4]],[2]!RAW[CONCAT_H],0),FALSE))</f>
        <v/>
      </c>
      <c r="AP472" s="146" t="str">
        <f>IF(NOTA[[#This Row],[CONCAT1]]="","",MATCH(NOTA[[#This Row],[CONCAT1]],[3]!db[NB NOTA_C],0)+1)</f>
        <v/>
      </c>
    </row>
    <row r="473" spans="1:42" ht="20.100000000000001" customHeight="1" x14ac:dyDescent="0.25">
      <c r="A4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6" t="str">
        <f>IF(NOTA[[#This Row],[ID_P]]="","",MATCH(NOTA[[#This Row],[ID_P]],[1]!B_MSK[N_ID],0))</f>
        <v/>
      </c>
      <c r="D473" s="36" t="str">
        <f ca="1">IF(NOTA[[#This Row],[NAMA BARANG]]="","",INDEX(NOTA[ID],MATCH(,INDIRECT(ADDRESS(ROW(NOTA[ID]),COLUMN(NOTA[ID]))&amp;":"&amp;ADDRESS(ROW(),COLUMN(NOTA[ID]))),-1)))</f>
        <v/>
      </c>
      <c r="E473" s="14"/>
      <c r="F473" s="16"/>
      <c r="G473" s="16"/>
      <c r="H473" s="20"/>
      <c r="I473" s="16"/>
      <c r="J473" s="37"/>
      <c r="K473" s="16"/>
      <c r="L473" s="16"/>
      <c r="M473" s="28"/>
      <c r="N473" s="16"/>
      <c r="O473" s="16"/>
      <c r="P473" s="35"/>
      <c r="Q473" s="38"/>
      <c r="R473" s="28"/>
      <c r="S473" s="39"/>
      <c r="T473" s="39"/>
      <c r="U473" s="40"/>
      <c r="V473" s="26"/>
      <c r="W473" s="40" t="str">
        <f>IF(NOTA[[#This Row],[HARGA/ CTN]]="",NOTA[[#This Row],[JUMLAH_H]],NOTA[[#This Row],[HARGA/ CTN]]*IF(NOTA[[#This Row],[C]]="",0,NOTA[[#This Row],[C]]))</f>
        <v/>
      </c>
      <c r="X473" s="40" t="str">
        <f>IF(NOTA[[#This Row],[JUMLAH]]="","",NOTA[[#This Row],[JUMLAH]]*NOTA[[#This Row],[DISC 1]])</f>
        <v/>
      </c>
      <c r="Y473" s="40" t="str">
        <f>IF(NOTA[[#This Row],[JUMLAH]]="","",(NOTA[[#This Row],[JUMLAH]]-NOTA[[#This Row],[DISC 1-]])*NOTA[[#This Row],[DISC 2]])</f>
        <v/>
      </c>
      <c r="Z473" s="40" t="str">
        <f>IF(NOTA[[#This Row],[JUMLAH]]="","",NOTA[[#This Row],[DISC 1-]]+NOTA[[#This Row],[DISC 2-]])</f>
        <v/>
      </c>
      <c r="AA473" s="40" t="str">
        <f>IF(NOTA[[#This Row],[JUMLAH]]="","",NOTA[[#This Row],[JUMLAH]]-NOTA[[#This Row],[DISC]])</f>
        <v/>
      </c>
      <c r="AB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40" t="str">
        <f>IF(OR(NOTA[[#This Row],[QTY]]="",NOTA[[#This Row],[HARGA SATUAN]]="",),"",NOTA[[#This Row],[QTY]]*NOTA[[#This Row],[HARGA SATUAN]])</f>
        <v/>
      </c>
      <c r="AF473" s="37" t="str">
        <f ca="1">IF(NOTA[ID_H]="","",INDEX(NOTA[TANGGAL],MATCH(,INDIRECT(ADDRESS(ROW(NOTA[TANGGAL]),COLUMN(NOTA[TANGGAL]))&amp;":"&amp;ADDRESS(ROW(),COLUMN(NOTA[TANGGAL]))),-1)))</f>
        <v/>
      </c>
      <c r="AG473" s="35" t="str">
        <f ca="1">IF(NOTA[[#This Row],[NAMA BARANG]]="","",INDEX(NOTA[SUPPLIER],MATCH(,INDIRECT(ADDRESS(ROW(NOTA[ID]),COLUMN(NOTA[ID]))&amp;":"&amp;ADDRESS(ROW(),COLUMN(NOTA[ID]))),-1)))</f>
        <v/>
      </c>
      <c r="AH473" s="35" t="str">
        <f ca="1">IF(NOTA[[#This Row],[ID_H]]="","",IF(NOTA[[#This Row],[FAKTUR]]="",INDIRECT(ADDRESS(ROW()-1,COLUMN())),NOTA[[#This Row],[FAKTUR]]))</f>
        <v/>
      </c>
      <c r="AI473" s="27" t="str">
        <f ca="1">IF(NOTA[[#This Row],[ID]]="","",COUNTIF(NOTA[ID_H],NOTA[[#This Row],[ID_H]]))</f>
        <v/>
      </c>
      <c r="AJ473" s="27" t="str">
        <f ca="1">IF(NOTA[[#This Row],[TGL.NOTA]]="",IF(NOTA[[#This Row],[SUPPLIER_H]]="","",AJ472),MONTH(NOTA[[#This Row],[TGL.NOTA]]))</f>
        <v/>
      </c>
      <c r="AK473" s="27" t="str">
        <f>LOWER(SUBSTITUTE(SUBSTITUTE(SUBSTITUTE(SUBSTITUTE(SUBSTITUTE(SUBSTITUTE(SUBSTITUTE(SUBSTITUTE(SUBSTITUTE(NOTA[NAMA BARANG]," ",),".",""),"-",""),"(",""),")",""),",",""),"/",""),"""",""),"+",""))</f>
        <v/>
      </c>
      <c r="AL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3" s="27" t="str">
        <f>IF(NOTA[[#This Row],[CONCAT4]]="","",_xlfn.IFNA(MATCH(NOTA[[#This Row],[CONCAT4]],[2]!RAW[CONCAT_H],0),FALSE))</f>
        <v/>
      </c>
      <c r="AP473" s="146" t="str">
        <f>IF(NOTA[[#This Row],[CONCAT1]]="","",MATCH(NOTA[[#This Row],[CONCAT1]],[3]!db[NB NOTA_C],0)+1)</f>
        <v/>
      </c>
    </row>
    <row r="474" spans="1:42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 t="str">
        <f ca="1">IF(NOTA[[#This Row],[NAMA BARANG]]="","",INDEX(NOTA[ID],MATCH(,INDIRECT(ADDRESS(ROW(NOTA[ID]),COLUMN(NOTA[ID]))&amp;":"&amp;ADDRESS(ROW(),COLUMN(NOTA[ID]))),-1)))</f>
        <v/>
      </c>
      <c r="E474" s="14"/>
      <c r="F474" s="16"/>
      <c r="G474" s="16"/>
      <c r="H474" s="20"/>
      <c r="I474" s="16"/>
      <c r="J474" s="37"/>
      <c r="K474" s="16"/>
      <c r="L474" s="16"/>
      <c r="M474" s="28"/>
      <c r="N474" s="16"/>
      <c r="O474" s="16"/>
      <c r="P474" s="35"/>
      <c r="Q474" s="38"/>
      <c r="R474" s="28"/>
      <c r="S474" s="39"/>
      <c r="T474" s="39"/>
      <c r="U474" s="40"/>
      <c r="V474" s="26"/>
      <c r="W474" s="40" t="str">
        <f>IF(NOTA[[#This Row],[HARGA/ CTN]]="",NOTA[[#This Row],[JUMLAH_H]],NOTA[[#This Row],[HARGA/ CTN]]*IF(NOTA[[#This Row],[C]]="",0,NOTA[[#This Row],[C]]))</f>
        <v/>
      </c>
      <c r="X474" s="40" t="str">
        <f>IF(NOTA[[#This Row],[JUMLAH]]="","",NOTA[[#This Row],[JUMLAH]]*NOTA[[#This Row],[DISC 1]])</f>
        <v/>
      </c>
      <c r="Y474" s="40" t="str">
        <f>IF(NOTA[[#This Row],[JUMLAH]]="","",(NOTA[[#This Row],[JUMLAH]]-NOTA[[#This Row],[DISC 1-]])*NOTA[[#This Row],[DISC 2]])</f>
        <v/>
      </c>
      <c r="Z474" s="40" t="str">
        <f>IF(NOTA[[#This Row],[JUMLAH]]="","",NOTA[[#This Row],[DISC 1-]]+NOTA[[#This Row],[DISC 2-]])</f>
        <v/>
      </c>
      <c r="AA474" s="40" t="str">
        <f>IF(NOTA[[#This Row],[JUMLAH]]="","",NOTA[[#This Row],[JUMLAH]]-NOTA[[#This Row],[DISC]])</f>
        <v/>
      </c>
      <c r="AB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0" t="str">
        <f>IF(OR(NOTA[[#This Row],[QTY]]="",NOTA[[#This Row],[HARGA SATUAN]]="",),"",NOTA[[#This Row],[QTY]]*NOTA[[#This Row],[HARGA SATUAN]])</f>
        <v/>
      </c>
      <c r="AF474" s="37" t="str">
        <f ca="1">IF(NOTA[ID_H]="","",INDEX(NOTA[TANGGAL],MATCH(,INDIRECT(ADDRESS(ROW(NOTA[TANGGAL]),COLUMN(NOTA[TANGGAL]))&amp;":"&amp;ADDRESS(ROW(),COLUMN(NOTA[TANGGAL]))),-1)))</f>
        <v/>
      </c>
      <c r="AG474" s="35" t="str">
        <f ca="1">IF(NOTA[[#This Row],[NAMA BARANG]]="","",INDEX(NOTA[SUPPLIER],MATCH(,INDIRECT(ADDRESS(ROW(NOTA[ID]),COLUMN(NOTA[ID]))&amp;":"&amp;ADDRESS(ROW(),COLUMN(NOTA[ID]))),-1)))</f>
        <v/>
      </c>
      <c r="AH474" s="35" t="str">
        <f ca="1">IF(NOTA[[#This Row],[ID_H]]="","",IF(NOTA[[#This Row],[FAKTUR]]="",INDIRECT(ADDRESS(ROW()-1,COLUMN())),NOTA[[#This Row],[FAKTUR]]))</f>
        <v/>
      </c>
      <c r="AI474" s="27" t="str">
        <f ca="1">IF(NOTA[[#This Row],[ID]]="","",COUNTIF(NOTA[ID_H],NOTA[[#This Row],[ID_H]]))</f>
        <v/>
      </c>
      <c r="AJ474" s="27" t="str">
        <f ca="1">IF(NOTA[[#This Row],[TGL.NOTA]]="",IF(NOTA[[#This Row],[SUPPLIER_H]]="","",AJ473),MONTH(NOTA[[#This Row],[TGL.NOTA]]))</f>
        <v/>
      </c>
      <c r="AK474" s="27" t="str">
        <f>LOWER(SUBSTITUTE(SUBSTITUTE(SUBSTITUTE(SUBSTITUTE(SUBSTITUTE(SUBSTITUTE(SUBSTITUTE(SUBSTITUTE(SUBSTITUTE(NOTA[NAMA BARANG]," ",),".",""),"-",""),"(",""),")",""),",",""),"/",""),"""",""),"+",""))</f>
        <v/>
      </c>
      <c r="AL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4" s="27" t="str">
        <f>IF(NOTA[[#This Row],[CONCAT4]]="","",_xlfn.IFNA(MATCH(NOTA[[#This Row],[CONCAT4]],[2]!RAW[CONCAT_H],0),FALSE))</f>
        <v/>
      </c>
      <c r="AP474" s="146" t="str">
        <f>IF(NOTA[[#This Row],[CONCAT1]]="","",MATCH(NOTA[[#This Row],[CONCAT1]],[3]!db[NB NOTA_C],0)+1)</f>
        <v/>
      </c>
    </row>
    <row r="475" spans="1:42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 t="str">
        <f ca="1">IF(NOTA[[#This Row],[NAMA BARANG]]="","",INDEX(NOTA[ID],MATCH(,INDIRECT(ADDRESS(ROW(NOTA[ID]),COLUMN(NOTA[ID]))&amp;":"&amp;ADDRESS(ROW(),COLUMN(NOTA[ID]))),-1)))</f>
        <v/>
      </c>
      <c r="E475" s="14"/>
      <c r="F475" s="16"/>
      <c r="G475" s="16"/>
      <c r="H475" s="20"/>
      <c r="I475" s="16"/>
      <c r="J475" s="37"/>
      <c r="K475" s="16"/>
      <c r="L475" s="16"/>
      <c r="M475" s="28"/>
      <c r="N475" s="16"/>
      <c r="O475" s="16"/>
      <c r="P475" s="35"/>
      <c r="Q475" s="38"/>
      <c r="R475" s="28"/>
      <c r="S475" s="39"/>
      <c r="T475" s="39"/>
      <c r="U475" s="40"/>
      <c r="V475" s="26"/>
      <c r="W475" s="40" t="str">
        <f>IF(NOTA[[#This Row],[HARGA/ CTN]]="",NOTA[[#This Row],[JUMLAH_H]],NOTA[[#This Row],[HARGA/ CTN]]*IF(NOTA[[#This Row],[C]]="",0,NOTA[[#This Row],[C]]))</f>
        <v/>
      </c>
      <c r="X475" s="40" t="str">
        <f>IF(NOTA[[#This Row],[JUMLAH]]="","",NOTA[[#This Row],[JUMLAH]]*NOTA[[#This Row],[DISC 1]])</f>
        <v/>
      </c>
      <c r="Y475" s="40" t="str">
        <f>IF(NOTA[[#This Row],[JUMLAH]]="","",(NOTA[[#This Row],[JUMLAH]]-NOTA[[#This Row],[DISC 1-]])*NOTA[[#This Row],[DISC 2]])</f>
        <v/>
      </c>
      <c r="Z475" s="40" t="str">
        <f>IF(NOTA[[#This Row],[JUMLAH]]="","",NOTA[[#This Row],[DISC 1-]]+NOTA[[#This Row],[DISC 2-]])</f>
        <v/>
      </c>
      <c r="AA475" s="40" t="str">
        <f>IF(NOTA[[#This Row],[JUMLAH]]="","",NOTA[[#This Row],[JUMLAH]]-NOTA[[#This Row],[DISC]])</f>
        <v/>
      </c>
      <c r="AB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40" t="str">
        <f>IF(OR(NOTA[[#This Row],[QTY]]="",NOTA[[#This Row],[HARGA SATUAN]]="",),"",NOTA[[#This Row],[QTY]]*NOTA[[#This Row],[HARGA SATUAN]])</f>
        <v/>
      </c>
      <c r="AF475" s="37" t="str">
        <f ca="1">IF(NOTA[ID_H]="","",INDEX(NOTA[TANGGAL],MATCH(,INDIRECT(ADDRESS(ROW(NOTA[TANGGAL]),COLUMN(NOTA[TANGGAL]))&amp;":"&amp;ADDRESS(ROW(),COLUMN(NOTA[TANGGAL]))),-1)))</f>
        <v/>
      </c>
      <c r="AG475" s="35" t="str">
        <f ca="1">IF(NOTA[[#This Row],[NAMA BARANG]]="","",INDEX(NOTA[SUPPLIER],MATCH(,INDIRECT(ADDRESS(ROW(NOTA[ID]),COLUMN(NOTA[ID]))&amp;":"&amp;ADDRESS(ROW(),COLUMN(NOTA[ID]))),-1)))</f>
        <v/>
      </c>
      <c r="AH475" s="35" t="str">
        <f ca="1">IF(NOTA[[#This Row],[ID_H]]="","",IF(NOTA[[#This Row],[FAKTUR]]="",INDIRECT(ADDRESS(ROW()-1,COLUMN())),NOTA[[#This Row],[FAKTUR]]))</f>
        <v/>
      </c>
      <c r="AI475" s="27" t="str">
        <f ca="1">IF(NOTA[[#This Row],[ID]]="","",COUNTIF(NOTA[ID_H],NOTA[[#This Row],[ID_H]]))</f>
        <v/>
      </c>
      <c r="AJ475" s="27" t="str">
        <f ca="1">IF(NOTA[[#This Row],[TGL.NOTA]]="",IF(NOTA[[#This Row],[SUPPLIER_H]]="","",AJ474),MONTH(NOTA[[#This Row],[TGL.NOTA]]))</f>
        <v/>
      </c>
      <c r="AK475" s="27" t="str">
        <f>LOWER(SUBSTITUTE(SUBSTITUTE(SUBSTITUTE(SUBSTITUTE(SUBSTITUTE(SUBSTITUTE(SUBSTITUTE(SUBSTITUTE(SUBSTITUTE(NOTA[NAMA BARANG]," ",),".",""),"-",""),"(",""),")",""),",",""),"/",""),"""",""),"+",""))</f>
        <v/>
      </c>
      <c r="AL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5" s="27" t="str">
        <f>IF(NOTA[[#This Row],[CONCAT4]]="","",_xlfn.IFNA(MATCH(NOTA[[#This Row],[CONCAT4]],[2]!RAW[CONCAT_H],0),FALSE))</f>
        <v/>
      </c>
      <c r="AP475" s="146" t="str">
        <f>IF(NOTA[[#This Row],[CONCAT1]]="","",MATCH(NOTA[[#This Row],[CONCAT1]],[3]!db[NB NOTA_C],0)+1)</f>
        <v/>
      </c>
    </row>
    <row r="476" spans="1:42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 t="str">
        <f ca="1">IF(NOTA[[#This Row],[NAMA BARANG]]="","",INDEX(NOTA[ID],MATCH(,INDIRECT(ADDRESS(ROW(NOTA[ID]),COLUMN(NOTA[ID]))&amp;":"&amp;ADDRESS(ROW(),COLUMN(NOTA[ID]))),-1)))</f>
        <v/>
      </c>
      <c r="E476" s="14"/>
      <c r="F476" s="16"/>
      <c r="G476" s="16"/>
      <c r="H476" s="20"/>
      <c r="I476" s="16"/>
      <c r="J476" s="37"/>
      <c r="K476" s="16"/>
      <c r="L476" s="16"/>
      <c r="M476" s="28"/>
      <c r="N476" s="16"/>
      <c r="O476" s="16"/>
      <c r="P476" s="35"/>
      <c r="Q476" s="38"/>
      <c r="R476" s="28"/>
      <c r="S476" s="39"/>
      <c r="T476" s="39"/>
      <c r="U476" s="40"/>
      <c r="V476" s="26"/>
      <c r="W476" s="40" t="str">
        <f>IF(NOTA[[#This Row],[HARGA/ CTN]]="",NOTA[[#This Row],[JUMLAH_H]],NOTA[[#This Row],[HARGA/ CTN]]*IF(NOTA[[#This Row],[C]]="",0,NOTA[[#This Row],[C]]))</f>
        <v/>
      </c>
      <c r="X476" s="40" t="str">
        <f>IF(NOTA[[#This Row],[JUMLAH]]="","",NOTA[[#This Row],[JUMLAH]]*NOTA[[#This Row],[DISC 1]])</f>
        <v/>
      </c>
      <c r="Y476" s="40" t="str">
        <f>IF(NOTA[[#This Row],[JUMLAH]]="","",(NOTA[[#This Row],[JUMLAH]]-NOTA[[#This Row],[DISC 1-]])*NOTA[[#This Row],[DISC 2]])</f>
        <v/>
      </c>
      <c r="Z476" s="40" t="str">
        <f>IF(NOTA[[#This Row],[JUMLAH]]="","",NOTA[[#This Row],[DISC 1-]]+NOTA[[#This Row],[DISC 2-]])</f>
        <v/>
      </c>
      <c r="AA476" s="40" t="str">
        <f>IF(NOTA[[#This Row],[JUMLAH]]="","",NOTA[[#This Row],[JUMLAH]]-NOTA[[#This Row],[DISC]])</f>
        <v/>
      </c>
      <c r="AB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0" t="str">
        <f>IF(OR(NOTA[[#This Row],[QTY]]="",NOTA[[#This Row],[HARGA SATUAN]]="",),"",NOTA[[#This Row],[QTY]]*NOTA[[#This Row],[HARGA SATUAN]])</f>
        <v/>
      </c>
      <c r="AF476" s="37" t="str">
        <f ca="1">IF(NOTA[ID_H]="","",INDEX(NOTA[TANGGAL],MATCH(,INDIRECT(ADDRESS(ROW(NOTA[TANGGAL]),COLUMN(NOTA[TANGGAL]))&amp;":"&amp;ADDRESS(ROW(),COLUMN(NOTA[TANGGAL]))),-1)))</f>
        <v/>
      </c>
      <c r="AG476" s="35" t="str">
        <f ca="1">IF(NOTA[[#This Row],[NAMA BARANG]]="","",INDEX(NOTA[SUPPLIER],MATCH(,INDIRECT(ADDRESS(ROW(NOTA[ID]),COLUMN(NOTA[ID]))&amp;":"&amp;ADDRESS(ROW(),COLUMN(NOTA[ID]))),-1)))</f>
        <v/>
      </c>
      <c r="AH476" s="35" t="str">
        <f ca="1">IF(NOTA[[#This Row],[ID_H]]="","",IF(NOTA[[#This Row],[FAKTUR]]="",INDIRECT(ADDRESS(ROW()-1,COLUMN())),NOTA[[#This Row],[FAKTUR]]))</f>
        <v/>
      </c>
      <c r="AI476" s="27" t="str">
        <f ca="1">IF(NOTA[[#This Row],[ID]]="","",COUNTIF(NOTA[ID_H],NOTA[[#This Row],[ID_H]]))</f>
        <v/>
      </c>
      <c r="AJ476" s="27" t="str">
        <f ca="1">IF(NOTA[[#This Row],[TGL.NOTA]]="",IF(NOTA[[#This Row],[SUPPLIER_H]]="","",AJ475),MONTH(NOTA[[#This Row],[TGL.NOTA]]))</f>
        <v/>
      </c>
      <c r="AK476" s="27" t="str">
        <f>LOWER(SUBSTITUTE(SUBSTITUTE(SUBSTITUTE(SUBSTITUTE(SUBSTITUTE(SUBSTITUTE(SUBSTITUTE(SUBSTITUTE(SUBSTITUTE(NOTA[NAMA BARANG]," ",),".",""),"-",""),"(",""),")",""),",",""),"/",""),"""",""),"+",""))</f>
        <v/>
      </c>
      <c r="AL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6" s="27" t="str">
        <f>IF(NOTA[[#This Row],[CONCAT4]]="","",_xlfn.IFNA(MATCH(NOTA[[#This Row],[CONCAT4]],[2]!RAW[CONCAT_H],0),FALSE))</f>
        <v/>
      </c>
      <c r="AP476" s="146" t="str">
        <f>IF(NOTA[[#This Row],[CONCAT1]]="","",MATCH(NOTA[[#This Row],[CONCAT1]],[3]!db[NB NOTA_C],0)+1)</f>
        <v/>
      </c>
    </row>
    <row r="477" spans="1:42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 t="str">
        <f ca="1">IF(NOTA[[#This Row],[NAMA BARANG]]="","",INDEX(NOTA[ID],MATCH(,INDIRECT(ADDRESS(ROW(NOTA[ID]),COLUMN(NOTA[ID]))&amp;":"&amp;ADDRESS(ROW(),COLUMN(NOTA[ID]))),-1)))</f>
        <v/>
      </c>
      <c r="E477" s="14"/>
      <c r="F477" s="16"/>
      <c r="G477" s="16"/>
      <c r="H477" s="20"/>
      <c r="I477" s="16"/>
      <c r="J477" s="37"/>
      <c r="K477" s="16"/>
      <c r="L477" s="16"/>
      <c r="M477" s="28"/>
      <c r="N477" s="16"/>
      <c r="O477" s="16"/>
      <c r="P477" s="35"/>
      <c r="Q477" s="38"/>
      <c r="R477" s="28"/>
      <c r="S477" s="39"/>
      <c r="T477" s="39"/>
      <c r="U477" s="40"/>
      <c r="V477" s="26"/>
      <c r="W477" s="40" t="str">
        <f>IF(NOTA[[#This Row],[HARGA/ CTN]]="",NOTA[[#This Row],[JUMLAH_H]],NOTA[[#This Row],[HARGA/ CTN]]*IF(NOTA[[#This Row],[C]]="",0,NOTA[[#This Row],[C]]))</f>
        <v/>
      </c>
      <c r="X477" s="40" t="str">
        <f>IF(NOTA[[#This Row],[JUMLAH]]="","",NOTA[[#This Row],[JUMLAH]]*NOTA[[#This Row],[DISC 1]])</f>
        <v/>
      </c>
      <c r="Y477" s="40" t="str">
        <f>IF(NOTA[[#This Row],[JUMLAH]]="","",(NOTA[[#This Row],[JUMLAH]]-NOTA[[#This Row],[DISC 1-]])*NOTA[[#This Row],[DISC 2]])</f>
        <v/>
      </c>
      <c r="Z477" s="40" t="str">
        <f>IF(NOTA[[#This Row],[JUMLAH]]="","",NOTA[[#This Row],[DISC 1-]]+NOTA[[#This Row],[DISC 2-]])</f>
        <v/>
      </c>
      <c r="AA477" s="40" t="str">
        <f>IF(NOTA[[#This Row],[JUMLAH]]="","",NOTA[[#This Row],[JUMLAH]]-NOTA[[#This Row],[DISC]])</f>
        <v/>
      </c>
      <c r="AB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5">
        <v>1</v>
      </c>
      <c r="AE477" s="40" t="str">
        <f>IF(OR(NOTA[[#This Row],[QTY]]="",NOTA[[#This Row],[HARGA SATUAN]]="",),"",NOTA[[#This Row],[QTY]]*NOTA[[#This Row],[HARGA SATUAN]])</f>
        <v/>
      </c>
      <c r="AF477" s="37" t="str">
        <f ca="1">IF(NOTA[ID_H]="","",INDEX(NOTA[TANGGAL],MATCH(,INDIRECT(ADDRESS(ROW(NOTA[TANGGAL]),COLUMN(NOTA[TANGGAL]))&amp;":"&amp;ADDRESS(ROW(),COLUMN(NOTA[TANGGAL]))),-1)))</f>
        <v/>
      </c>
      <c r="AG477" s="35" t="str">
        <f ca="1">IF(NOTA[[#This Row],[NAMA BARANG]]="","",INDEX(NOTA[SUPPLIER],MATCH(,INDIRECT(ADDRESS(ROW(NOTA[ID]),COLUMN(NOTA[ID]))&amp;":"&amp;ADDRESS(ROW(),COLUMN(NOTA[ID]))),-1)))</f>
        <v/>
      </c>
      <c r="AH477" s="35" t="str">
        <f ca="1">IF(NOTA[[#This Row],[ID_H]]="","",IF(NOTA[[#This Row],[FAKTUR]]="",INDIRECT(ADDRESS(ROW()-1,COLUMN())),NOTA[[#This Row],[FAKTUR]]))</f>
        <v/>
      </c>
      <c r="AI477" s="27" t="str">
        <f ca="1">IF(NOTA[[#This Row],[ID]]="","",COUNTIF(NOTA[ID_H],NOTA[[#This Row],[ID_H]]))</f>
        <v/>
      </c>
      <c r="AJ477" s="27" t="str">
        <f ca="1">IF(NOTA[[#This Row],[TGL.NOTA]]="",IF(NOTA[[#This Row],[SUPPLIER_H]]="","",AJ476),MONTH(NOTA[[#This Row],[TGL.NOTA]]))</f>
        <v/>
      </c>
      <c r="AK477" s="27" t="str">
        <f>LOWER(SUBSTITUTE(SUBSTITUTE(SUBSTITUTE(SUBSTITUTE(SUBSTITUTE(SUBSTITUTE(SUBSTITUTE(SUBSTITUTE(SUBSTITUTE(NOTA[NAMA BARANG]," ",),".",""),"-",""),"(",""),")",""),",",""),"/",""),"""",""),"+",""))</f>
        <v/>
      </c>
      <c r="AL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7" s="27" t="str">
        <f>IF(NOTA[[#This Row],[CONCAT4]]="","",_xlfn.IFNA(MATCH(NOTA[[#This Row],[CONCAT4]],[2]!RAW[CONCAT_H],0),FALSE))</f>
        <v/>
      </c>
      <c r="AP477" s="146" t="str">
        <f>IF(NOTA[[#This Row],[CONCAT1]]="","",MATCH(NOTA[[#This Row],[CONCAT1]],[3]!db[NB NOTA_C],0)+1)</f>
        <v/>
      </c>
    </row>
    <row r="478" spans="1:42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 t="str">
        <f ca="1">IF(NOTA[[#This Row],[NAMA BARANG]]="","",INDEX(NOTA[ID],MATCH(,INDIRECT(ADDRESS(ROW(NOTA[ID]),COLUMN(NOTA[ID]))&amp;":"&amp;ADDRESS(ROW(),COLUMN(NOTA[ID]))),-1)))</f>
        <v/>
      </c>
      <c r="E478" s="14"/>
      <c r="F478" s="16"/>
      <c r="G478" s="16"/>
      <c r="H478" s="20"/>
      <c r="I478" s="16"/>
      <c r="J478" s="37"/>
      <c r="K478" s="16"/>
      <c r="L478" s="16"/>
      <c r="M478" s="28"/>
      <c r="N478" s="16"/>
      <c r="O478" s="16"/>
      <c r="P478" s="35"/>
      <c r="Q478" s="38"/>
      <c r="R478" s="28"/>
      <c r="S478" s="39"/>
      <c r="T478" s="39"/>
      <c r="U478" s="40"/>
      <c r="V478" s="26"/>
      <c r="W478" s="40" t="str">
        <f>IF(NOTA[[#This Row],[HARGA/ CTN]]="",NOTA[[#This Row],[JUMLAH_H]],NOTA[[#This Row],[HARGA/ CTN]]*IF(NOTA[[#This Row],[C]]="",0,NOTA[[#This Row],[C]]))</f>
        <v/>
      </c>
      <c r="X478" s="40" t="str">
        <f>IF(NOTA[[#This Row],[JUMLAH]]="","",NOTA[[#This Row],[JUMLAH]]*NOTA[[#This Row],[DISC 1]])</f>
        <v/>
      </c>
      <c r="Y478" s="40" t="str">
        <f>IF(NOTA[[#This Row],[JUMLAH]]="","",(NOTA[[#This Row],[JUMLAH]]-NOTA[[#This Row],[DISC 1-]])*NOTA[[#This Row],[DISC 2]])</f>
        <v/>
      </c>
      <c r="Z478" s="40" t="str">
        <f>IF(NOTA[[#This Row],[JUMLAH]]="","",NOTA[[#This Row],[DISC 1-]]+NOTA[[#This Row],[DISC 2-]])</f>
        <v/>
      </c>
      <c r="AA478" s="40" t="str">
        <f>IF(NOTA[[#This Row],[JUMLAH]]="","",NOTA[[#This Row],[JUMLAH]]-NOTA[[#This Row],[DISC]])</f>
        <v/>
      </c>
      <c r="AB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0" t="str">
        <f>IF(OR(NOTA[[#This Row],[QTY]]="",NOTA[[#This Row],[HARGA SATUAN]]="",),"",NOTA[[#This Row],[QTY]]*NOTA[[#This Row],[HARGA SATUAN]])</f>
        <v/>
      </c>
      <c r="AF478" s="37" t="str">
        <f ca="1">IF(NOTA[ID_H]="","",INDEX(NOTA[TANGGAL],MATCH(,INDIRECT(ADDRESS(ROW(NOTA[TANGGAL]),COLUMN(NOTA[TANGGAL]))&amp;":"&amp;ADDRESS(ROW(),COLUMN(NOTA[TANGGAL]))),-1)))</f>
        <v/>
      </c>
      <c r="AG478" s="35" t="str">
        <f ca="1">IF(NOTA[[#This Row],[NAMA BARANG]]="","",INDEX(NOTA[SUPPLIER],MATCH(,INDIRECT(ADDRESS(ROW(NOTA[ID]),COLUMN(NOTA[ID]))&amp;":"&amp;ADDRESS(ROW(),COLUMN(NOTA[ID]))),-1)))</f>
        <v/>
      </c>
      <c r="AH478" s="35" t="str">
        <f ca="1">IF(NOTA[[#This Row],[ID_H]]="","",IF(NOTA[[#This Row],[FAKTUR]]="",INDIRECT(ADDRESS(ROW()-1,COLUMN())),NOTA[[#This Row],[FAKTUR]]))</f>
        <v/>
      </c>
      <c r="AI478" s="27" t="str">
        <f ca="1">IF(NOTA[[#This Row],[ID]]="","",COUNTIF(NOTA[ID_H],NOTA[[#This Row],[ID_H]]))</f>
        <v/>
      </c>
      <c r="AJ478" s="27" t="str">
        <f ca="1">IF(NOTA[[#This Row],[TGL.NOTA]]="",IF(NOTA[[#This Row],[SUPPLIER_H]]="","",AJ477),MONTH(NOTA[[#This Row],[TGL.NOTA]]))</f>
        <v/>
      </c>
      <c r="AK478" s="27" t="str">
        <f>LOWER(SUBSTITUTE(SUBSTITUTE(SUBSTITUTE(SUBSTITUTE(SUBSTITUTE(SUBSTITUTE(SUBSTITUTE(SUBSTITUTE(SUBSTITUTE(NOTA[NAMA BARANG]," ",),".",""),"-",""),"(",""),")",""),",",""),"/",""),"""",""),"+",""))</f>
        <v/>
      </c>
      <c r="AL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8" s="27" t="str">
        <f>IF(NOTA[[#This Row],[CONCAT4]]="","",_xlfn.IFNA(MATCH(NOTA[[#This Row],[CONCAT4]],[2]!RAW[CONCAT_H],0),FALSE))</f>
        <v/>
      </c>
      <c r="AP478" s="146" t="str">
        <f>IF(NOTA[[#This Row],[CONCAT1]]="","",MATCH(NOTA[[#This Row],[CONCAT1]],[3]!db[NB NOTA_C],0)+1)</f>
        <v/>
      </c>
    </row>
    <row r="479" spans="1:42" ht="20.10000000000000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 t="str">
        <f ca="1">IF(NOTA[[#This Row],[NAMA BARANG]]="","",INDEX(NOTA[ID],MATCH(,INDIRECT(ADDRESS(ROW(NOTA[ID]),COLUMN(NOTA[ID]))&amp;":"&amp;ADDRESS(ROW(),COLUMN(NOTA[ID]))),-1)))</f>
        <v/>
      </c>
      <c r="E479" s="14"/>
      <c r="F479" s="16"/>
      <c r="G479" s="16"/>
      <c r="H479" s="20"/>
      <c r="I479" s="16"/>
      <c r="J479" s="37"/>
      <c r="K479" s="16"/>
      <c r="L479" s="16"/>
      <c r="M479" s="28"/>
      <c r="N479" s="16"/>
      <c r="O479" s="16"/>
      <c r="P479" s="35"/>
      <c r="Q479" s="38"/>
      <c r="R479" s="28"/>
      <c r="S479" s="39"/>
      <c r="T479" s="39"/>
      <c r="U479" s="40"/>
      <c r="V479" s="26"/>
      <c r="W479" s="40" t="str">
        <f>IF(NOTA[[#This Row],[HARGA/ CTN]]="",NOTA[[#This Row],[JUMLAH_H]],NOTA[[#This Row],[HARGA/ CTN]]*IF(NOTA[[#This Row],[C]]="",0,NOTA[[#This Row],[C]]))</f>
        <v/>
      </c>
      <c r="X479" s="40" t="str">
        <f>IF(NOTA[[#This Row],[JUMLAH]]="","",NOTA[[#This Row],[JUMLAH]]*NOTA[[#This Row],[DISC 1]])</f>
        <v/>
      </c>
      <c r="Y479" s="40" t="str">
        <f>IF(NOTA[[#This Row],[JUMLAH]]="","",(NOTA[[#This Row],[JUMLAH]]-NOTA[[#This Row],[DISC 1-]])*NOTA[[#This Row],[DISC 2]])</f>
        <v/>
      </c>
      <c r="Z479" s="40" t="str">
        <f>IF(NOTA[[#This Row],[JUMLAH]]="","",NOTA[[#This Row],[DISC 1-]]+NOTA[[#This Row],[DISC 2-]])</f>
        <v/>
      </c>
      <c r="AA479" s="40" t="str">
        <f>IF(NOTA[[#This Row],[JUMLAH]]="","",NOTA[[#This Row],[JUMLAH]]-NOTA[[#This Row],[DISC]])</f>
        <v/>
      </c>
      <c r="AB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40" t="str">
        <f>IF(OR(NOTA[[#This Row],[QTY]]="",NOTA[[#This Row],[HARGA SATUAN]]="",),"",NOTA[[#This Row],[QTY]]*NOTA[[#This Row],[HARGA SATUAN]])</f>
        <v/>
      </c>
      <c r="AF479" s="37" t="str">
        <f ca="1">IF(NOTA[ID_H]="","",INDEX(NOTA[TANGGAL],MATCH(,INDIRECT(ADDRESS(ROW(NOTA[TANGGAL]),COLUMN(NOTA[TANGGAL]))&amp;":"&amp;ADDRESS(ROW(),COLUMN(NOTA[TANGGAL]))),-1)))</f>
        <v/>
      </c>
      <c r="AG479" s="35" t="str">
        <f ca="1">IF(NOTA[[#This Row],[NAMA BARANG]]="","",INDEX(NOTA[SUPPLIER],MATCH(,INDIRECT(ADDRESS(ROW(NOTA[ID]),COLUMN(NOTA[ID]))&amp;":"&amp;ADDRESS(ROW(),COLUMN(NOTA[ID]))),-1)))</f>
        <v/>
      </c>
      <c r="AH479" s="35" t="str">
        <f ca="1">IF(NOTA[[#This Row],[ID_H]]="","",IF(NOTA[[#This Row],[FAKTUR]]="",INDIRECT(ADDRESS(ROW()-1,COLUMN())),NOTA[[#This Row],[FAKTUR]]))</f>
        <v/>
      </c>
      <c r="AI479" s="27" t="str">
        <f ca="1">IF(NOTA[[#This Row],[ID]]="","",COUNTIF(NOTA[ID_H],NOTA[[#This Row],[ID_H]]))</f>
        <v/>
      </c>
      <c r="AJ479" s="27" t="str">
        <f ca="1">IF(NOTA[[#This Row],[TGL.NOTA]]="",IF(NOTA[[#This Row],[SUPPLIER_H]]="","",AJ478),MONTH(NOTA[[#This Row],[TGL.NOTA]]))</f>
        <v/>
      </c>
      <c r="AK479" s="27" t="str">
        <f>LOWER(SUBSTITUTE(SUBSTITUTE(SUBSTITUTE(SUBSTITUTE(SUBSTITUTE(SUBSTITUTE(SUBSTITUTE(SUBSTITUTE(SUBSTITUTE(NOTA[NAMA BARANG]," ",),".",""),"-",""),"(",""),")",""),",",""),"/",""),"""",""),"+",""))</f>
        <v/>
      </c>
      <c r="AL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9" s="27" t="str">
        <f>IF(NOTA[[#This Row],[CONCAT4]]="","",_xlfn.IFNA(MATCH(NOTA[[#This Row],[CONCAT4]],[2]!RAW[CONCAT_H],0),FALSE))</f>
        <v/>
      </c>
      <c r="AP479" s="146" t="str">
        <f>IF(NOTA[[#This Row],[CONCAT1]]="","",MATCH(NOTA[[#This Row],[CONCAT1]],[3]!db[NB NOTA_C],0)+1)</f>
        <v/>
      </c>
    </row>
    <row r="480" spans="1:42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 t="str">
        <f ca="1">IF(NOTA[[#This Row],[NAMA BARANG]]="","",INDEX(NOTA[ID],MATCH(,INDIRECT(ADDRESS(ROW(NOTA[ID]),COLUMN(NOTA[ID]))&amp;":"&amp;ADDRESS(ROW(),COLUMN(NOTA[ID]))),-1)))</f>
        <v/>
      </c>
      <c r="E480" s="14"/>
      <c r="F480" s="16"/>
      <c r="G480" s="16"/>
      <c r="H480" s="20"/>
      <c r="I480" s="16"/>
      <c r="J480" s="37"/>
      <c r="K480" s="16"/>
      <c r="L480" s="16"/>
      <c r="M480" s="28"/>
      <c r="N480" s="16"/>
      <c r="O480" s="16"/>
      <c r="P480" s="35"/>
      <c r="Q480" s="38"/>
      <c r="R480" s="28"/>
      <c r="S480" s="39"/>
      <c r="T480" s="39"/>
      <c r="U480" s="40"/>
      <c r="V480" s="26"/>
      <c r="W480" s="40" t="str">
        <f>IF(NOTA[[#This Row],[HARGA/ CTN]]="",NOTA[[#This Row],[JUMLAH_H]],NOTA[[#This Row],[HARGA/ CTN]]*IF(NOTA[[#This Row],[C]]="",0,NOTA[[#This Row],[C]]))</f>
        <v/>
      </c>
      <c r="X480" s="40" t="str">
        <f>IF(NOTA[[#This Row],[JUMLAH]]="","",NOTA[[#This Row],[JUMLAH]]*NOTA[[#This Row],[DISC 1]])</f>
        <v/>
      </c>
      <c r="Y480" s="40" t="str">
        <f>IF(NOTA[[#This Row],[JUMLAH]]="","",(NOTA[[#This Row],[JUMLAH]]-NOTA[[#This Row],[DISC 1-]])*NOTA[[#This Row],[DISC 2]])</f>
        <v/>
      </c>
      <c r="Z480" s="40" t="str">
        <f>IF(NOTA[[#This Row],[JUMLAH]]="","",NOTA[[#This Row],[DISC 1-]]+NOTA[[#This Row],[DISC 2-]])</f>
        <v/>
      </c>
      <c r="AA480" s="40" t="str">
        <f>IF(NOTA[[#This Row],[JUMLAH]]="","",NOTA[[#This Row],[JUMLAH]]-NOTA[[#This Row],[DISC]])</f>
        <v/>
      </c>
      <c r="AB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40" t="str">
        <f>IF(OR(NOTA[[#This Row],[QTY]]="",NOTA[[#This Row],[HARGA SATUAN]]="",),"",NOTA[[#This Row],[QTY]]*NOTA[[#This Row],[HARGA SATUAN]])</f>
        <v/>
      </c>
      <c r="AF480" s="37" t="str">
        <f ca="1">IF(NOTA[ID_H]="","",INDEX(NOTA[TANGGAL],MATCH(,INDIRECT(ADDRESS(ROW(NOTA[TANGGAL]),COLUMN(NOTA[TANGGAL]))&amp;":"&amp;ADDRESS(ROW(),COLUMN(NOTA[TANGGAL]))),-1)))</f>
        <v/>
      </c>
      <c r="AG480" s="35" t="str">
        <f ca="1">IF(NOTA[[#This Row],[NAMA BARANG]]="","",INDEX(NOTA[SUPPLIER],MATCH(,INDIRECT(ADDRESS(ROW(NOTA[ID]),COLUMN(NOTA[ID]))&amp;":"&amp;ADDRESS(ROW(),COLUMN(NOTA[ID]))),-1)))</f>
        <v/>
      </c>
      <c r="AH480" s="35" t="str">
        <f ca="1">IF(NOTA[[#This Row],[ID_H]]="","",IF(NOTA[[#This Row],[FAKTUR]]="",INDIRECT(ADDRESS(ROW()-1,COLUMN())),NOTA[[#This Row],[FAKTUR]]))</f>
        <v/>
      </c>
      <c r="AI480" s="27" t="str">
        <f ca="1">IF(NOTA[[#This Row],[ID]]="","",COUNTIF(NOTA[ID_H],NOTA[[#This Row],[ID_H]]))</f>
        <v/>
      </c>
      <c r="AJ480" s="27" t="str">
        <f ca="1">IF(NOTA[[#This Row],[TGL.NOTA]]="",IF(NOTA[[#This Row],[SUPPLIER_H]]="","",AJ479),MONTH(NOTA[[#This Row],[TGL.NOTA]]))</f>
        <v/>
      </c>
      <c r="AK480" s="27" t="str">
        <f>LOWER(SUBSTITUTE(SUBSTITUTE(SUBSTITUTE(SUBSTITUTE(SUBSTITUTE(SUBSTITUTE(SUBSTITUTE(SUBSTITUTE(SUBSTITUTE(NOTA[NAMA BARANG]," ",),".",""),"-",""),"(",""),")",""),",",""),"/",""),"""",""),"+",""))</f>
        <v/>
      </c>
      <c r="AL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0" s="27" t="str">
        <f>IF(NOTA[[#This Row],[CONCAT4]]="","",_xlfn.IFNA(MATCH(NOTA[[#This Row],[CONCAT4]],[2]!RAW[CONCAT_H],0),FALSE))</f>
        <v/>
      </c>
      <c r="AP480" s="146" t="str">
        <f>IF(NOTA[[#This Row],[CONCAT1]]="","",MATCH(NOTA[[#This Row],[CONCAT1]],[3]!db[NB NOTA_C],0)+1)</f>
        <v/>
      </c>
    </row>
    <row r="481" spans="1:42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 t="str">
        <f ca="1">IF(NOTA[[#This Row],[NAMA BARANG]]="","",INDEX(NOTA[ID],MATCH(,INDIRECT(ADDRESS(ROW(NOTA[ID]),COLUMN(NOTA[ID]))&amp;":"&amp;ADDRESS(ROW(),COLUMN(NOTA[ID]))),-1)))</f>
        <v/>
      </c>
      <c r="E481" s="14"/>
      <c r="F481" s="16"/>
      <c r="G481" s="16"/>
      <c r="H481" s="20"/>
      <c r="I481" s="16"/>
      <c r="J481" s="37"/>
      <c r="K481" s="16"/>
      <c r="L481" s="16"/>
      <c r="M481" s="28"/>
      <c r="N481" s="16"/>
      <c r="O481" s="16"/>
      <c r="P481" s="35"/>
      <c r="Q481" s="38"/>
      <c r="R481" s="28"/>
      <c r="S481" s="39"/>
      <c r="T481" s="39"/>
      <c r="U481" s="40"/>
      <c r="V481" s="26"/>
      <c r="W481" s="40" t="str">
        <f>IF(NOTA[[#This Row],[HARGA/ CTN]]="",NOTA[[#This Row],[JUMLAH_H]],NOTA[[#This Row],[HARGA/ CTN]]*IF(NOTA[[#This Row],[C]]="",0,NOTA[[#This Row],[C]]))</f>
        <v/>
      </c>
      <c r="X481" s="40" t="str">
        <f>IF(NOTA[[#This Row],[JUMLAH]]="","",NOTA[[#This Row],[JUMLAH]]*NOTA[[#This Row],[DISC 1]])</f>
        <v/>
      </c>
      <c r="Y481" s="40" t="str">
        <f>IF(NOTA[[#This Row],[JUMLAH]]="","",(NOTA[[#This Row],[JUMLAH]]-NOTA[[#This Row],[DISC 1-]])*NOTA[[#This Row],[DISC 2]])</f>
        <v/>
      </c>
      <c r="Z481" s="40" t="str">
        <f>IF(NOTA[[#This Row],[JUMLAH]]="","",NOTA[[#This Row],[DISC 1-]]+NOTA[[#This Row],[DISC 2-]])</f>
        <v/>
      </c>
      <c r="AA481" s="40" t="str">
        <f>IF(NOTA[[#This Row],[JUMLAH]]="","",NOTA[[#This Row],[JUMLAH]]-NOTA[[#This Row],[DISC]])</f>
        <v/>
      </c>
      <c r="AB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40" t="str">
        <f>IF(OR(NOTA[[#This Row],[QTY]]="",NOTA[[#This Row],[HARGA SATUAN]]="",),"",NOTA[[#This Row],[QTY]]*NOTA[[#This Row],[HARGA SATUAN]])</f>
        <v/>
      </c>
      <c r="AF481" s="37" t="str">
        <f ca="1">IF(NOTA[ID_H]="","",INDEX(NOTA[TANGGAL],MATCH(,INDIRECT(ADDRESS(ROW(NOTA[TANGGAL]),COLUMN(NOTA[TANGGAL]))&amp;":"&amp;ADDRESS(ROW(),COLUMN(NOTA[TANGGAL]))),-1)))</f>
        <v/>
      </c>
      <c r="AG481" s="35" t="str">
        <f ca="1">IF(NOTA[[#This Row],[NAMA BARANG]]="","",INDEX(NOTA[SUPPLIER],MATCH(,INDIRECT(ADDRESS(ROW(NOTA[ID]),COLUMN(NOTA[ID]))&amp;":"&amp;ADDRESS(ROW(),COLUMN(NOTA[ID]))),-1)))</f>
        <v/>
      </c>
      <c r="AH481" s="35" t="str">
        <f ca="1">IF(NOTA[[#This Row],[ID_H]]="","",IF(NOTA[[#This Row],[FAKTUR]]="",INDIRECT(ADDRESS(ROW()-1,COLUMN())),NOTA[[#This Row],[FAKTUR]]))</f>
        <v/>
      </c>
      <c r="AI481" s="27" t="str">
        <f ca="1">IF(NOTA[[#This Row],[ID]]="","",COUNTIF(NOTA[ID_H],NOTA[[#This Row],[ID_H]]))</f>
        <v/>
      </c>
      <c r="AJ481" s="27" t="str">
        <f ca="1">IF(NOTA[[#This Row],[TGL.NOTA]]="",IF(NOTA[[#This Row],[SUPPLIER_H]]="","",AJ480),MONTH(NOTA[[#This Row],[TGL.NOTA]]))</f>
        <v/>
      </c>
      <c r="AK481" s="27" t="str">
        <f>LOWER(SUBSTITUTE(SUBSTITUTE(SUBSTITUTE(SUBSTITUTE(SUBSTITUTE(SUBSTITUTE(SUBSTITUTE(SUBSTITUTE(SUBSTITUTE(NOTA[NAMA BARANG]," ",),".",""),"-",""),"(",""),")",""),",",""),"/",""),"""",""),"+",""))</f>
        <v/>
      </c>
      <c r="AL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1" s="27" t="str">
        <f>IF(NOTA[[#This Row],[CONCAT4]]="","",_xlfn.IFNA(MATCH(NOTA[[#This Row],[CONCAT4]],[2]!RAW[CONCAT_H],0),FALSE))</f>
        <v/>
      </c>
      <c r="AP481" s="146" t="str">
        <f>IF(NOTA[[#This Row],[CONCAT1]]="","",MATCH(NOTA[[#This Row],[CONCAT1]],[3]!db[NB NOTA_C],0)+1)</f>
        <v/>
      </c>
    </row>
    <row r="482" spans="1:42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 t="str">
        <f ca="1">IF(NOTA[[#This Row],[NAMA BARANG]]="","",INDEX(NOTA[ID],MATCH(,INDIRECT(ADDRESS(ROW(NOTA[ID]),COLUMN(NOTA[ID]))&amp;":"&amp;ADDRESS(ROW(),COLUMN(NOTA[ID]))),-1)))</f>
        <v/>
      </c>
      <c r="E482" s="14"/>
      <c r="F482" s="16"/>
      <c r="G482" s="16"/>
      <c r="H482" s="20"/>
      <c r="I482" s="16"/>
      <c r="J482" s="37"/>
      <c r="K482" s="16"/>
      <c r="L482" s="16"/>
      <c r="M482" s="28"/>
      <c r="N482" s="16"/>
      <c r="O482" s="16"/>
      <c r="P482" s="35"/>
      <c r="Q482" s="38"/>
      <c r="R482" s="28"/>
      <c r="S482" s="39"/>
      <c r="T482" s="39"/>
      <c r="U482" s="40"/>
      <c r="V482" s="26"/>
      <c r="W482" s="40" t="str">
        <f>IF(NOTA[[#This Row],[HARGA/ CTN]]="",NOTA[[#This Row],[JUMLAH_H]],NOTA[[#This Row],[HARGA/ CTN]]*IF(NOTA[[#This Row],[C]]="",0,NOTA[[#This Row],[C]]))</f>
        <v/>
      </c>
      <c r="X482" s="40" t="str">
        <f>IF(NOTA[[#This Row],[JUMLAH]]="","",NOTA[[#This Row],[JUMLAH]]*NOTA[[#This Row],[DISC 1]])</f>
        <v/>
      </c>
      <c r="Y482" s="40" t="str">
        <f>IF(NOTA[[#This Row],[JUMLAH]]="","",(NOTA[[#This Row],[JUMLAH]]-NOTA[[#This Row],[DISC 1-]])*NOTA[[#This Row],[DISC 2]])</f>
        <v/>
      </c>
      <c r="Z482" s="40" t="str">
        <f>IF(NOTA[[#This Row],[JUMLAH]]="","",NOTA[[#This Row],[DISC 1-]]+NOTA[[#This Row],[DISC 2-]])</f>
        <v/>
      </c>
      <c r="AA482" s="40" t="str">
        <f>IF(NOTA[[#This Row],[JUMLAH]]="","",NOTA[[#This Row],[JUMLAH]]-NOTA[[#This Row],[DISC]])</f>
        <v/>
      </c>
      <c r="AB4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40" t="str">
        <f>IF(OR(NOTA[[#This Row],[QTY]]="",NOTA[[#This Row],[HARGA SATUAN]]="",),"",NOTA[[#This Row],[QTY]]*NOTA[[#This Row],[HARGA SATUAN]])</f>
        <v/>
      </c>
      <c r="AF482" s="37" t="str">
        <f ca="1">IF(NOTA[ID_H]="","",INDEX(NOTA[TANGGAL],MATCH(,INDIRECT(ADDRESS(ROW(NOTA[TANGGAL]),COLUMN(NOTA[TANGGAL]))&amp;":"&amp;ADDRESS(ROW(),COLUMN(NOTA[TANGGAL]))),-1)))</f>
        <v/>
      </c>
      <c r="AG482" s="35" t="str">
        <f ca="1">IF(NOTA[[#This Row],[NAMA BARANG]]="","",INDEX(NOTA[SUPPLIER],MATCH(,INDIRECT(ADDRESS(ROW(NOTA[ID]),COLUMN(NOTA[ID]))&amp;":"&amp;ADDRESS(ROW(),COLUMN(NOTA[ID]))),-1)))</f>
        <v/>
      </c>
      <c r="AH482" s="35" t="str">
        <f ca="1">IF(NOTA[[#This Row],[ID_H]]="","",IF(NOTA[[#This Row],[FAKTUR]]="",INDIRECT(ADDRESS(ROW()-1,COLUMN())),NOTA[[#This Row],[FAKTUR]]))</f>
        <v/>
      </c>
      <c r="AI482" s="27" t="str">
        <f ca="1">IF(NOTA[[#This Row],[ID]]="","",COUNTIF(NOTA[ID_H],NOTA[[#This Row],[ID_H]]))</f>
        <v/>
      </c>
      <c r="AJ482" s="27" t="str">
        <f ca="1">IF(NOTA[[#This Row],[TGL.NOTA]]="",IF(NOTA[[#This Row],[SUPPLIER_H]]="","",AJ481),MONTH(NOTA[[#This Row],[TGL.NOTA]]))</f>
        <v/>
      </c>
      <c r="AK482" s="27" t="str">
        <f>LOWER(SUBSTITUTE(SUBSTITUTE(SUBSTITUTE(SUBSTITUTE(SUBSTITUTE(SUBSTITUTE(SUBSTITUTE(SUBSTITUTE(SUBSTITUTE(NOTA[NAMA BARANG]," ",),".",""),"-",""),"(",""),")",""),",",""),"/",""),"""",""),"+",""))</f>
        <v/>
      </c>
      <c r="AL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2" s="27" t="str">
        <f>IF(NOTA[[#This Row],[CONCAT4]]="","",_xlfn.IFNA(MATCH(NOTA[[#This Row],[CONCAT4]],[2]!RAW[CONCAT_H],0),FALSE))</f>
        <v/>
      </c>
      <c r="AP482" s="146" t="str">
        <f>IF(NOTA[[#This Row],[CONCAT1]]="","",MATCH(NOTA[[#This Row],[CONCAT1]],[3]!db[NB NOTA_C],0)+1)</f>
        <v/>
      </c>
    </row>
    <row r="483" spans="1:42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0" t="str">
        <f>IF(OR(NOTA[[#This Row],[QTY]]="",NOTA[[#This Row],[HARGA SATUAN]]="",),"",NOTA[[#This Row],[QTY]]*NOTA[[#This Row],[HARGA SATUAN]])</f>
        <v/>
      </c>
      <c r="AF483" s="37" t="str">
        <f ca="1">IF(NOTA[ID_H]="","",INDEX(NOTA[TANGGAL],MATCH(,INDIRECT(ADDRESS(ROW(NOTA[TANGGAL]),COLUMN(NOTA[TANGGAL]))&amp;":"&amp;ADDRESS(ROW(),COLUMN(NOTA[TANGGAL]))),-1)))</f>
        <v/>
      </c>
      <c r="AG483" s="35" t="str">
        <f ca="1">IF(NOTA[[#This Row],[NAMA BARANG]]="","",INDEX(NOTA[SUPPLIER],MATCH(,INDIRECT(ADDRESS(ROW(NOTA[ID]),COLUMN(NOTA[ID]))&amp;":"&amp;ADDRESS(ROW(),COLUMN(NOTA[ID]))),-1)))</f>
        <v/>
      </c>
      <c r="AH483" s="35" t="str">
        <f ca="1">IF(NOTA[[#This Row],[ID_H]]="","",IF(NOTA[[#This Row],[FAKTUR]]="",INDIRECT(ADDRESS(ROW()-1,COLUMN())),NOTA[[#This Row],[FAKTUR]]))</f>
        <v/>
      </c>
      <c r="AI483" s="27" t="str">
        <f ca="1">IF(NOTA[[#This Row],[ID]]="","",COUNTIF(NOTA[ID_H],NOTA[[#This Row],[ID_H]]))</f>
        <v/>
      </c>
      <c r="AJ483" s="27" t="str">
        <f ca="1">IF(NOTA[[#This Row],[TGL.NOTA]]="",IF(NOTA[[#This Row],[SUPPLIER_H]]="","",AJ482),MONTH(NOTA[[#This Row],[TGL.NOTA]]))</f>
        <v/>
      </c>
      <c r="AK483" s="27" t="str">
        <f>LOWER(SUBSTITUTE(SUBSTITUTE(SUBSTITUTE(SUBSTITUTE(SUBSTITUTE(SUBSTITUTE(SUBSTITUTE(SUBSTITUTE(SUBSTITUTE(NOTA[NAMA BARANG]," ",),".",""),"-",""),"(",""),")",""),",",""),"/",""),"""",""),"+",""))</f>
        <v/>
      </c>
      <c r="AL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3" s="27" t="str">
        <f>IF(NOTA[[#This Row],[CONCAT4]]="","",_xlfn.IFNA(MATCH(NOTA[[#This Row],[CONCAT4]],[2]!RAW[CONCAT_H],0),FALSE))</f>
        <v/>
      </c>
      <c r="AP483" s="146" t="str">
        <f>IF(NOTA[[#This Row],[CONCAT1]]="","",MATCH(NOTA[[#This Row],[CONCAT1]],[3]!db[NB NOTA_C],0)+1)</f>
        <v/>
      </c>
    </row>
    <row r="484" spans="1:42" ht="20.100000000000001" customHeight="1" x14ac:dyDescent="0.25">
      <c r="A4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6" t="str">
        <f>IF(NOTA[[#This Row],[ID_P]]="","",MATCH(NOTA[[#This Row],[ID_P]],[1]!B_MSK[N_ID],0))</f>
        <v/>
      </c>
      <c r="D484" s="36" t="str">
        <f ca="1">IF(NOTA[[#This Row],[NAMA BARANG]]="","",INDEX(NOTA[ID],MATCH(,INDIRECT(ADDRESS(ROW(NOTA[ID]),COLUMN(NOTA[ID]))&amp;":"&amp;ADDRESS(ROW(),COLUMN(NOTA[ID]))),-1)))</f>
        <v/>
      </c>
      <c r="E484" s="14"/>
      <c r="F484" s="16"/>
      <c r="G484" s="16"/>
      <c r="H484" s="20"/>
      <c r="I484" s="16"/>
      <c r="J484" s="37"/>
      <c r="K484" s="16"/>
      <c r="L484" s="16"/>
      <c r="M484" s="28"/>
      <c r="N484" s="16"/>
      <c r="O484" s="16"/>
      <c r="P484" s="35"/>
      <c r="Q484" s="38"/>
      <c r="R484" s="28"/>
      <c r="S484" s="39"/>
      <c r="T484" s="39"/>
      <c r="U484" s="40"/>
      <c r="V484" s="26"/>
      <c r="W484" s="40" t="str">
        <f>IF(NOTA[[#This Row],[HARGA/ CTN]]="",NOTA[[#This Row],[JUMLAH_H]],NOTA[[#This Row],[HARGA/ CTN]]*IF(NOTA[[#This Row],[C]]="",0,NOTA[[#This Row],[C]]))</f>
        <v/>
      </c>
      <c r="X484" s="40" t="str">
        <f>IF(NOTA[[#This Row],[JUMLAH]]="","",NOTA[[#This Row],[JUMLAH]]*NOTA[[#This Row],[DISC 1]])</f>
        <v/>
      </c>
      <c r="Y484" s="40" t="str">
        <f>IF(NOTA[[#This Row],[JUMLAH]]="","",(NOTA[[#This Row],[JUMLAH]]-NOTA[[#This Row],[DISC 1-]])*NOTA[[#This Row],[DISC 2]])</f>
        <v/>
      </c>
      <c r="Z484" s="40" t="str">
        <f>IF(NOTA[[#This Row],[JUMLAH]]="","",NOTA[[#This Row],[DISC 1-]]+NOTA[[#This Row],[DISC 2-]])</f>
        <v/>
      </c>
      <c r="AA484" s="40" t="str">
        <f>IF(NOTA[[#This Row],[JUMLAH]]="","",NOTA[[#This Row],[JUMLAH]]-NOTA[[#This Row],[DISC]])</f>
        <v/>
      </c>
      <c r="AB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40" t="str">
        <f>IF(OR(NOTA[[#This Row],[QTY]]="",NOTA[[#This Row],[HARGA SATUAN]]="",),"",NOTA[[#This Row],[QTY]]*NOTA[[#This Row],[HARGA SATUAN]])</f>
        <v/>
      </c>
      <c r="AF484" s="37" t="str">
        <f ca="1">IF(NOTA[ID_H]="","",INDEX(NOTA[TANGGAL],MATCH(,INDIRECT(ADDRESS(ROW(NOTA[TANGGAL]),COLUMN(NOTA[TANGGAL]))&amp;":"&amp;ADDRESS(ROW(),COLUMN(NOTA[TANGGAL]))),-1)))</f>
        <v/>
      </c>
      <c r="AG484" s="35" t="str">
        <f ca="1">IF(NOTA[[#This Row],[NAMA BARANG]]="","",INDEX(NOTA[SUPPLIER],MATCH(,INDIRECT(ADDRESS(ROW(NOTA[ID]),COLUMN(NOTA[ID]))&amp;":"&amp;ADDRESS(ROW(),COLUMN(NOTA[ID]))),-1)))</f>
        <v/>
      </c>
      <c r="AH484" s="35" t="str">
        <f ca="1">IF(NOTA[[#This Row],[ID_H]]="","",IF(NOTA[[#This Row],[FAKTUR]]="",INDIRECT(ADDRESS(ROW()-1,COLUMN())),NOTA[[#This Row],[FAKTUR]]))</f>
        <v/>
      </c>
      <c r="AI484" s="27" t="str">
        <f ca="1">IF(NOTA[[#This Row],[ID]]="","",COUNTIF(NOTA[ID_H],NOTA[[#This Row],[ID_H]]))</f>
        <v/>
      </c>
      <c r="AJ484" s="27" t="str">
        <f ca="1">IF(NOTA[[#This Row],[TGL.NOTA]]="",IF(NOTA[[#This Row],[SUPPLIER_H]]="","",AJ483),MONTH(NOTA[[#This Row],[TGL.NOTA]]))</f>
        <v/>
      </c>
      <c r="AK484" s="27" t="str">
        <f>LOWER(SUBSTITUTE(SUBSTITUTE(SUBSTITUTE(SUBSTITUTE(SUBSTITUTE(SUBSTITUTE(SUBSTITUTE(SUBSTITUTE(SUBSTITUTE(NOTA[NAMA BARANG]," ",),".",""),"-",""),"(",""),")",""),",",""),"/",""),"""",""),"+",""))</f>
        <v/>
      </c>
      <c r="AL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4" s="27" t="str">
        <f>IF(NOTA[[#This Row],[CONCAT4]]="","",_xlfn.IFNA(MATCH(NOTA[[#This Row],[CONCAT4]],[2]!RAW[CONCAT_H],0),FALSE))</f>
        <v/>
      </c>
      <c r="AP484" s="146" t="str">
        <f>IF(NOTA[[#This Row],[CONCAT1]]="","",MATCH(NOTA[[#This Row],[CONCAT1]],[3]!db[NB NOTA_C],0)+1)</f>
        <v/>
      </c>
    </row>
    <row r="485" spans="1:42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 t="str">
        <f ca="1">IF(NOTA[[#This Row],[NAMA BARANG]]="","",INDEX(NOTA[ID],MATCH(,INDIRECT(ADDRESS(ROW(NOTA[ID]),COLUMN(NOTA[ID]))&amp;":"&amp;ADDRESS(ROW(),COLUMN(NOTA[ID]))),-1)))</f>
        <v/>
      </c>
      <c r="E485" s="14"/>
      <c r="F485" s="16"/>
      <c r="G485" s="16"/>
      <c r="H485" s="20"/>
      <c r="I485" s="16"/>
      <c r="J485" s="37"/>
      <c r="K485" s="16"/>
      <c r="L485" s="16"/>
      <c r="M485" s="28"/>
      <c r="N485" s="16"/>
      <c r="O485" s="16"/>
      <c r="P485" s="35"/>
      <c r="Q485" s="38"/>
      <c r="R485" s="28"/>
      <c r="S485" s="39"/>
      <c r="T485" s="39"/>
      <c r="U485" s="40"/>
      <c r="V485" s="26"/>
      <c r="W485" s="40" t="str">
        <f>IF(NOTA[[#This Row],[HARGA/ CTN]]="",NOTA[[#This Row],[JUMLAH_H]],NOTA[[#This Row],[HARGA/ CTN]]*IF(NOTA[[#This Row],[C]]="",0,NOTA[[#This Row],[C]]))</f>
        <v/>
      </c>
      <c r="X485" s="40" t="str">
        <f>IF(NOTA[[#This Row],[JUMLAH]]="","",NOTA[[#This Row],[JUMLAH]]*NOTA[[#This Row],[DISC 1]])</f>
        <v/>
      </c>
      <c r="Y485" s="40" t="str">
        <f>IF(NOTA[[#This Row],[JUMLAH]]="","",(NOTA[[#This Row],[JUMLAH]]-NOTA[[#This Row],[DISC 1-]])*NOTA[[#This Row],[DISC 2]])</f>
        <v/>
      </c>
      <c r="Z485" s="40" t="str">
        <f>IF(NOTA[[#This Row],[JUMLAH]]="","",NOTA[[#This Row],[DISC 1-]]+NOTA[[#This Row],[DISC 2-]])</f>
        <v/>
      </c>
      <c r="AA485" s="40" t="str">
        <f>IF(NOTA[[#This Row],[JUMLAH]]="","",NOTA[[#This Row],[JUMLAH]]-NOTA[[#This Row],[DISC]])</f>
        <v/>
      </c>
      <c r="AB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0" t="str">
        <f>IF(OR(NOTA[[#This Row],[QTY]]="",NOTA[[#This Row],[HARGA SATUAN]]="",),"",NOTA[[#This Row],[QTY]]*NOTA[[#This Row],[HARGA SATUAN]])</f>
        <v/>
      </c>
      <c r="AF485" s="37" t="str">
        <f ca="1">IF(NOTA[ID_H]="","",INDEX(NOTA[TANGGAL],MATCH(,INDIRECT(ADDRESS(ROW(NOTA[TANGGAL]),COLUMN(NOTA[TANGGAL]))&amp;":"&amp;ADDRESS(ROW(),COLUMN(NOTA[TANGGAL]))),-1)))</f>
        <v/>
      </c>
      <c r="AG485" s="35" t="str">
        <f ca="1">IF(NOTA[[#This Row],[NAMA BARANG]]="","",INDEX(NOTA[SUPPLIER],MATCH(,INDIRECT(ADDRESS(ROW(NOTA[ID]),COLUMN(NOTA[ID]))&amp;":"&amp;ADDRESS(ROW(),COLUMN(NOTA[ID]))),-1)))</f>
        <v/>
      </c>
      <c r="AH485" s="35" t="str">
        <f ca="1">IF(NOTA[[#This Row],[ID_H]]="","",IF(NOTA[[#This Row],[FAKTUR]]="",INDIRECT(ADDRESS(ROW()-1,COLUMN())),NOTA[[#This Row],[FAKTUR]]))</f>
        <v/>
      </c>
      <c r="AI485" s="27" t="str">
        <f ca="1">IF(NOTA[[#This Row],[ID]]="","",COUNTIF(NOTA[ID_H],NOTA[[#This Row],[ID_H]]))</f>
        <v/>
      </c>
      <c r="AJ485" s="27" t="str">
        <f ca="1">IF(NOTA[[#This Row],[TGL.NOTA]]="",IF(NOTA[[#This Row],[SUPPLIER_H]]="","",AJ484),MONTH(NOTA[[#This Row],[TGL.NOTA]]))</f>
        <v/>
      </c>
      <c r="AK485" s="27" t="str">
        <f>LOWER(SUBSTITUTE(SUBSTITUTE(SUBSTITUTE(SUBSTITUTE(SUBSTITUTE(SUBSTITUTE(SUBSTITUTE(SUBSTITUTE(SUBSTITUTE(NOTA[NAMA BARANG]," ",),".",""),"-",""),"(",""),")",""),",",""),"/",""),"""",""),"+",""))</f>
        <v/>
      </c>
      <c r="AL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5" s="27" t="str">
        <f>IF(NOTA[[#This Row],[CONCAT4]]="","",_xlfn.IFNA(MATCH(NOTA[[#This Row],[CONCAT4]],[2]!RAW[CONCAT_H],0),FALSE))</f>
        <v/>
      </c>
      <c r="AP485" s="146" t="str">
        <f>IF(NOTA[[#This Row],[CONCAT1]]="","",MATCH(NOTA[[#This Row],[CONCAT1]],[3]!db[NB NOTA_C],0)+1)</f>
        <v/>
      </c>
    </row>
    <row r="486" spans="1:42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 t="str">
        <f ca="1">IF(NOTA[[#This Row],[NAMA BARANG]]="","",INDEX(NOTA[ID],MATCH(,INDIRECT(ADDRESS(ROW(NOTA[ID]),COLUMN(NOTA[ID]))&amp;":"&amp;ADDRESS(ROW(),COLUMN(NOTA[ID]))),-1)))</f>
        <v/>
      </c>
      <c r="E486" s="14"/>
      <c r="F486" s="16"/>
      <c r="G486" s="16"/>
      <c r="H486" s="20"/>
      <c r="I486" s="16"/>
      <c r="J486" s="37"/>
      <c r="K486" s="16"/>
      <c r="L486" s="16"/>
      <c r="M486" s="28"/>
      <c r="N486" s="16"/>
      <c r="O486" s="16"/>
      <c r="P486" s="35"/>
      <c r="Q486" s="38"/>
      <c r="R486" s="28"/>
      <c r="S486" s="39"/>
      <c r="T486" s="39"/>
      <c r="U486" s="40"/>
      <c r="V486" s="26"/>
      <c r="W486" s="40" t="str">
        <f>IF(NOTA[[#This Row],[HARGA/ CTN]]="",NOTA[[#This Row],[JUMLAH_H]],NOTA[[#This Row],[HARGA/ CTN]]*IF(NOTA[[#This Row],[C]]="",0,NOTA[[#This Row],[C]]))</f>
        <v/>
      </c>
      <c r="X486" s="40" t="str">
        <f>IF(NOTA[[#This Row],[JUMLAH]]="","",NOTA[[#This Row],[JUMLAH]]*NOTA[[#This Row],[DISC 1]])</f>
        <v/>
      </c>
      <c r="Y486" s="40" t="str">
        <f>IF(NOTA[[#This Row],[JUMLAH]]="","",(NOTA[[#This Row],[JUMLAH]]-NOTA[[#This Row],[DISC 1-]])*NOTA[[#This Row],[DISC 2]])</f>
        <v/>
      </c>
      <c r="Z486" s="40" t="str">
        <f>IF(NOTA[[#This Row],[JUMLAH]]="","",NOTA[[#This Row],[DISC 1-]]+NOTA[[#This Row],[DISC 2-]])</f>
        <v/>
      </c>
      <c r="AA486" s="40" t="str">
        <f>IF(NOTA[[#This Row],[JUMLAH]]="","",NOTA[[#This Row],[JUMLAH]]-NOTA[[#This Row],[DISC]])</f>
        <v/>
      </c>
      <c r="AB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40" t="str">
        <f>IF(OR(NOTA[[#This Row],[QTY]]="",NOTA[[#This Row],[HARGA SATUAN]]="",),"",NOTA[[#This Row],[QTY]]*NOTA[[#This Row],[HARGA SATUAN]])</f>
        <v/>
      </c>
      <c r="AF486" s="37" t="str">
        <f ca="1">IF(NOTA[ID_H]="","",INDEX(NOTA[TANGGAL],MATCH(,INDIRECT(ADDRESS(ROW(NOTA[TANGGAL]),COLUMN(NOTA[TANGGAL]))&amp;":"&amp;ADDRESS(ROW(),COLUMN(NOTA[TANGGAL]))),-1)))</f>
        <v/>
      </c>
      <c r="AG486" s="35" t="str">
        <f ca="1">IF(NOTA[[#This Row],[NAMA BARANG]]="","",INDEX(NOTA[SUPPLIER],MATCH(,INDIRECT(ADDRESS(ROW(NOTA[ID]),COLUMN(NOTA[ID]))&amp;":"&amp;ADDRESS(ROW(),COLUMN(NOTA[ID]))),-1)))</f>
        <v/>
      </c>
      <c r="AH486" s="35" t="str">
        <f ca="1">IF(NOTA[[#This Row],[ID_H]]="","",IF(NOTA[[#This Row],[FAKTUR]]="",INDIRECT(ADDRESS(ROW()-1,COLUMN())),NOTA[[#This Row],[FAKTUR]]))</f>
        <v/>
      </c>
      <c r="AI486" s="27" t="str">
        <f ca="1">IF(NOTA[[#This Row],[ID]]="","",COUNTIF(NOTA[ID_H],NOTA[[#This Row],[ID_H]]))</f>
        <v/>
      </c>
      <c r="AJ486" s="27" t="str">
        <f ca="1">IF(NOTA[[#This Row],[TGL.NOTA]]="",IF(NOTA[[#This Row],[SUPPLIER_H]]="","",AJ485),MONTH(NOTA[[#This Row],[TGL.NOTA]]))</f>
        <v/>
      </c>
      <c r="AK486" s="27" t="str">
        <f>LOWER(SUBSTITUTE(SUBSTITUTE(SUBSTITUTE(SUBSTITUTE(SUBSTITUTE(SUBSTITUTE(SUBSTITUTE(SUBSTITUTE(SUBSTITUTE(NOTA[NAMA BARANG]," ",),".",""),"-",""),"(",""),")",""),",",""),"/",""),"""",""),"+",""))</f>
        <v/>
      </c>
      <c r="AL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6" s="27" t="str">
        <f>IF(NOTA[[#This Row],[CONCAT4]]="","",_xlfn.IFNA(MATCH(NOTA[[#This Row],[CONCAT4]],[2]!RAW[CONCAT_H],0),FALSE))</f>
        <v/>
      </c>
      <c r="AP486" s="146" t="str">
        <f>IF(NOTA[[#This Row],[CONCAT1]]="","",MATCH(NOTA[[#This Row],[CONCAT1]],[3]!db[NB NOTA_C],0)+1)</f>
        <v/>
      </c>
    </row>
    <row r="487" spans="1:42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 t="str">
        <f ca="1">IF(NOTA[[#This Row],[NAMA BARANG]]="","",INDEX(NOTA[ID],MATCH(,INDIRECT(ADDRESS(ROW(NOTA[ID]),COLUMN(NOTA[ID]))&amp;":"&amp;ADDRESS(ROW(),COLUMN(NOTA[ID]))),-1)))</f>
        <v/>
      </c>
      <c r="E487" s="14"/>
      <c r="F487" s="16"/>
      <c r="G487" s="16"/>
      <c r="H487" s="20"/>
      <c r="I487" s="16"/>
      <c r="J487" s="37"/>
      <c r="K487" s="16"/>
      <c r="L487" s="16"/>
      <c r="M487" s="28"/>
      <c r="N487" s="16"/>
      <c r="O487" s="16"/>
      <c r="P487" s="35"/>
      <c r="Q487" s="38"/>
      <c r="R487" s="28"/>
      <c r="S487" s="39"/>
      <c r="T487" s="39"/>
      <c r="U487" s="40"/>
      <c r="V487" s="26"/>
      <c r="W487" s="40" t="str">
        <f>IF(NOTA[[#This Row],[HARGA/ CTN]]="",NOTA[[#This Row],[JUMLAH_H]],NOTA[[#This Row],[HARGA/ CTN]]*IF(NOTA[[#This Row],[C]]="",0,NOTA[[#This Row],[C]]))</f>
        <v/>
      </c>
      <c r="X487" s="40" t="str">
        <f>IF(NOTA[[#This Row],[JUMLAH]]="","",NOTA[[#This Row],[JUMLAH]]*NOTA[[#This Row],[DISC 1]])</f>
        <v/>
      </c>
      <c r="Y487" s="40" t="str">
        <f>IF(NOTA[[#This Row],[JUMLAH]]="","",(NOTA[[#This Row],[JUMLAH]]-NOTA[[#This Row],[DISC 1-]])*NOTA[[#This Row],[DISC 2]])</f>
        <v/>
      </c>
      <c r="Z487" s="40" t="str">
        <f>IF(NOTA[[#This Row],[JUMLAH]]="","",NOTA[[#This Row],[DISC 1-]]+NOTA[[#This Row],[DISC 2-]])</f>
        <v/>
      </c>
      <c r="AA487" s="40" t="str">
        <f>IF(NOTA[[#This Row],[JUMLAH]]="","",NOTA[[#This Row],[JUMLAH]]-NOTA[[#This Row],[DISC]])</f>
        <v/>
      </c>
      <c r="AB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0" t="str">
        <f>IF(OR(NOTA[[#This Row],[QTY]]="",NOTA[[#This Row],[HARGA SATUAN]]="",),"",NOTA[[#This Row],[QTY]]*NOTA[[#This Row],[HARGA SATUAN]])</f>
        <v/>
      </c>
      <c r="AF487" s="37" t="str">
        <f ca="1">IF(NOTA[ID_H]="","",INDEX(NOTA[TANGGAL],MATCH(,INDIRECT(ADDRESS(ROW(NOTA[TANGGAL]),COLUMN(NOTA[TANGGAL]))&amp;":"&amp;ADDRESS(ROW(),COLUMN(NOTA[TANGGAL]))),-1)))</f>
        <v/>
      </c>
      <c r="AG487" s="35" t="str">
        <f ca="1">IF(NOTA[[#This Row],[NAMA BARANG]]="","",INDEX(NOTA[SUPPLIER],MATCH(,INDIRECT(ADDRESS(ROW(NOTA[ID]),COLUMN(NOTA[ID]))&amp;":"&amp;ADDRESS(ROW(),COLUMN(NOTA[ID]))),-1)))</f>
        <v/>
      </c>
      <c r="AH487" s="35" t="str">
        <f ca="1">IF(NOTA[[#This Row],[ID_H]]="","",IF(NOTA[[#This Row],[FAKTUR]]="",INDIRECT(ADDRESS(ROW()-1,COLUMN())),NOTA[[#This Row],[FAKTUR]]))</f>
        <v/>
      </c>
      <c r="AI487" s="27" t="str">
        <f ca="1">IF(NOTA[[#This Row],[ID]]="","",COUNTIF(NOTA[ID_H],NOTA[[#This Row],[ID_H]]))</f>
        <v/>
      </c>
      <c r="AJ487" s="27" t="str">
        <f ca="1">IF(NOTA[[#This Row],[TGL.NOTA]]="",IF(NOTA[[#This Row],[SUPPLIER_H]]="","",AJ486),MONTH(NOTA[[#This Row],[TGL.NOTA]]))</f>
        <v/>
      </c>
      <c r="AK487" s="27" t="str">
        <f>LOWER(SUBSTITUTE(SUBSTITUTE(SUBSTITUTE(SUBSTITUTE(SUBSTITUTE(SUBSTITUTE(SUBSTITUTE(SUBSTITUTE(SUBSTITUTE(NOTA[NAMA BARANG]," ",),".",""),"-",""),"(",""),")",""),",",""),"/",""),"""",""),"+",""))</f>
        <v/>
      </c>
      <c r="AL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7" s="27" t="str">
        <f>IF(NOTA[[#This Row],[CONCAT4]]="","",_xlfn.IFNA(MATCH(NOTA[[#This Row],[CONCAT4]],[2]!RAW[CONCAT_H],0),FALSE))</f>
        <v/>
      </c>
      <c r="AP487" s="146" t="str">
        <f>IF(NOTA[[#This Row],[CONCAT1]]="","",MATCH(NOTA[[#This Row],[CONCAT1]],[3]!db[NB NOTA_C],0)+1)</f>
        <v/>
      </c>
    </row>
    <row r="488" spans="1:42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 t="str">
        <f ca="1">IF(NOTA[[#This Row],[NAMA BARANG]]="","",INDEX(NOTA[ID],MATCH(,INDIRECT(ADDRESS(ROW(NOTA[ID]),COLUMN(NOTA[ID]))&amp;":"&amp;ADDRESS(ROW(),COLUMN(NOTA[ID]))),-1)))</f>
        <v/>
      </c>
      <c r="E488" s="14"/>
      <c r="F488" s="16"/>
      <c r="G488" s="16"/>
      <c r="H488" s="20"/>
      <c r="I488" s="16"/>
      <c r="J488" s="37"/>
      <c r="K488" s="16"/>
      <c r="L488" s="16"/>
      <c r="M488" s="28"/>
      <c r="N488" s="16"/>
      <c r="O488" s="16"/>
      <c r="P488" s="35"/>
      <c r="Q488" s="38"/>
      <c r="R488" s="28"/>
      <c r="S488" s="39"/>
      <c r="T488" s="39"/>
      <c r="U488" s="40"/>
      <c r="V488" s="26"/>
      <c r="W488" s="40" t="str">
        <f>IF(NOTA[[#This Row],[HARGA/ CTN]]="",NOTA[[#This Row],[JUMLAH_H]],NOTA[[#This Row],[HARGA/ CTN]]*IF(NOTA[[#This Row],[C]]="",0,NOTA[[#This Row],[C]]))</f>
        <v/>
      </c>
      <c r="X488" s="40" t="str">
        <f>IF(NOTA[[#This Row],[JUMLAH]]="","",NOTA[[#This Row],[JUMLAH]]*NOTA[[#This Row],[DISC 1]])</f>
        <v/>
      </c>
      <c r="Y488" s="40" t="str">
        <f>IF(NOTA[[#This Row],[JUMLAH]]="","",(NOTA[[#This Row],[JUMLAH]]-NOTA[[#This Row],[DISC 1-]])*NOTA[[#This Row],[DISC 2]])</f>
        <v/>
      </c>
      <c r="Z488" s="40" t="str">
        <f>IF(NOTA[[#This Row],[JUMLAH]]="","",NOTA[[#This Row],[DISC 1-]]+NOTA[[#This Row],[DISC 2-]])</f>
        <v/>
      </c>
      <c r="AA488" s="40" t="str">
        <f>IF(NOTA[[#This Row],[JUMLAH]]="","",NOTA[[#This Row],[JUMLAH]]-NOTA[[#This Row],[DISC]])</f>
        <v/>
      </c>
      <c r="AB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40" t="str">
        <f>IF(OR(NOTA[[#This Row],[QTY]]="",NOTA[[#This Row],[HARGA SATUAN]]="",),"",NOTA[[#This Row],[QTY]]*NOTA[[#This Row],[HARGA SATUAN]])</f>
        <v/>
      </c>
      <c r="AF488" s="37" t="str">
        <f ca="1">IF(NOTA[ID_H]="","",INDEX(NOTA[TANGGAL],MATCH(,INDIRECT(ADDRESS(ROW(NOTA[TANGGAL]),COLUMN(NOTA[TANGGAL]))&amp;":"&amp;ADDRESS(ROW(),COLUMN(NOTA[TANGGAL]))),-1)))</f>
        <v/>
      </c>
      <c r="AG488" s="35" t="str">
        <f ca="1">IF(NOTA[[#This Row],[NAMA BARANG]]="","",INDEX(NOTA[SUPPLIER],MATCH(,INDIRECT(ADDRESS(ROW(NOTA[ID]),COLUMN(NOTA[ID]))&amp;":"&amp;ADDRESS(ROW(),COLUMN(NOTA[ID]))),-1)))</f>
        <v/>
      </c>
      <c r="AH488" s="35" t="str">
        <f ca="1">IF(NOTA[[#This Row],[ID_H]]="","",IF(NOTA[[#This Row],[FAKTUR]]="",INDIRECT(ADDRESS(ROW()-1,COLUMN())),NOTA[[#This Row],[FAKTUR]]))</f>
        <v/>
      </c>
      <c r="AI488" s="27" t="str">
        <f ca="1">IF(NOTA[[#This Row],[ID]]="","",COUNTIF(NOTA[ID_H],NOTA[[#This Row],[ID_H]]))</f>
        <v/>
      </c>
      <c r="AJ488" s="27" t="str">
        <f ca="1">IF(NOTA[[#This Row],[TGL.NOTA]]="",IF(NOTA[[#This Row],[SUPPLIER_H]]="","",AJ487),MONTH(NOTA[[#This Row],[TGL.NOTA]]))</f>
        <v/>
      </c>
      <c r="AK488" s="27" t="str">
        <f>LOWER(SUBSTITUTE(SUBSTITUTE(SUBSTITUTE(SUBSTITUTE(SUBSTITUTE(SUBSTITUTE(SUBSTITUTE(SUBSTITUTE(SUBSTITUTE(NOTA[NAMA BARANG]," ",),".",""),"-",""),"(",""),")",""),",",""),"/",""),"""",""),"+",""))</f>
        <v/>
      </c>
      <c r="AL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8" s="27" t="str">
        <f>IF(NOTA[[#This Row],[CONCAT4]]="","",_xlfn.IFNA(MATCH(NOTA[[#This Row],[CONCAT4]],[2]!RAW[CONCAT_H],0),FALSE))</f>
        <v/>
      </c>
      <c r="AP488" s="146" t="str">
        <f>IF(NOTA[[#This Row],[CONCAT1]]="","",MATCH(NOTA[[#This Row],[CONCAT1]],[3]!db[NB NOTA_C],0)+1)</f>
        <v/>
      </c>
    </row>
    <row r="489" spans="1:42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 t="str">
        <f ca="1">IF(NOTA[[#This Row],[NAMA BARANG]]="","",INDEX(NOTA[ID],MATCH(,INDIRECT(ADDRESS(ROW(NOTA[ID]),COLUMN(NOTA[ID]))&amp;":"&amp;ADDRESS(ROW(),COLUMN(NOTA[ID]))),-1)))</f>
        <v/>
      </c>
      <c r="E489" s="14"/>
      <c r="F489" s="16"/>
      <c r="G489" s="16"/>
      <c r="H489" s="20"/>
      <c r="I489" s="16"/>
      <c r="J489" s="37"/>
      <c r="K489" s="16"/>
      <c r="L489" s="16"/>
      <c r="M489" s="28"/>
      <c r="N489" s="16"/>
      <c r="O489" s="16"/>
      <c r="P489" s="35"/>
      <c r="Q489" s="38"/>
      <c r="R489" s="28"/>
      <c r="S489" s="39"/>
      <c r="T489" s="39"/>
      <c r="U489" s="40"/>
      <c r="V489" s="26"/>
      <c r="W489" s="40" t="str">
        <f>IF(NOTA[[#This Row],[HARGA/ CTN]]="",NOTA[[#This Row],[JUMLAH_H]],NOTA[[#This Row],[HARGA/ CTN]]*IF(NOTA[[#This Row],[C]]="",0,NOTA[[#This Row],[C]]))</f>
        <v/>
      </c>
      <c r="X489" s="40" t="str">
        <f>IF(NOTA[[#This Row],[JUMLAH]]="","",NOTA[[#This Row],[JUMLAH]]*NOTA[[#This Row],[DISC 1]])</f>
        <v/>
      </c>
      <c r="Y489" s="40" t="str">
        <f>IF(NOTA[[#This Row],[JUMLAH]]="","",(NOTA[[#This Row],[JUMLAH]]-NOTA[[#This Row],[DISC 1-]])*NOTA[[#This Row],[DISC 2]])</f>
        <v/>
      </c>
      <c r="Z489" s="40" t="str">
        <f>IF(NOTA[[#This Row],[JUMLAH]]="","",NOTA[[#This Row],[DISC 1-]]+NOTA[[#This Row],[DISC 2-]])</f>
        <v/>
      </c>
      <c r="AA489" s="40" t="str">
        <f>IF(NOTA[[#This Row],[JUMLAH]]="","",NOTA[[#This Row],[JUMLAH]]-NOTA[[#This Row],[DISC]])</f>
        <v/>
      </c>
      <c r="AB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40" t="str">
        <f>IF(OR(NOTA[[#This Row],[QTY]]="",NOTA[[#This Row],[HARGA SATUAN]]="",),"",NOTA[[#This Row],[QTY]]*NOTA[[#This Row],[HARGA SATUAN]])</f>
        <v/>
      </c>
      <c r="AF489" s="37" t="str">
        <f ca="1">IF(NOTA[ID_H]="","",INDEX(NOTA[TANGGAL],MATCH(,INDIRECT(ADDRESS(ROW(NOTA[TANGGAL]),COLUMN(NOTA[TANGGAL]))&amp;":"&amp;ADDRESS(ROW(),COLUMN(NOTA[TANGGAL]))),-1)))</f>
        <v/>
      </c>
      <c r="AG489" s="35" t="str">
        <f ca="1">IF(NOTA[[#This Row],[NAMA BARANG]]="","",INDEX(NOTA[SUPPLIER],MATCH(,INDIRECT(ADDRESS(ROW(NOTA[ID]),COLUMN(NOTA[ID]))&amp;":"&amp;ADDRESS(ROW(),COLUMN(NOTA[ID]))),-1)))</f>
        <v/>
      </c>
      <c r="AH489" s="35" t="str">
        <f ca="1">IF(NOTA[[#This Row],[ID_H]]="","",IF(NOTA[[#This Row],[FAKTUR]]="",INDIRECT(ADDRESS(ROW()-1,COLUMN())),NOTA[[#This Row],[FAKTUR]]))</f>
        <v/>
      </c>
      <c r="AI489" s="27" t="str">
        <f ca="1">IF(NOTA[[#This Row],[ID]]="","",COUNTIF(NOTA[ID_H],NOTA[[#This Row],[ID_H]]))</f>
        <v/>
      </c>
      <c r="AJ489" s="27" t="str">
        <f ca="1">IF(NOTA[[#This Row],[TGL.NOTA]]="",IF(NOTA[[#This Row],[SUPPLIER_H]]="","",AJ488),MONTH(NOTA[[#This Row],[TGL.NOTA]]))</f>
        <v/>
      </c>
      <c r="AK489" s="27" t="str">
        <f>LOWER(SUBSTITUTE(SUBSTITUTE(SUBSTITUTE(SUBSTITUTE(SUBSTITUTE(SUBSTITUTE(SUBSTITUTE(SUBSTITUTE(SUBSTITUTE(NOTA[NAMA BARANG]," ",),".",""),"-",""),"(",""),")",""),",",""),"/",""),"""",""),"+",""))</f>
        <v/>
      </c>
      <c r="AL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9" s="27" t="str">
        <f>IF(NOTA[[#This Row],[CONCAT4]]="","",_xlfn.IFNA(MATCH(NOTA[[#This Row],[CONCAT4]],[2]!RAW[CONCAT_H],0),FALSE))</f>
        <v/>
      </c>
      <c r="AP489" s="146" t="str">
        <f>IF(NOTA[[#This Row],[CONCAT1]]="","",MATCH(NOTA[[#This Row],[CONCAT1]],[3]!db[NB NOTA_C],0)+1)</f>
        <v/>
      </c>
    </row>
    <row r="490" spans="1:42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 t="str">
        <f ca="1">IF(NOTA[[#This Row],[NAMA BARANG]]="","",INDEX(NOTA[ID],MATCH(,INDIRECT(ADDRESS(ROW(NOTA[ID]),COLUMN(NOTA[ID]))&amp;":"&amp;ADDRESS(ROW(),COLUMN(NOTA[ID]))),-1)))</f>
        <v/>
      </c>
      <c r="E490" s="14"/>
      <c r="F490" s="16"/>
      <c r="G490" s="16"/>
      <c r="H490" s="20"/>
      <c r="I490" s="16"/>
      <c r="J490" s="37"/>
      <c r="K490" s="16"/>
      <c r="L490" s="16"/>
      <c r="M490" s="28"/>
      <c r="N490" s="16"/>
      <c r="O490" s="16"/>
      <c r="P490" s="35"/>
      <c r="Q490" s="38"/>
      <c r="R490" s="28"/>
      <c r="S490" s="39"/>
      <c r="T490" s="39"/>
      <c r="U490" s="40"/>
      <c r="V490" s="26"/>
      <c r="W490" s="40" t="str">
        <f>IF(NOTA[[#This Row],[HARGA/ CTN]]="",NOTA[[#This Row],[JUMLAH_H]],NOTA[[#This Row],[HARGA/ CTN]]*IF(NOTA[[#This Row],[C]]="",0,NOTA[[#This Row],[C]]))</f>
        <v/>
      </c>
      <c r="X490" s="40" t="str">
        <f>IF(NOTA[[#This Row],[JUMLAH]]="","",NOTA[[#This Row],[JUMLAH]]*NOTA[[#This Row],[DISC 1]])</f>
        <v/>
      </c>
      <c r="Y490" s="40" t="str">
        <f>IF(NOTA[[#This Row],[JUMLAH]]="","",(NOTA[[#This Row],[JUMLAH]]-NOTA[[#This Row],[DISC 1-]])*NOTA[[#This Row],[DISC 2]])</f>
        <v/>
      </c>
      <c r="Z490" s="40" t="str">
        <f>IF(NOTA[[#This Row],[JUMLAH]]="","",NOTA[[#This Row],[DISC 1-]]+NOTA[[#This Row],[DISC 2-]])</f>
        <v/>
      </c>
      <c r="AA490" s="40" t="str">
        <f>IF(NOTA[[#This Row],[JUMLAH]]="","",NOTA[[#This Row],[JUMLAH]]-NOTA[[#This Row],[DISC]])</f>
        <v/>
      </c>
      <c r="AB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40" t="str">
        <f>IF(OR(NOTA[[#This Row],[QTY]]="",NOTA[[#This Row],[HARGA SATUAN]]="",),"",NOTA[[#This Row],[QTY]]*NOTA[[#This Row],[HARGA SATUAN]])</f>
        <v/>
      </c>
      <c r="AF490" s="37" t="str">
        <f ca="1">IF(NOTA[ID_H]="","",INDEX(NOTA[TANGGAL],MATCH(,INDIRECT(ADDRESS(ROW(NOTA[TANGGAL]),COLUMN(NOTA[TANGGAL]))&amp;":"&amp;ADDRESS(ROW(),COLUMN(NOTA[TANGGAL]))),-1)))</f>
        <v/>
      </c>
      <c r="AG490" s="35" t="str">
        <f ca="1">IF(NOTA[[#This Row],[NAMA BARANG]]="","",INDEX(NOTA[SUPPLIER],MATCH(,INDIRECT(ADDRESS(ROW(NOTA[ID]),COLUMN(NOTA[ID]))&amp;":"&amp;ADDRESS(ROW(),COLUMN(NOTA[ID]))),-1)))</f>
        <v/>
      </c>
      <c r="AH490" s="35" t="str">
        <f ca="1">IF(NOTA[[#This Row],[ID_H]]="","",IF(NOTA[[#This Row],[FAKTUR]]="",INDIRECT(ADDRESS(ROW()-1,COLUMN())),NOTA[[#This Row],[FAKTUR]]))</f>
        <v/>
      </c>
      <c r="AI490" s="27" t="str">
        <f ca="1">IF(NOTA[[#This Row],[ID]]="","",COUNTIF(NOTA[ID_H],NOTA[[#This Row],[ID_H]]))</f>
        <v/>
      </c>
      <c r="AJ490" s="27" t="str">
        <f ca="1">IF(NOTA[[#This Row],[TGL.NOTA]]="",IF(NOTA[[#This Row],[SUPPLIER_H]]="","",AJ489),MONTH(NOTA[[#This Row],[TGL.NOTA]]))</f>
        <v/>
      </c>
      <c r="AK490" s="27" t="str">
        <f>LOWER(SUBSTITUTE(SUBSTITUTE(SUBSTITUTE(SUBSTITUTE(SUBSTITUTE(SUBSTITUTE(SUBSTITUTE(SUBSTITUTE(SUBSTITUTE(NOTA[NAMA BARANG]," ",),".",""),"-",""),"(",""),")",""),",",""),"/",""),"""",""),"+",""))</f>
        <v/>
      </c>
      <c r="AL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0" s="27" t="str">
        <f>IF(NOTA[[#This Row],[CONCAT4]]="","",_xlfn.IFNA(MATCH(NOTA[[#This Row],[CONCAT4]],[2]!RAW[CONCAT_H],0),FALSE))</f>
        <v/>
      </c>
      <c r="AP490" s="146" t="str">
        <f>IF(NOTA[[#This Row],[CONCAT1]]="","",MATCH(NOTA[[#This Row],[CONCAT1]],[3]!db[NB NOTA_C],0)+1)</f>
        <v/>
      </c>
    </row>
    <row r="491" spans="1:42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 t="str">
        <f ca="1">IF(NOTA[[#This Row],[NAMA BARANG]]="","",INDEX(NOTA[ID],MATCH(,INDIRECT(ADDRESS(ROW(NOTA[ID]),COLUMN(NOTA[ID]))&amp;":"&amp;ADDRESS(ROW(),COLUMN(NOTA[ID]))),-1)))</f>
        <v/>
      </c>
      <c r="E491" s="14"/>
      <c r="F491" s="16"/>
      <c r="G491" s="16"/>
      <c r="H491" s="20"/>
      <c r="I491" s="16"/>
      <c r="J491" s="37"/>
      <c r="K491" s="16"/>
      <c r="L491" s="16"/>
      <c r="M491" s="28"/>
      <c r="N491" s="16"/>
      <c r="O491" s="16"/>
      <c r="P491" s="35"/>
      <c r="Q491" s="38"/>
      <c r="R491" s="28"/>
      <c r="S491" s="39"/>
      <c r="T491" s="39"/>
      <c r="U491" s="40"/>
      <c r="V491" s="26"/>
      <c r="W491" s="40" t="str">
        <f>IF(NOTA[[#This Row],[HARGA/ CTN]]="",NOTA[[#This Row],[JUMLAH_H]],NOTA[[#This Row],[HARGA/ CTN]]*IF(NOTA[[#This Row],[C]]="",0,NOTA[[#This Row],[C]]))</f>
        <v/>
      </c>
      <c r="X491" s="40" t="str">
        <f>IF(NOTA[[#This Row],[JUMLAH]]="","",NOTA[[#This Row],[JUMLAH]]*NOTA[[#This Row],[DISC 1]])</f>
        <v/>
      </c>
      <c r="Y491" s="40" t="str">
        <f>IF(NOTA[[#This Row],[JUMLAH]]="","",(NOTA[[#This Row],[JUMLAH]]-NOTA[[#This Row],[DISC 1-]])*NOTA[[#This Row],[DISC 2]])</f>
        <v/>
      </c>
      <c r="Z491" s="40" t="str">
        <f>IF(NOTA[[#This Row],[JUMLAH]]="","",NOTA[[#This Row],[DISC 1-]]+NOTA[[#This Row],[DISC 2-]])</f>
        <v/>
      </c>
      <c r="AA491" s="40" t="str">
        <f>IF(NOTA[[#This Row],[JUMLAH]]="","",NOTA[[#This Row],[JUMLAH]]-NOTA[[#This Row],[DISC]])</f>
        <v/>
      </c>
      <c r="AB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40" t="str">
        <f>IF(OR(NOTA[[#This Row],[QTY]]="",NOTA[[#This Row],[HARGA SATUAN]]="",),"",NOTA[[#This Row],[QTY]]*NOTA[[#This Row],[HARGA SATUAN]])</f>
        <v/>
      </c>
      <c r="AF491" s="37" t="str">
        <f ca="1">IF(NOTA[ID_H]="","",INDEX(NOTA[TANGGAL],MATCH(,INDIRECT(ADDRESS(ROW(NOTA[TANGGAL]),COLUMN(NOTA[TANGGAL]))&amp;":"&amp;ADDRESS(ROW(),COLUMN(NOTA[TANGGAL]))),-1)))</f>
        <v/>
      </c>
      <c r="AG491" s="35" t="str">
        <f ca="1">IF(NOTA[[#This Row],[NAMA BARANG]]="","",INDEX(NOTA[SUPPLIER],MATCH(,INDIRECT(ADDRESS(ROW(NOTA[ID]),COLUMN(NOTA[ID]))&amp;":"&amp;ADDRESS(ROW(),COLUMN(NOTA[ID]))),-1)))</f>
        <v/>
      </c>
      <c r="AH491" s="35" t="str">
        <f ca="1">IF(NOTA[[#This Row],[ID_H]]="","",IF(NOTA[[#This Row],[FAKTUR]]="",INDIRECT(ADDRESS(ROW()-1,COLUMN())),NOTA[[#This Row],[FAKTUR]]))</f>
        <v/>
      </c>
      <c r="AI491" s="27" t="str">
        <f ca="1">IF(NOTA[[#This Row],[ID]]="","",COUNTIF(NOTA[ID_H],NOTA[[#This Row],[ID_H]]))</f>
        <v/>
      </c>
      <c r="AJ491" s="27" t="str">
        <f ca="1">IF(NOTA[[#This Row],[TGL.NOTA]]="",IF(NOTA[[#This Row],[SUPPLIER_H]]="","",AJ490),MONTH(NOTA[[#This Row],[TGL.NOTA]]))</f>
        <v/>
      </c>
      <c r="AK491" s="27" t="str">
        <f>LOWER(SUBSTITUTE(SUBSTITUTE(SUBSTITUTE(SUBSTITUTE(SUBSTITUTE(SUBSTITUTE(SUBSTITUTE(SUBSTITUTE(SUBSTITUTE(NOTA[NAMA BARANG]," ",),".",""),"-",""),"(",""),")",""),",",""),"/",""),"""",""),"+",""))</f>
        <v/>
      </c>
      <c r="AL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1" s="27" t="str">
        <f>IF(NOTA[[#This Row],[CONCAT4]]="","",_xlfn.IFNA(MATCH(NOTA[[#This Row],[CONCAT4]],[2]!RAW[CONCAT_H],0),FALSE))</f>
        <v/>
      </c>
      <c r="AP491" s="146" t="str">
        <f>IF(NOTA[[#This Row],[CONCAT1]]="","",MATCH(NOTA[[#This Row],[CONCAT1]],[3]!db[NB NOTA_C],0)+1)</f>
        <v/>
      </c>
    </row>
    <row r="492" spans="1:42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 t="str">
        <f ca="1">IF(NOTA[[#This Row],[NAMA BARANG]]="","",INDEX(NOTA[ID],MATCH(,INDIRECT(ADDRESS(ROW(NOTA[ID]),COLUMN(NOTA[ID]))&amp;":"&amp;ADDRESS(ROW(),COLUMN(NOTA[ID]))),-1)))</f>
        <v/>
      </c>
      <c r="E492" s="14"/>
      <c r="F492" s="16"/>
      <c r="G492" s="16"/>
      <c r="H492" s="20"/>
      <c r="I492" s="16"/>
      <c r="J492" s="37"/>
      <c r="K492" s="16"/>
      <c r="L492" s="16"/>
      <c r="M492" s="28"/>
      <c r="N492" s="16"/>
      <c r="O492" s="16"/>
      <c r="P492" s="35"/>
      <c r="Q492" s="38"/>
      <c r="R492" s="28"/>
      <c r="S492" s="39"/>
      <c r="T492" s="39"/>
      <c r="U492" s="40"/>
      <c r="V492" s="26"/>
      <c r="W492" s="40" t="str">
        <f>IF(NOTA[[#This Row],[HARGA/ CTN]]="",NOTA[[#This Row],[JUMLAH_H]],NOTA[[#This Row],[HARGA/ CTN]]*IF(NOTA[[#This Row],[C]]="",0,NOTA[[#This Row],[C]]))</f>
        <v/>
      </c>
      <c r="X492" s="40" t="str">
        <f>IF(NOTA[[#This Row],[JUMLAH]]="","",NOTA[[#This Row],[JUMLAH]]*NOTA[[#This Row],[DISC 1]])</f>
        <v/>
      </c>
      <c r="Y492" s="40" t="str">
        <f>IF(NOTA[[#This Row],[JUMLAH]]="","",(NOTA[[#This Row],[JUMLAH]]-NOTA[[#This Row],[DISC 1-]])*NOTA[[#This Row],[DISC 2]])</f>
        <v/>
      </c>
      <c r="Z492" s="40" t="str">
        <f>IF(NOTA[[#This Row],[JUMLAH]]="","",NOTA[[#This Row],[DISC 1-]]+NOTA[[#This Row],[DISC 2-]])</f>
        <v/>
      </c>
      <c r="AA492" s="40" t="str">
        <f>IF(NOTA[[#This Row],[JUMLAH]]="","",NOTA[[#This Row],[JUMLAH]]-NOTA[[#This Row],[DISC]])</f>
        <v/>
      </c>
      <c r="AB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40" t="str">
        <f>IF(OR(NOTA[[#This Row],[QTY]]="",NOTA[[#This Row],[HARGA SATUAN]]="",),"",NOTA[[#This Row],[QTY]]*NOTA[[#This Row],[HARGA SATUAN]])</f>
        <v/>
      </c>
      <c r="AF492" s="37" t="str">
        <f ca="1">IF(NOTA[ID_H]="","",INDEX(NOTA[TANGGAL],MATCH(,INDIRECT(ADDRESS(ROW(NOTA[TANGGAL]),COLUMN(NOTA[TANGGAL]))&amp;":"&amp;ADDRESS(ROW(),COLUMN(NOTA[TANGGAL]))),-1)))</f>
        <v/>
      </c>
      <c r="AG492" s="35" t="str">
        <f ca="1">IF(NOTA[[#This Row],[NAMA BARANG]]="","",INDEX(NOTA[SUPPLIER],MATCH(,INDIRECT(ADDRESS(ROW(NOTA[ID]),COLUMN(NOTA[ID]))&amp;":"&amp;ADDRESS(ROW(),COLUMN(NOTA[ID]))),-1)))</f>
        <v/>
      </c>
      <c r="AH492" s="35" t="str">
        <f ca="1">IF(NOTA[[#This Row],[ID_H]]="","",IF(NOTA[[#This Row],[FAKTUR]]="",INDIRECT(ADDRESS(ROW()-1,COLUMN())),NOTA[[#This Row],[FAKTUR]]))</f>
        <v/>
      </c>
      <c r="AI492" s="27" t="str">
        <f ca="1">IF(NOTA[[#This Row],[ID]]="","",COUNTIF(NOTA[ID_H],NOTA[[#This Row],[ID_H]]))</f>
        <v/>
      </c>
      <c r="AJ492" s="27" t="str">
        <f ca="1">IF(NOTA[[#This Row],[TGL.NOTA]]="",IF(NOTA[[#This Row],[SUPPLIER_H]]="","",AJ491),MONTH(NOTA[[#This Row],[TGL.NOTA]]))</f>
        <v/>
      </c>
      <c r="AK492" s="27" t="str">
        <f>LOWER(SUBSTITUTE(SUBSTITUTE(SUBSTITUTE(SUBSTITUTE(SUBSTITUTE(SUBSTITUTE(SUBSTITUTE(SUBSTITUTE(SUBSTITUTE(NOTA[NAMA BARANG]," ",),".",""),"-",""),"(",""),")",""),",",""),"/",""),"""",""),"+",""))</f>
        <v/>
      </c>
      <c r="AL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2" s="27" t="str">
        <f>IF(NOTA[[#This Row],[CONCAT4]]="","",_xlfn.IFNA(MATCH(NOTA[[#This Row],[CONCAT4]],[2]!RAW[CONCAT_H],0),FALSE))</f>
        <v/>
      </c>
      <c r="AP492" s="146" t="str">
        <f>IF(NOTA[[#This Row],[CONCAT1]]="","",MATCH(NOTA[[#This Row],[CONCAT1]],[3]!db[NB NOTA_C],0)+1)</f>
        <v/>
      </c>
    </row>
    <row r="493" spans="1:42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 t="str">
        <f ca="1">IF(NOTA[[#This Row],[NAMA BARANG]]="","",INDEX(NOTA[ID],MATCH(,INDIRECT(ADDRESS(ROW(NOTA[ID]),COLUMN(NOTA[ID]))&amp;":"&amp;ADDRESS(ROW(),COLUMN(NOTA[ID]))),-1)))</f>
        <v/>
      </c>
      <c r="E493" s="14"/>
      <c r="F493" s="16"/>
      <c r="G493" s="16"/>
      <c r="H493" s="20"/>
      <c r="I493" s="16"/>
      <c r="J493" s="37"/>
      <c r="K493" s="16"/>
      <c r="L493" s="16"/>
      <c r="M493" s="28"/>
      <c r="N493" s="16"/>
      <c r="O493" s="16"/>
      <c r="P493" s="35"/>
      <c r="Q493" s="38"/>
      <c r="R493" s="28"/>
      <c r="S493" s="39"/>
      <c r="T493" s="39"/>
      <c r="U493" s="40"/>
      <c r="V493" s="26"/>
      <c r="W493" s="40" t="str">
        <f>IF(NOTA[[#This Row],[HARGA/ CTN]]="",NOTA[[#This Row],[JUMLAH_H]],NOTA[[#This Row],[HARGA/ CTN]]*IF(NOTA[[#This Row],[C]]="",0,NOTA[[#This Row],[C]]))</f>
        <v/>
      </c>
      <c r="X493" s="40" t="str">
        <f>IF(NOTA[[#This Row],[JUMLAH]]="","",NOTA[[#This Row],[JUMLAH]]*NOTA[[#This Row],[DISC 1]])</f>
        <v/>
      </c>
      <c r="Y493" s="40" t="str">
        <f>IF(NOTA[[#This Row],[JUMLAH]]="","",(NOTA[[#This Row],[JUMLAH]]-NOTA[[#This Row],[DISC 1-]])*NOTA[[#This Row],[DISC 2]])</f>
        <v/>
      </c>
      <c r="Z493" s="40" t="str">
        <f>IF(NOTA[[#This Row],[JUMLAH]]="","",NOTA[[#This Row],[DISC 1-]]+NOTA[[#This Row],[DISC 2-]])</f>
        <v/>
      </c>
      <c r="AA493" s="40" t="str">
        <f>IF(NOTA[[#This Row],[JUMLAH]]="","",NOTA[[#This Row],[JUMLAH]]-NOTA[[#This Row],[DISC]])</f>
        <v/>
      </c>
      <c r="AB4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40" t="str">
        <f>IF(OR(NOTA[[#This Row],[QTY]]="",NOTA[[#This Row],[HARGA SATUAN]]="",),"",NOTA[[#This Row],[QTY]]*NOTA[[#This Row],[HARGA SATUAN]])</f>
        <v/>
      </c>
      <c r="AF493" s="37" t="str">
        <f ca="1">IF(NOTA[ID_H]="","",INDEX(NOTA[TANGGAL],MATCH(,INDIRECT(ADDRESS(ROW(NOTA[TANGGAL]),COLUMN(NOTA[TANGGAL]))&amp;":"&amp;ADDRESS(ROW(),COLUMN(NOTA[TANGGAL]))),-1)))</f>
        <v/>
      </c>
      <c r="AG493" s="35" t="str">
        <f ca="1">IF(NOTA[[#This Row],[NAMA BARANG]]="","",INDEX(NOTA[SUPPLIER],MATCH(,INDIRECT(ADDRESS(ROW(NOTA[ID]),COLUMN(NOTA[ID]))&amp;":"&amp;ADDRESS(ROW(),COLUMN(NOTA[ID]))),-1)))</f>
        <v/>
      </c>
      <c r="AH493" s="35" t="str">
        <f ca="1">IF(NOTA[[#This Row],[ID_H]]="","",IF(NOTA[[#This Row],[FAKTUR]]="",INDIRECT(ADDRESS(ROW()-1,COLUMN())),NOTA[[#This Row],[FAKTUR]]))</f>
        <v/>
      </c>
      <c r="AI493" s="27" t="str">
        <f ca="1">IF(NOTA[[#This Row],[ID]]="","",COUNTIF(NOTA[ID_H],NOTA[[#This Row],[ID_H]]))</f>
        <v/>
      </c>
      <c r="AJ493" s="27" t="str">
        <f ca="1">IF(NOTA[[#This Row],[TGL.NOTA]]="",IF(NOTA[[#This Row],[SUPPLIER_H]]="","",AJ492),MONTH(NOTA[[#This Row],[TGL.NOTA]]))</f>
        <v/>
      </c>
      <c r="AK493" s="27" t="str">
        <f>LOWER(SUBSTITUTE(SUBSTITUTE(SUBSTITUTE(SUBSTITUTE(SUBSTITUTE(SUBSTITUTE(SUBSTITUTE(SUBSTITUTE(SUBSTITUTE(NOTA[NAMA BARANG]," ",),".",""),"-",""),"(",""),")",""),",",""),"/",""),"""",""),"+",""))</f>
        <v/>
      </c>
      <c r="AL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3" s="27" t="str">
        <f>IF(NOTA[[#This Row],[CONCAT4]]="","",_xlfn.IFNA(MATCH(NOTA[[#This Row],[CONCAT4]],[2]!RAW[CONCAT_H],0),FALSE))</f>
        <v/>
      </c>
      <c r="AP493" s="146" t="str">
        <f>IF(NOTA[[#This Row],[CONCAT1]]="","",MATCH(NOTA[[#This Row],[CONCAT1]],[3]!db[NB NOTA_C],0)+1)</f>
        <v/>
      </c>
    </row>
    <row r="494" spans="1:42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40" t="str">
        <f>IF(OR(NOTA[[#This Row],[QTY]]="",NOTA[[#This Row],[HARGA SATUAN]]="",),"",NOTA[[#This Row],[QTY]]*NOTA[[#This Row],[HARGA SATUAN]])</f>
        <v/>
      </c>
      <c r="AF494" s="37" t="str">
        <f ca="1">IF(NOTA[ID_H]="","",INDEX(NOTA[TANGGAL],MATCH(,INDIRECT(ADDRESS(ROW(NOTA[TANGGAL]),COLUMN(NOTA[TANGGAL]))&amp;":"&amp;ADDRESS(ROW(),COLUMN(NOTA[TANGGAL]))),-1)))</f>
        <v/>
      </c>
      <c r="AG494" s="35" t="str">
        <f ca="1">IF(NOTA[[#This Row],[NAMA BARANG]]="","",INDEX(NOTA[SUPPLIER],MATCH(,INDIRECT(ADDRESS(ROW(NOTA[ID]),COLUMN(NOTA[ID]))&amp;":"&amp;ADDRESS(ROW(),COLUMN(NOTA[ID]))),-1)))</f>
        <v/>
      </c>
      <c r="AH494" s="35" t="str">
        <f ca="1">IF(NOTA[[#This Row],[ID_H]]="","",IF(NOTA[[#This Row],[FAKTUR]]="",INDIRECT(ADDRESS(ROW()-1,COLUMN())),NOTA[[#This Row],[FAKTUR]]))</f>
        <v/>
      </c>
      <c r="AI494" s="27" t="str">
        <f ca="1">IF(NOTA[[#This Row],[ID]]="","",COUNTIF(NOTA[ID_H],NOTA[[#This Row],[ID_H]]))</f>
        <v/>
      </c>
      <c r="AJ494" s="27" t="str">
        <f ca="1">IF(NOTA[[#This Row],[TGL.NOTA]]="",IF(NOTA[[#This Row],[SUPPLIER_H]]="","",AJ493),MONTH(NOTA[[#This Row],[TGL.NOTA]]))</f>
        <v/>
      </c>
      <c r="AK494" s="27" t="str">
        <f>LOWER(SUBSTITUTE(SUBSTITUTE(SUBSTITUTE(SUBSTITUTE(SUBSTITUTE(SUBSTITUTE(SUBSTITUTE(SUBSTITUTE(SUBSTITUTE(NOTA[NAMA BARANG]," ",),".",""),"-",""),"(",""),")",""),",",""),"/",""),"""",""),"+",""))</f>
        <v/>
      </c>
      <c r="AL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4" s="27" t="str">
        <f>IF(NOTA[[#This Row],[CONCAT4]]="","",_xlfn.IFNA(MATCH(NOTA[[#This Row],[CONCAT4]],[2]!RAW[CONCAT_H],0),FALSE))</f>
        <v/>
      </c>
      <c r="AP494" s="146" t="str">
        <f>IF(NOTA[[#This Row],[CONCAT1]]="","",MATCH(NOTA[[#This Row],[CONCAT1]],[3]!db[NB NOTA_C],0)+1)</f>
        <v/>
      </c>
    </row>
    <row r="495" spans="1:42" ht="20.100000000000001" customHeight="1" x14ac:dyDescent="0.25">
      <c r="A4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6" t="str">
        <f>IF(NOTA[[#This Row],[ID_P]]="","",MATCH(NOTA[[#This Row],[ID_P]],[1]!B_MSK[N_ID],0))</f>
        <v/>
      </c>
      <c r="D495" s="36" t="str">
        <f ca="1">IF(NOTA[[#This Row],[NAMA BARANG]]="","",INDEX(NOTA[ID],MATCH(,INDIRECT(ADDRESS(ROW(NOTA[ID]),COLUMN(NOTA[ID]))&amp;":"&amp;ADDRESS(ROW(),COLUMN(NOTA[ID]))),-1)))</f>
        <v/>
      </c>
      <c r="E495" s="14"/>
      <c r="F495" s="16"/>
      <c r="G495" s="16"/>
      <c r="H495" s="20"/>
      <c r="I495" s="16"/>
      <c r="J495" s="37"/>
      <c r="K495" s="16"/>
      <c r="L495" s="16"/>
      <c r="M495" s="28"/>
      <c r="N495" s="16"/>
      <c r="O495" s="16"/>
      <c r="P495" s="35"/>
      <c r="Q495" s="38"/>
      <c r="R495" s="28"/>
      <c r="S495" s="39"/>
      <c r="T495" s="39"/>
      <c r="U495" s="40"/>
      <c r="V495" s="26"/>
      <c r="W495" s="40" t="str">
        <f>IF(NOTA[[#This Row],[HARGA/ CTN]]="",NOTA[[#This Row],[JUMLAH_H]],NOTA[[#This Row],[HARGA/ CTN]]*IF(NOTA[[#This Row],[C]]="",0,NOTA[[#This Row],[C]]))</f>
        <v/>
      </c>
      <c r="X495" s="40" t="str">
        <f>IF(NOTA[[#This Row],[JUMLAH]]="","",NOTA[[#This Row],[JUMLAH]]*NOTA[[#This Row],[DISC 1]])</f>
        <v/>
      </c>
      <c r="Y495" s="40" t="str">
        <f>IF(NOTA[[#This Row],[JUMLAH]]="","",(NOTA[[#This Row],[JUMLAH]]-NOTA[[#This Row],[DISC 1-]])*NOTA[[#This Row],[DISC 2]])</f>
        <v/>
      </c>
      <c r="Z495" s="40" t="str">
        <f>IF(NOTA[[#This Row],[JUMLAH]]="","",NOTA[[#This Row],[DISC 1-]]+NOTA[[#This Row],[DISC 2-]])</f>
        <v/>
      </c>
      <c r="AA495" s="40" t="str">
        <f>IF(NOTA[[#This Row],[JUMLAH]]="","",NOTA[[#This Row],[JUMLAH]]-NOTA[[#This Row],[DISC]])</f>
        <v/>
      </c>
      <c r="AB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40" t="str">
        <f>IF(OR(NOTA[[#This Row],[QTY]]="",NOTA[[#This Row],[HARGA SATUAN]]="",),"",NOTA[[#This Row],[QTY]]*NOTA[[#This Row],[HARGA SATUAN]])</f>
        <v/>
      </c>
      <c r="AF495" s="37" t="str">
        <f ca="1">IF(NOTA[ID_H]="","",INDEX(NOTA[TANGGAL],MATCH(,INDIRECT(ADDRESS(ROW(NOTA[TANGGAL]),COLUMN(NOTA[TANGGAL]))&amp;":"&amp;ADDRESS(ROW(),COLUMN(NOTA[TANGGAL]))),-1)))</f>
        <v/>
      </c>
      <c r="AG495" s="35" t="str">
        <f ca="1">IF(NOTA[[#This Row],[NAMA BARANG]]="","",INDEX(NOTA[SUPPLIER],MATCH(,INDIRECT(ADDRESS(ROW(NOTA[ID]),COLUMN(NOTA[ID]))&amp;":"&amp;ADDRESS(ROW(),COLUMN(NOTA[ID]))),-1)))</f>
        <v/>
      </c>
      <c r="AH495" s="35" t="str">
        <f ca="1">IF(NOTA[[#This Row],[ID_H]]="","",IF(NOTA[[#This Row],[FAKTUR]]="",INDIRECT(ADDRESS(ROW()-1,COLUMN())),NOTA[[#This Row],[FAKTUR]]))</f>
        <v/>
      </c>
      <c r="AI495" s="27" t="str">
        <f ca="1">IF(NOTA[[#This Row],[ID]]="","",COUNTIF(NOTA[ID_H],NOTA[[#This Row],[ID_H]]))</f>
        <v/>
      </c>
      <c r="AJ495" s="27" t="str">
        <f ca="1">IF(NOTA[[#This Row],[TGL.NOTA]]="",IF(NOTA[[#This Row],[SUPPLIER_H]]="","",AJ494),MONTH(NOTA[[#This Row],[TGL.NOTA]]))</f>
        <v/>
      </c>
      <c r="AK495" s="27" t="str">
        <f>LOWER(SUBSTITUTE(SUBSTITUTE(SUBSTITUTE(SUBSTITUTE(SUBSTITUTE(SUBSTITUTE(SUBSTITUTE(SUBSTITUTE(SUBSTITUTE(NOTA[NAMA BARANG]," ",),".",""),"-",""),"(",""),")",""),",",""),"/",""),"""",""),"+",""))</f>
        <v/>
      </c>
      <c r="AL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5" s="27" t="str">
        <f>IF(NOTA[[#This Row],[CONCAT4]]="","",_xlfn.IFNA(MATCH(NOTA[[#This Row],[CONCAT4]],[2]!RAW[CONCAT_H],0),FALSE))</f>
        <v/>
      </c>
      <c r="AP495" s="146" t="str">
        <f>IF(NOTA[[#This Row],[CONCAT1]]="","",MATCH(NOTA[[#This Row],[CONCAT1]],[3]!db[NB NOTA_C],0)+1)</f>
        <v/>
      </c>
    </row>
    <row r="496" spans="1:42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 t="str">
        <f ca="1">IF(NOTA[[#This Row],[NAMA BARANG]]="","",INDEX(NOTA[ID],MATCH(,INDIRECT(ADDRESS(ROW(NOTA[ID]),COLUMN(NOTA[ID]))&amp;":"&amp;ADDRESS(ROW(),COLUMN(NOTA[ID]))),-1)))</f>
        <v/>
      </c>
      <c r="E496" s="14"/>
      <c r="F496" s="16"/>
      <c r="G496" s="16"/>
      <c r="H496" s="20"/>
      <c r="I496" s="16"/>
      <c r="J496" s="37"/>
      <c r="K496" s="16"/>
      <c r="L496" s="16"/>
      <c r="M496" s="28"/>
      <c r="N496" s="16"/>
      <c r="O496" s="16"/>
      <c r="P496" s="35"/>
      <c r="Q496" s="38"/>
      <c r="R496" s="28"/>
      <c r="S496" s="39"/>
      <c r="T496" s="39"/>
      <c r="U496" s="40"/>
      <c r="V496" s="26"/>
      <c r="W496" s="40" t="str">
        <f>IF(NOTA[[#This Row],[HARGA/ CTN]]="",NOTA[[#This Row],[JUMLAH_H]],NOTA[[#This Row],[HARGA/ CTN]]*IF(NOTA[[#This Row],[C]]="",0,NOTA[[#This Row],[C]]))</f>
        <v/>
      </c>
      <c r="X496" s="40" t="str">
        <f>IF(NOTA[[#This Row],[JUMLAH]]="","",NOTA[[#This Row],[JUMLAH]]*NOTA[[#This Row],[DISC 1]])</f>
        <v/>
      </c>
      <c r="Y496" s="40" t="str">
        <f>IF(NOTA[[#This Row],[JUMLAH]]="","",(NOTA[[#This Row],[JUMLAH]]-NOTA[[#This Row],[DISC 1-]])*NOTA[[#This Row],[DISC 2]])</f>
        <v/>
      </c>
      <c r="Z496" s="40" t="str">
        <f>IF(NOTA[[#This Row],[JUMLAH]]="","",NOTA[[#This Row],[DISC 1-]]+NOTA[[#This Row],[DISC 2-]])</f>
        <v/>
      </c>
      <c r="AA496" s="40" t="str">
        <f>IF(NOTA[[#This Row],[JUMLAH]]="","",NOTA[[#This Row],[JUMLAH]]-NOTA[[#This Row],[DISC]])</f>
        <v/>
      </c>
      <c r="AB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40" t="str">
        <f>IF(OR(NOTA[[#This Row],[QTY]]="",NOTA[[#This Row],[HARGA SATUAN]]="",),"",NOTA[[#This Row],[QTY]]*NOTA[[#This Row],[HARGA SATUAN]])</f>
        <v/>
      </c>
      <c r="AF496" s="37" t="str">
        <f ca="1">IF(NOTA[ID_H]="","",INDEX(NOTA[TANGGAL],MATCH(,INDIRECT(ADDRESS(ROW(NOTA[TANGGAL]),COLUMN(NOTA[TANGGAL]))&amp;":"&amp;ADDRESS(ROW(),COLUMN(NOTA[TANGGAL]))),-1)))</f>
        <v/>
      </c>
      <c r="AG496" s="35" t="str">
        <f ca="1">IF(NOTA[[#This Row],[NAMA BARANG]]="","",INDEX(NOTA[SUPPLIER],MATCH(,INDIRECT(ADDRESS(ROW(NOTA[ID]),COLUMN(NOTA[ID]))&amp;":"&amp;ADDRESS(ROW(),COLUMN(NOTA[ID]))),-1)))</f>
        <v/>
      </c>
      <c r="AH496" s="35" t="str">
        <f ca="1">IF(NOTA[[#This Row],[ID_H]]="","",IF(NOTA[[#This Row],[FAKTUR]]="",INDIRECT(ADDRESS(ROW()-1,COLUMN())),NOTA[[#This Row],[FAKTUR]]))</f>
        <v/>
      </c>
      <c r="AI496" s="27" t="str">
        <f ca="1">IF(NOTA[[#This Row],[ID]]="","",COUNTIF(NOTA[ID_H],NOTA[[#This Row],[ID_H]]))</f>
        <v/>
      </c>
      <c r="AJ496" s="27" t="str">
        <f ca="1">IF(NOTA[[#This Row],[TGL.NOTA]]="",IF(NOTA[[#This Row],[SUPPLIER_H]]="","",AJ495),MONTH(NOTA[[#This Row],[TGL.NOTA]]))</f>
        <v/>
      </c>
      <c r="AK496" s="27" t="str">
        <f>LOWER(SUBSTITUTE(SUBSTITUTE(SUBSTITUTE(SUBSTITUTE(SUBSTITUTE(SUBSTITUTE(SUBSTITUTE(SUBSTITUTE(SUBSTITUTE(NOTA[NAMA BARANG]," ",),".",""),"-",""),"(",""),")",""),",",""),"/",""),"""",""),"+",""))</f>
        <v/>
      </c>
      <c r="AL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6" s="27" t="str">
        <f>IF(NOTA[[#This Row],[CONCAT4]]="","",_xlfn.IFNA(MATCH(NOTA[[#This Row],[CONCAT4]],[2]!RAW[CONCAT_H],0),FALSE))</f>
        <v/>
      </c>
      <c r="AP496" s="146" t="str">
        <f>IF(NOTA[[#This Row],[CONCAT1]]="","",MATCH(NOTA[[#This Row],[CONCAT1]],[3]!db[NB NOTA_C],0)+1)</f>
        <v/>
      </c>
    </row>
    <row r="497" spans="1:42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 t="str">
        <f ca="1">IF(NOTA[[#This Row],[NAMA BARANG]]="","",INDEX(NOTA[ID],MATCH(,INDIRECT(ADDRESS(ROW(NOTA[ID]),COLUMN(NOTA[ID]))&amp;":"&amp;ADDRESS(ROW(),COLUMN(NOTA[ID]))),-1)))</f>
        <v/>
      </c>
      <c r="E497" s="94"/>
      <c r="F497" s="95"/>
      <c r="G497" s="95"/>
      <c r="H497" s="96"/>
      <c r="I497" s="97"/>
      <c r="J497" s="97"/>
      <c r="K497" s="95"/>
      <c r="L497" s="95"/>
      <c r="M497" s="98"/>
      <c r="N497" s="95"/>
      <c r="O497" s="95"/>
      <c r="P497" s="99"/>
      <c r="Q497" s="100"/>
      <c r="R497" s="98"/>
      <c r="S497" s="101"/>
      <c r="T497" s="101"/>
      <c r="U497" s="102"/>
      <c r="V497" s="103"/>
      <c r="W497" s="40" t="str">
        <f>IF(NOTA[[#This Row],[HARGA/ CTN]]="",NOTA[[#This Row],[JUMLAH_H]],NOTA[[#This Row],[HARGA/ CTN]]*IF(NOTA[[#This Row],[C]]="",0,NOTA[[#This Row],[C]]))</f>
        <v/>
      </c>
      <c r="X497" s="40" t="str">
        <f>IF(NOTA[[#This Row],[JUMLAH]]="","",NOTA[[#This Row],[JUMLAH]]*NOTA[[#This Row],[DISC 1]])</f>
        <v/>
      </c>
      <c r="Y497" s="40" t="str">
        <f>IF(NOTA[[#This Row],[JUMLAH]]="","",(NOTA[[#This Row],[JUMLAH]]-NOTA[[#This Row],[DISC 1-]])*NOTA[[#This Row],[DISC 2]])</f>
        <v/>
      </c>
      <c r="Z497" s="40" t="str">
        <f>IF(NOTA[[#This Row],[JUMLAH]]="","",NOTA[[#This Row],[DISC 1-]]+NOTA[[#This Row],[DISC 2-]])</f>
        <v/>
      </c>
      <c r="AA497" s="40" t="str">
        <f>IF(NOTA[[#This Row],[JUMLAH]]="","",NOTA[[#This Row],[JUMLAH]]-NOTA[[#This Row],[DISC]])</f>
        <v/>
      </c>
      <c r="AB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40" t="str">
        <f>IF(OR(NOTA[[#This Row],[QTY]]="",NOTA[[#This Row],[HARGA SATUAN]]="",),"",NOTA[[#This Row],[QTY]]*NOTA[[#This Row],[HARGA SATUAN]])</f>
        <v/>
      </c>
      <c r="AF497" s="37" t="str">
        <f ca="1">IF(NOTA[ID_H]="","",INDEX(NOTA[TANGGAL],MATCH(,INDIRECT(ADDRESS(ROW(NOTA[TANGGAL]),COLUMN(NOTA[TANGGAL]))&amp;":"&amp;ADDRESS(ROW(),COLUMN(NOTA[TANGGAL]))),-1)))</f>
        <v/>
      </c>
      <c r="AG497" s="35" t="str">
        <f ca="1">IF(NOTA[[#This Row],[NAMA BARANG]]="","",INDEX(NOTA[SUPPLIER],MATCH(,INDIRECT(ADDRESS(ROW(NOTA[ID]),COLUMN(NOTA[ID]))&amp;":"&amp;ADDRESS(ROW(),COLUMN(NOTA[ID]))),-1)))</f>
        <v/>
      </c>
      <c r="AH497" s="35" t="str">
        <f ca="1">IF(NOTA[[#This Row],[ID_H]]="","",IF(NOTA[[#This Row],[FAKTUR]]="",INDIRECT(ADDRESS(ROW()-1,COLUMN())),NOTA[[#This Row],[FAKTUR]]))</f>
        <v/>
      </c>
      <c r="AI497" s="27" t="str">
        <f ca="1">IF(NOTA[[#This Row],[ID]]="","",COUNTIF(NOTA[ID_H],NOTA[[#This Row],[ID_H]]))</f>
        <v/>
      </c>
      <c r="AJ497" s="27" t="str">
        <f ca="1">IF(NOTA[[#This Row],[TGL.NOTA]]="",IF(NOTA[[#This Row],[SUPPLIER_H]]="","",AJ496),MONTH(NOTA[[#This Row],[TGL.NOTA]]))</f>
        <v/>
      </c>
      <c r="AK497" s="27" t="str">
        <f>LOWER(SUBSTITUTE(SUBSTITUTE(SUBSTITUTE(SUBSTITUTE(SUBSTITUTE(SUBSTITUTE(SUBSTITUTE(SUBSTITUTE(SUBSTITUTE(NOTA[NAMA BARANG]," ",),".",""),"-",""),"(",""),")",""),",",""),"/",""),"""",""),"+",""))</f>
        <v/>
      </c>
      <c r="AL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7" s="27" t="str">
        <f>IF(NOTA[[#This Row],[CONCAT4]]="","",_xlfn.IFNA(MATCH(NOTA[[#This Row],[CONCAT4]],[2]!RAW[CONCAT_H],0),FALSE))</f>
        <v/>
      </c>
      <c r="AP497" s="146" t="str">
        <f>IF(NOTA[[#This Row],[CONCAT1]]="","",MATCH(NOTA[[#This Row],[CONCAT1]],[3]!db[NB NOTA_C],0)+1)</f>
        <v/>
      </c>
    </row>
    <row r="498" spans="1:42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 t="str">
        <f ca="1">IF(NOTA[[#This Row],[NAMA BARANG]]="","",INDEX(NOTA[ID],MATCH(,INDIRECT(ADDRESS(ROW(NOTA[ID]),COLUMN(NOTA[ID]))&amp;":"&amp;ADDRESS(ROW(),COLUMN(NOTA[ID]))),-1)))</f>
        <v/>
      </c>
      <c r="E498" s="94"/>
      <c r="F498" s="95"/>
      <c r="G498" s="95"/>
      <c r="H498" s="96"/>
      <c r="I498" s="95"/>
      <c r="J498" s="97"/>
      <c r="K498" s="95"/>
      <c r="L498" s="95"/>
      <c r="M498" s="98"/>
      <c r="N498" s="95"/>
      <c r="O498" s="95"/>
      <c r="P498" s="99"/>
      <c r="Q498" s="100"/>
      <c r="R498" s="98"/>
      <c r="S498" s="101"/>
      <c r="T498" s="101"/>
      <c r="U498" s="102"/>
      <c r="V498" s="103"/>
      <c r="W498" s="40" t="str">
        <f>IF(NOTA[[#This Row],[HARGA/ CTN]]="",NOTA[[#This Row],[JUMLAH_H]],NOTA[[#This Row],[HARGA/ CTN]]*IF(NOTA[[#This Row],[C]]="",0,NOTA[[#This Row],[C]]))</f>
        <v/>
      </c>
      <c r="X498" s="40" t="str">
        <f>IF(NOTA[[#This Row],[JUMLAH]]="","",NOTA[[#This Row],[JUMLAH]]*NOTA[[#This Row],[DISC 1]])</f>
        <v/>
      </c>
      <c r="Y498" s="40" t="str">
        <f>IF(NOTA[[#This Row],[JUMLAH]]="","",(NOTA[[#This Row],[JUMLAH]]-NOTA[[#This Row],[DISC 1-]])*NOTA[[#This Row],[DISC 2]])</f>
        <v/>
      </c>
      <c r="Z498" s="40" t="str">
        <f>IF(NOTA[[#This Row],[JUMLAH]]="","",NOTA[[#This Row],[DISC 1-]]+NOTA[[#This Row],[DISC 2-]])</f>
        <v/>
      </c>
      <c r="AA498" s="40" t="str">
        <f>IF(NOTA[[#This Row],[JUMLAH]]="","",NOTA[[#This Row],[JUMLAH]]-NOTA[[#This Row],[DISC]])</f>
        <v/>
      </c>
      <c r="AB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40" t="str">
        <f>IF(OR(NOTA[[#This Row],[QTY]]="",NOTA[[#This Row],[HARGA SATUAN]]="",),"",NOTA[[#This Row],[QTY]]*NOTA[[#This Row],[HARGA SATUAN]])</f>
        <v/>
      </c>
      <c r="AF498" s="37" t="str">
        <f ca="1">IF(NOTA[ID_H]="","",INDEX(NOTA[TANGGAL],MATCH(,INDIRECT(ADDRESS(ROW(NOTA[TANGGAL]),COLUMN(NOTA[TANGGAL]))&amp;":"&amp;ADDRESS(ROW(),COLUMN(NOTA[TANGGAL]))),-1)))</f>
        <v/>
      </c>
      <c r="AG498" s="35" t="str">
        <f ca="1">IF(NOTA[[#This Row],[NAMA BARANG]]="","",INDEX(NOTA[SUPPLIER],MATCH(,INDIRECT(ADDRESS(ROW(NOTA[ID]),COLUMN(NOTA[ID]))&amp;":"&amp;ADDRESS(ROW(),COLUMN(NOTA[ID]))),-1)))</f>
        <v/>
      </c>
      <c r="AH498" s="35" t="str">
        <f ca="1">IF(NOTA[[#This Row],[ID_H]]="","",IF(NOTA[[#This Row],[FAKTUR]]="",INDIRECT(ADDRESS(ROW()-1,COLUMN())),NOTA[[#This Row],[FAKTUR]]))</f>
        <v/>
      </c>
      <c r="AI498" s="27" t="str">
        <f ca="1">IF(NOTA[[#This Row],[ID]]="","",COUNTIF(NOTA[ID_H],NOTA[[#This Row],[ID_H]]))</f>
        <v/>
      </c>
      <c r="AJ498" s="27" t="str">
        <f ca="1">IF(NOTA[[#This Row],[TGL.NOTA]]="",IF(NOTA[[#This Row],[SUPPLIER_H]]="","",AJ497),MONTH(NOTA[[#This Row],[TGL.NOTA]]))</f>
        <v/>
      </c>
      <c r="AK498" s="27" t="str">
        <f>LOWER(SUBSTITUTE(SUBSTITUTE(SUBSTITUTE(SUBSTITUTE(SUBSTITUTE(SUBSTITUTE(SUBSTITUTE(SUBSTITUTE(SUBSTITUTE(NOTA[NAMA BARANG]," ",),".",""),"-",""),"(",""),")",""),",",""),"/",""),"""",""),"+",""))</f>
        <v/>
      </c>
      <c r="AL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8" s="27" t="str">
        <f>IF(NOTA[[#This Row],[CONCAT4]]="","",_xlfn.IFNA(MATCH(NOTA[[#This Row],[CONCAT4]],[2]!RAW[CONCAT_H],0),FALSE))</f>
        <v/>
      </c>
      <c r="AP498" s="146" t="str">
        <f>IF(NOTA[[#This Row],[CONCAT1]]="","",MATCH(NOTA[[#This Row],[CONCAT1]],[3]!db[NB NOTA_C],0)+1)</f>
        <v/>
      </c>
    </row>
    <row r="499" spans="1:42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4"/>
      <c r="F499" s="95"/>
      <c r="G499" s="95"/>
      <c r="H499" s="96"/>
      <c r="I499" s="95"/>
      <c r="J499" s="97"/>
      <c r="K499" s="95"/>
      <c r="L499" s="95"/>
      <c r="M499" s="98"/>
      <c r="N499" s="95"/>
      <c r="O499" s="95"/>
      <c r="P499" s="99"/>
      <c r="Q499" s="100"/>
      <c r="R499" s="98"/>
      <c r="S499" s="101"/>
      <c r="T499" s="101"/>
      <c r="U499" s="102"/>
      <c r="V499" s="103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0" t="str">
        <f>IF(OR(NOTA[[#This Row],[QTY]]="",NOTA[[#This Row],[HARGA SATUAN]]="",),"",NOTA[[#This Row],[QTY]]*NOTA[[#This Row],[HARGA SATUAN]])</f>
        <v/>
      </c>
      <c r="AF499" s="37" t="str">
        <f ca="1">IF(NOTA[ID_H]="","",INDEX(NOTA[TANGGAL],MATCH(,INDIRECT(ADDRESS(ROW(NOTA[TANGGAL]),COLUMN(NOTA[TANGGAL]))&amp;":"&amp;ADDRESS(ROW(),COLUMN(NOTA[TANGGAL]))),-1)))</f>
        <v/>
      </c>
      <c r="AG499" s="35" t="str">
        <f ca="1">IF(NOTA[[#This Row],[NAMA BARANG]]="","",INDEX(NOTA[SUPPLIER],MATCH(,INDIRECT(ADDRESS(ROW(NOTA[ID]),COLUMN(NOTA[ID]))&amp;":"&amp;ADDRESS(ROW(),COLUMN(NOTA[ID]))),-1)))</f>
        <v/>
      </c>
      <c r="AH499" s="35" t="str">
        <f ca="1">IF(NOTA[[#This Row],[ID_H]]="","",IF(NOTA[[#This Row],[FAKTUR]]="",INDIRECT(ADDRESS(ROW()-1,COLUMN())),NOTA[[#This Row],[FAKTUR]]))</f>
        <v/>
      </c>
      <c r="AI499" s="27" t="str">
        <f ca="1">IF(NOTA[[#This Row],[ID]]="","",COUNTIF(NOTA[ID_H],NOTA[[#This Row],[ID_H]]))</f>
        <v/>
      </c>
      <c r="AJ499" s="27" t="str">
        <f ca="1">IF(NOTA[[#This Row],[TGL.NOTA]]="",IF(NOTA[[#This Row],[SUPPLIER_H]]="","",AJ498),MONTH(NOTA[[#This Row],[TGL.NOTA]]))</f>
        <v/>
      </c>
      <c r="AK499" s="27" t="str">
        <f>LOWER(SUBSTITUTE(SUBSTITUTE(SUBSTITUTE(SUBSTITUTE(SUBSTITUTE(SUBSTITUTE(SUBSTITUTE(SUBSTITUTE(SUBSTITUTE(NOTA[NAMA BARANG]," ",),".",""),"-",""),"(",""),")",""),",",""),"/",""),"""",""),"+",""))</f>
        <v/>
      </c>
      <c r="AL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9" s="27" t="str">
        <f>IF(NOTA[[#This Row],[CONCAT4]]="","",_xlfn.IFNA(MATCH(NOTA[[#This Row],[CONCAT4]],[2]!RAW[CONCAT_H],0),FALSE))</f>
        <v/>
      </c>
      <c r="AP499" s="146" t="str">
        <f>IF(NOTA[[#This Row],[CONCAT1]]="","",MATCH(NOTA[[#This Row],[CONCAT1]],[3]!db[NB NOTA_C],0)+1)</f>
        <v/>
      </c>
    </row>
    <row r="500" spans="1:42" ht="20.100000000000001" customHeight="1" x14ac:dyDescent="0.25">
      <c r="A5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6" t="str">
        <f>IF(NOTA[[#This Row],[ID_P]]="","",MATCH(NOTA[[#This Row],[ID_P]],[1]!B_MSK[N_ID],0))</f>
        <v/>
      </c>
      <c r="D500" s="36" t="str">
        <f ca="1">IF(NOTA[[#This Row],[NAMA BARANG]]="","",INDEX(NOTA[ID],MATCH(,INDIRECT(ADDRESS(ROW(NOTA[ID]),COLUMN(NOTA[ID]))&amp;":"&amp;ADDRESS(ROW(),COLUMN(NOTA[ID]))),-1)))</f>
        <v/>
      </c>
      <c r="E500" s="94"/>
      <c r="F500" s="95"/>
      <c r="G500" s="95"/>
      <c r="H500" s="96"/>
      <c r="I500" s="95"/>
      <c r="J500" s="97"/>
      <c r="K500" s="95"/>
      <c r="L500" s="95"/>
      <c r="M500" s="98"/>
      <c r="N500" s="95"/>
      <c r="O500" s="95"/>
      <c r="P500" s="99"/>
      <c r="Q500" s="100"/>
      <c r="R500" s="98"/>
      <c r="S500" s="101"/>
      <c r="T500" s="101"/>
      <c r="U500" s="102"/>
      <c r="V500" s="103"/>
      <c r="W500" s="40" t="str">
        <f>IF(NOTA[[#This Row],[HARGA/ CTN]]="",NOTA[[#This Row],[JUMLAH_H]],NOTA[[#This Row],[HARGA/ CTN]]*IF(NOTA[[#This Row],[C]]="",0,NOTA[[#This Row],[C]]))</f>
        <v/>
      </c>
      <c r="X500" s="40" t="str">
        <f>IF(NOTA[[#This Row],[JUMLAH]]="","",NOTA[[#This Row],[JUMLAH]]*NOTA[[#This Row],[DISC 1]])</f>
        <v/>
      </c>
      <c r="Y500" s="40" t="str">
        <f>IF(NOTA[[#This Row],[JUMLAH]]="","",(NOTA[[#This Row],[JUMLAH]]-NOTA[[#This Row],[DISC 1-]])*NOTA[[#This Row],[DISC 2]])</f>
        <v/>
      </c>
      <c r="Z500" s="40" t="str">
        <f>IF(NOTA[[#This Row],[JUMLAH]]="","",NOTA[[#This Row],[DISC 1-]]+NOTA[[#This Row],[DISC 2-]])</f>
        <v/>
      </c>
      <c r="AA500" s="40" t="str">
        <f>IF(NOTA[[#This Row],[JUMLAH]]="","",NOTA[[#This Row],[JUMLAH]]-NOTA[[#This Row],[DISC]])</f>
        <v/>
      </c>
      <c r="AB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40" t="str">
        <f>IF(OR(NOTA[[#This Row],[QTY]]="",NOTA[[#This Row],[HARGA SATUAN]]="",),"",NOTA[[#This Row],[QTY]]*NOTA[[#This Row],[HARGA SATUAN]])</f>
        <v/>
      </c>
      <c r="AF500" s="37" t="str">
        <f ca="1">IF(NOTA[ID_H]="","",INDEX(NOTA[TANGGAL],MATCH(,INDIRECT(ADDRESS(ROW(NOTA[TANGGAL]),COLUMN(NOTA[TANGGAL]))&amp;":"&amp;ADDRESS(ROW(),COLUMN(NOTA[TANGGAL]))),-1)))</f>
        <v/>
      </c>
      <c r="AG500" s="35" t="str">
        <f ca="1">IF(NOTA[[#This Row],[NAMA BARANG]]="","",INDEX(NOTA[SUPPLIER],MATCH(,INDIRECT(ADDRESS(ROW(NOTA[ID]),COLUMN(NOTA[ID]))&amp;":"&amp;ADDRESS(ROW(),COLUMN(NOTA[ID]))),-1)))</f>
        <v/>
      </c>
      <c r="AH500" s="35" t="str">
        <f ca="1">IF(NOTA[[#This Row],[ID_H]]="","",IF(NOTA[[#This Row],[FAKTUR]]="",INDIRECT(ADDRESS(ROW()-1,COLUMN())),NOTA[[#This Row],[FAKTUR]]))</f>
        <v/>
      </c>
      <c r="AI500" s="27" t="str">
        <f ca="1">IF(NOTA[[#This Row],[ID]]="","",COUNTIF(NOTA[ID_H],NOTA[[#This Row],[ID_H]]))</f>
        <v/>
      </c>
      <c r="AJ500" s="27" t="str">
        <f ca="1">IF(NOTA[[#This Row],[TGL.NOTA]]="",IF(NOTA[[#This Row],[SUPPLIER_H]]="","",AJ499),MONTH(NOTA[[#This Row],[TGL.NOTA]]))</f>
        <v/>
      </c>
      <c r="AK500" s="27" t="str">
        <f>LOWER(SUBSTITUTE(SUBSTITUTE(SUBSTITUTE(SUBSTITUTE(SUBSTITUTE(SUBSTITUTE(SUBSTITUTE(SUBSTITUTE(SUBSTITUTE(NOTA[NAMA BARANG]," ",),".",""),"-",""),"(",""),")",""),",",""),"/",""),"""",""),"+",""))</f>
        <v/>
      </c>
      <c r="AL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0" s="27" t="str">
        <f>IF(NOTA[[#This Row],[CONCAT4]]="","",_xlfn.IFNA(MATCH(NOTA[[#This Row],[CONCAT4]],[2]!RAW[CONCAT_H],0),FALSE))</f>
        <v/>
      </c>
      <c r="AP500" s="146" t="str">
        <f>IF(NOTA[[#This Row],[CONCAT1]]="","",MATCH(NOTA[[#This Row],[CONCAT1]],[3]!db[NB NOTA_C],0)+1)</f>
        <v/>
      </c>
    </row>
    <row r="501" spans="1:42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 t="str">
        <f ca="1">IF(NOTA[[#This Row],[NAMA BARANG]]="","",INDEX(NOTA[ID],MATCH(,INDIRECT(ADDRESS(ROW(NOTA[ID]),COLUMN(NOTA[ID]))&amp;":"&amp;ADDRESS(ROW(),COLUMN(NOTA[ID]))),-1)))</f>
        <v/>
      </c>
      <c r="E501" s="94"/>
      <c r="F501" s="95"/>
      <c r="G501" s="95"/>
      <c r="H501" s="96"/>
      <c r="I501" s="95"/>
      <c r="J501" s="97"/>
      <c r="K501" s="95"/>
      <c r="L501" s="95"/>
      <c r="M501" s="98"/>
      <c r="N501" s="95"/>
      <c r="O501" s="95"/>
      <c r="P501" s="99"/>
      <c r="Q501" s="100"/>
      <c r="R501" s="98"/>
      <c r="S501" s="101"/>
      <c r="T501" s="101"/>
      <c r="U501" s="102"/>
      <c r="V501" s="103"/>
      <c r="W501" s="40" t="str">
        <f>IF(NOTA[[#This Row],[HARGA/ CTN]]="",NOTA[[#This Row],[JUMLAH_H]],NOTA[[#This Row],[HARGA/ CTN]]*IF(NOTA[[#This Row],[C]]="",0,NOTA[[#This Row],[C]]))</f>
        <v/>
      </c>
      <c r="X501" s="40" t="str">
        <f>IF(NOTA[[#This Row],[JUMLAH]]="","",NOTA[[#This Row],[JUMLAH]]*NOTA[[#This Row],[DISC 1]])</f>
        <v/>
      </c>
      <c r="Y501" s="40" t="str">
        <f>IF(NOTA[[#This Row],[JUMLAH]]="","",(NOTA[[#This Row],[JUMLAH]]-NOTA[[#This Row],[DISC 1-]])*NOTA[[#This Row],[DISC 2]])</f>
        <v/>
      </c>
      <c r="Z501" s="40" t="str">
        <f>IF(NOTA[[#This Row],[JUMLAH]]="","",NOTA[[#This Row],[DISC 1-]]+NOTA[[#This Row],[DISC 2-]])</f>
        <v/>
      </c>
      <c r="AA501" s="40" t="str">
        <f>IF(NOTA[[#This Row],[JUMLAH]]="","",NOTA[[#This Row],[JUMLAH]]-NOTA[[#This Row],[DISC]])</f>
        <v/>
      </c>
      <c r="AB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40" t="str">
        <f>IF(OR(NOTA[[#This Row],[QTY]]="",NOTA[[#This Row],[HARGA SATUAN]]="",),"",NOTA[[#This Row],[QTY]]*NOTA[[#This Row],[HARGA SATUAN]])</f>
        <v/>
      </c>
      <c r="AF501" s="37" t="str">
        <f ca="1">IF(NOTA[ID_H]="","",INDEX(NOTA[TANGGAL],MATCH(,INDIRECT(ADDRESS(ROW(NOTA[TANGGAL]),COLUMN(NOTA[TANGGAL]))&amp;":"&amp;ADDRESS(ROW(),COLUMN(NOTA[TANGGAL]))),-1)))</f>
        <v/>
      </c>
      <c r="AG501" s="35" t="str">
        <f ca="1">IF(NOTA[[#This Row],[NAMA BARANG]]="","",INDEX(NOTA[SUPPLIER],MATCH(,INDIRECT(ADDRESS(ROW(NOTA[ID]),COLUMN(NOTA[ID]))&amp;":"&amp;ADDRESS(ROW(),COLUMN(NOTA[ID]))),-1)))</f>
        <v/>
      </c>
      <c r="AH501" s="35" t="str">
        <f ca="1">IF(NOTA[[#This Row],[ID_H]]="","",IF(NOTA[[#This Row],[FAKTUR]]="",INDIRECT(ADDRESS(ROW()-1,COLUMN())),NOTA[[#This Row],[FAKTUR]]))</f>
        <v/>
      </c>
      <c r="AI501" s="27" t="str">
        <f ca="1">IF(NOTA[[#This Row],[ID]]="","",COUNTIF(NOTA[ID_H],NOTA[[#This Row],[ID_H]]))</f>
        <v/>
      </c>
      <c r="AJ501" s="27" t="str">
        <f ca="1">IF(NOTA[[#This Row],[TGL.NOTA]]="",IF(NOTA[[#This Row],[SUPPLIER_H]]="","",AJ500),MONTH(NOTA[[#This Row],[TGL.NOTA]]))</f>
        <v/>
      </c>
      <c r="AK501" s="27" t="str">
        <f>LOWER(SUBSTITUTE(SUBSTITUTE(SUBSTITUTE(SUBSTITUTE(SUBSTITUTE(SUBSTITUTE(SUBSTITUTE(SUBSTITUTE(SUBSTITUTE(NOTA[NAMA BARANG]," ",),".",""),"-",""),"(",""),")",""),",",""),"/",""),"""",""),"+",""))</f>
        <v/>
      </c>
      <c r="AL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1" s="27" t="str">
        <f>IF(NOTA[[#This Row],[CONCAT4]]="","",_xlfn.IFNA(MATCH(NOTA[[#This Row],[CONCAT4]],[2]!RAW[CONCAT_H],0),FALSE))</f>
        <v/>
      </c>
      <c r="AP501" s="146" t="str">
        <f>IF(NOTA[[#This Row],[CONCAT1]]="","",MATCH(NOTA[[#This Row],[CONCAT1]],[3]!db[NB NOTA_C],0)+1)</f>
        <v/>
      </c>
    </row>
    <row r="502" spans="1:42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 t="str">
        <f ca="1">IF(NOTA[[#This Row],[NAMA BARANG]]="","",INDEX(NOTA[ID],MATCH(,INDIRECT(ADDRESS(ROW(NOTA[ID]),COLUMN(NOTA[ID]))&amp;":"&amp;ADDRESS(ROW(),COLUMN(NOTA[ID]))),-1)))</f>
        <v/>
      </c>
      <c r="E502" s="94"/>
      <c r="F502" s="95"/>
      <c r="G502" s="95"/>
      <c r="H502" s="96"/>
      <c r="I502" s="95"/>
      <c r="J502" s="97"/>
      <c r="K502" s="95"/>
      <c r="L502" s="95"/>
      <c r="M502" s="98"/>
      <c r="N502" s="95"/>
      <c r="O502" s="95"/>
      <c r="P502" s="99"/>
      <c r="Q502" s="100"/>
      <c r="R502" s="98"/>
      <c r="S502" s="101"/>
      <c r="T502" s="101"/>
      <c r="U502" s="102"/>
      <c r="V502" s="103"/>
      <c r="W502" s="40" t="str">
        <f>IF(NOTA[[#This Row],[HARGA/ CTN]]="",NOTA[[#This Row],[JUMLAH_H]],NOTA[[#This Row],[HARGA/ CTN]]*IF(NOTA[[#This Row],[C]]="",0,NOTA[[#This Row],[C]]))</f>
        <v/>
      </c>
      <c r="X502" s="40" t="str">
        <f>IF(NOTA[[#This Row],[JUMLAH]]="","",NOTA[[#This Row],[JUMLAH]]*NOTA[[#This Row],[DISC 1]])</f>
        <v/>
      </c>
      <c r="Y502" s="40" t="str">
        <f>IF(NOTA[[#This Row],[JUMLAH]]="","",(NOTA[[#This Row],[JUMLAH]]-NOTA[[#This Row],[DISC 1-]])*NOTA[[#This Row],[DISC 2]])</f>
        <v/>
      </c>
      <c r="Z502" s="40" t="str">
        <f>IF(NOTA[[#This Row],[JUMLAH]]="","",NOTA[[#This Row],[DISC 1-]]+NOTA[[#This Row],[DISC 2-]])</f>
        <v/>
      </c>
      <c r="AA502" s="40" t="str">
        <f>IF(NOTA[[#This Row],[JUMLAH]]="","",NOTA[[#This Row],[JUMLAH]]-NOTA[[#This Row],[DISC]])</f>
        <v/>
      </c>
      <c r="AB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0" t="str">
        <f>IF(OR(NOTA[[#This Row],[QTY]]="",NOTA[[#This Row],[HARGA SATUAN]]="",),"",NOTA[[#This Row],[QTY]]*NOTA[[#This Row],[HARGA SATUAN]])</f>
        <v/>
      </c>
      <c r="AF502" s="37" t="str">
        <f ca="1">IF(NOTA[ID_H]="","",INDEX(NOTA[TANGGAL],MATCH(,INDIRECT(ADDRESS(ROW(NOTA[TANGGAL]),COLUMN(NOTA[TANGGAL]))&amp;":"&amp;ADDRESS(ROW(),COLUMN(NOTA[TANGGAL]))),-1)))</f>
        <v/>
      </c>
      <c r="AG502" s="35" t="str">
        <f ca="1">IF(NOTA[[#This Row],[NAMA BARANG]]="","",INDEX(NOTA[SUPPLIER],MATCH(,INDIRECT(ADDRESS(ROW(NOTA[ID]),COLUMN(NOTA[ID]))&amp;":"&amp;ADDRESS(ROW(),COLUMN(NOTA[ID]))),-1)))</f>
        <v/>
      </c>
      <c r="AH502" s="35" t="str">
        <f ca="1">IF(NOTA[[#This Row],[ID_H]]="","",IF(NOTA[[#This Row],[FAKTUR]]="",INDIRECT(ADDRESS(ROW()-1,COLUMN())),NOTA[[#This Row],[FAKTUR]]))</f>
        <v/>
      </c>
      <c r="AI502" s="27" t="str">
        <f ca="1">IF(NOTA[[#This Row],[ID]]="","",COUNTIF(NOTA[ID_H],NOTA[[#This Row],[ID_H]]))</f>
        <v/>
      </c>
      <c r="AJ502" s="27" t="str">
        <f ca="1">IF(NOTA[[#This Row],[TGL.NOTA]]="",IF(NOTA[[#This Row],[SUPPLIER_H]]="","",AJ501),MONTH(NOTA[[#This Row],[TGL.NOTA]]))</f>
        <v/>
      </c>
      <c r="AK502" s="27" t="str">
        <f>LOWER(SUBSTITUTE(SUBSTITUTE(SUBSTITUTE(SUBSTITUTE(SUBSTITUTE(SUBSTITUTE(SUBSTITUTE(SUBSTITUTE(SUBSTITUTE(NOTA[NAMA BARANG]," ",),".",""),"-",""),"(",""),")",""),",",""),"/",""),"""",""),"+",""))</f>
        <v/>
      </c>
      <c r="AL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2" s="27" t="str">
        <f>IF(NOTA[[#This Row],[CONCAT4]]="","",_xlfn.IFNA(MATCH(NOTA[[#This Row],[CONCAT4]],[2]!RAW[CONCAT_H],0),FALSE))</f>
        <v/>
      </c>
      <c r="AP502" s="146" t="str">
        <f>IF(NOTA[[#This Row],[CONCAT1]]="","",MATCH(NOTA[[#This Row],[CONCAT1]],[3]!db[NB NOTA_C],0)+1)</f>
        <v/>
      </c>
    </row>
    <row r="503" spans="1:42" ht="20.10000000000000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 t="str">
        <f ca="1">IF(NOTA[[#This Row],[NAMA BARANG]]="","",INDEX(NOTA[ID],MATCH(,INDIRECT(ADDRESS(ROW(NOTA[ID]),COLUMN(NOTA[ID]))&amp;":"&amp;ADDRESS(ROW(),COLUMN(NOTA[ID]))),-1)))</f>
        <v/>
      </c>
      <c r="E503" s="94"/>
      <c r="F503" s="95"/>
      <c r="G503" s="95"/>
      <c r="H503" s="96"/>
      <c r="I503" s="95"/>
      <c r="J503" s="97"/>
      <c r="K503" s="95"/>
      <c r="L503" s="95"/>
      <c r="M503" s="98"/>
      <c r="N503" s="95"/>
      <c r="O503" s="95"/>
      <c r="P503" s="99"/>
      <c r="Q503" s="100"/>
      <c r="R503" s="98"/>
      <c r="S503" s="101"/>
      <c r="T503" s="101"/>
      <c r="U503" s="102"/>
      <c r="V503" s="103"/>
      <c r="W503" s="40" t="str">
        <f>IF(NOTA[[#This Row],[HARGA/ CTN]]="",NOTA[[#This Row],[JUMLAH_H]],NOTA[[#This Row],[HARGA/ CTN]]*IF(NOTA[[#This Row],[C]]="",0,NOTA[[#This Row],[C]]))</f>
        <v/>
      </c>
      <c r="X503" s="40" t="str">
        <f>IF(NOTA[[#This Row],[JUMLAH]]="","",NOTA[[#This Row],[JUMLAH]]*NOTA[[#This Row],[DISC 1]])</f>
        <v/>
      </c>
      <c r="Y503" s="40" t="str">
        <f>IF(NOTA[[#This Row],[JUMLAH]]="","",(NOTA[[#This Row],[JUMLAH]]-NOTA[[#This Row],[DISC 1-]])*NOTA[[#This Row],[DISC 2]])</f>
        <v/>
      </c>
      <c r="Z503" s="40" t="str">
        <f>IF(NOTA[[#This Row],[JUMLAH]]="","",NOTA[[#This Row],[DISC 1-]]+NOTA[[#This Row],[DISC 2-]])</f>
        <v/>
      </c>
      <c r="AA503" s="40" t="str">
        <f>IF(NOTA[[#This Row],[JUMLAH]]="","",NOTA[[#This Row],[JUMLAH]]-NOTA[[#This Row],[DISC]])</f>
        <v/>
      </c>
      <c r="AB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40" t="str">
        <f>IF(OR(NOTA[[#This Row],[QTY]]="",NOTA[[#This Row],[HARGA SATUAN]]="",),"",NOTA[[#This Row],[QTY]]*NOTA[[#This Row],[HARGA SATUAN]])</f>
        <v/>
      </c>
      <c r="AF503" s="37" t="str">
        <f ca="1">IF(NOTA[ID_H]="","",INDEX(NOTA[TANGGAL],MATCH(,INDIRECT(ADDRESS(ROW(NOTA[TANGGAL]),COLUMN(NOTA[TANGGAL]))&amp;":"&amp;ADDRESS(ROW(),COLUMN(NOTA[TANGGAL]))),-1)))</f>
        <v/>
      </c>
      <c r="AG503" s="35" t="str">
        <f ca="1">IF(NOTA[[#This Row],[NAMA BARANG]]="","",INDEX(NOTA[SUPPLIER],MATCH(,INDIRECT(ADDRESS(ROW(NOTA[ID]),COLUMN(NOTA[ID]))&amp;":"&amp;ADDRESS(ROW(),COLUMN(NOTA[ID]))),-1)))</f>
        <v/>
      </c>
      <c r="AH503" s="35" t="str">
        <f ca="1">IF(NOTA[[#This Row],[ID_H]]="","",IF(NOTA[[#This Row],[FAKTUR]]="",INDIRECT(ADDRESS(ROW()-1,COLUMN())),NOTA[[#This Row],[FAKTUR]]))</f>
        <v/>
      </c>
      <c r="AI503" s="27" t="str">
        <f ca="1">IF(NOTA[[#This Row],[ID]]="","",COUNTIF(NOTA[ID_H],NOTA[[#This Row],[ID_H]]))</f>
        <v/>
      </c>
      <c r="AJ503" s="27" t="str">
        <f ca="1">IF(NOTA[[#This Row],[TGL.NOTA]]="",IF(NOTA[[#This Row],[SUPPLIER_H]]="","",AJ502),MONTH(NOTA[[#This Row],[TGL.NOTA]]))</f>
        <v/>
      </c>
      <c r="AK503" s="27" t="str">
        <f>LOWER(SUBSTITUTE(SUBSTITUTE(SUBSTITUTE(SUBSTITUTE(SUBSTITUTE(SUBSTITUTE(SUBSTITUTE(SUBSTITUTE(SUBSTITUTE(NOTA[NAMA BARANG]," ",),".",""),"-",""),"(",""),")",""),",",""),"/",""),"""",""),"+",""))</f>
        <v/>
      </c>
      <c r="AL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3" s="27" t="str">
        <f>IF(NOTA[[#This Row],[CONCAT4]]="","",_xlfn.IFNA(MATCH(NOTA[[#This Row],[CONCAT4]],[2]!RAW[CONCAT_H],0),FALSE))</f>
        <v/>
      </c>
      <c r="AP503" s="146" t="str">
        <f>IF(NOTA[[#This Row],[CONCAT1]]="","",MATCH(NOTA[[#This Row],[CONCAT1]],[3]!db[NB NOTA_C],0)+1)</f>
        <v/>
      </c>
    </row>
    <row r="504" spans="1:42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 t="str">
        <f ca="1">IF(NOTA[[#This Row],[NAMA BARANG]]="","",INDEX(NOTA[ID],MATCH(,INDIRECT(ADDRESS(ROW(NOTA[ID]),COLUMN(NOTA[ID]))&amp;":"&amp;ADDRESS(ROW(),COLUMN(NOTA[ID]))),-1)))</f>
        <v/>
      </c>
      <c r="E504" s="94"/>
      <c r="F504" s="95"/>
      <c r="G504" s="95"/>
      <c r="H504" s="96"/>
      <c r="I504" s="95"/>
      <c r="J504" s="97"/>
      <c r="K504" s="95"/>
      <c r="L504" s="95"/>
      <c r="M504" s="98"/>
      <c r="N504" s="95"/>
      <c r="O504" s="95"/>
      <c r="P504" s="99"/>
      <c r="Q504" s="100"/>
      <c r="R504" s="98"/>
      <c r="S504" s="101"/>
      <c r="T504" s="101"/>
      <c r="U504" s="102"/>
      <c r="V504" s="103"/>
      <c r="W504" s="40" t="str">
        <f>IF(NOTA[[#This Row],[HARGA/ CTN]]="",NOTA[[#This Row],[JUMLAH_H]],NOTA[[#This Row],[HARGA/ CTN]]*IF(NOTA[[#This Row],[C]]="",0,NOTA[[#This Row],[C]]))</f>
        <v/>
      </c>
      <c r="X504" s="40" t="str">
        <f>IF(NOTA[[#This Row],[JUMLAH]]="","",NOTA[[#This Row],[JUMLAH]]*NOTA[[#This Row],[DISC 1]])</f>
        <v/>
      </c>
      <c r="Y504" s="40" t="str">
        <f>IF(NOTA[[#This Row],[JUMLAH]]="","",(NOTA[[#This Row],[JUMLAH]]-NOTA[[#This Row],[DISC 1-]])*NOTA[[#This Row],[DISC 2]])</f>
        <v/>
      </c>
      <c r="Z504" s="40" t="str">
        <f>IF(NOTA[[#This Row],[JUMLAH]]="","",NOTA[[#This Row],[DISC 1-]]+NOTA[[#This Row],[DISC 2-]])</f>
        <v/>
      </c>
      <c r="AA504" s="40" t="str">
        <f>IF(NOTA[[#This Row],[JUMLAH]]="","",NOTA[[#This Row],[JUMLAH]]-NOTA[[#This Row],[DISC]])</f>
        <v/>
      </c>
      <c r="AB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40" t="str">
        <f>IF(OR(NOTA[[#This Row],[QTY]]="",NOTA[[#This Row],[HARGA SATUAN]]="",),"",NOTA[[#This Row],[QTY]]*NOTA[[#This Row],[HARGA SATUAN]])</f>
        <v/>
      </c>
      <c r="AF504" s="37" t="str">
        <f ca="1">IF(NOTA[ID_H]="","",INDEX(NOTA[TANGGAL],MATCH(,INDIRECT(ADDRESS(ROW(NOTA[TANGGAL]),COLUMN(NOTA[TANGGAL]))&amp;":"&amp;ADDRESS(ROW(),COLUMN(NOTA[TANGGAL]))),-1)))</f>
        <v/>
      </c>
      <c r="AG504" s="35" t="str">
        <f ca="1">IF(NOTA[[#This Row],[NAMA BARANG]]="","",INDEX(NOTA[SUPPLIER],MATCH(,INDIRECT(ADDRESS(ROW(NOTA[ID]),COLUMN(NOTA[ID]))&amp;":"&amp;ADDRESS(ROW(),COLUMN(NOTA[ID]))),-1)))</f>
        <v/>
      </c>
      <c r="AH504" s="35" t="str">
        <f ca="1">IF(NOTA[[#This Row],[ID_H]]="","",IF(NOTA[[#This Row],[FAKTUR]]="",INDIRECT(ADDRESS(ROW()-1,COLUMN())),NOTA[[#This Row],[FAKTUR]]))</f>
        <v/>
      </c>
      <c r="AI504" s="27" t="str">
        <f ca="1">IF(NOTA[[#This Row],[ID]]="","",COUNTIF(NOTA[ID_H],NOTA[[#This Row],[ID_H]]))</f>
        <v/>
      </c>
      <c r="AJ504" s="27" t="str">
        <f ca="1">IF(NOTA[[#This Row],[TGL.NOTA]]="",IF(NOTA[[#This Row],[SUPPLIER_H]]="","",AJ503),MONTH(NOTA[[#This Row],[TGL.NOTA]]))</f>
        <v/>
      </c>
      <c r="AK504" s="27" t="str">
        <f>LOWER(SUBSTITUTE(SUBSTITUTE(SUBSTITUTE(SUBSTITUTE(SUBSTITUTE(SUBSTITUTE(SUBSTITUTE(SUBSTITUTE(SUBSTITUTE(NOTA[NAMA BARANG]," ",),".",""),"-",""),"(",""),")",""),",",""),"/",""),"""",""),"+",""))</f>
        <v/>
      </c>
      <c r="AL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4" s="27" t="str">
        <f>IF(NOTA[[#This Row],[CONCAT4]]="","",_xlfn.IFNA(MATCH(NOTA[[#This Row],[CONCAT4]],[2]!RAW[CONCAT_H],0),FALSE))</f>
        <v/>
      </c>
      <c r="AP504" s="146" t="str">
        <f>IF(NOTA[[#This Row],[CONCAT1]]="","",MATCH(NOTA[[#This Row],[CONCAT1]],[3]!db[NB NOTA_C],0)+1)</f>
        <v/>
      </c>
    </row>
    <row r="505" spans="1:42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 t="str">
        <f ca="1">IF(NOTA[[#This Row],[NAMA BARANG]]="","",INDEX(NOTA[ID],MATCH(,INDIRECT(ADDRESS(ROW(NOTA[ID]),COLUMN(NOTA[ID]))&amp;":"&amp;ADDRESS(ROW(),COLUMN(NOTA[ID]))),-1)))</f>
        <v/>
      </c>
      <c r="E505" s="94"/>
      <c r="F505" s="95"/>
      <c r="G505" s="95"/>
      <c r="H505" s="96"/>
      <c r="I505" s="95"/>
      <c r="J505" s="97"/>
      <c r="K505" s="95"/>
      <c r="L505" s="95"/>
      <c r="M505" s="98"/>
      <c r="N505" s="95"/>
      <c r="O505" s="95"/>
      <c r="P505" s="99"/>
      <c r="Q505" s="100"/>
      <c r="R505" s="98"/>
      <c r="S505" s="101"/>
      <c r="T505" s="101"/>
      <c r="U505" s="102"/>
      <c r="V505" s="103"/>
      <c r="W505" s="40" t="str">
        <f>IF(NOTA[[#This Row],[HARGA/ CTN]]="",NOTA[[#This Row],[JUMLAH_H]],NOTA[[#This Row],[HARGA/ CTN]]*IF(NOTA[[#This Row],[C]]="",0,NOTA[[#This Row],[C]]))</f>
        <v/>
      </c>
      <c r="X505" s="40" t="str">
        <f>IF(NOTA[[#This Row],[JUMLAH]]="","",NOTA[[#This Row],[JUMLAH]]*NOTA[[#This Row],[DISC 1]])</f>
        <v/>
      </c>
      <c r="Y505" s="40" t="str">
        <f>IF(NOTA[[#This Row],[JUMLAH]]="","",(NOTA[[#This Row],[JUMLAH]]-NOTA[[#This Row],[DISC 1-]])*NOTA[[#This Row],[DISC 2]])</f>
        <v/>
      </c>
      <c r="Z505" s="40" t="str">
        <f>IF(NOTA[[#This Row],[JUMLAH]]="","",NOTA[[#This Row],[DISC 1-]]+NOTA[[#This Row],[DISC 2-]])</f>
        <v/>
      </c>
      <c r="AA505" s="40" t="str">
        <f>IF(NOTA[[#This Row],[JUMLAH]]="","",NOTA[[#This Row],[JUMLAH]]-NOTA[[#This Row],[DISC]])</f>
        <v/>
      </c>
      <c r="AB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40" t="str">
        <f>IF(OR(NOTA[[#This Row],[QTY]]="",NOTA[[#This Row],[HARGA SATUAN]]="",),"",NOTA[[#This Row],[QTY]]*NOTA[[#This Row],[HARGA SATUAN]])</f>
        <v/>
      </c>
      <c r="AF505" s="37" t="str">
        <f ca="1">IF(NOTA[ID_H]="","",INDEX(NOTA[TANGGAL],MATCH(,INDIRECT(ADDRESS(ROW(NOTA[TANGGAL]),COLUMN(NOTA[TANGGAL]))&amp;":"&amp;ADDRESS(ROW(),COLUMN(NOTA[TANGGAL]))),-1)))</f>
        <v/>
      </c>
      <c r="AG505" s="35" t="str">
        <f ca="1">IF(NOTA[[#This Row],[NAMA BARANG]]="","",INDEX(NOTA[SUPPLIER],MATCH(,INDIRECT(ADDRESS(ROW(NOTA[ID]),COLUMN(NOTA[ID]))&amp;":"&amp;ADDRESS(ROW(),COLUMN(NOTA[ID]))),-1)))</f>
        <v/>
      </c>
      <c r="AH505" s="35" t="str">
        <f ca="1">IF(NOTA[[#This Row],[ID_H]]="","",IF(NOTA[[#This Row],[FAKTUR]]="",INDIRECT(ADDRESS(ROW()-1,COLUMN())),NOTA[[#This Row],[FAKTUR]]))</f>
        <v/>
      </c>
      <c r="AI505" s="27" t="str">
        <f ca="1">IF(NOTA[[#This Row],[ID]]="","",COUNTIF(NOTA[ID_H],NOTA[[#This Row],[ID_H]]))</f>
        <v/>
      </c>
      <c r="AJ505" s="27" t="str">
        <f ca="1">IF(NOTA[[#This Row],[TGL.NOTA]]="",IF(NOTA[[#This Row],[SUPPLIER_H]]="","",AJ504),MONTH(NOTA[[#This Row],[TGL.NOTA]]))</f>
        <v/>
      </c>
      <c r="AK505" s="27" t="str">
        <f>LOWER(SUBSTITUTE(SUBSTITUTE(SUBSTITUTE(SUBSTITUTE(SUBSTITUTE(SUBSTITUTE(SUBSTITUTE(SUBSTITUTE(SUBSTITUTE(NOTA[NAMA BARANG]," ",),".",""),"-",""),"(",""),")",""),",",""),"/",""),"""",""),"+",""))</f>
        <v/>
      </c>
      <c r="AL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5" s="27" t="str">
        <f>IF(NOTA[[#This Row],[CONCAT4]]="","",_xlfn.IFNA(MATCH(NOTA[[#This Row],[CONCAT4]],[2]!RAW[CONCAT_H],0),FALSE))</f>
        <v/>
      </c>
      <c r="AP505" s="146" t="str">
        <f>IF(NOTA[[#This Row],[CONCAT1]]="","",MATCH(NOTA[[#This Row],[CONCAT1]],[3]!db[NB NOTA_C],0)+1)</f>
        <v/>
      </c>
    </row>
    <row r="506" spans="1:42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 t="str">
        <f ca="1">IF(NOTA[[#This Row],[NAMA BARANG]]="","",INDEX(NOTA[ID],MATCH(,INDIRECT(ADDRESS(ROW(NOTA[ID]),COLUMN(NOTA[ID]))&amp;":"&amp;ADDRESS(ROW(),COLUMN(NOTA[ID]))),-1)))</f>
        <v/>
      </c>
      <c r="E506" s="94"/>
      <c r="F506" s="95"/>
      <c r="G506" s="95"/>
      <c r="H506" s="96"/>
      <c r="I506" s="95"/>
      <c r="J506" s="97"/>
      <c r="K506" s="95"/>
      <c r="L506" s="95"/>
      <c r="M506" s="98"/>
      <c r="N506" s="95"/>
      <c r="O506" s="95"/>
      <c r="P506" s="99"/>
      <c r="Q506" s="100"/>
      <c r="R506" s="98"/>
      <c r="S506" s="101"/>
      <c r="T506" s="101"/>
      <c r="U506" s="102"/>
      <c r="V506" s="103"/>
      <c r="W506" s="40" t="str">
        <f>IF(NOTA[[#This Row],[HARGA/ CTN]]="",NOTA[[#This Row],[JUMLAH_H]],NOTA[[#This Row],[HARGA/ CTN]]*IF(NOTA[[#This Row],[C]]="",0,NOTA[[#This Row],[C]]))</f>
        <v/>
      </c>
      <c r="X506" s="40" t="str">
        <f>IF(NOTA[[#This Row],[JUMLAH]]="","",NOTA[[#This Row],[JUMLAH]]*NOTA[[#This Row],[DISC 1]])</f>
        <v/>
      </c>
      <c r="Y506" s="40" t="str">
        <f>IF(NOTA[[#This Row],[JUMLAH]]="","",(NOTA[[#This Row],[JUMLAH]]-NOTA[[#This Row],[DISC 1-]])*NOTA[[#This Row],[DISC 2]])</f>
        <v/>
      </c>
      <c r="Z506" s="40" t="str">
        <f>IF(NOTA[[#This Row],[JUMLAH]]="","",NOTA[[#This Row],[DISC 1-]]+NOTA[[#This Row],[DISC 2-]])</f>
        <v/>
      </c>
      <c r="AA506" s="40" t="str">
        <f>IF(NOTA[[#This Row],[JUMLAH]]="","",NOTA[[#This Row],[JUMLAH]]-NOTA[[#This Row],[DISC]])</f>
        <v/>
      </c>
      <c r="AB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40" t="str">
        <f>IF(OR(NOTA[[#This Row],[QTY]]="",NOTA[[#This Row],[HARGA SATUAN]]="",),"",NOTA[[#This Row],[QTY]]*NOTA[[#This Row],[HARGA SATUAN]])</f>
        <v/>
      </c>
      <c r="AF506" s="37" t="str">
        <f ca="1">IF(NOTA[ID_H]="","",INDEX(NOTA[TANGGAL],MATCH(,INDIRECT(ADDRESS(ROW(NOTA[TANGGAL]),COLUMN(NOTA[TANGGAL]))&amp;":"&amp;ADDRESS(ROW(),COLUMN(NOTA[TANGGAL]))),-1)))</f>
        <v/>
      </c>
      <c r="AG506" s="35" t="str">
        <f ca="1">IF(NOTA[[#This Row],[NAMA BARANG]]="","",INDEX(NOTA[SUPPLIER],MATCH(,INDIRECT(ADDRESS(ROW(NOTA[ID]),COLUMN(NOTA[ID]))&amp;":"&amp;ADDRESS(ROW(),COLUMN(NOTA[ID]))),-1)))</f>
        <v/>
      </c>
      <c r="AH506" s="35" t="str">
        <f ca="1">IF(NOTA[[#This Row],[ID_H]]="","",IF(NOTA[[#This Row],[FAKTUR]]="",INDIRECT(ADDRESS(ROW()-1,COLUMN())),NOTA[[#This Row],[FAKTUR]]))</f>
        <v/>
      </c>
      <c r="AI506" s="27" t="str">
        <f ca="1">IF(NOTA[[#This Row],[ID]]="","",COUNTIF(NOTA[ID_H],NOTA[[#This Row],[ID_H]]))</f>
        <v/>
      </c>
      <c r="AJ506" s="27" t="str">
        <f ca="1">IF(NOTA[[#This Row],[TGL.NOTA]]="",IF(NOTA[[#This Row],[SUPPLIER_H]]="","",AJ505),MONTH(NOTA[[#This Row],[TGL.NOTA]]))</f>
        <v/>
      </c>
      <c r="AK506" s="27" t="str">
        <f>LOWER(SUBSTITUTE(SUBSTITUTE(SUBSTITUTE(SUBSTITUTE(SUBSTITUTE(SUBSTITUTE(SUBSTITUTE(SUBSTITUTE(SUBSTITUTE(NOTA[NAMA BARANG]," ",),".",""),"-",""),"(",""),")",""),",",""),"/",""),"""",""),"+",""))</f>
        <v/>
      </c>
      <c r="AL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6" s="27" t="str">
        <f>IF(NOTA[[#This Row],[CONCAT4]]="","",_xlfn.IFNA(MATCH(NOTA[[#This Row],[CONCAT4]],[2]!RAW[CONCAT_H],0),FALSE))</f>
        <v/>
      </c>
      <c r="AP506" s="146" t="str">
        <f>IF(NOTA[[#This Row],[CONCAT1]]="","",MATCH(NOTA[[#This Row],[CONCAT1]],[3]!db[NB NOTA_C],0)+1)</f>
        <v/>
      </c>
    </row>
    <row r="507" spans="1:42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 t="str">
        <f ca="1">IF(NOTA[[#This Row],[NAMA BARANG]]="","",INDEX(NOTA[ID],MATCH(,INDIRECT(ADDRESS(ROW(NOTA[ID]),COLUMN(NOTA[ID]))&amp;":"&amp;ADDRESS(ROW(),COLUMN(NOTA[ID]))),-1)))</f>
        <v/>
      </c>
      <c r="E507" s="94"/>
      <c r="F507" s="95"/>
      <c r="G507" s="95"/>
      <c r="H507" s="96"/>
      <c r="I507" s="95"/>
      <c r="J507" s="97"/>
      <c r="K507" s="95"/>
      <c r="L507" s="95"/>
      <c r="M507" s="98"/>
      <c r="N507" s="95"/>
      <c r="O507" s="95"/>
      <c r="P507" s="99"/>
      <c r="Q507" s="100"/>
      <c r="R507" s="98"/>
      <c r="S507" s="101"/>
      <c r="T507" s="101"/>
      <c r="U507" s="102"/>
      <c r="V507" s="103"/>
      <c r="W507" s="40" t="str">
        <f>IF(NOTA[[#This Row],[HARGA/ CTN]]="",NOTA[[#This Row],[JUMLAH_H]],NOTA[[#This Row],[HARGA/ CTN]]*IF(NOTA[[#This Row],[C]]="",0,NOTA[[#This Row],[C]]))</f>
        <v/>
      </c>
      <c r="X507" s="40" t="str">
        <f>IF(NOTA[[#This Row],[JUMLAH]]="","",NOTA[[#This Row],[JUMLAH]]*NOTA[[#This Row],[DISC 1]])</f>
        <v/>
      </c>
      <c r="Y507" s="40" t="str">
        <f>IF(NOTA[[#This Row],[JUMLAH]]="","",(NOTA[[#This Row],[JUMLAH]]-NOTA[[#This Row],[DISC 1-]])*NOTA[[#This Row],[DISC 2]])</f>
        <v/>
      </c>
      <c r="Z507" s="40" t="str">
        <f>IF(NOTA[[#This Row],[JUMLAH]]="","",NOTA[[#This Row],[DISC 1-]]+NOTA[[#This Row],[DISC 2-]])</f>
        <v/>
      </c>
      <c r="AA507" s="40" t="str">
        <f>IF(NOTA[[#This Row],[JUMLAH]]="","",NOTA[[#This Row],[JUMLAH]]-NOTA[[#This Row],[DISC]])</f>
        <v/>
      </c>
      <c r="AB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40" t="str">
        <f>IF(OR(NOTA[[#This Row],[QTY]]="",NOTA[[#This Row],[HARGA SATUAN]]="",),"",NOTA[[#This Row],[QTY]]*NOTA[[#This Row],[HARGA SATUAN]])</f>
        <v/>
      </c>
      <c r="AF507" s="37" t="str">
        <f ca="1">IF(NOTA[ID_H]="","",INDEX(NOTA[TANGGAL],MATCH(,INDIRECT(ADDRESS(ROW(NOTA[TANGGAL]),COLUMN(NOTA[TANGGAL]))&amp;":"&amp;ADDRESS(ROW(),COLUMN(NOTA[TANGGAL]))),-1)))</f>
        <v/>
      </c>
      <c r="AG507" s="35" t="str">
        <f ca="1">IF(NOTA[[#This Row],[NAMA BARANG]]="","",INDEX(NOTA[SUPPLIER],MATCH(,INDIRECT(ADDRESS(ROW(NOTA[ID]),COLUMN(NOTA[ID]))&amp;":"&amp;ADDRESS(ROW(),COLUMN(NOTA[ID]))),-1)))</f>
        <v/>
      </c>
      <c r="AH507" s="35" t="str">
        <f ca="1">IF(NOTA[[#This Row],[ID_H]]="","",IF(NOTA[[#This Row],[FAKTUR]]="",INDIRECT(ADDRESS(ROW()-1,COLUMN())),NOTA[[#This Row],[FAKTUR]]))</f>
        <v/>
      </c>
      <c r="AI507" s="27" t="str">
        <f ca="1">IF(NOTA[[#This Row],[ID]]="","",COUNTIF(NOTA[ID_H],NOTA[[#This Row],[ID_H]]))</f>
        <v/>
      </c>
      <c r="AJ507" s="27" t="str">
        <f ca="1">IF(NOTA[[#This Row],[TGL.NOTA]]="",IF(NOTA[[#This Row],[SUPPLIER_H]]="","",AJ506),MONTH(NOTA[[#This Row],[TGL.NOTA]]))</f>
        <v/>
      </c>
      <c r="AK507" s="27" t="str">
        <f>LOWER(SUBSTITUTE(SUBSTITUTE(SUBSTITUTE(SUBSTITUTE(SUBSTITUTE(SUBSTITUTE(SUBSTITUTE(SUBSTITUTE(SUBSTITUTE(NOTA[NAMA BARANG]," ",),".",""),"-",""),"(",""),")",""),",",""),"/",""),"""",""),"+",""))</f>
        <v/>
      </c>
      <c r="AL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7" s="27" t="str">
        <f>IF(NOTA[[#This Row],[CONCAT4]]="","",_xlfn.IFNA(MATCH(NOTA[[#This Row],[CONCAT4]],[2]!RAW[CONCAT_H],0),FALSE))</f>
        <v/>
      </c>
      <c r="AP507" s="146" t="str">
        <f>IF(NOTA[[#This Row],[CONCAT1]]="","",MATCH(NOTA[[#This Row],[CONCAT1]],[3]!db[NB NOTA_C],0)+1)</f>
        <v/>
      </c>
    </row>
    <row r="508" spans="1:42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 t="str">
        <f ca="1">IF(NOTA[[#This Row],[NAMA BARANG]]="","",INDEX(NOTA[ID],MATCH(,INDIRECT(ADDRESS(ROW(NOTA[ID]),COLUMN(NOTA[ID]))&amp;":"&amp;ADDRESS(ROW(),COLUMN(NOTA[ID]))),-1)))</f>
        <v/>
      </c>
      <c r="E508" s="94"/>
      <c r="F508" s="95"/>
      <c r="G508" s="95"/>
      <c r="H508" s="96"/>
      <c r="I508" s="95"/>
      <c r="J508" s="97"/>
      <c r="K508" s="95"/>
      <c r="L508" s="95"/>
      <c r="M508" s="98"/>
      <c r="N508" s="95"/>
      <c r="O508" s="95"/>
      <c r="P508" s="99"/>
      <c r="Q508" s="100"/>
      <c r="R508" s="98"/>
      <c r="S508" s="101"/>
      <c r="T508" s="101"/>
      <c r="U508" s="102"/>
      <c r="V508" s="103"/>
      <c r="W508" s="40" t="str">
        <f>IF(NOTA[[#This Row],[HARGA/ CTN]]="",NOTA[[#This Row],[JUMLAH_H]],NOTA[[#This Row],[HARGA/ CTN]]*IF(NOTA[[#This Row],[C]]="",0,NOTA[[#This Row],[C]]))</f>
        <v/>
      </c>
      <c r="X508" s="40" t="str">
        <f>IF(NOTA[[#This Row],[JUMLAH]]="","",NOTA[[#This Row],[JUMLAH]]*NOTA[[#This Row],[DISC 1]])</f>
        <v/>
      </c>
      <c r="Y508" s="40" t="str">
        <f>IF(NOTA[[#This Row],[JUMLAH]]="","",(NOTA[[#This Row],[JUMLAH]]-NOTA[[#This Row],[DISC 1-]])*NOTA[[#This Row],[DISC 2]])</f>
        <v/>
      </c>
      <c r="Z508" s="40" t="str">
        <f>IF(NOTA[[#This Row],[JUMLAH]]="","",NOTA[[#This Row],[DISC 1-]]+NOTA[[#This Row],[DISC 2-]])</f>
        <v/>
      </c>
      <c r="AA508" s="40" t="str">
        <f>IF(NOTA[[#This Row],[JUMLAH]]="","",NOTA[[#This Row],[JUMLAH]]-NOTA[[#This Row],[DISC]])</f>
        <v/>
      </c>
      <c r="AB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40" t="str">
        <f>IF(OR(NOTA[[#This Row],[QTY]]="",NOTA[[#This Row],[HARGA SATUAN]]="",),"",NOTA[[#This Row],[QTY]]*NOTA[[#This Row],[HARGA SATUAN]])</f>
        <v/>
      </c>
      <c r="AF508" s="37" t="str">
        <f ca="1">IF(NOTA[ID_H]="","",INDEX(NOTA[TANGGAL],MATCH(,INDIRECT(ADDRESS(ROW(NOTA[TANGGAL]),COLUMN(NOTA[TANGGAL]))&amp;":"&amp;ADDRESS(ROW(),COLUMN(NOTA[TANGGAL]))),-1)))</f>
        <v/>
      </c>
      <c r="AG508" s="35" t="str">
        <f ca="1">IF(NOTA[[#This Row],[NAMA BARANG]]="","",INDEX(NOTA[SUPPLIER],MATCH(,INDIRECT(ADDRESS(ROW(NOTA[ID]),COLUMN(NOTA[ID]))&amp;":"&amp;ADDRESS(ROW(),COLUMN(NOTA[ID]))),-1)))</f>
        <v/>
      </c>
      <c r="AH508" s="35" t="str">
        <f ca="1">IF(NOTA[[#This Row],[ID_H]]="","",IF(NOTA[[#This Row],[FAKTUR]]="",INDIRECT(ADDRESS(ROW()-1,COLUMN())),NOTA[[#This Row],[FAKTUR]]))</f>
        <v/>
      </c>
      <c r="AI508" s="27" t="str">
        <f ca="1">IF(NOTA[[#This Row],[ID]]="","",COUNTIF(NOTA[ID_H],NOTA[[#This Row],[ID_H]]))</f>
        <v/>
      </c>
      <c r="AJ508" s="27" t="str">
        <f ca="1">IF(NOTA[[#This Row],[TGL.NOTA]]="",IF(NOTA[[#This Row],[SUPPLIER_H]]="","",AJ507),MONTH(NOTA[[#This Row],[TGL.NOTA]]))</f>
        <v/>
      </c>
      <c r="AK508" s="27" t="str">
        <f>LOWER(SUBSTITUTE(SUBSTITUTE(SUBSTITUTE(SUBSTITUTE(SUBSTITUTE(SUBSTITUTE(SUBSTITUTE(SUBSTITUTE(SUBSTITUTE(NOTA[NAMA BARANG]," ",),".",""),"-",""),"(",""),")",""),",",""),"/",""),"""",""),"+",""))</f>
        <v/>
      </c>
      <c r="AL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8" s="27" t="str">
        <f>IF(NOTA[[#This Row],[CONCAT4]]="","",_xlfn.IFNA(MATCH(NOTA[[#This Row],[CONCAT4]],[2]!RAW[CONCAT_H],0),FALSE))</f>
        <v/>
      </c>
      <c r="AP508" s="146" t="str">
        <f>IF(NOTA[[#This Row],[CONCAT1]]="","",MATCH(NOTA[[#This Row],[CONCAT1]],[3]!db[NB NOTA_C],0)+1)</f>
        <v/>
      </c>
    </row>
    <row r="509" spans="1:42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 t="str">
        <f ca="1">IF(NOTA[[#This Row],[NAMA BARANG]]="","",INDEX(NOTA[ID],MATCH(,INDIRECT(ADDRESS(ROW(NOTA[ID]),COLUMN(NOTA[ID]))&amp;":"&amp;ADDRESS(ROW(),COLUMN(NOTA[ID]))),-1)))</f>
        <v/>
      </c>
      <c r="E509" s="94"/>
      <c r="F509" s="95"/>
      <c r="G509" s="95"/>
      <c r="H509" s="96"/>
      <c r="I509" s="95"/>
      <c r="J509" s="97"/>
      <c r="K509" s="95"/>
      <c r="L509" s="95"/>
      <c r="M509" s="98"/>
      <c r="N509" s="95"/>
      <c r="O509" s="95"/>
      <c r="P509" s="99"/>
      <c r="Q509" s="100"/>
      <c r="R509" s="98"/>
      <c r="S509" s="101"/>
      <c r="T509" s="101"/>
      <c r="U509" s="102"/>
      <c r="V509" s="103"/>
      <c r="W509" s="40" t="str">
        <f>IF(NOTA[[#This Row],[HARGA/ CTN]]="",NOTA[[#This Row],[JUMLAH_H]],NOTA[[#This Row],[HARGA/ CTN]]*IF(NOTA[[#This Row],[C]]="",0,NOTA[[#This Row],[C]]))</f>
        <v/>
      </c>
      <c r="X509" s="40" t="str">
        <f>IF(NOTA[[#This Row],[JUMLAH]]="","",NOTA[[#This Row],[JUMLAH]]*NOTA[[#This Row],[DISC 1]])</f>
        <v/>
      </c>
      <c r="Y509" s="40" t="str">
        <f>IF(NOTA[[#This Row],[JUMLAH]]="","",(NOTA[[#This Row],[JUMLAH]]-NOTA[[#This Row],[DISC 1-]])*NOTA[[#This Row],[DISC 2]])</f>
        <v/>
      </c>
      <c r="Z509" s="40" t="str">
        <f>IF(NOTA[[#This Row],[JUMLAH]]="","",NOTA[[#This Row],[DISC 1-]]+NOTA[[#This Row],[DISC 2-]])</f>
        <v/>
      </c>
      <c r="AA509" s="40" t="str">
        <f>IF(NOTA[[#This Row],[JUMLAH]]="","",NOTA[[#This Row],[JUMLAH]]-NOTA[[#This Row],[DISC]])</f>
        <v/>
      </c>
      <c r="AB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40" t="str">
        <f>IF(OR(NOTA[[#This Row],[QTY]]="",NOTA[[#This Row],[HARGA SATUAN]]="",),"",NOTA[[#This Row],[QTY]]*NOTA[[#This Row],[HARGA SATUAN]])</f>
        <v/>
      </c>
      <c r="AF509" s="37" t="str">
        <f ca="1">IF(NOTA[ID_H]="","",INDEX(NOTA[TANGGAL],MATCH(,INDIRECT(ADDRESS(ROW(NOTA[TANGGAL]),COLUMN(NOTA[TANGGAL]))&amp;":"&amp;ADDRESS(ROW(),COLUMN(NOTA[TANGGAL]))),-1)))</f>
        <v/>
      </c>
      <c r="AG509" s="35" t="str">
        <f ca="1">IF(NOTA[[#This Row],[NAMA BARANG]]="","",INDEX(NOTA[SUPPLIER],MATCH(,INDIRECT(ADDRESS(ROW(NOTA[ID]),COLUMN(NOTA[ID]))&amp;":"&amp;ADDRESS(ROW(),COLUMN(NOTA[ID]))),-1)))</f>
        <v/>
      </c>
      <c r="AH509" s="35" t="str">
        <f ca="1">IF(NOTA[[#This Row],[ID_H]]="","",IF(NOTA[[#This Row],[FAKTUR]]="",INDIRECT(ADDRESS(ROW()-1,COLUMN())),NOTA[[#This Row],[FAKTUR]]))</f>
        <v/>
      </c>
      <c r="AI509" s="27" t="str">
        <f ca="1">IF(NOTA[[#This Row],[ID]]="","",COUNTIF(NOTA[ID_H],NOTA[[#This Row],[ID_H]]))</f>
        <v/>
      </c>
      <c r="AJ509" s="27" t="str">
        <f ca="1">IF(NOTA[[#This Row],[TGL.NOTA]]="",IF(NOTA[[#This Row],[SUPPLIER_H]]="","",AJ508),MONTH(NOTA[[#This Row],[TGL.NOTA]]))</f>
        <v/>
      </c>
      <c r="AK509" s="27" t="str">
        <f>LOWER(SUBSTITUTE(SUBSTITUTE(SUBSTITUTE(SUBSTITUTE(SUBSTITUTE(SUBSTITUTE(SUBSTITUTE(SUBSTITUTE(SUBSTITUTE(NOTA[NAMA BARANG]," ",),".",""),"-",""),"(",""),")",""),",",""),"/",""),"""",""),"+",""))</f>
        <v/>
      </c>
      <c r="AL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9" s="27" t="str">
        <f>IF(NOTA[[#This Row],[CONCAT4]]="","",_xlfn.IFNA(MATCH(NOTA[[#This Row],[CONCAT4]],[2]!RAW[CONCAT_H],0),FALSE))</f>
        <v/>
      </c>
      <c r="AP509" s="146" t="str">
        <f>IF(NOTA[[#This Row],[CONCAT1]]="","",MATCH(NOTA[[#This Row],[CONCAT1]],[3]!db[NB NOTA_C],0)+1)</f>
        <v/>
      </c>
    </row>
    <row r="510" spans="1:42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4"/>
      <c r="F510" s="95"/>
      <c r="G510" s="95"/>
      <c r="H510" s="96"/>
      <c r="I510" s="95"/>
      <c r="J510" s="97"/>
      <c r="K510" s="95"/>
      <c r="L510" s="95"/>
      <c r="M510" s="98"/>
      <c r="N510" s="95"/>
      <c r="O510" s="95"/>
      <c r="P510" s="99"/>
      <c r="Q510" s="100"/>
      <c r="R510" s="98"/>
      <c r="S510" s="101"/>
      <c r="T510" s="101"/>
      <c r="U510" s="102"/>
      <c r="V510" s="103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40" t="str">
        <f>IF(OR(NOTA[[#This Row],[QTY]]="",NOTA[[#This Row],[HARGA SATUAN]]="",),"",NOTA[[#This Row],[QTY]]*NOTA[[#This Row],[HARGA SATUAN]])</f>
        <v/>
      </c>
      <c r="AF510" s="37" t="str">
        <f ca="1">IF(NOTA[ID_H]="","",INDEX(NOTA[TANGGAL],MATCH(,INDIRECT(ADDRESS(ROW(NOTA[TANGGAL]),COLUMN(NOTA[TANGGAL]))&amp;":"&amp;ADDRESS(ROW(),COLUMN(NOTA[TANGGAL]))),-1)))</f>
        <v/>
      </c>
      <c r="AG510" s="35" t="str">
        <f ca="1">IF(NOTA[[#This Row],[NAMA BARANG]]="","",INDEX(NOTA[SUPPLIER],MATCH(,INDIRECT(ADDRESS(ROW(NOTA[ID]),COLUMN(NOTA[ID]))&amp;":"&amp;ADDRESS(ROW(),COLUMN(NOTA[ID]))),-1)))</f>
        <v/>
      </c>
      <c r="AH510" s="35" t="str">
        <f ca="1">IF(NOTA[[#This Row],[ID_H]]="","",IF(NOTA[[#This Row],[FAKTUR]]="",INDIRECT(ADDRESS(ROW()-1,COLUMN())),NOTA[[#This Row],[FAKTUR]]))</f>
        <v/>
      </c>
      <c r="AI510" s="27" t="str">
        <f ca="1">IF(NOTA[[#This Row],[ID]]="","",COUNTIF(NOTA[ID_H],NOTA[[#This Row],[ID_H]]))</f>
        <v/>
      </c>
      <c r="AJ510" s="27" t="str">
        <f ca="1">IF(NOTA[[#This Row],[TGL.NOTA]]="",IF(NOTA[[#This Row],[SUPPLIER_H]]="","",AJ509),MONTH(NOTA[[#This Row],[TGL.NOTA]]))</f>
        <v/>
      </c>
      <c r="AK510" s="27" t="str">
        <f>LOWER(SUBSTITUTE(SUBSTITUTE(SUBSTITUTE(SUBSTITUTE(SUBSTITUTE(SUBSTITUTE(SUBSTITUTE(SUBSTITUTE(SUBSTITUTE(NOTA[NAMA BARANG]," ",),".",""),"-",""),"(",""),")",""),",",""),"/",""),"""",""),"+",""))</f>
        <v/>
      </c>
      <c r="AL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0" s="27" t="str">
        <f>IF(NOTA[[#This Row],[CONCAT4]]="","",_xlfn.IFNA(MATCH(NOTA[[#This Row],[CONCAT4]],[2]!RAW[CONCAT_H],0),FALSE))</f>
        <v/>
      </c>
      <c r="AP510" s="146" t="str">
        <f>IF(NOTA[[#This Row],[CONCAT1]]="","",MATCH(NOTA[[#This Row],[CONCAT1]],[3]!db[NB NOTA_C],0)+1)</f>
        <v/>
      </c>
    </row>
    <row r="511" spans="1:42" ht="20.100000000000001" customHeight="1" x14ac:dyDescent="0.25">
      <c r="A5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6" t="str">
        <f>IF(NOTA[[#This Row],[ID_P]]="","",MATCH(NOTA[[#This Row],[ID_P]],[1]!B_MSK[N_ID],0))</f>
        <v/>
      </c>
      <c r="D511" s="36" t="str">
        <f ca="1">IF(NOTA[[#This Row],[NAMA BARANG]]="","",INDEX(NOTA[ID],MATCH(,INDIRECT(ADDRESS(ROW(NOTA[ID]),COLUMN(NOTA[ID]))&amp;":"&amp;ADDRESS(ROW(),COLUMN(NOTA[ID]))),-1)))</f>
        <v/>
      </c>
      <c r="E511" s="94"/>
      <c r="F511" s="95"/>
      <c r="G511" s="95"/>
      <c r="H511" s="96"/>
      <c r="I511" s="95"/>
      <c r="J511" s="97"/>
      <c r="K511" s="95"/>
      <c r="L511" s="95"/>
      <c r="M511" s="98"/>
      <c r="N511" s="95"/>
      <c r="O511" s="95"/>
      <c r="P511" s="99"/>
      <c r="Q511" s="100"/>
      <c r="R511" s="98"/>
      <c r="S511" s="101"/>
      <c r="T511" s="101"/>
      <c r="U511" s="102"/>
      <c r="V511" s="103"/>
      <c r="W511" s="40" t="str">
        <f>IF(NOTA[[#This Row],[HARGA/ CTN]]="",NOTA[[#This Row],[JUMLAH_H]],NOTA[[#This Row],[HARGA/ CTN]]*IF(NOTA[[#This Row],[C]]="",0,NOTA[[#This Row],[C]]))</f>
        <v/>
      </c>
      <c r="X511" s="40" t="str">
        <f>IF(NOTA[[#This Row],[JUMLAH]]="","",NOTA[[#This Row],[JUMLAH]]*NOTA[[#This Row],[DISC 1]])</f>
        <v/>
      </c>
      <c r="Y511" s="40" t="str">
        <f>IF(NOTA[[#This Row],[JUMLAH]]="","",(NOTA[[#This Row],[JUMLAH]]-NOTA[[#This Row],[DISC 1-]])*NOTA[[#This Row],[DISC 2]])</f>
        <v/>
      </c>
      <c r="Z511" s="40" t="str">
        <f>IF(NOTA[[#This Row],[JUMLAH]]="","",NOTA[[#This Row],[DISC 1-]]+NOTA[[#This Row],[DISC 2-]])</f>
        <v/>
      </c>
      <c r="AA511" s="40" t="str">
        <f>IF(NOTA[[#This Row],[JUMLAH]]="","",NOTA[[#This Row],[JUMLAH]]-NOTA[[#This Row],[DISC]])</f>
        <v/>
      </c>
      <c r="AB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40" t="str">
        <f>IF(OR(NOTA[[#This Row],[QTY]]="",NOTA[[#This Row],[HARGA SATUAN]]="",),"",NOTA[[#This Row],[QTY]]*NOTA[[#This Row],[HARGA SATUAN]])</f>
        <v/>
      </c>
      <c r="AF511" s="37" t="str">
        <f ca="1">IF(NOTA[ID_H]="","",INDEX(NOTA[TANGGAL],MATCH(,INDIRECT(ADDRESS(ROW(NOTA[TANGGAL]),COLUMN(NOTA[TANGGAL]))&amp;":"&amp;ADDRESS(ROW(),COLUMN(NOTA[TANGGAL]))),-1)))</f>
        <v/>
      </c>
      <c r="AG511" s="35" t="str">
        <f ca="1">IF(NOTA[[#This Row],[NAMA BARANG]]="","",INDEX(NOTA[SUPPLIER],MATCH(,INDIRECT(ADDRESS(ROW(NOTA[ID]),COLUMN(NOTA[ID]))&amp;":"&amp;ADDRESS(ROW(),COLUMN(NOTA[ID]))),-1)))</f>
        <v/>
      </c>
      <c r="AH511" s="35" t="str">
        <f ca="1">IF(NOTA[[#This Row],[ID_H]]="","",IF(NOTA[[#This Row],[FAKTUR]]="",INDIRECT(ADDRESS(ROW()-1,COLUMN())),NOTA[[#This Row],[FAKTUR]]))</f>
        <v/>
      </c>
      <c r="AI511" s="27" t="str">
        <f ca="1">IF(NOTA[[#This Row],[ID]]="","",COUNTIF(NOTA[ID_H],NOTA[[#This Row],[ID_H]]))</f>
        <v/>
      </c>
      <c r="AJ511" s="27" t="str">
        <f ca="1">IF(NOTA[[#This Row],[TGL.NOTA]]="",IF(NOTA[[#This Row],[SUPPLIER_H]]="","",AJ510),MONTH(NOTA[[#This Row],[TGL.NOTA]]))</f>
        <v/>
      </c>
      <c r="AK511" s="27" t="str">
        <f>LOWER(SUBSTITUTE(SUBSTITUTE(SUBSTITUTE(SUBSTITUTE(SUBSTITUTE(SUBSTITUTE(SUBSTITUTE(SUBSTITUTE(SUBSTITUTE(NOTA[NAMA BARANG]," ",),".",""),"-",""),"(",""),")",""),",",""),"/",""),"""",""),"+",""))</f>
        <v/>
      </c>
      <c r="AL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1" s="27" t="str">
        <f>IF(NOTA[[#This Row],[CONCAT4]]="","",_xlfn.IFNA(MATCH(NOTA[[#This Row],[CONCAT4]],[2]!RAW[CONCAT_H],0),FALSE))</f>
        <v/>
      </c>
      <c r="AP511" s="146" t="str">
        <f>IF(NOTA[[#This Row],[CONCAT1]]="","",MATCH(NOTA[[#This Row],[CONCAT1]],[3]!db[NB NOTA_C],0)+1)</f>
        <v/>
      </c>
    </row>
    <row r="512" spans="1:42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 t="str">
        <f ca="1">IF(NOTA[[#This Row],[NAMA BARANG]]="","",INDEX(NOTA[ID],MATCH(,INDIRECT(ADDRESS(ROW(NOTA[ID]),COLUMN(NOTA[ID]))&amp;":"&amp;ADDRESS(ROW(),COLUMN(NOTA[ID]))),-1)))</f>
        <v/>
      </c>
      <c r="E512" s="94"/>
      <c r="F512" s="95"/>
      <c r="G512" s="95"/>
      <c r="H512" s="96"/>
      <c r="I512" s="95"/>
      <c r="J512" s="97"/>
      <c r="K512" s="95"/>
      <c r="L512" s="95"/>
      <c r="M512" s="98"/>
      <c r="N512" s="95"/>
      <c r="O512" s="95"/>
      <c r="P512" s="99"/>
      <c r="Q512" s="100"/>
      <c r="R512" s="98"/>
      <c r="S512" s="101"/>
      <c r="T512" s="101"/>
      <c r="U512" s="102"/>
      <c r="V512" s="103"/>
      <c r="W512" s="40" t="str">
        <f>IF(NOTA[[#This Row],[HARGA/ CTN]]="",NOTA[[#This Row],[JUMLAH_H]],NOTA[[#This Row],[HARGA/ CTN]]*IF(NOTA[[#This Row],[C]]="",0,NOTA[[#This Row],[C]]))</f>
        <v/>
      </c>
      <c r="X512" s="40" t="str">
        <f>IF(NOTA[[#This Row],[JUMLAH]]="","",NOTA[[#This Row],[JUMLAH]]*NOTA[[#This Row],[DISC 1]])</f>
        <v/>
      </c>
      <c r="Y512" s="40" t="str">
        <f>IF(NOTA[[#This Row],[JUMLAH]]="","",(NOTA[[#This Row],[JUMLAH]]-NOTA[[#This Row],[DISC 1-]])*NOTA[[#This Row],[DISC 2]])</f>
        <v/>
      </c>
      <c r="Z512" s="40" t="str">
        <f>IF(NOTA[[#This Row],[JUMLAH]]="","",NOTA[[#This Row],[DISC 1-]]+NOTA[[#This Row],[DISC 2-]])</f>
        <v/>
      </c>
      <c r="AA512" s="40" t="str">
        <f>IF(NOTA[[#This Row],[JUMLAH]]="","",NOTA[[#This Row],[JUMLAH]]-NOTA[[#This Row],[DISC]])</f>
        <v/>
      </c>
      <c r="AB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40" t="str">
        <f>IF(OR(NOTA[[#This Row],[QTY]]="",NOTA[[#This Row],[HARGA SATUAN]]="",),"",NOTA[[#This Row],[QTY]]*NOTA[[#This Row],[HARGA SATUAN]])</f>
        <v/>
      </c>
      <c r="AF512" s="37" t="str">
        <f ca="1">IF(NOTA[ID_H]="","",INDEX(NOTA[TANGGAL],MATCH(,INDIRECT(ADDRESS(ROW(NOTA[TANGGAL]),COLUMN(NOTA[TANGGAL]))&amp;":"&amp;ADDRESS(ROW(),COLUMN(NOTA[TANGGAL]))),-1)))</f>
        <v/>
      </c>
      <c r="AG512" s="35" t="str">
        <f ca="1">IF(NOTA[[#This Row],[NAMA BARANG]]="","",INDEX(NOTA[SUPPLIER],MATCH(,INDIRECT(ADDRESS(ROW(NOTA[ID]),COLUMN(NOTA[ID]))&amp;":"&amp;ADDRESS(ROW(),COLUMN(NOTA[ID]))),-1)))</f>
        <v/>
      </c>
      <c r="AH512" s="35" t="str">
        <f ca="1">IF(NOTA[[#This Row],[ID_H]]="","",IF(NOTA[[#This Row],[FAKTUR]]="",INDIRECT(ADDRESS(ROW()-1,COLUMN())),NOTA[[#This Row],[FAKTUR]]))</f>
        <v/>
      </c>
      <c r="AI512" s="27" t="str">
        <f ca="1">IF(NOTA[[#This Row],[ID]]="","",COUNTIF(NOTA[ID_H],NOTA[[#This Row],[ID_H]]))</f>
        <v/>
      </c>
      <c r="AJ512" s="27" t="str">
        <f ca="1">IF(NOTA[[#This Row],[TGL.NOTA]]="",IF(NOTA[[#This Row],[SUPPLIER_H]]="","",AJ511),MONTH(NOTA[[#This Row],[TGL.NOTA]]))</f>
        <v/>
      </c>
      <c r="AK512" s="27" t="str">
        <f>LOWER(SUBSTITUTE(SUBSTITUTE(SUBSTITUTE(SUBSTITUTE(SUBSTITUTE(SUBSTITUTE(SUBSTITUTE(SUBSTITUTE(SUBSTITUTE(NOTA[NAMA BARANG]," ",),".",""),"-",""),"(",""),")",""),",",""),"/",""),"""",""),"+",""))</f>
        <v/>
      </c>
      <c r="AL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2" s="27" t="str">
        <f>IF(NOTA[[#This Row],[CONCAT4]]="","",_xlfn.IFNA(MATCH(NOTA[[#This Row],[CONCAT4]],[2]!RAW[CONCAT_H],0),FALSE))</f>
        <v/>
      </c>
      <c r="AP512" s="146" t="str">
        <f>IF(NOTA[[#This Row],[CONCAT1]]="","",MATCH(NOTA[[#This Row],[CONCAT1]],[3]!db[NB NOTA_C],0)+1)</f>
        <v/>
      </c>
    </row>
    <row r="513" spans="1:42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 t="str">
        <f ca="1">IF(NOTA[[#This Row],[NAMA BARANG]]="","",INDEX(NOTA[ID],MATCH(,INDIRECT(ADDRESS(ROW(NOTA[ID]),COLUMN(NOTA[ID]))&amp;":"&amp;ADDRESS(ROW(),COLUMN(NOTA[ID]))),-1)))</f>
        <v/>
      </c>
      <c r="E513" s="94"/>
      <c r="F513" s="95"/>
      <c r="G513" s="95"/>
      <c r="H513" s="96"/>
      <c r="I513" s="95"/>
      <c r="J513" s="97"/>
      <c r="K513" s="95"/>
      <c r="L513" s="95"/>
      <c r="M513" s="98"/>
      <c r="N513" s="95"/>
      <c r="O513" s="95"/>
      <c r="P513" s="99"/>
      <c r="Q513" s="100"/>
      <c r="R513" s="98"/>
      <c r="S513" s="101"/>
      <c r="T513" s="101"/>
      <c r="U513" s="102"/>
      <c r="V513" s="103"/>
      <c r="W513" s="40" t="str">
        <f>IF(NOTA[[#This Row],[HARGA/ CTN]]="",NOTA[[#This Row],[JUMLAH_H]],NOTA[[#This Row],[HARGA/ CTN]]*IF(NOTA[[#This Row],[C]]="",0,NOTA[[#This Row],[C]]))</f>
        <v/>
      </c>
      <c r="X513" s="40" t="str">
        <f>IF(NOTA[[#This Row],[JUMLAH]]="","",NOTA[[#This Row],[JUMLAH]]*NOTA[[#This Row],[DISC 1]])</f>
        <v/>
      </c>
      <c r="Y513" s="40" t="str">
        <f>IF(NOTA[[#This Row],[JUMLAH]]="","",(NOTA[[#This Row],[JUMLAH]]-NOTA[[#This Row],[DISC 1-]])*NOTA[[#This Row],[DISC 2]])</f>
        <v/>
      </c>
      <c r="Z513" s="40" t="str">
        <f>IF(NOTA[[#This Row],[JUMLAH]]="","",NOTA[[#This Row],[DISC 1-]]+NOTA[[#This Row],[DISC 2-]])</f>
        <v/>
      </c>
      <c r="AA513" s="40" t="str">
        <f>IF(NOTA[[#This Row],[JUMLAH]]="","",NOTA[[#This Row],[JUMLAH]]-NOTA[[#This Row],[DISC]])</f>
        <v/>
      </c>
      <c r="AB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0" t="str">
        <f>IF(OR(NOTA[[#This Row],[QTY]]="",NOTA[[#This Row],[HARGA SATUAN]]="",),"",NOTA[[#This Row],[QTY]]*NOTA[[#This Row],[HARGA SATUAN]])</f>
        <v/>
      </c>
      <c r="AF513" s="37" t="str">
        <f ca="1">IF(NOTA[ID_H]="","",INDEX(NOTA[TANGGAL],MATCH(,INDIRECT(ADDRESS(ROW(NOTA[TANGGAL]),COLUMN(NOTA[TANGGAL]))&amp;":"&amp;ADDRESS(ROW(),COLUMN(NOTA[TANGGAL]))),-1)))</f>
        <v/>
      </c>
      <c r="AG513" s="35" t="str">
        <f ca="1">IF(NOTA[[#This Row],[NAMA BARANG]]="","",INDEX(NOTA[SUPPLIER],MATCH(,INDIRECT(ADDRESS(ROW(NOTA[ID]),COLUMN(NOTA[ID]))&amp;":"&amp;ADDRESS(ROW(),COLUMN(NOTA[ID]))),-1)))</f>
        <v/>
      </c>
      <c r="AH513" s="35" t="str">
        <f ca="1">IF(NOTA[[#This Row],[ID_H]]="","",IF(NOTA[[#This Row],[FAKTUR]]="",INDIRECT(ADDRESS(ROW()-1,COLUMN())),NOTA[[#This Row],[FAKTUR]]))</f>
        <v/>
      </c>
      <c r="AI513" s="27" t="str">
        <f ca="1">IF(NOTA[[#This Row],[ID]]="","",COUNTIF(NOTA[ID_H],NOTA[[#This Row],[ID_H]]))</f>
        <v/>
      </c>
      <c r="AJ513" s="27" t="str">
        <f ca="1">IF(NOTA[[#This Row],[TGL.NOTA]]="",IF(NOTA[[#This Row],[SUPPLIER_H]]="","",AJ512),MONTH(NOTA[[#This Row],[TGL.NOTA]]))</f>
        <v/>
      </c>
      <c r="AK513" s="27" t="str">
        <f>LOWER(SUBSTITUTE(SUBSTITUTE(SUBSTITUTE(SUBSTITUTE(SUBSTITUTE(SUBSTITUTE(SUBSTITUTE(SUBSTITUTE(SUBSTITUTE(NOTA[NAMA BARANG]," ",),".",""),"-",""),"(",""),")",""),",",""),"/",""),"""",""),"+",""))</f>
        <v/>
      </c>
      <c r="AL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3" s="27" t="str">
        <f>IF(NOTA[[#This Row],[CONCAT4]]="","",_xlfn.IFNA(MATCH(NOTA[[#This Row],[CONCAT4]],[2]!RAW[CONCAT_H],0),FALSE))</f>
        <v/>
      </c>
      <c r="AP513" s="146" t="str">
        <f>IF(NOTA[[#This Row],[CONCAT1]]="","",MATCH(NOTA[[#This Row],[CONCAT1]],[3]!db[NB NOTA_C],0)+1)</f>
        <v/>
      </c>
    </row>
    <row r="514" spans="1:42" ht="20.10000000000000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 t="str">
        <f ca="1">IF(NOTA[[#This Row],[NAMA BARANG]]="","",INDEX(NOTA[ID],MATCH(,INDIRECT(ADDRESS(ROW(NOTA[ID]),COLUMN(NOTA[ID]))&amp;":"&amp;ADDRESS(ROW(),COLUMN(NOTA[ID]))),-1)))</f>
        <v/>
      </c>
      <c r="E514" s="14"/>
      <c r="F514" s="16"/>
      <c r="G514" s="16"/>
      <c r="H514" s="20"/>
      <c r="I514" s="16"/>
      <c r="J514" s="37"/>
      <c r="K514" s="16"/>
      <c r="L514" s="16"/>
      <c r="M514" s="28"/>
      <c r="N514" s="16"/>
      <c r="O514" s="16"/>
      <c r="P514" s="35"/>
      <c r="Q514" s="38"/>
      <c r="R514" s="28"/>
      <c r="S514" s="39"/>
      <c r="T514" s="39"/>
      <c r="U514" s="40"/>
      <c r="V514" s="26"/>
      <c r="W514" s="40" t="str">
        <f>IF(NOTA[[#This Row],[HARGA/ CTN]]="",NOTA[[#This Row],[JUMLAH_H]],NOTA[[#This Row],[HARGA/ CTN]]*IF(NOTA[[#This Row],[C]]="",0,NOTA[[#This Row],[C]]))</f>
        <v/>
      </c>
      <c r="X514" s="40" t="str">
        <f>IF(NOTA[[#This Row],[JUMLAH]]="","",NOTA[[#This Row],[JUMLAH]]*NOTA[[#This Row],[DISC 1]])</f>
        <v/>
      </c>
      <c r="Y514" s="40" t="str">
        <f>IF(NOTA[[#This Row],[JUMLAH]]="","",(NOTA[[#This Row],[JUMLAH]]-NOTA[[#This Row],[DISC 1-]])*NOTA[[#This Row],[DISC 2]])</f>
        <v/>
      </c>
      <c r="Z514" s="40" t="str">
        <f>IF(NOTA[[#This Row],[JUMLAH]]="","",NOTA[[#This Row],[DISC 1-]]+NOTA[[#This Row],[DISC 2-]])</f>
        <v/>
      </c>
      <c r="AA514" s="40" t="str">
        <f>IF(NOTA[[#This Row],[JUMLAH]]="","",NOTA[[#This Row],[JUMLAH]]-NOTA[[#This Row],[DISC]])</f>
        <v/>
      </c>
      <c r="AB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40" t="str">
        <f>IF(OR(NOTA[[#This Row],[QTY]]="",NOTA[[#This Row],[HARGA SATUAN]]="",),"",NOTA[[#This Row],[QTY]]*NOTA[[#This Row],[HARGA SATUAN]])</f>
        <v/>
      </c>
      <c r="AF514" s="37" t="str">
        <f ca="1">IF(NOTA[ID_H]="","",INDEX(NOTA[TANGGAL],MATCH(,INDIRECT(ADDRESS(ROW(NOTA[TANGGAL]),COLUMN(NOTA[TANGGAL]))&amp;":"&amp;ADDRESS(ROW(),COLUMN(NOTA[TANGGAL]))),-1)))</f>
        <v/>
      </c>
      <c r="AG514" s="35" t="str">
        <f ca="1">IF(NOTA[[#This Row],[NAMA BARANG]]="","",INDEX(NOTA[SUPPLIER],MATCH(,INDIRECT(ADDRESS(ROW(NOTA[ID]),COLUMN(NOTA[ID]))&amp;":"&amp;ADDRESS(ROW(),COLUMN(NOTA[ID]))),-1)))</f>
        <v/>
      </c>
      <c r="AH514" s="35" t="str">
        <f ca="1">IF(NOTA[[#This Row],[ID_H]]="","",IF(NOTA[[#This Row],[FAKTUR]]="",INDIRECT(ADDRESS(ROW()-1,COLUMN())),NOTA[[#This Row],[FAKTUR]]))</f>
        <v/>
      </c>
      <c r="AI514" s="27" t="str">
        <f ca="1">IF(NOTA[[#This Row],[ID]]="","",COUNTIF(NOTA[ID_H],NOTA[[#This Row],[ID_H]]))</f>
        <v/>
      </c>
      <c r="AJ514" s="27" t="str">
        <f ca="1">IF(NOTA[[#This Row],[TGL.NOTA]]="",IF(NOTA[[#This Row],[SUPPLIER_H]]="","",AJ513),MONTH(NOTA[[#This Row],[TGL.NOTA]]))</f>
        <v/>
      </c>
      <c r="AK514" s="27" t="str">
        <f>LOWER(SUBSTITUTE(SUBSTITUTE(SUBSTITUTE(SUBSTITUTE(SUBSTITUTE(SUBSTITUTE(SUBSTITUTE(SUBSTITUTE(SUBSTITUTE(NOTA[NAMA BARANG]," ",),".",""),"-",""),"(",""),")",""),",",""),"/",""),"""",""),"+",""))</f>
        <v/>
      </c>
      <c r="AL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4" s="27" t="str">
        <f>IF(NOTA[[#This Row],[CONCAT4]]="","",_xlfn.IFNA(MATCH(NOTA[[#This Row],[CONCAT4]],[2]!RAW[CONCAT_H],0),FALSE))</f>
        <v/>
      </c>
      <c r="AP514" s="146" t="str">
        <f>IF(NOTA[[#This Row],[CONCAT1]]="","",MATCH(NOTA[[#This Row],[CONCAT1]],[3]!db[NB NOTA_C],0)+1)</f>
        <v/>
      </c>
    </row>
    <row r="515" spans="1:42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 t="str">
        <f ca="1">IF(NOTA[[#This Row],[NAMA BARANG]]="","",INDEX(NOTA[ID],MATCH(,INDIRECT(ADDRESS(ROW(NOTA[ID]),COLUMN(NOTA[ID]))&amp;":"&amp;ADDRESS(ROW(),COLUMN(NOTA[ID]))),-1)))</f>
        <v/>
      </c>
      <c r="E515" s="14"/>
      <c r="F515" s="16"/>
      <c r="G515" s="16"/>
      <c r="H515" s="20"/>
      <c r="I515" s="16"/>
      <c r="J515" s="37"/>
      <c r="K515" s="16"/>
      <c r="L515" s="16"/>
      <c r="M515" s="28"/>
      <c r="N515" s="16"/>
      <c r="O515" s="16"/>
      <c r="P515" s="35"/>
      <c r="Q515" s="38"/>
      <c r="R515" s="28"/>
      <c r="S515" s="39"/>
      <c r="T515" s="39"/>
      <c r="U515" s="40"/>
      <c r="V515" s="26"/>
      <c r="W515" s="40" t="str">
        <f>IF(NOTA[[#This Row],[HARGA/ CTN]]="",NOTA[[#This Row],[JUMLAH_H]],NOTA[[#This Row],[HARGA/ CTN]]*IF(NOTA[[#This Row],[C]]="",0,NOTA[[#This Row],[C]]))</f>
        <v/>
      </c>
      <c r="X515" s="40" t="str">
        <f>IF(NOTA[[#This Row],[JUMLAH]]="","",NOTA[[#This Row],[JUMLAH]]*NOTA[[#This Row],[DISC 1]])</f>
        <v/>
      </c>
      <c r="Y515" s="40" t="str">
        <f>IF(NOTA[[#This Row],[JUMLAH]]="","",(NOTA[[#This Row],[JUMLAH]]-NOTA[[#This Row],[DISC 1-]])*NOTA[[#This Row],[DISC 2]])</f>
        <v/>
      </c>
      <c r="Z515" s="40" t="str">
        <f>IF(NOTA[[#This Row],[JUMLAH]]="","",NOTA[[#This Row],[DISC 1-]]+NOTA[[#This Row],[DISC 2-]])</f>
        <v/>
      </c>
      <c r="AA515" s="40" t="str">
        <f>IF(NOTA[[#This Row],[JUMLAH]]="","",NOTA[[#This Row],[JUMLAH]]-NOTA[[#This Row],[DISC]])</f>
        <v/>
      </c>
      <c r="AB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40" t="str">
        <f>IF(OR(NOTA[[#This Row],[QTY]]="",NOTA[[#This Row],[HARGA SATUAN]]="",),"",NOTA[[#This Row],[QTY]]*NOTA[[#This Row],[HARGA SATUAN]])</f>
        <v/>
      </c>
      <c r="AF515" s="37" t="str">
        <f ca="1">IF(NOTA[ID_H]="","",INDEX(NOTA[TANGGAL],MATCH(,INDIRECT(ADDRESS(ROW(NOTA[TANGGAL]),COLUMN(NOTA[TANGGAL]))&amp;":"&amp;ADDRESS(ROW(),COLUMN(NOTA[TANGGAL]))),-1)))</f>
        <v/>
      </c>
      <c r="AG515" s="35" t="str">
        <f ca="1">IF(NOTA[[#This Row],[NAMA BARANG]]="","",INDEX(NOTA[SUPPLIER],MATCH(,INDIRECT(ADDRESS(ROW(NOTA[ID]),COLUMN(NOTA[ID]))&amp;":"&amp;ADDRESS(ROW(),COLUMN(NOTA[ID]))),-1)))</f>
        <v/>
      </c>
      <c r="AH515" s="35" t="str">
        <f ca="1">IF(NOTA[[#This Row],[ID_H]]="","",IF(NOTA[[#This Row],[FAKTUR]]="",INDIRECT(ADDRESS(ROW()-1,COLUMN())),NOTA[[#This Row],[FAKTUR]]))</f>
        <v/>
      </c>
      <c r="AI515" s="27" t="str">
        <f ca="1">IF(NOTA[[#This Row],[ID]]="","",COUNTIF(NOTA[ID_H],NOTA[[#This Row],[ID_H]]))</f>
        <v/>
      </c>
      <c r="AJ515" s="27" t="str">
        <f ca="1">IF(NOTA[[#This Row],[TGL.NOTA]]="",IF(NOTA[[#This Row],[SUPPLIER_H]]="","",AJ514),MONTH(NOTA[[#This Row],[TGL.NOTA]]))</f>
        <v/>
      </c>
      <c r="AK515" s="27" t="str">
        <f>LOWER(SUBSTITUTE(SUBSTITUTE(SUBSTITUTE(SUBSTITUTE(SUBSTITUTE(SUBSTITUTE(SUBSTITUTE(SUBSTITUTE(SUBSTITUTE(NOTA[NAMA BARANG]," ",),".",""),"-",""),"(",""),")",""),",",""),"/",""),"""",""),"+",""))</f>
        <v/>
      </c>
      <c r="AL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5" s="27" t="str">
        <f>IF(NOTA[[#This Row],[CONCAT4]]="","",_xlfn.IFNA(MATCH(NOTA[[#This Row],[CONCAT4]],[2]!RAW[CONCAT_H],0),FALSE))</f>
        <v/>
      </c>
      <c r="AP515" s="146" t="str">
        <f>IF(NOTA[[#This Row],[CONCAT1]]="","",MATCH(NOTA[[#This Row],[CONCAT1]],[3]!db[NB NOTA_C],0)+1)</f>
        <v/>
      </c>
    </row>
    <row r="516" spans="1:42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 t="str">
        <f ca="1">IF(NOTA[[#This Row],[NAMA BARANG]]="","",INDEX(NOTA[ID],MATCH(,INDIRECT(ADDRESS(ROW(NOTA[ID]),COLUMN(NOTA[ID]))&amp;":"&amp;ADDRESS(ROW(),COLUMN(NOTA[ID]))),-1)))</f>
        <v/>
      </c>
      <c r="E516" s="14"/>
      <c r="F516" s="16"/>
      <c r="G516" s="16"/>
      <c r="H516" s="20"/>
      <c r="I516" s="16"/>
      <c r="J516" s="37"/>
      <c r="K516" s="16"/>
      <c r="L516" s="16"/>
      <c r="M516" s="28"/>
      <c r="N516" s="16"/>
      <c r="O516" s="16"/>
      <c r="P516" s="35"/>
      <c r="Q516" s="38"/>
      <c r="R516" s="28"/>
      <c r="S516" s="39"/>
      <c r="T516" s="39"/>
      <c r="U516" s="40"/>
      <c r="V516" s="26"/>
      <c r="W516" s="40" t="str">
        <f>IF(NOTA[[#This Row],[HARGA/ CTN]]="",NOTA[[#This Row],[JUMLAH_H]],NOTA[[#This Row],[HARGA/ CTN]]*IF(NOTA[[#This Row],[C]]="",0,NOTA[[#This Row],[C]]))</f>
        <v/>
      </c>
      <c r="X516" s="40" t="str">
        <f>IF(NOTA[[#This Row],[JUMLAH]]="","",NOTA[[#This Row],[JUMLAH]]*NOTA[[#This Row],[DISC 1]])</f>
        <v/>
      </c>
      <c r="Y516" s="40" t="str">
        <f>IF(NOTA[[#This Row],[JUMLAH]]="","",(NOTA[[#This Row],[JUMLAH]]-NOTA[[#This Row],[DISC 1-]])*NOTA[[#This Row],[DISC 2]])</f>
        <v/>
      </c>
      <c r="Z516" s="40" t="str">
        <f>IF(NOTA[[#This Row],[JUMLAH]]="","",NOTA[[#This Row],[DISC 1-]]+NOTA[[#This Row],[DISC 2-]])</f>
        <v/>
      </c>
      <c r="AA516" s="40" t="str">
        <f>IF(NOTA[[#This Row],[JUMLAH]]="","",NOTA[[#This Row],[JUMLAH]]-NOTA[[#This Row],[DISC]])</f>
        <v/>
      </c>
      <c r="AB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40" t="str">
        <f>IF(OR(NOTA[[#This Row],[QTY]]="",NOTA[[#This Row],[HARGA SATUAN]]="",),"",NOTA[[#This Row],[QTY]]*NOTA[[#This Row],[HARGA SATUAN]])</f>
        <v/>
      </c>
      <c r="AF516" s="37" t="str">
        <f ca="1">IF(NOTA[ID_H]="","",INDEX(NOTA[TANGGAL],MATCH(,INDIRECT(ADDRESS(ROW(NOTA[TANGGAL]),COLUMN(NOTA[TANGGAL]))&amp;":"&amp;ADDRESS(ROW(),COLUMN(NOTA[TANGGAL]))),-1)))</f>
        <v/>
      </c>
      <c r="AG516" s="35" t="str">
        <f ca="1">IF(NOTA[[#This Row],[NAMA BARANG]]="","",INDEX(NOTA[SUPPLIER],MATCH(,INDIRECT(ADDRESS(ROW(NOTA[ID]),COLUMN(NOTA[ID]))&amp;":"&amp;ADDRESS(ROW(),COLUMN(NOTA[ID]))),-1)))</f>
        <v/>
      </c>
      <c r="AH516" s="35" t="str">
        <f ca="1">IF(NOTA[[#This Row],[ID_H]]="","",IF(NOTA[[#This Row],[FAKTUR]]="",INDIRECT(ADDRESS(ROW()-1,COLUMN())),NOTA[[#This Row],[FAKTUR]]))</f>
        <v/>
      </c>
      <c r="AI516" s="27" t="str">
        <f ca="1">IF(NOTA[[#This Row],[ID]]="","",COUNTIF(NOTA[ID_H],NOTA[[#This Row],[ID_H]]))</f>
        <v/>
      </c>
      <c r="AJ516" s="27" t="str">
        <f ca="1">IF(NOTA[[#This Row],[TGL.NOTA]]="",IF(NOTA[[#This Row],[SUPPLIER_H]]="","",AJ515),MONTH(NOTA[[#This Row],[TGL.NOTA]]))</f>
        <v/>
      </c>
      <c r="AK516" s="27" t="str">
        <f>LOWER(SUBSTITUTE(SUBSTITUTE(SUBSTITUTE(SUBSTITUTE(SUBSTITUTE(SUBSTITUTE(SUBSTITUTE(SUBSTITUTE(SUBSTITUTE(NOTA[NAMA BARANG]," ",),".",""),"-",""),"(",""),")",""),",",""),"/",""),"""",""),"+",""))</f>
        <v/>
      </c>
      <c r="AL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6" s="27" t="str">
        <f>IF(NOTA[[#This Row],[CONCAT4]]="","",_xlfn.IFNA(MATCH(NOTA[[#This Row],[CONCAT4]],[2]!RAW[CONCAT_H],0),FALSE))</f>
        <v/>
      </c>
      <c r="AP516" s="146" t="str">
        <f>IF(NOTA[[#This Row],[CONCAT1]]="","",MATCH(NOTA[[#This Row],[CONCAT1]],[3]!db[NB NOTA_C],0)+1)</f>
        <v/>
      </c>
    </row>
    <row r="517" spans="1:42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 t="str">
        <f ca="1">IF(NOTA[[#This Row],[NAMA BARANG]]="","",INDEX(NOTA[ID],MATCH(,INDIRECT(ADDRESS(ROW(NOTA[ID]),COLUMN(NOTA[ID]))&amp;":"&amp;ADDRESS(ROW(),COLUMN(NOTA[ID]))),-1)))</f>
        <v/>
      </c>
      <c r="E517" s="14"/>
      <c r="F517" s="16"/>
      <c r="G517" s="16"/>
      <c r="H517" s="20"/>
      <c r="I517" s="16"/>
      <c r="J517" s="37"/>
      <c r="K517" s="16"/>
      <c r="L517" s="16"/>
      <c r="M517" s="28"/>
      <c r="N517" s="16"/>
      <c r="O517" s="16"/>
      <c r="P517" s="35"/>
      <c r="Q517" s="38"/>
      <c r="R517" s="28"/>
      <c r="S517" s="39"/>
      <c r="T517" s="39"/>
      <c r="U517" s="40"/>
      <c r="V517" s="26"/>
      <c r="W517" s="40" t="str">
        <f>IF(NOTA[[#This Row],[HARGA/ CTN]]="",NOTA[[#This Row],[JUMLAH_H]],NOTA[[#This Row],[HARGA/ CTN]]*IF(NOTA[[#This Row],[C]]="",0,NOTA[[#This Row],[C]]))</f>
        <v/>
      </c>
      <c r="X517" s="40" t="str">
        <f>IF(NOTA[[#This Row],[JUMLAH]]="","",NOTA[[#This Row],[JUMLAH]]*NOTA[[#This Row],[DISC 1]])</f>
        <v/>
      </c>
      <c r="Y517" s="40" t="str">
        <f>IF(NOTA[[#This Row],[JUMLAH]]="","",(NOTA[[#This Row],[JUMLAH]]-NOTA[[#This Row],[DISC 1-]])*NOTA[[#This Row],[DISC 2]])</f>
        <v/>
      </c>
      <c r="Z517" s="40" t="str">
        <f>IF(NOTA[[#This Row],[JUMLAH]]="","",NOTA[[#This Row],[DISC 1-]]+NOTA[[#This Row],[DISC 2-]])</f>
        <v/>
      </c>
      <c r="AA517" s="40" t="str">
        <f>IF(NOTA[[#This Row],[JUMLAH]]="","",NOTA[[#This Row],[JUMLAH]]-NOTA[[#This Row],[DISC]])</f>
        <v/>
      </c>
      <c r="AB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40" t="str">
        <f>IF(OR(NOTA[[#This Row],[QTY]]="",NOTA[[#This Row],[HARGA SATUAN]]="",),"",NOTA[[#This Row],[QTY]]*NOTA[[#This Row],[HARGA SATUAN]])</f>
        <v/>
      </c>
      <c r="AF517" s="37" t="str">
        <f ca="1">IF(NOTA[ID_H]="","",INDEX(NOTA[TANGGAL],MATCH(,INDIRECT(ADDRESS(ROW(NOTA[TANGGAL]),COLUMN(NOTA[TANGGAL]))&amp;":"&amp;ADDRESS(ROW(),COLUMN(NOTA[TANGGAL]))),-1)))</f>
        <v/>
      </c>
      <c r="AG517" s="35" t="str">
        <f ca="1">IF(NOTA[[#This Row],[NAMA BARANG]]="","",INDEX(NOTA[SUPPLIER],MATCH(,INDIRECT(ADDRESS(ROW(NOTA[ID]),COLUMN(NOTA[ID]))&amp;":"&amp;ADDRESS(ROW(),COLUMN(NOTA[ID]))),-1)))</f>
        <v/>
      </c>
      <c r="AH517" s="35" t="str">
        <f ca="1">IF(NOTA[[#This Row],[ID_H]]="","",IF(NOTA[[#This Row],[FAKTUR]]="",INDIRECT(ADDRESS(ROW()-1,COLUMN())),NOTA[[#This Row],[FAKTUR]]))</f>
        <v/>
      </c>
      <c r="AI517" s="27" t="str">
        <f ca="1">IF(NOTA[[#This Row],[ID]]="","",COUNTIF(NOTA[ID_H],NOTA[[#This Row],[ID_H]]))</f>
        <v/>
      </c>
      <c r="AJ517" s="27" t="str">
        <f ca="1">IF(NOTA[[#This Row],[TGL.NOTA]]="",IF(NOTA[[#This Row],[SUPPLIER_H]]="","",AJ516),MONTH(NOTA[[#This Row],[TGL.NOTA]]))</f>
        <v/>
      </c>
      <c r="AK517" s="27" t="str">
        <f>LOWER(SUBSTITUTE(SUBSTITUTE(SUBSTITUTE(SUBSTITUTE(SUBSTITUTE(SUBSTITUTE(SUBSTITUTE(SUBSTITUTE(SUBSTITUTE(NOTA[NAMA BARANG]," ",),".",""),"-",""),"(",""),")",""),",",""),"/",""),"""",""),"+",""))</f>
        <v/>
      </c>
      <c r="AL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7" s="27" t="str">
        <f>IF(NOTA[[#This Row],[CONCAT4]]="","",_xlfn.IFNA(MATCH(NOTA[[#This Row],[CONCAT4]],[2]!RAW[CONCAT_H],0),FALSE))</f>
        <v/>
      </c>
      <c r="AP517" s="146" t="str">
        <f>IF(NOTA[[#This Row],[CONCAT1]]="","",MATCH(NOTA[[#This Row],[CONCAT1]],[3]!db[NB NOTA_C],0)+1)</f>
        <v/>
      </c>
    </row>
    <row r="518" spans="1:42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40" t="str">
        <f>IF(OR(NOTA[[#This Row],[QTY]]="",NOTA[[#This Row],[HARGA SATUAN]]="",),"",NOTA[[#This Row],[QTY]]*NOTA[[#This Row],[HARGA SATUAN]])</f>
        <v/>
      </c>
      <c r="AF518" s="37" t="str">
        <f ca="1">IF(NOTA[ID_H]="","",INDEX(NOTA[TANGGAL],MATCH(,INDIRECT(ADDRESS(ROW(NOTA[TANGGAL]),COLUMN(NOTA[TANGGAL]))&amp;":"&amp;ADDRESS(ROW(),COLUMN(NOTA[TANGGAL]))),-1)))</f>
        <v/>
      </c>
      <c r="AG518" s="35" t="str">
        <f ca="1">IF(NOTA[[#This Row],[NAMA BARANG]]="","",INDEX(NOTA[SUPPLIER],MATCH(,INDIRECT(ADDRESS(ROW(NOTA[ID]),COLUMN(NOTA[ID]))&amp;":"&amp;ADDRESS(ROW(),COLUMN(NOTA[ID]))),-1)))</f>
        <v/>
      </c>
      <c r="AH518" s="35" t="str">
        <f ca="1">IF(NOTA[[#This Row],[ID_H]]="","",IF(NOTA[[#This Row],[FAKTUR]]="",INDIRECT(ADDRESS(ROW()-1,COLUMN())),NOTA[[#This Row],[FAKTUR]]))</f>
        <v/>
      </c>
      <c r="AI518" s="27" t="str">
        <f ca="1">IF(NOTA[[#This Row],[ID]]="","",COUNTIF(NOTA[ID_H],NOTA[[#This Row],[ID_H]]))</f>
        <v/>
      </c>
      <c r="AJ518" s="27" t="str">
        <f ca="1">IF(NOTA[[#This Row],[TGL.NOTA]]="",IF(NOTA[[#This Row],[SUPPLIER_H]]="","",AJ517),MONTH(NOTA[[#This Row],[TGL.NOTA]]))</f>
        <v/>
      </c>
      <c r="AK518" s="27" t="str">
        <f>LOWER(SUBSTITUTE(SUBSTITUTE(SUBSTITUTE(SUBSTITUTE(SUBSTITUTE(SUBSTITUTE(SUBSTITUTE(SUBSTITUTE(SUBSTITUTE(NOTA[NAMA BARANG]," ",),".",""),"-",""),"(",""),")",""),",",""),"/",""),"""",""),"+",""))</f>
        <v/>
      </c>
      <c r="AL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8" s="27" t="str">
        <f>IF(NOTA[[#This Row],[CONCAT4]]="","",_xlfn.IFNA(MATCH(NOTA[[#This Row],[CONCAT4]],[2]!RAW[CONCAT_H],0),FALSE))</f>
        <v/>
      </c>
      <c r="AP518" s="146" t="str">
        <f>IF(NOTA[[#This Row],[CONCAT1]]="","",MATCH(NOTA[[#This Row],[CONCAT1]],[3]!db[NB NOTA_C],0)+1)</f>
        <v/>
      </c>
    </row>
    <row r="519" spans="1:42" ht="20.100000000000001" customHeight="1" x14ac:dyDescent="0.25">
      <c r="A5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6" t="str">
        <f>IF(NOTA[[#This Row],[ID_P]]="","",MATCH(NOTA[[#This Row],[ID_P]],[1]!B_MSK[N_ID],0))</f>
        <v/>
      </c>
      <c r="D519" s="36" t="str">
        <f ca="1">IF(NOTA[[#This Row],[NAMA BARANG]]="","",INDEX(NOTA[ID],MATCH(,INDIRECT(ADDRESS(ROW(NOTA[ID]),COLUMN(NOTA[ID]))&amp;":"&amp;ADDRESS(ROW(),COLUMN(NOTA[ID]))),-1)))</f>
        <v/>
      </c>
      <c r="E519" s="14"/>
      <c r="F519" s="16"/>
      <c r="G519" s="16"/>
      <c r="H519" s="20"/>
      <c r="I519" s="16"/>
      <c r="J519" s="37"/>
      <c r="K519" s="16"/>
      <c r="L519" s="16"/>
      <c r="M519" s="28"/>
      <c r="N519" s="16"/>
      <c r="O519" s="16"/>
      <c r="P519" s="35"/>
      <c r="Q519" s="38"/>
      <c r="R519" s="28"/>
      <c r="S519" s="39"/>
      <c r="T519" s="39"/>
      <c r="U519" s="40"/>
      <c r="V519" s="26"/>
      <c r="W519" s="40" t="str">
        <f>IF(NOTA[[#This Row],[HARGA/ CTN]]="",NOTA[[#This Row],[JUMLAH_H]],NOTA[[#This Row],[HARGA/ CTN]]*IF(NOTA[[#This Row],[C]]="",0,NOTA[[#This Row],[C]]))</f>
        <v/>
      </c>
      <c r="X519" s="40" t="str">
        <f>IF(NOTA[[#This Row],[JUMLAH]]="","",NOTA[[#This Row],[JUMLAH]]*NOTA[[#This Row],[DISC 1]])</f>
        <v/>
      </c>
      <c r="Y519" s="40" t="str">
        <f>IF(NOTA[[#This Row],[JUMLAH]]="","",(NOTA[[#This Row],[JUMLAH]]-NOTA[[#This Row],[DISC 1-]])*NOTA[[#This Row],[DISC 2]])</f>
        <v/>
      </c>
      <c r="Z519" s="40" t="str">
        <f>IF(NOTA[[#This Row],[JUMLAH]]="","",NOTA[[#This Row],[DISC 1-]]+NOTA[[#This Row],[DISC 2-]])</f>
        <v/>
      </c>
      <c r="AA519" s="40" t="str">
        <f>IF(NOTA[[#This Row],[JUMLAH]]="","",NOTA[[#This Row],[JUMLAH]]-NOTA[[#This Row],[DISC]])</f>
        <v/>
      </c>
      <c r="AB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40" t="str">
        <f>IF(OR(NOTA[[#This Row],[QTY]]="",NOTA[[#This Row],[HARGA SATUAN]]="",),"",NOTA[[#This Row],[QTY]]*NOTA[[#This Row],[HARGA SATUAN]])</f>
        <v/>
      </c>
      <c r="AF519" s="37" t="str">
        <f ca="1">IF(NOTA[ID_H]="","",INDEX(NOTA[TANGGAL],MATCH(,INDIRECT(ADDRESS(ROW(NOTA[TANGGAL]),COLUMN(NOTA[TANGGAL]))&amp;":"&amp;ADDRESS(ROW(),COLUMN(NOTA[TANGGAL]))),-1)))</f>
        <v/>
      </c>
      <c r="AG519" s="35" t="str">
        <f ca="1">IF(NOTA[[#This Row],[NAMA BARANG]]="","",INDEX(NOTA[SUPPLIER],MATCH(,INDIRECT(ADDRESS(ROW(NOTA[ID]),COLUMN(NOTA[ID]))&amp;":"&amp;ADDRESS(ROW(),COLUMN(NOTA[ID]))),-1)))</f>
        <v/>
      </c>
      <c r="AH519" s="35" t="str">
        <f ca="1">IF(NOTA[[#This Row],[ID_H]]="","",IF(NOTA[[#This Row],[FAKTUR]]="",INDIRECT(ADDRESS(ROW()-1,COLUMN())),NOTA[[#This Row],[FAKTUR]]))</f>
        <v/>
      </c>
      <c r="AI519" s="27" t="str">
        <f ca="1">IF(NOTA[[#This Row],[ID]]="","",COUNTIF(NOTA[ID_H],NOTA[[#This Row],[ID_H]]))</f>
        <v/>
      </c>
      <c r="AJ519" s="27" t="str">
        <f ca="1">IF(NOTA[[#This Row],[TGL.NOTA]]="",IF(NOTA[[#This Row],[SUPPLIER_H]]="","",AJ518),MONTH(NOTA[[#This Row],[TGL.NOTA]]))</f>
        <v/>
      </c>
      <c r="AK519" s="27" t="str">
        <f>LOWER(SUBSTITUTE(SUBSTITUTE(SUBSTITUTE(SUBSTITUTE(SUBSTITUTE(SUBSTITUTE(SUBSTITUTE(SUBSTITUTE(SUBSTITUTE(NOTA[NAMA BARANG]," ",),".",""),"-",""),"(",""),")",""),",",""),"/",""),"""",""),"+",""))</f>
        <v/>
      </c>
      <c r="AL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9" s="27" t="str">
        <f>IF(NOTA[[#This Row],[CONCAT4]]="","",_xlfn.IFNA(MATCH(NOTA[[#This Row],[CONCAT4]],[2]!RAW[CONCAT_H],0),FALSE))</f>
        <v/>
      </c>
      <c r="AP519" s="146" t="str">
        <f>IF(NOTA[[#This Row],[CONCAT1]]="","",MATCH(NOTA[[#This Row],[CONCAT1]],[3]!db[NB NOTA_C],0)+1)</f>
        <v/>
      </c>
    </row>
    <row r="520" spans="1:42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 t="str">
        <f ca="1">IF(NOTA[[#This Row],[NAMA BARANG]]="","",INDEX(NOTA[ID],MATCH(,INDIRECT(ADDRESS(ROW(NOTA[ID]),COLUMN(NOTA[ID]))&amp;":"&amp;ADDRESS(ROW(),COLUMN(NOTA[ID]))),-1)))</f>
        <v/>
      </c>
      <c r="E520" s="14"/>
      <c r="F520" s="16"/>
      <c r="G520" s="16"/>
      <c r="H520" s="20"/>
      <c r="I520" s="16"/>
      <c r="J520" s="37"/>
      <c r="K520" s="16"/>
      <c r="L520" s="16"/>
      <c r="M520" s="28"/>
      <c r="N520" s="16"/>
      <c r="O520" s="16"/>
      <c r="P520" s="35"/>
      <c r="Q520" s="38"/>
      <c r="R520" s="28"/>
      <c r="S520" s="39"/>
      <c r="T520" s="39"/>
      <c r="U520" s="40"/>
      <c r="V520" s="26"/>
      <c r="W520" s="40" t="str">
        <f>IF(NOTA[[#This Row],[HARGA/ CTN]]="",NOTA[[#This Row],[JUMLAH_H]],NOTA[[#This Row],[HARGA/ CTN]]*IF(NOTA[[#This Row],[C]]="",0,NOTA[[#This Row],[C]]))</f>
        <v/>
      </c>
      <c r="X520" s="40" t="str">
        <f>IF(NOTA[[#This Row],[JUMLAH]]="","",NOTA[[#This Row],[JUMLAH]]*NOTA[[#This Row],[DISC 1]])</f>
        <v/>
      </c>
      <c r="Y520" s="40" t="str">
        <f>IF(NOTA[[#This Row],[JUMLAH]]="","",(NOTA[[#This Row],[JUMLAH]]-NOTA[[#This Row],[DISC 1-]])*NOTA[[#This Row],[DISC 2]])</f>
        <v/>
      </c>
      <c r="Z520" s="40" t="str">
        <f>IF(NOTA[[#This Row],[JUMLAH]]="","",NOTA[[#This Row],[DISC 1-]]+NOTA[[#This Row],[DISC 2-]])</f>
        <v/>
      </c>
      <c r="AA520" s="40" t="str">
        <f>IF(NOTA[[#This Row],[JUMLAH]]="","",NOTA[[#This Row],[JUMLAH]]-NOTA[[#This Row],[DISC]])</f>
        <v/>
      </c>
      <c r="AB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40" t="str">
        <f>IF(OR(NOTA[[#This Row],[QTY]]="",NOTA[[#This Row],[HARGA SATUAN]]="",),"",NOTA[[#This Row],[QTY]]*NOTA[[#This Row],[HARGA SATUAN]])</f>
        <v/>
      </c>
      <c r="AF520" s="37" t="str">
        <f ca="1">IF(NOTA[ID_H]="","",INDEX(NOTA[TANGGAL],MATCH(,INDIRECT(ADDRESS(ROW(NOTA[TANGGAL]),COLUMN(NOTA[TANGGAL]))&amp;":"&amp;ADDRESS(ROW(),COLUMN(NOTA[TANGGAL]))),-1)))</f>
        <v/>
      </c>
      <c r="AG520" s="35" t="str">
        <f ca="1">IF(NOTA[[#This Row],[NAMA BARANG]]="","",INDEX(NOTA[SUPPLIER],MATCH(,INDIRECT(ADDRESS(ROW(NOTA[ID]),COLUMN(NOTA[ID]))&amp;":"&amp;ADDRESS(ROW(),COLUMN(NOTA[ID]))),-1)))</f>
        <v/>
      </c>
      <c r="AH520" s="35" t="str">
        <f ca="1">IF(NOTA[[#This Row],[ID_H]]="","",IF(NOTA[[#This Row],[FAKTUR]]="",INDIRECT(ADDRESS(ROW()-1,COLUMN())),NOTA[[#This Row],[FAKTUR]]))</f>
        <v/>
      </c>
      <c r="AI520" s="27" t="str">
        <f ca="1">IF(NOTA[[#This Row],[ID]]="","",COUNTIF(NOTA[ID_H],NOTA[[#This Row],[ID_H]]))</f>
        <v/>
      </c>
      <c r="AJ520" s="27" t="str">
        <f ca="1">IF(NOTA[[#This Row],[TGL.NOTA]]="",IF(NOTA[[#This Row],[SUPPLIER_H]]="","",AJ519),MONTH(NOTA[[#This Row],[TGL.NOTA]]))</f>
        <v/>
      </c>
      <c r="AK520" s="27" t="str">
        <f>LOWER(SUBSTITUTE(SUBSTITUTE(SUBSTITUTE(SUBSTITUTE(SUBSTITUTE(SUBSTITUTE(SUBSTITUTE(SUBSTITUTE(SUBSTITUTE(NOTA[NAMA BARANG]," ",),".",""),"-",""),"(",""),")",""),",",""),"/",""),"""",""),"+",""))</f>
        <v/>
      </c>
      <c r="AL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0" s="27" t="str">
        <f>IF(NOTA[[#This Row],[CONCAT4]]="","",_xlfn.IFNA(MATCH(NOTA[[#This Row],[CONCAT4]],[2]!RAW[CONCAT_H],0),FALSE))</f>
        <v/>
      </c>
      <c r="AP520" s="146" t="str">
        <f>IF(NOTA[[#This Row],[CONCAT1]]="","",MATCH(NOTA[[#This Row],[CONCAT1]],[3]!db[NB NOTA_C],0)+1)</f>
        <v/>
      </c>
    </row>
    <row r="521" spans="1:42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 t="str">
        <f ca="1">IF(NOTA[[#This Row],[NAMA BARANG]]="","",INDEX(NOTA[ID],MATCH(,INDIRECT(ADDRESS(ROW(NOTA[ID]),COLUMN(NOTA[ID]))&amp;":"&amp;ADDRESS(ROW(),COLUMN(NOTA[ID]))),-1)))</f>
        <v/>
      </c>
      <c r="E521" s="14"/>
      <c r="F521" s="16"/>
      <c r="G521" s="16"/>
      <c r="H521" s="20"/>
      <c r="I521" s="16"/>
      <c r="J521" s="37"/>
      <c r="K521" s="16"/>
      <c r="L521" s="16"/>
      <c r="M521" s="28"/>
      <c r="N521" s="16"/>
      <c r="O521" s="16"/>
      <c r="P521" s="35"/>
      <c r="Q521" s="38"/>
      <c r="R521" s="28"/>
      <c r="S521" s="39"/>
      <c r="T521" s="39"/>
      <c r="U521" s="40"/>
      <c r="V521" s="26"/>
      <c r="W521" s="40" t="str">
        <f>IF(NOTA[[#This Row],[HARGA/ CTN]]="",NOTA[[#This Row],[JUMLAH_H]],NOTA[[#This Row],[HARGA/ CTN]]*IF(NOTA[[#This Row],[C]]="",0,NOTA[[#This Row],[C]]))</f>
        <v/>
      </c>
      <c r="X521" s="40" t="str">
        <f>IF(NOTA[[#This Row],[JUMLAH]]="","",NOTA[[#This Row],[JUMLAH]]*NOTA[[#This Row],[DISC 1]])</f>
        <v/>
      </c>
      <c r="Y521" s="40" t="str">
        <f>IF(NOTA[[#This Row],[JUMLAH]]="","",(NOTA[[#This Row],[JUMLAH]]-NOTA[[#This Row],[DISC 1-]])*NOTA[[#This Row],[DISC 2]])</f>
        <v/>
      </c>
      <c r="Z521" s="40" t="str">
        <f>IF(NOTA[[#This Row],[JUMLAH]]="","",NOTA[[#This Row],[DISC 1-]]+NOTA[[#This Row],[DISC 2-]])</f>
        <v/>
      </c>
      <c r="AA521" s="40" t="str">
        <f>IF(NOTA[[#This Row],[JUMLAH]]="","",NOTA[[#This Row],[JUMLAH]]-NOTA[[#This Row],[DISC]])</f>
        <v/>
      </c>
      <c r="AB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40" t="str">
        <f>IF(OR(NOTA[[#This Row],[QTY]]="",NOTA[[#This Row],[HARGA SATUAN]]="",),"",NOTA[[#This Row],[QTY]]*NOTA[[#This Row],[HARGA SATUAN]])</f>
        <v/>
      </c>
      <c r="AF521" s="37" t="str">
        <f ca="1">IF(NOTA[ID_H]="","",INDEX(NOTA[TANGGAL],MATCH(,INDIRECT(ADDRESS(ROW(NOTA[TANGGAL]),COLUMN(NOTA[TANGGAL]))&amp;":"&amp;ADDRESS(ROW(),COLUMN(NOTA[TANGGAL]))),-1)))</f>
        <v/>
      </c>
      <c r="AG521" s="35" t="str">
        <f ca="1">IF(NOTA[[#This Row],[NAMA BARANG]]="","",INDEX(NOTA[SUPPLIER],MATCH(,INDIRECT(ADDRESS(ROW(NOTA[ID]),COLUMN(NOTA[ID]))&amp;":"&amp;ADDRESS(ROW(),COLUMN(NOTA[ID]))),-1)))</f>
        <v/>
      </c>
      <c r="AH521" s="35" t="str">
        <f ca="1">IF(NOTA[[#This Row],[ID_H]]="","",IF(NOTA[[#This Row],[FAKTUR]]="",INDIRECT(ADDRESS(ROW()-1,COLUMN())),NOTA[[#This Row],[FAKTUR]]))</f>
        <v/>
      </c>
      <c r="AI521" s="27" t="str">
        <f ca="1">IF(NOTA[[#This Row],[ID]]="","",COUNTIF(NOTA[ID_H],NOTA[[#This Row],[ID_H]]))</f>
        <v/>
      </c>
      <c r="AJ521" s="27" t="str">
        <f ca="1">IF(NOTA[[#This Row],[TGL.NOTA]]="",IF(NOTA[[#This Row],[SUPPLIER_H]]="","",AJ520),MONTH(NOTA[[#This Row],[TGL.NOTA]]))</f>
        <v/>
      </c>
      <c r="AK521" s="27" t="str">
        <f>LOWER(SUBSTITUTE(SUBSTITUTE(SUBSTITUTE(SUBSTITUTE(SUBSTITUTE(SUBSTITUTE(SUBSTITUTE(SUBSTITUTE(SUBSTITUTE(NOTA[NAMA BARANG]," ",),".",""),"-",""),"(",""),")",""),",",""),"/",""),"""",""),"+",""))</f>
        <v/>
      </c>
      <c r="AL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1" s="27" t="str">
        <f>IF(NOTA[[#This Row],[CONCAT4]]="","",_xlfn.IFNA(MATCH(NOTA[[#This Row],[CONCAT4]],[2]!RAW[CONCAT_H],0),FALSE))</f>
        <v/>
      </c>
      <c r="AP521" s="146" t="str">
        <f>IF(NOTA[[#This Row],[CONCAT1]]="","",MATCH(NOTA[[#This Row],[CONCAT1]],[3]!db[NB NOTA_C],0)+1)</f>
        <v/>
      </c>
    </row>
    <row r="522" spans="1:42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 t="str">
        <f ca="1">IF(NOTA[[#This Row],[NAMA BARANG]]="","",INDEX(NOTA[ID],MATCH(,INDIRECT(ADDRESS(ROW(NOTA[ID]),COLUMN(NOTA[ID]))&amp;":"&amp;ADDRESS(ROW(),COLUMN(NOTA[ID]))),-1)))</f>
        <v/>
      </c>
      <c r="E522" s="14"/>
      <c r="F522" s="16"/>
      <c r="G522" s="16"/>
      <c r="H522" s="20"/>
      <c r="I522" s="16"/>
      <c r="J522" s="37"/>
      <c r="K522" s="16"/>
      <c r="L522" s="16"/>
      <c r="M522" s="28"/>
      <c r="N522" s="16"/>
      <c r="O522" s="16"/>
      <c r="P522" s="35"/>
      <c r="Q522" s="38"/>
      <c r="R522" s="28"/>
      <c r="S522" s="39"/>
      <c r="T522" s="39"/>
      <c r="U522" s="40"/>
      <c r="V522" s="26"/>
      <c r="W522" s="40" t="str">
        <f>IF(NOTA[[#This Row],[HARGA/ CTN]]="",NOTA[[#This Row],[JUMLAH_H]],NOTA[[#This Row],[HARGA/ CTN]]*IF(NOTA[[#This Row],[C]]="",0,NOTA[[#This Row],[C]]))</f>
        <v/>
      </c>
      <c r="X522" s="40" t="str">
        <f>IF(NOTA[[#This Row],[JUMLAH]]="","",NOTA[[#This Row],[JUMLAH]]*NOTA[[#This Row],[DISC 1]])</f>
        <v/>
      </c>
      <c r="Y522" s="40" t="str">
        <f>IF(NOTA[[#This Row],[JUMLAH]]="","",(NOTA[[#This Row],[JUMLAH]]-NOTA[[#This Row],[DISC 1-]])*NOTA[[#This Row],[DISC 2]])</f>
        <v/>
      </c>
      <c r="Z522" s="40" t="str">
        <f>IF(NOTA[[#This Row],[JUMLAH]]="","",NOTA[[#This Row],[DISC 1-]]+NOTA[[#This Row],[DISC 2-]])</f>
        <v/>
      </c>
      <c r="AA522" s="40" t="str">
        <f>IF(NOTA[[#This Row],[JUMLAH]]="","",NOTA[[#This Row],[JUMLAH]]-NOTA[[#This Row],[DISC]])</f>
        <v/>
      </c>
      <c r="AB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40" t="str">
        <f>IF(OR(NOTA[[#This Row],[QTY]]="",NOTA[[#This Row],[HARGA SATUAN]]="",),"",NOTA[[#This Row],[QTY]]*NOTA[[#This Row],[HARGA SATUAN]])</f>
        <v/>
      </c>
      <c r="AF522" s="37" t="str">
        <f ca="1">IF(NOTA[ID_H]="","",INDEX(NOTA[TANGGAL],MATCH(,INDIRECT(ADDRESS(ROW(NOTA[TANGGAL]),COLUMN(NOTA[TANGGAL]))&amp;":"&amp;ADDRESS(ROW(),COLUMN(NOTA[TANGGAL]))),-1)))</f>
        <v/>
      </c>
      <c r="AG522" s="35" t="str">
        <f ca="1">IF(NOTA[[#This Row],[NAMA BARANG]]="","",INDEX(NOTA[SUPPLIER],MATCH(,INDIRECT(ADDRESS(ROW(NOTA[ID]),COLUMN(NOTA[ID]))&amp;":"&amp;ADDRESS(ROW(),COLUMN(NOTA[ID]))),-1)))</f>
        <v/>
      </c>
      <c r="AH522" s="35" t="str">
        <f ca="1">IF(NOTA[[#This Row],[ID_H]]="","",IF(NOTA[[#This Row],[FAKTUR]]="",INDIRECT(ADDRESS(ROW()-1,COLUMN())),NOTA[[#This Row],[FAKTUR]]))</f>
        <v/>
      </c>
      <c r="AI522" s="27" t="str">
        <f ca="1">IF(NOTA[[#This Row],[ID]]="","",COUNTIF(NOTA[ID_H],NOTA[[#This Row],[ID_H]]))</f>
        <v/>
      </c>
      <c r="AJ522" s="27" t="str">
        <f ca="1">IF(NOTA[[#This Row],[TGL.NOTA]]="",IF(NOTA[[#This Row],[SUPPLIER_H]]="","",AJ521),MONTH(NOTA[[#This Row],[TGL.NOTA]]))</f>
        <v/>
      </c>
      <c r="AK522" s="27" t="str">
        <f>LOWER(SUBSTITUTE(SUBSTITUTE(SUBSTITUTE(SUBSTITUTE(SUBSTITUTE(SUBSTITUTE(SUBSTITUTE(SUBSTITUTE(SUBSTITUTE(NOTA[NAMA BARANG]," ",),".",""),"-",""),"(",""),")",""),",",""),"/",""),"""",""),"+",""))</f>
        <v/>
      </c>
      <c r="AL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2" s="27" t="str">
        <f>IF(NOTA[[#This Row],[CONCAT4]]="","",_xlfn.IFNA(MATCH(NOTA[[#This Row],[CONCAT4]],[2]!RAW[CONCAT_H],0),FALSE))</f>
        <v/>
      </c>
      <c r="AP522" s="146" t="str">
        <f>IF(NOTA[[#This Row],[CONCAT1]]="","",MATCH(NOTA[[#This Row],[CONCAT1]],[3]!db[NB NOTA_C],0)+1)</f>
        <v/>
      </c>
    </row>
    <row r="523" spans="1:42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 t="str">
        <f ca="1">IF(NOTA[[#This Row],[NAMA BARANG]]="","",INDEX(NOTA[ID],MATCH(,INDIRECT(ADDRESS(ROW(NOTA[ID]),COLUMN(NOTA[ID]))&amp;":"&amp;ADDRESS(ROW(),COLUMN(NOTA[ID]))),-1)))</f>
        <v/>
      </c>
      <c r="E523" s="14"/>
      <c r="F523" s="16"/>
      <c r="G523" s="16"/>
      <c r="H523" s="20"/>
      <c r="I523" s="16"/>
      <c r="J523" s="37"/>
      <c r="K523" s="16"/>
      <c r="L523" s="16"/>
      <c r="M523" s="28"/>
      <c r="N523" s="16"/>
      <c r="O523" s="16"/>
      <c r="P523" s="35"/>
      <c r="Q523" s="38"/>
      <c r="R523" s="28"/>
      <c r="S523" s="39"/>
      <c r="T523" s="39"/>
      <c r="U523" s="40"/>
      <c r="V523" s="26"/>
      <c r="W523" s="40" t="str">
        <f>IF(NOTA[[#This Row],[HARGA/ CTN]]="",NOTA[[#This Row],[JUMLAH_H]],NOTA[[#This Row],[HARGA/ CTN]]*IF(NOTA[[#This Row],[C]]="",0,NOTA[[#This Row],[C]]))</f>
        <v/>
      </c>
      <c r="X523" s="40" t="str">
        <f>IF(NOTA[[#This Row],[JUMLAH]]="","",NOTA[[#This Row],[JUMLAH]]*NOTA[[#This Row],[DISC 1]])</f>
        <v/>
      </c>
      <c r="Y523" s="40" t="str">
        <f>IF(NOTA[[#This Row],[JUMLAH]]="","",(NOTA[[#This Row],[JUMLAH]]-NOTA[[#This Row],[DISC 1-]])*NOTA[[#This Row],[DISC 2]])</f>
        <v/>
      </c>
      <c r="Z523" s="40" t="str">
        <f>IF(NOTA[[#This Row],[JUMLAH]]="","",NOTA[[#This Row],[DISC 1-]]+NOTA[[#This Row],[DISC 2-]])</f>
        <v/>
      </c>
      <c r="AA523" s="40" t="str">
        <f>IF(NOTA[[#This Row],[JUMLAH]]="","",NOTA[[#This Row],[JUMLAH]]-NOTA[[#This Row],[DISC]])</f>
        <v/>
      </c>
      <c r="AB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40" t="str">
        <f>IF(OR(NOTA[[#This Row],[QTY]]="",NOTA[[#This Row],[HARGA SATUAN]]="",),"",NOTA[[#This Row],[QTY]]*NOTA[[#This Row],[HARGA SATUAN]])</f>
        <v/>
      </c>
      <c r="AF523" s="37" t="str">
        <f ca="1">IF(NOTA[ID_H]="","",INDEX(NOTA[TANGGAL],MATCH(,INDIRECT(ADDRESS(ROW(NOTA[TANGGAL]),COLUMN(NOTA[TANGGAL]))&amp;":"&amp;ADDRESS(ROW(),COLUMN(NOTA[TANGGAL]))),-1)))</f>
        <v/>
      </c>
      <c r="AG523" s="35" t="str">
        <f ca="1">IF(NOTA[[#This Row],[NAMA BARANG]]="","",INDEX(NOTA[SUPPLIER],MATCH(,INDIRECT(ADDRESS(ROW(NOTA[ID]),COLUMN(NOTA[ID]))&amp;":"&amp;ADDRESS(ROW(),COLUMN(NOTA[ID]))),-1)))</f>
        <v/>
      </c>
      <c r="AH523" s="35" t="str">
        <f ca="1">IF(NOTA[[#This Row],[ID_H]]="","",IF(NOTA[[#This Row],[FAKTUR]]="",INDIRECT(ADDRESS(ROW()-1,COLUMN())),NOTA[[#This Row],[FAKTUR]]))</f>
        <v/>
      </c>
      <c r="AI523" s="27" t="str">
        <f ca="1">IF(NOTA[[#This Row],[ID]]="","",COUNTIF(NOTA[ID_H],NOTA[[#This Row],[ID_H]]))</f>
        <v/>
      </c>
      <c r="AJ523" s="27" t="str">
        <f ca="1">IF(NOTA[[#This Row],[TGL.NOTA]]="",IF(NOTA[[#This Row],[SUPPLIER_H]]="","",AJ522),MONTH(NOTA[[#This Row],[TGL.NOTA]]))</f>
        <v/>
      </c>
      <c r="AK523" s="27" t="str">
        <f>LOWER(SUBSTITUTE(SUBSTITUTE(SUBSTITUTE(SUBSTITUTE(SUBSTITUTE(SUBSTITUTE(SUBSTITUTE(SUBSTITUTE(SUBSTITUTE(NOTA[NAMA BARANG]," ",),".",""),"-",""),"(",""),")",""),",",""),"/",""),"""",""),"+",""))</f>
        <v/>
      </c>
      <c r="AL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3" s="27" t="str">
        <f>IF(NOTA[[#This Row],[CONCAT4]]="","",_xlfn.IFNA(MATCH(NOTA[[#This Row],[CONCAT4]],[2]!RAW[CONCAT_H],0),FALSE))</f>
        <v/>
      </c>
      <c r="AP523" s="146" t="str">
        <f>IF(NOTA[[#This Row],[CONCAT1]]="","",MATCH(NOTA[[#This Row],[CONCAT1]],[3]!db[NB NOTA_C],0)+1)</f>
        <v/>
      </c>
    </row>
    <row r="524" spans="1:42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 t="str">
        <f ca="1">IF(NOTA[[#This Row],[NAMA BARANG]]="","",INDEX(NOTA[ID],MATCH(,INDIRECT(ADDRESS(ROW(NOTA[ID]),COLUMN(NOTA[ID]))&amp;":"&amp;ADDRESS(ROW(),COLUMN(NOTA[ID]))),-1)))</f>
        <v/>
      </c>
      <c r="E524" s="94"/>
      <c r="F524" s="95"/>
      <c r="G524" s="95"/>
      <c r="H524" s="96"/>
      <c r="I524" s="95"/>
      <c r="J524" s="97"/>
      <c r="K524" s="95"/>
      <c r="L524" s="95"/>
      <c r="M524" s="98"/>
      <c r="N524" s="95"/>
      <c r="O524" s="95"/>
      <c r="P524" s="99"/>
      <c r="Q524" s="100"/>
      <c r="R524" s="98"/>
      <c r="S524" s="101"/>
      <c r="T524" s="101"/>
      <c r="U524" s="102"/>
      <c r="V524" s="103"/>
      <c r="W524" s="40" t="str">
        <f>IF(NOTA[[#This Row],[HARGA/ CTN]]="",NOTA[[#This Row],[JUMLAH_H]],NOTA[[#This Row],[HARGA/ CTN]]*IF(NOTA[[#This Row],[C]]="",0,NOTA[[#This Row],[C]]))</f>
        <v/>
      </c>
      <c r="X524" s="40" t="str">
        <f>IF(NOTA[[#This Row],[JUMLAH]]="","",NOTA[[#This Row],[JUMLAH]]*NOTA[[#This Row],[DISC 1]])</f>
        <v/>
      </c>
      <c r="Y524" s="40" t="str">
        <f>IF(NOTA[[#This Row],[JUMLAH]]="","",(NOTA[[#This Row],[JUMLAH]]-NOTA[[#This Row],[DISC 1-]])*NOTA[[#This Row],[DISC 2]])</f>
        <v/>
      </c>
      <c r="Z524" s="40" t="str">
        <f>IF(NOTA[[#This Row],[JUMLAH]]="","",NOTA[[#This Row],[DISC 1-]]+NOTA[[#This Row],[DISC 2-]])</f>
        <v/>
      </c>
      <c r="AA524" s="40" t="str">
        <f>IF(NOTA[[#This Row],[JUMLAH]]="","",NOTA[[#This Row],[JUMLAH]]-NOTA[[#This Row],[DISC]])</f>
        <v/>
      </c>
      <c r="AB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0" t="str">
        <f>IF(OR(NOTA[[#This Row],[QTY]]="",NOTA[[#This Row],[HARGA SATUAN]]="",),"",NOTA[[#This Row],[QTY]]*NOTA[[#This Row],[HARGA SATUAN]])</f>
        <v/>
      </c>
      <c r="AF524" s="37" t="str">
        <f ca="1">IF(NOTA[ID_H]="","",INDEX(NOTA[TANGGAL],MATCH(,INDIRECT(ADDRESS(ROW(NOTA[TANGGAL]),COLUMN(NOTA[TANGGAL]))&amp;":"&amp;ADDRESS(ROW(),COLUMN(NOTA[TANGGAL]))),-1)))</f>
        <v/>
      </c>
      <c r="AG524" s="35" t="str">
        <f ca="1">IF(NOTA[[#This Row],[NAMA BARANG]]="","",INDEX(NOTA[SUPPLIER],MATCH(,INDIRECT(ADDRESS(ROW(NOTA[ID]),COLUMN(NOTA[ID]))&amp;":"&amp;ADDRESS(ROW(),COLUMN(NOTA[ID]))),-1)))</f>
        <v/>
      </c>
      <c r="AH524" s="35" t="str">
        <f ca="1">IF(NOTA[[#This Row],[ID_H]]="","",IF(NOTA[[#This Row],[FAKTUR]]="",INDIRECT(ADDRESS(ROW()-1,COLUMN())),NOTA[[#This Row],[FAKTUR]]))</f>
        <v/>
      </c>
      <c r="AI524" s="27" t="str">
        <f ca="1">IF(NOTA[[#This Row],[ID]]="","",COUNTIF(NOTA[ID_H],NOTA[[#This Row],[ID_H]]))</f>
        <v/>
      </c>
      <c r="AJ524" s="27" t="str">
        <f ca="1">IF(NOTA[[#This Row],[TGL.NOTA]]="",IF(NOTA[[#This Row],[SUPPLIER_H]]="","",AJ523),MONTH(NOTA[[#This Row],[TGL.NOTA]]))</f>
        <v/>
      </c>
      <c r="AK524" s="27" t="str">
        <f>LOWER(SUBSTITUTE(SUBSTITUTE(SUBSTITUTE(SUBSTITUTE(SUBSTITUTE(SUBSTITUTE(SUBSTITUTE(SUBSTITUTE(SUBSTITUTE(NOTA[NAMA BARANG]," ",),".",""),"-",""),"(",""),")",""),",",""),"/",""),"""",""),"+",""))</f>
        <v/>
      </c>
      <c r="AL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4" s="27" t="str">
        <f>IF(NOTA[[#This Row],[CONCAT4]]="","",_xlfn.IFNA(MATCH(NOTA[[#This Row],[CONCAT4]],[2]!RAW[CONCAT_H],0),FALSE))</f>
        <v/>
      </c>
      <c r="AP524" s="146" t="str">
        <f>IF(NOTA[[#This Row],[CONCAT1]]="","",MATCH(NOTA[[#This Row],[CONCAT1]],[3]!db[NB NOTA_C],0)+1)</f>
        <v/>
      </c>
    </row>
    <row r="525" spans="1:42" ht="20.10000000000000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 t="str">
        <f ca="1">IF(NOTA[[#This Row],[NAMA BARANG]]="","",INDEX(NOTA[ID],MATCH(,INDIRECT(ADDRESS(ROW(NOTA[ID]),COLUMN(NOTA[ID]))&amp;":"&amp;ADDRESS(ROW(),COLUMN(NOTA[ID]))),-1)))</f>
        <v/>
      </c>
      <c r="E525" s="94"/>
      <c r="F525" s="95"/>
      <c r="G525" s="95"/>
      <c r="H525" s="96"/>
      <c r="I525" s="95"/>
      <c r="J525" s="97"/>
      <c r="K525" s="95"/>
      <c r="L525" s="95"/>
      <c r="M525" s="98"/>
      <c r="N525" s="95"/>
      <c r="O525" s="95"/>
      <c r="P525" s="99"/>
      <c r="Q525" s="100"/>
      <c r="R525" s="98"/>
      <c r="S525" s="101"/>
      <c r="T525" s="101"/>
      <c r="U525" s="102"/>
      <c r="V525" s="103"/>
      <c r="W525" s="40" t="str">
        <f>IF(NOTA[[#This Row],[HARGA/ CTN]]="",NOTA[[#This Row],[JUMLAH_H]],NOTA[[#This Row],[HARGA/ CTN]]*IF(NOTA[[#This Row],[C]]="",0,NOTA[[#This Row],[C]]))</f>
        <v/>
      </c>
      <c r="X525" s="40" t="str">
        <f>IF(NOTA[[#This Row],[JUMLAH]]="","",NOTA[[#This Row],[JUMLAH]]*NOTA[[#This Row],[DISC 1]])</f>
        <v/>
      </c>
      <c r="Y525" s="40" t="str">
        <f>IF(NOTA[[#This Row],[JUMLAH]]="","",(NOTA[[#This Row],[JUMLAH]]-NOTA[[#This Row],[DISC 1-]])*NOTA[[#This Row],[DISC 2]])</f>
        <v/>
      </c>
      <c r="Z525" s="40" t="str">
        <f>IF(NOTA[[#This Row],[JUMLAH]]="","",NOTA[[#This Row],[DISC 1-]]+NOTA[[#This Row],[DISC 2-]])</f>
        <v/>
      </c>
      <c r="AA525" s="40" t="str">
        <f>IF(NOTA[[#This Row],[JUMLAH]]="","",NOTA[[#This Row],[JUMLAH]]-NOTA[[#This Row],[DISC]])</f>
        <v/>
      </c>
      <c r="AB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40" t="str">
        <f>IF(OR(NOTA[[#This Row],[QTY]]="",NOTA[[#This Row],[HARGA SATUAN]]="",),"",NOTA[[#This Row],[QTY]]*NOTA[[#This Row],[HARGA SATUAN]])</f>
        <v/>
      </c>
      <c r="AF525" s="37" t="str">
        <f ca="1">IF(NOTA[ID_H]="","",INDEX(NOTA[TANGGAL],MATCH(,INDIRECT(ADDRESS(ROW(NOTA[TANGGAL]),COLUMN(NOTA[TANGGAL]))&amp;":"&amp;ADDRESS(ROW(),COLUMN(NOTA[TANGGAL]))),-1)))</f>
        <v/>
      </c>
      <c r="AG525" s="35" t="str">
        <f ca="1">IF(NOTA[[#This Row],[NAMA BARANG]]="","",INDEX(NOTA[SUPPLIER],MATCH(,INDIRECT(ADDRESS(ROW(NOTA[ID]),COLUMN(NOTA[ID]))&amp;":"&amp;ADDRESS(ROW(),COLUMN(NOTA[ID]))),-1)))</f>
        <v/>
      </c>
      <c r="AH525" s="35" t="str">
        <f ca="1">IF(NOTA[[#This Row],[ID_H]]="","",IF(NOTA[[#This Row],[FAKTUR]]="",INDIRECT(ADDRESS(ROW()-1,COLUMN())),NOTA[[#This Row],[FAKTUR]]))</f>
        <v/>
      </c>
      <c r="AI525" s="27" t="str">
        <f ca="1">IF(NOTA[[#This Row],[ID]]="","",COUNTIF(NOTA[ID_H],NOTA[[#This Row],[ID_H]]))</f>
        <v/>
      </c>
      <c r="AJ525" s="27" t="str">
        <f ca="1">IF(NOTA[[#This Row],[TGL.NOTA]]="",IF(NOTA[[#This Row],[SUPPLIER_H]]="","",AJ524),MONTH(NOTA[[#This Row],[TGL.NOTA]]))</f>
        <v/>
      </c>
      <c r="AK525" s="27" t="str">
        <f>LOWER(SUBSTITUTE(SUBSTITUTE(SUBSTITUTE(SUBSTITUTE(SUBSTITUTE(SUBSTITUTE(SUBSTITUTE(SUBSTITUTE(SUBSTITUTE(NOTA[NAMA BARANG]," ",),".",""),"-",""),"(",""),")",""),",",""),"/",""),"""",""),"+",""))</f>
        <v/>
      </c>
      <c r="AL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5" s="27" t="str">
        <f>IF(NOTA[[#This Row],[CONCAT4]]="","",_xlfn.IFNA(MATCH(NOTA[[#This Row],[CONCAT4]],[2]!RAW[CONCAT_H],0),FALSE))</f>
        <v/>
      </c>
      <c r="AP525" s="146" t="str">
        <f>IF(NOTA[[#This Row],[CONCAT1]]="","",MATCH(NOTA[[#This Row],[CONCAT1]],[3]!db[NB NOTA_C],0)+1)</f>
        <v/>
      </c>
    </row>
    <row r="526" spans="1:42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 t="str">
        <f ca="1">IF(NOTA[[#This Row],[NAMA BARANG]]="","",INDEX(NOTA[ID],MATCH(,INDIRECT(ADDRESS(ROW(NOTA[ID]),COLUMN(NOTA[ID]))&amp;":"&amp;ADDRESS(ROW(),COLUMN(NOTA[ID]))),-1)))</f>
        <v/>
      </c>
      <c r="E526" s="94"/>
      <c r="F526" s="95"/>
      <c r="G526" s="95"/>
      <c r="H526" s="96"/>
      <c r="I526" s="95"/>
      <c r="J526" s="97"/>
      <c r="K526" s="95"/>
      <c r="L526" s="95"/>
      <c r="M526" s="98"/>
      <c r="N526" s="95"/>
      <c r="O526" s="95"/>
      <c r="P526" s="99"/>
      <c r="Q526" s="100"/>
      <c r="R526" s="98"/>
      <c r="S526" s="101"/>
      <c r="T526" s="101"/>
      <c r="U526" s="102"/>
      <c r="V526" s="103"/>
      <c r="W526" s="40" t="str">
        <f>IF(NOTA[[#This Row],[HARGA/ CTN]]="",NOTA[[#This Row],[JUMLAH_H]],NOTA[[#This Row],[HARGA/ CTN]]*IF(NOTA[[#This Row],[C]]="",0,NOTA[[#This Row],[C]]))</f>
        <v/>
      </c>
      <c r="X526" s="40" t="str">
        <f>IF(NOTA[[#This Row],[JUMLAH]]="","",NOTA[[#This Row],[JUMLAH]]*NOTA[[#This Row],[DISC 1]])</f>
        <v/>
      </c>
      <c r="Y526" s="40" t="str">
        <f>IF(NOTA[[#This Row],[JUMLAH]]="","",(NOTA[[#This Row],[JUMLAH]]-NOTA[[#This Row],[DISC 1-]])*NOTA[[#This Row],[DISC 2]])</f>
        <v/>
      </c>
      <c r="Z526" s="40" t="str">
        <f>IF(NOTA[[#This Row],[JUMLAH]]="","",NOTA[[#This Row],[DISC 1-]]+NOTA[[#This Row],[DISC 2-]])</f>
        <v/>
      </c>
      <c r="AA526" s="40" t="str">
        <f>IF(NOTA[[#This Row],[JUMLAH]]="","",NOTA[[#This Row],[JUMLAH]]-NOTA[[#This Row],[DISC]])</f>
        <v/>
      </c>
      <c r="AB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40" t="str">
        <f>IF(OR(NOTA[[#This Row],[QTY]]="",NOTA[[#This Row],[HARGA SATUAN]]="",),"",NOTA[[#This Row],[QTY]]*NOTA[[#This Row],[HARGA SATUAN]])</f>
        <v/>
      </c>
      <c r="AF526" s="37" t="str">
        <f ca="1">IF(NOTA[ID_H]="","",INDEX(NOTA[TANGGAL],MATCH(,INDIRECT(ADDRESS(ROW(NOTA[TANGGAL]),COLUMN(NOTA[TANGGAL]))&amp;":"&amp;ADDRESS(ROW(),COLUMN(NOTA[TANGGAL]))),-1)))</f>
        <v/>
      </c>
      <c r="AG526" s="35" t="str">
        <f ca="1">IF(NOTA[[#This Row],[NAMA BARANG]]="","",INDEX(NOTA[SUPPLIER],MATCH(,INDIRECT(ADDRESS(ROW(NOTA[ID]),COLUMN(NOTA[ID]))&amp;":"&amp;ADDRESS(ROW(),COLUMN(NOTA[ID]))),-1)))</f>
        <v/>
      </c>
      <c r="AH526" s="35" t="str">
        <f ca="1">IF(NOTA[[#This Row],[ID_H]]="","",IF(NOTA[[#This Row],[FAKTUR]]="",INDIRECT(ADDRESS(ROW()-1,COLUMN())),NOTA[[#This Row],[FAKTUR]]))</f>
        <v/>
      </c>
      <c r="AI526" s="27" t="str">
        <f ca="1">IF(NOTA[[#This Row],[ID]]="","",COUNTIF(NOTA[ID_H],NOTA[[#This Row],[ID_H]]))</f>
        <v/>
      </c>
      <c r="AJ526" s="27" t="str">
        <f ca="1">IF(NOTA[[#This Row],[TGL.NOTA]]="",IF(NOTA[[#This Row],[SUPPLIER_H]]="","",AJ525),MONTH(NOTA[[#This Row],[TGL.NOTA]]))</f>
        <v/>
      </c>
      <c r="AK526" s="27" t="str">
        <f>LOWER(SUBSTITUTE(SUBSTITUTE(SUBSTITUTE(SUBSTITUTE(SUBSTITUTE(SUBSTITUTE(SUBSTITUTE(SUBSTITUTE(SUBSTITUTE(NOTA[NAMA BARANG]," ",),".",""),"-",""),"(",""),")",""),",",""),"/",""),"""",""),"+",""))</f>
        <v/>
      </c>
      <c r="AL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6" s="27" t="str">
        <f>IF(NOTA[[#This Row],[CONCAT4]]="","",_xlfn.IFNA(MATCH(NOTA[[#This Row],[CONCAT4]],[2]!RAW[CONCAT_H],0),FALSE))</f>
        <v/>
      </c>
      <c r="AP526" s="146" t="str">
        <f>IF(NOTA[[#This Row],[CONCAT1]]="","",MATCH(NOTA[[#This Row],[CONCAT1]],[3]!db[NB NOTA_C],0)+1)</f>
        <v/>
      </c>
    </row>
    <row r="527" spans="1:42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 t="str">
        <f ca="1">IF(NOTA[[#This Row],[NAMA BARANG]]="","",INDEX(NOTA[ID],MATCH(,INDIRECT(ADDRESS(ROW(NOTA[ID]),COLUMN(NOTA[ID]))&amp;":"&amp;ADDRESS(ROW(),COLUMN(NOTA[ID]))),-1)))</f>
        <v/>
      </c>
      <c r="E527" s="14"/>
      <c r="F527" s="16"/>
      <c r="G527" s="16"/>
      <c r="H527" s="20"/>
      <c r="I527" s="16"/>
      <c r="J527" s="37"/>
      <c r="K527" s="16"/>
      <c r="L527" s="16"/>
      <c r="M527" s="28"/>
      <c r="N527" s="16"/>
      <c r="O527" s="16"/>
      <c r="P527" s="35"/>
      <c r="Q527" s="38"/>
      <c r="R527" s="28"/>
      <c r="S527" s="39"/>
      <c r="T527" s="39"/>
      <c r="U527" s="40"/>
      <c r="V527" s="26"/>
      <c r="W527" s="40" t="str">
        <f>IF(NOTA[[#This Row],[HARGA/ CTN]]="",NOTA[[#This Row],[JUMLAH_H]],NOTA[[#This Row],[HARGA/ CTN]]*IF(NOTA[[#This Row],[C]]="",0,NOTA[[#This Row],[C]]))</f>
        <v/>
      </c>
      <c r="X527" s="40" t="str">
        <f>IF(NOTA[[#This Row],[JUMLAH]]="","",NOTA[[#This Row],[JUMLAH]]*NOTA[[#This Row],[DISC 1]])</f>
        <v/>
      </c>
      <c r="Y527" s="40" t="str">
        <f>IF(NOTA[[#This Row],[JUMLAH]]="","",(NOTA[[#This Row],[JUMLAH]]-NOTA[[#This Row],[DISC 1-]])*NOTA[[#This Row],[DISC 2]])</f>
        <v/>
      </c>
      <c r="Z527" s="40" t="str">
        <f>IF(NOTA[[#This Row],[JUMLAH]]="","",NOTA[[#This Row],[DISC 1-]]+NOTA[[#This Row],[DISC 2-]])</f>
        <v/>
      </c>
      <c r="AA527" s="40" t="str">
        <f>IF(NOTA[[#This Row],[JUMLAH]]="","",NOTA[[#This Row],[JUMLAH]]-NOTA[[#This Row],[DISC]])</f>
        <v/>
      </c>
      <c r="AB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40" t="str">
        <f>IF(OR(NOTA[[#This Row],[QTY]]="",NOTA[[#This Row],[HARGA SATUAN]]="",),"",NOTA[[#This Row],[QTY]]*NOTA[[#This Row],[HARGA SATUAN]])</f>
        <v/>
      </c>
      <c r="AF527" s="37" t="str">
        <f ca="1">IF(NOTA[ID_H]="","",INDEX(NOTA[TANGGAL],MATCH(,INDIRECT(ADDRESS(ROW(NOTA[TANGGAL]),COLUMN(NOTA[TANGGAL]))&amp;":"&amp;ADDRESS(ROW(),COLUMN(NOTA[TANGGAL]))),-1)))</f>
        <v/>
      </c>
      <c r="AG527" s="35" t="str">
        <f ca="1">IF(NOTA[[#This Row],[NAMA BARANG]]="","",INDEX(NOTA[SUPPLIER],MATCH(,INDIRECT(ADDRESS(ROW(NOTA[ID]),COLUMN(NOTA[ID]))&amp;":"&amp;ADDRESS(ROW(),COLUMN(NOTA[ID]))),-1)))</f>
        <v/>
      </c>
      <c r="AH527" s="35" t="str">
        <f ca="1">IF(NOTA[[#This Row],[ID_H]]="","",IF(NOTA[[#This Row],[FAKTUR]]="",INDIRECT(ADDRESS(ROW()-1,COLUMN())),NOTA[[#This Row],[FAKTUR]]))</f>
        <v/>
      </c>
      <c r="AI527" s="27" t="str">
        <f ca="1">IF(NOTA[[#This Row],[ID]]="","",COUNTIF(NOTA[ID_H],NOTA[[#This Row],[ID_H]]))</f>
        <v/>
      </c>
      <c r="AJ527" s="27" t="str">
        <f ca="1">IF(NOTA[[#This Row],[TGL.NOTA]]="",IF(NOTA[[#This Row],[SUPPLIER_H]]="","",AJ526),MONTH(NOTA[[#This Row],[TGL.NOTA]]))</f>
        <v/>
      </c>
      <c r="AK527" s="27" t="str">
        <f>LOWER(SUBSTITUTE(SUBSTITUTE(SUBSTITUTE(SUBSTITUTE(SUBSTITUTE(SUBSTITUTE(SUBSTITUTE(SUBSTITUTE(SUBSTITUTE(NOTA[NAMA BARANG]," ",),".",""),"-",""),"(",""),")",""),",",""),"/",""),"""",""),"+",""))</f>
        <v/>
      </c>
      <c r="AL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7" s="27" t="str">
        <f>IF(NOTA[[#This Row],[CONCAT4]]="","",_xlfn.IFNA(MATCH(NOTA[[#This Row],[CONCAT4]],[2]!RAW[CONCAT_H],0),FALSE))</f>
        <v/>
      </c>
      <c r="AP527" s="146" t="str">
        <f>IF(NOTA[[#This Row],[CONCAT1]]="","",MATCH(NOTA[[#This Row],[CONCAT1]],[3]!db[NB NOTA_C],0)+1)</f>
        <v/>
      </c>
    </row>
    <row r="528" spans="1:42" ht="20.10000000000000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 t="str">
        <f ca="1">IF(NOTA[[#This Row],[NAMA BARANG]]="","",INDEX(NOTA[ID],MATCH(,INDIRECT(ADDRESS(ROW(NOTA[ID]),COLUMN(NOTA[ID]))&amp;":"&amp;ADDRESS(ROW(),COLUMN(NOTA[ID]))),-1)))</f>
        <v/>
      </c>
      <c r="E528" s="14"/>
      <c r="F528" s="16"/>
      <c r="G528" s="16"/>
      <c r="H528" s="20"/>
      <c r="I528" s="16"/>
      <c r="J528" s="37"/>
      <c r="K528" s="16"/>
      <c r="L528" s="16"/>
      <c r="M528" s="28"/>
      <c r="N528" s="16"/>
      <c r="O528" s="16"/>
      <c r="P528" s="35"/>
      <c r="Q528" s="38"/>
      <c r="R528" s="28"/>
      <c r="S528" s="39"/>
      <c r="T528" s="39"/>
      <c r="U528" s="40"/>
      <c r="V528" s="26"/>
      <c r="W528" s="40" t="str">
        <f>IF(NOTA[[#This Row],[HARGA/ CTN]]="",NOTA[[#This Row],[JUMLAH_H]],NOTA[[#This Row],[HARGA/ CTN]]*IF(NOTA[[#This Row],[C]]="",0,NOTA[[#This Row],[C]]))</f>
        <v/>
      </c>
      <c r="X528" s="40" t="str">
        <f>IF(NOTA[[#This Row],[JUMLAH]]="","",NOTA[[#This Row],[JUMLAH]]*NOTA[[#This Row],[DISC 1]])</f>
        <v/>
      </c>
      <c r="Y528" s="40" t="str">
        <f>IF(NOTA[[#This Row],[JUMLAH]]="","",(NOTA[[#This Row],[JUMLAH]]-NOTA[[#This Row],[DISC 1-]])*NOTA[[#This Row],[DISC 2]])</f>
        <v/>
      </c>
      <c r="Z528" s="40" t="str">
        <f>IF(NOTA[[#This Row],[JUMLAH]]="","",NOTA[[#This Row],[DISC 1-]]+NOTA[[#This Row],[DISC 2-]])</f>
        <v/>
      </c>
      <c r="AA528" s="40" t="str">
        <f>IF(NOTA[[#This Row],[JUMLAH]]="","",NOTA[[#This Row],[JUMLAH]]-NOTA[[#This Row],[DISC]])</f>
        <v/>
      </c>
      <c r="AB5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40" t="str">
        <f>IF(OR(NOTA[[#This Row],[QTY]]="",NOTA[[#This Row],[HARGA SATUAN]]="",),"",NOTA[[#This Row],[QTY]]*NOTA[[#This Row],[HARGA SATUAN]])</f>
        <v/>
      </c>
      <c r="AF528" s="37" t="str">
        <f ca="1">IF(NOTA[ID_H]="","",INDEX(NOTA[TANGGAL],MATCH(,INDIRECT(ADDRESS(ROW(NOTA[TANGGAL]),COLUMN(NOTA[TANGGAL]))&amp;":"&amp;ADDRESS(ROW(),COLUMN(NOTA[TANGGAL]))),-1)))</f>
        <v/>
      </c>
      <c r="AG528" s="35" t="str">
        <f ca="1">IF(NOTA[[#This Row],[NAMA BARANG]]="","",INDEX(NOTA[SUPPLIER],MATCH(,INDIRECT(ADDRESS(ROW(NOTA[ID]),COLUMN(NOTA[ID]))&amp;":"&amp;ADDRESS(ROW(),COLUMN(NOTA[ID]))),-1)))</f>
        <v/>
      </c>
      <c r="AH528" s="35" t="str">
        <f ca="1">IF(NOTA[[#This Row],[ID_H]]="","",IF(NOTA[[#This Row],[FAKTUR]]="",INDIRECT(ADDRESS(ROW()-1,COLUMN())),NOTA[[#This Row],[FAKTUR]]))</f>
        <v/>
      </c>
      <c r="AI528" s="27" t="str">
        <f ca="1">IF(NOTA[[#This Row],[ID]]="","",COUNTIF(NOTA[ID_H],NOTA[[#This Row],[ID_H]]))</f>
        <v/>
      </c>
      <c r="AJ528" s="27" t="str">
        <f ca="1">IF(NOTA[[#This Row],[TGL.NOTA]]="",IF(NOTA[[#This Row],[SUPPLIER_H]]="","",AJ527),MONTH(NOTA[[#This Row],[TGL.NOTA]]))</f>
        <v/>
      </c>
      <c r="AK528" s="27" t="str">
        <f>LOWER(SUBSTITUTE(SUBSTITUTE(SUBSTITUTE(SUBSTITUTE(SUBSTITUTE(SUBSTITUTE(SUBSTITUTE(SUBSTITUTE(SUBSTITUTE(NOTA[NAMA BARANG]," ",),".",""),"-",""),"(",""),")",""),",",""),"/",""),"""",""),"+",""))</f>
        <v/>
      </c>
      <c r="AL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8" s="27" t="str">
        <f>IF(NOTA[[#This Row],[CONCAT4]]="","",_xlfn.IFNA(MATCH(NOTA[[#This Row],[CONCAT4]],[2]!RAW[CONCAT_H],0),FALSE))</f>
        <v/>
      </c>
      <c r="AP528" s="146" t="str">
        <f>IF(NOTA[[#This Row],[CONCAT1]]="","",MATCH(NOTA[[#This Row],[CONCAT1]],[3]!db[NB NOTA_C],0)+1)</f>
        <v/>
      </c>
    </row>
    <row r="529" spans="1:42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0" t="str">
        <f>IF(OR(NOTA[[#This Row],[QTY]]="",NOTA[[#This Row],[HARGA SATUAN]]="",),"",NOTA[[#This Row],[QTY]]*NOTA[[#This Row],[HARGA SATUAN]])</f>
        <v/>
      </c>
      <c r="AF529" s="37" t="str">
        <f ca="1">IF(NOTA[ID_H]="","",INDEX(NOTA[TANGGAL],MATCH(,INDIRECT(ADDRESS(ROW(NOTA[TANGGAL]),COLUMN(NOTA[TANGGAL]))&amp;":"&amp;ADDRESS(ROW(),COLUMN(NOTA[TANGGAL]))),-1)))</f>
        <v/>
      </c>
      <c r="AG529" s="35" t="str">
        <f ca="1">IF(NOTA[[#This Row],[NAMA BARANG]]="","",INDEX(NOTA[SUPPLIER],MATCH(,INDIRECT(ADDRESS(ROW(NOTA[ID]),COLUMN(NOTA[ID]))&amp;":"&amp;ADDRESS(ROW(),COLUMN(NOTA[ID]))),-1)))</f>
        <v/>
      </c>
      <c r="AH529" s="35" t="str">
        <f ca="1">IF(NOTA[[#This Row],[ID_H]]="","",IF(NOTA[[#This Row],[FAKTUR]]="",INDIRECT(ADDRESS(ROW()-1,COLUMN())),NOTA[[#This Row],[FAKTUR]]))</f>
        <v/>
      </c>
      <c r="AI529" s="27" t="str">
        <f ca="1">IF(NOTA[[#This Row],[ID]]="","",COUNTIF(NOTA[ID_H],NOTA[[#This Row],[ID_H]]))</f>
        <v/>
      </c>
      <c r="AJ529" s="27" t="str">
        <f ca="1">IF(NOTA[[#This Row],[TGL.NOTA]]="",IF(NOTA[[#This Row],[SUPPLIER_H]]="","",AJ528),MONTH(NOTA[[#This Row],[TGL.NOTA]]))</f>
        <v/>
      </c>
      <c r="AK529" s="27" t="str">
        <f>LOWER(SUBSTITUTE(SUBSTITUTE(SUBSTITUTE(SUBSTITUTE(SUBSTITUTE(SUBSTITUTE(SUBSTITUTE(SUBSTITUTE(SUBSTITUTE(NOTA[NAMA BARANG]," ",),".",""),"-",""),"(",""),")",""),",",""),"/",""),"""",""),"+",""))</f>
        <v/>
      </c>
      <c r="AL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9" s="27" t="str">
        <f>IF(NOTA[[#This Row],[CONCAT4]]="","",_xlfn.IFNA(MATCH(NOTA[[#This Row],[CONCAT4]],[2]!RAW[CONCAT_H],0),FALSE))</f>
        <v/>
      </c>
      <c r="AP529" s="146" t="str">
        <f>IF(NOTA[[#This Row],[CONCAT1]]="","",MATCH(NOTA[[#This Row],[CONCAT1]],[3]!db[NB NOTA_C],0)+1)</f>
        <v/>
      </c>
    </row>
    <row r="530" spans="1:42" ht="20.100000000000001" customHeight="1" x14ac:dyDescent="0.25">
      <c r="A5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6" t="str">
        <f>IF(NOTA[[#This Row],[ID_P]]="","",MATCH(NOTA[[#This Row],[ID_P]],[1]!B_MSK[N_ID],0))</f>
        <v/>
      </c>
      <c r="D530" s="36" t="str">
        <f ca="1">IF(NOTA[[#This Row],[NAMA BARANG]]="","",INDEX(NOTA[ID],MATCH(,INDIRECT(ADDRESS(ROW(NOTA[ID]),COLUMN(NOTA[ID]))&amp;":"&amp;ADDRESS(ROW(),COLUMN(NOTA[ID]))),-1)))</f>
        <v/>
      </c>
      <c r="E530" s="14"/>
      <c r="F530" s="16"/>
      <c r="G530" s="16"/>
      <c r="H530" s="20"/>
      <c r="I530" s="16"/>
      <c r="J530" s="37"/>
      <c r="K530" s="16"/>
      <c r="L530" s="16"/>
      <c r="M530" s="28"/>
      <c r="N530" s="16"/>
      <c r="O530" s="16"/>
      <c r="P530" s="35"/>
      <c r="Q530" s="38"/>
      <c r="R530" s="28"/>
      <c r="S530" s="39"/>
      <c r="T530" s="39"/>
      <c r="U530" s="40"/>
      <c r="V530" s="26"/>
      <c r="W530" s="40" t="str">
        <f>IF(NOTA[[#This Row],[HARGA/ CTN]]="",NOTA[[#This Row],[JUMLAH_H]],NOTA[[#This Row],[HARGA/ CTN]]*IF(NOTA[[#This Row],[C]]="",0,NOTA[[#This Row],[C]]))</f>
        <v/>
      </c>
      <c r="X530" s="40" t="str">
        <f>IF(NOTA[[#This Row],[JUMLAH]]="","",NOTA[[#This Row],[JUMLAH]]*NOTA[[#This Row],[DISC 1]])</f>
        <v/>
      </c>
      <c r="Y530" s="40" t="str">
        <f>IF(NOTA[[#This Row],[JUMLAH]]="","",(NOTA[[#This Row],[JUMLAH]]-NOTA[[#This Row],[DISC 1-]])*NOTA[[#This Row],[DISC 2]])</f>
        <v/>
      </c>
      <c r="Z530" s="40" t="str">
        <f>IF(NOTA[[#This Row],[JUMLAH]]="","",NOTA[[#This Row],[DISC 1-]]+NOTA[[#This Row],[DISC 2-]])</f>
        <v/>
      </c>
      <c r="AA530" s="40" t="str">
        <f>IF(NOTA[[#This Row],[JUMLAH]]="","",NOTA[[#This Row],[JUMLAH]]-NOTA[[#This Row],[DISC]])</f>
        <v/>
      </c>
      <c r="AB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40" t="str">
        <f>IF(OR(NOTA[[#This Row],[QTY]]="",NOTA[[#This Row],[HARGA SATUAN]]="",),"",NOTA[[#This Row],[QTY]]*NOTA[[#This Row],[HARGA SATUAN]])</f>
        <v/>
      </c>
      <c r="AF530" s="37" t="str">
        <f ca="1">IF(NOTA[ID_H]="","",INDEX(NOTA[TANGGAL],MATCH(,INDIRECT(ADDRESS(ROW(NOTA[TANGGAL]),COLUMN(NOTA[TANGGAL]))&amp;":"&amp;ADDRESS(ROW(),COLUMN(NOTA[TANGGAL]))),-1)))</f>
        <v/>
      </c>
      <c r="AG530" s="35" t="str">
        <f ca="1">IF(NOTA[[#This Row],[NAMA BARANG]]="","",INDEX(NOTA[SUPPLIER],MATCH(,INDIRECT(ADDRESS(ROW(NOTA[ID]),COLUMN(NOTA[ID]))&amp;":"&amp;ADDRESS(ROW(),COLUMN(NOTA[ID]))),-1)))</f>
        <v/>
      </c>
      <c r="AH530" s="35" t="str">
        <f ca="1">IF(NOTA[[#This Row],[ID_H]]="","",IF(NOTA[[#This Row],[FAKTUR]]="",INDIRECT(ADDRESS(ROW()-1,COLUMN())),NOTA[[#This Row],[FAKTUR]]))</f>
        <v/>
      </c>
      <c r="AI530" s="27" t="str">
        <f ca="1">IF(NOTA[[#This Row],[ID]]="","",COUNTIF(NOTA[ID_H],NOTA[[#This Row],[ID_H]]))</f>
        <v/>
      </c>
      <c r="AJ530" s="27" t="str">
        <f ca="1">IF(NOTA[[#This Row],[TGL.NOTA]]="",IF(NOTA[[#This Row],[SUPPLIER_H]]="","",AJ529),MONTH(NOTA[[#This Row],[TGL.NOTA]]))</f>
        <v/>
      </c>
      <c r="AK530" s="27" t="str">
        <f>LOWER(SUBSTITUTE(SUBSTITUTE(SUBSTITUTE(SUBSTITUTE(SUBSTITUTE(SUBSTITUTE(SUBSTITUTE(SUBSTITUTE(SUBSTITUTE(NOTA[NAMA BARANG]," ",),".",""),"-",""),"(",""),")",""),",",""),"/",""),"""",""),"+",""))</f>
        <v/>
      </c>
      <c r="AL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0" s="27" t="str">
        <f>IF(NOTA[[#This Row],[CONCAT4]]="","",_xlfn.IFNA(MATCH(NOTA[[#This Row],[CONCAT4]],[2]!RAW[CONCAT_H],0),FALSE))</f>
        <v/>
      </c>
      <c r="AP530" s="146" t="str">
        <f>IF(NOTA[[#This Row],[CONCAT1]]="","",MATCH(NOTA[[#This Row],[CONCAT1]],[3]!db[NB NOTA_C],0)+1)</f>
        <v/>
      </c>
    </row>
    <row r="531" spans="1:42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 t="str">
        <f ca="1">IF(NOTA[[#This Row],[NAMA BARANG]]="","",INDEX(NOTA[ID],MATCH(,INDIRECT(ADDRESS(ROW(NOTA[ID]),COLUMN(NOTA[ID]))&amp;":"&amp;ADDRESS(ROW(),COLUMN(NOTA[ID]))),-1)))</f>
        <v/>
      </c>
      <c r="E531" s="14"/>
      <c r="F531" s="16"/>
      <c r="G531" s="16"/>
      <c r="H531" s="20"/>
      <c r="I531" s="16"/>
      <c r="J531" s="37"/>
      <c r="K531" s="16"/>
      <c r="L531" s="16"/>
      <c r="M531" s="28"/>
      <c r="N531" s="16"/>
      <c r="O531" s="16"/>
      <c r="P531" s="35"/>
      <c r="Q531" s="38"/>
      <c r="R531" s="28"/>
      <c r="S531" s="39"/>
      <c r="T531" s="39"/>
      <c r="U531" s="40"/>
      <c r="V531" s="26"/>
      <c r="W531" s="40" t="str">
        <f>IF(NOTA[[#This Row],[HARGA/ CTN]]="",NOTA[[#This Row],[JUMLAH_H]],NOTA[[#This Row],[HARGA/ CTN]]*IF(NOTA[[#This Row],[C]]="",0,NOTA[[#This Row],[C]]))</f>
        <v/>
      </c>
      <c r="X531" s="40" t="str">
        <f>IF(NOTA[[#This Row],[JUMLAH]]="","",NOTA[[#This Row],[JUMLAH]]*NOTA[[#This Row],[DISC 1]])</f>
        <v/>
      </c>
      <c r="Y531" s="40" t="str">
        <f>IF(NOTA[[#This Row],[JUMLAH]]="","",(NOTA[[#This Row],[JUMLAH]]-NOTA[[#This Row],[DISC 1-]])*NOTA[[#This Row],[DISC 2]])</f>
        <v/>
      </c>
      <c r="Z531" s="40" t="str">
        <f>IF(NOTA[[#This Row],[JUMLAH]]="","",NOTA[[#This Row],[DISC 1-]]+NOTA[[#This Row],[DISC 2-]])</f>
        <v/>
      </c>
      <c r="AA531" s="40" t="str">
        <f>IF(NOTA[[#This Row],[JUMLAH]]="","",NOTA[[#This Row],[JUMLAH]]-NOTA[[#This Row],[DISC]])</f>
        <v/>
      </c>
      <c r="AB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40" t="str">
        <f>IF(OR(NOTA[[#This Row],[QTY]]="",NOTA[[#This Row],[HARGA SATUAN]]="",),"",NOTA[[#This Row],[QTY]]*NOTA[[#This Row],[HARGA SATUAN]])</f>
        <v/>
      </c>
      <c r="AF531" s="37" t="str">
        <f ca="1">IF(NOTA[ID_H]="","",INDEX(NOTA[TANGGAL],MATCH(,INDIRECT(ADDRESS(ROW(NOTA[TANGGAL]),COLUMN(NOTA[TANGGAL]))&amp;":"&amp;ADDRESS(ROW(),COLUMN(NOTA[TANGGAL]))),-1)))</f>
        <v/>
      </c>
      <c r="AG531" s="35" t="str">
        <f ca="1">IF(NOTA[[#This Row],[NAMA BARANG]]="","",INDEX(NOTA[SUPPLIER],MATCH(,INDIRECT(ADDRESS(ROW(NOTA[ID]),COLUMN(NOTA[ID]))&amp;":"&amp;ADDRESS(ROW(),COLUMN(NOTA[ID]))),-1)))</f>
        <v/>
      </c>
      <c r="AH531" s="35" t="str">
        <f ca="1">IF(NOTA[[#This Row],[ID_H]]="","",IF(NOTA[[#This Row],[FAKTUR]]="",INDIRECT(ADDRESS(ROW()-1,COLUMN())),NOTA[[#This Row],[FAKTUR]]))</f>
        <v/>
      </c>
      <c r="AI531" s="27" t="str">
        <f ca="1">IF(NOTA[[#This Row],[ID]]="","",COUNTIF(NOTA[ID_H],NOTA[[#This Row],[ID_H]]))</f>
        <v/>
      </c>
      <c r="AJ531" s="27" t="str">
        <f ca="1">IF(NOTA[[#This Row],[TGL.NOTA]]="",IF(NOTA[[#This Row],[SUPPLIER_H]]="","",AJ530),MONTH(NOTA[[#This Row],[TGL.NOTA]]))</f>
        <v/>
      </c>
      <c r="AK531" s="27" t="str">
        <f>LOWER(SUBSTITUTE(SUBSTITUTE(SUBSTITUTE(SUBSTITUTE(SUBSTITUTE(SUBSTITUTE(SUBSTITUTE(SUBSTITUTE(SUBSTITUTE(NOTA[NAMA BARANG]," ",),".",""),"-",""),"(",""),")",""),",",""),"/",""),"""",""),"+",""))</f>
        <v/>
      </c>
      <c r="AL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1" s="27" t="str">
        <f>IF(NOTA[[#This Row],[CONCAT4]]="","",_xlfn.IFNA(MATCH(NOTA[[#This Row],[CONCAT4]],[2]!RAW[CONCAT_H],0),FALSE))</f>
        <v/>
      </c>
      <c r="AP531" s="146" t="str">
        <f>IF(NOTA[[#This Row],[CONCAT1]]="","",MATCH(NOTA[[#This Row],[CONCAT1]],[3]!db[NB NOTA_C],0)+1)</f>
        <v/>
      </c>
    </row>
    <row r="532" spans="1:42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 t="str">
        <f ca="1">IF(NOTA[[#This Row],[NAMA BARANG]]="","",INDEX(NOTA[ID],MATCH(,INDIRECT(ADDRESS(ROW(NOTA[ID]),COLUMN(NOTA[ID]))&amp;":"&amp;ADDRESS(ROW(),COLUMN(NOTA[ID]))),-1)))</f>
        <v/>
      </c>
      <c r="E532" s="14"/>
      <c r="F532" s="16"/>
      <c r="G532" s="16"/>
      <c r="H532" s="20"/>
      <c r="I532" s="16"/>
      <c r="J532" s="37"/>
      <c r="K532" s="16"/>
      <c r="L532" s="16"/>
      <c r="M532" s="28"/>
      <c r="N532" s="16"/>
      <c r="O532" s="16"/>
      <c r="P532" s="35"/>
      <c r="Q532" s="38"/>
      <c r="R532" s="28"/>
      <c r="S532" s="39"/>
      <c r="T532" s="39"/>
      <c r="U532" s="40"/>
      <c r="V532" s="26"/>
      <c r="W532" s="40" t="str">
        <f>IF(NOTA[[#This Row],[HARGA/ CTN]]="",NOTA[[#This Row],[JUMLAH_H]],NOTA[[#This Row],[HARGA/ CTN]]*IF(NOTA[[#This Row],[C]]="",0,NOTA[[#This Row],[C]]))</f>
        <v/>
      </c>
      <c r="X532" s="40" t="str">
        <f>IF(NOTA[[#This Row],[JUMLAH]]="","",NOTA[[#This Row],[JUMLAH]]*NOTA[[#This Row],[DISC 1]])</f>
        <v/>
      </c>
      <c r="Y532" s="40" t="str">
        <f>IF(NOTA[[#This Row],[JUMLAH]]="","",(NOTA[[#This Row],[JUMLAH]]-NOTA[[#This Row],[DISC 1-]])*NOTA[[#This Row],[DISC 2]])</f>
        <v/>
      </c>
      <c r="Z532" s="40" t="str">
        <f>IF(NOTA[[#This Row],[JUMLAH]]="","",NOTA[[#This Row],[DISC 1-]]+NOTA[[#This Row],[DISC 2-]])</f>
        <v/>
      </c>
      <c r="AA532" s="40" t="str">
        <f>IF(NOTA[[#This Row],[JUMLAH]]="","",NOTA[[#This Row],[JUMLAH]]-NOTA[[#This Row],[DISC]])</f>
        <v/>
      </c>
      <c r="AB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40" t="str">
        <f>IF(OR(NOTA[[#This Row],[QTY]]="",NOTA[[#This Row],[HARGA SATUAN]]="",),"",NOTA[[#This Row],[QTY]]*NOTA[[#This Row],[HARGA SATUAN]])</f>
        <v/>
      </c>
      <c r="AF532" s="37" t="str">
        <f ca="1">IF(NOTA[ID_H]="","",INDEX(NOTA[TANGGAL],MATCH(,INDIRECT(ADDRESS(ROW(NOTA[TANGGAL]),COLUMN(NOTA[TANGGAL]))&amp;":"&amp;ADDRESS(ROW(),COLUMN(NOTA[TANGGAL]))),-1)))</f>
        <v/>
      </c>
      <c r="AG532" s="35" t="str">
        <f ca="1">IF(NOTA[[#This Row],[NAMA BARANG]]="","",INDEX(NOTA[SUPPLIER],MATCH(,INDIRECT(ADDRESS(ROW(NOTA[ID]),COLUMN(NOTA[ID]))&amp;":"&amp;ADDRESS(ROW(),COLUMN(NOTA[ID]))),-1)))</f>
        <v/>
      </c>
      <c r="AH532" s="35" t="str">
        <f ca="1">IF(NOTA[[#This Row],[ID_H]]="","",IF(NOTA[[#This Row],[FAKTUR]]="",INDIRECT(ADDRESS(ROW()-1,COLUMN())),NOTA[[#This Row],[FAKTUR]]))</f>
        <v/>
      </c>
      <c r="AI532" s="27" t="str">
        <f ca="1">IF(NOTA[[#This Row],[ID]]="","",COUNTIF(NOTA[ID_H],NOTA[[#This Row],[ID_H]]))</f>
        <v/>
      </c>
      <c r="AJ532" s="27" t="str">
        <f ca="1">IF(NOTA[[#This Row],[TGL.NOTA]]="",IF(NOTA[[#This Row],[SUPPLIER_H]]="","",AJ531),MONTH(NOTA[[#This Row],[TGL.NOTA]]))</f>
        <v/>
      </c>
      <c r="AK532" s="27" t="str">
        <f>LOWER(SUBSTITUTE(SUBSTITUTE(SUBSTITUTE(SUBSTITUTE(SUBSTITUTE(SUBSTITUTE(SUBSTITUTE(SUBSTITUTE(SUBSTITUTE(NOTA[NAMA BARANG]," ",),".",""),"-",""),"(",""),")",""),",",""),"/",""),"""",""),"+",""))</f>
        <v/>
      </c>
      <c r="AL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2" s="27" t="str">
        <f>IF(NOTA[[#This Row],[CONCAT4]]="","",_xlfn.IFNA(MATCH(NOTA[[#This Row],[CONCAT4]],[2]!RAW[CONCAT_H],0),FALSE))</f>
        <v/>
      </c>
      <c r="AP532" s="146" t="str">
        <f>IF(NOTA[[#This Row],[CONCAT1]]="","",MATCH(NOTA[[#This Row],[CONCAT1]],[3]!db[NB NOTA_C],0)+1)</f>
        <v/>
      </c>
    </row>
    <row r="533" spans="1:42" ht="20.10000000000000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 t="str">
        <f ca="1">IF(NOTA[[#This Row],[NAMA BARANG]]="","",INDEX(NOTA[ID],MATCH(,INDIRECT(ADDRESS(ROW(NOTA[ID]),COLUMN(NOTA[ID]))&amp;":"&amp;ADDRESS(ROW(),COLUMN(NOTA[ID]))),-1)))</f>
        <v/>
      </c>
      <c r="E533" s="14"/>
      <c r="F533" s="16"/>
      <c r="G533" s="16"/>
      <c r="H533" s="20"/>
      <c r="I533" s="16"/>
      <c r="J533" s="37"/>
      <c r="K533" s="16"/>
      <c r="L533" s="16"/>
      <c r="M533" s="28"/>
      <c r="N533" s="16"/>
      <c r="O533" s="16"/>
      <c r="P533" s="35"/>
      <c r="Q533" s="38"/>
      <c r="R533" s="28"/>
      <c r="S533" s="39"/>
      <c r="T533" s="39"/>
      <c r="U533" s="40"/>
      <c r="V533" s="26"/>
      <c r="W533" s="40" t="str">
        <f>IF(NOTA[[#This Row],[HARGA/ CTN]]="",NOTA[[#This Row],[JUMLAH_H]],NOTA[[#This Row],[HARGA/ CTN]]*IF(NOTA[[#This Row],[C]]="",0,NOTA[[#This Row],[C]]))</f>
        <v/>
      </c>
      <c r="X533" s="40" t="str">
        <f>IF(NOTA[[#This Row],[JUMLAH]]="","",NOTA[[#This Row],[JUMLAH]]*NOTA[[#This Row],[DISC 1]])</f>
        <v/>
      </c>
      <c r="Y533" s="40" t="str">
        <f>IF(NOTA[[#This Row],[JUMLAH]]="","",(NOTA[[#This Row],[JUMLAH]]-NOTA[[#This Row],[DISC 1-]])*NOTA[[#This Row],[DISC 2]])</f>
        <v/>
      </c>
      <c r="Z533" s="40" t="str">
        <f>IF(NOTA[[#This Row],[JUMLAH]]="","",NOTA[[#This Row],[DISC 1-]]+NOTA[[#This Row],[DISC 2-]])</f>
        <v/>
      </c>
      <c r="AA533" s="40" t="str">
        <f>IF(NOTA[[#This Row],[JUMLAH]]="","",NOTA[[#This Row],[JUMLAH]]-NOTA[[#This Row],[DISC]])</f>
        <v/>
      </c>
      <c r="AB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40" t="str">
        <f>IF(OR(NOTA[[#This Row],[QTY]]="",NOTA[[#This Row],[HARGA SATUAN]]="",),"",NOTA[[#This Row],[QTY]]*NOTA[[#This Row],[HARGA SATUAN]])</f>
        <v/>
      </c>
      <c r="AF533" s="37" t="str">
        <f ca="1">IF(NOTA[ID_H]="","",INDEX(NOTA[TANGGAL],MATCH(,INDIRECT(ADDRESS(ROW(NOTA[TANGGAL]),COLUMN(NOTA[TANGGAL]))&amp;":"&amp;ADDRESS(ROW(),COLUMN(NOTA[TANGGAL]))),-1)))</f>
        <v/>
      </c>
      <c r="AG533" s="35" t="str">
        <f ca="1">IF(NOTA[[#This Row],[NAMA BARANG]]="","",INDEX(NOTA[SUPPLIER],MATCH(,INDIRECT(ADDRESS(ROW(NOTA[ID]),COLUMN(NOTA[ID]))&amp;":"&amp;ADDRESS(ROW(),COLUMN(NOTA[ID]))),-1)))</f>
        <v/>
      </c>
      <c r="AH533" s="35" t="str">
        <f ca="1">IF(NOTA[[#This Row],[ID_H]]="","",IF(NOTA[[#This Row],[FAKTUR]]="",INDIRECT(ADDRESS(ROW()-1,COLUMN())),NOTA[[#This Row],[FAKTUR]]))</f>
        <v/>
      </c>
      <c r="AI533" s="27" t="str">
        <f ca="1">IF(NOTA[[#This Row],[ID]]="","",COUNTIF(NOTA[ID_H],NOTA[[#This Row],[ID_H]]))</f>
        <v/>
      </c>
      <c r="AJ533" s="27" t="str">
        <f ca="1">IF(NOTA[[#This Row],[TGL.NOTA]]="",IF(NOTA[[#This Row],[SUPPLIER_H]]="","",AJ532),MONTH(NOTA[[#This Row],[TGL.NOTA]]))</f>
        <v/>
      </c>
      <c r="AK533" s="27" t="str">
        <f>LOWER(SUBSTITUTE(SUBSTITUTE(SUBSTITUTE(SUBSTITUTE(SUBSTITUTE(SUBSTITUTE(SUBSTITUTE(SUBSTITUTE(SUBSTITUTE(NOTA[NAMA BARANG]," ",),".",""),"-",""),"(",""),")",""),",",""),"/",""),"""",""),"+",""))</f>
        <v/>
      </c>
      <c r="AL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3" s="27" t="str">
        <f>IF(NOTA[[#This Row],[CONCAT4]]="","",_xlfn.IFNA(MATCH(NOTA[[#This Row],[CONCAT4]],[2]!RAW[CONCAT_H],0),FALSE))</f>
        <v/>
      </c>
      <c r="AP533" s="146" t="str">
        <f>IF(NOTA[[#This Row],[CONCAT1]]="","",MATCH(NOTA[[#This Row],[CONCAT1]],[3]!db[NB NOTA_C],0)+1)</f>
        <v/>
      </c>
    </row>
    <row r="534" spans="1:42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 t="str">
        <f ca="1">IF(NOTA[[#This Row],[NAMA BARANG]]="","",INDEX(NOTA[ID],MATCH(,INDIRECT(ADDRESS(ROW(NOTA[ID]),COLUMN(NOTA[ID]))&amp;":"&amp;ADDRESS(ROW(),COLUMN(NOTA[ID]))),-1)))</f>
        <v/>
      </c>
      <c r="E534" s="14"/>
      <c r="F534" s="16"/>
      <c r="G534" s="16"/>
      <c r="H534" s="20"/>
      <c r="I534" s="16"/>
      <c r="J534" s="37"/>
      <c r="K534" s="16"/>
      <c r="L534" s="16"/>
      <c r="M534" s="28"/>
      <c r="N534" s="16"/>
      <c r="O534" s="16"/>
      <c r="P534" s="35"/>
      <c r="Q534" s="38"/>
      <c r="R534" s="28"/>
      <c r="S534" s="39"/>
      <c r="T534" s="39"/>
      <c r="U534" s="40"/>
      <c r="V534" s="26"/>
      <c r="W534" s="40" t="str">
        <f>IF(NOTA[[#This Row],[HARGA/ CTN]]="",NOTA[[#This Row],[JUMLAH_H]],NOTA[[#This Row],[HARGA/ CTN]]*IF(NOTA[[#This Row],[C]]="",0,NOTA[[#This Row],[C]]))</f>
        <v/>
      </c>
      <c r="X534" s="40" t="str">
        <f>IF(NOTA[[#This Row],[JUMLAH]]="","",NOTA[[#This Row],[JUMLAH]]*NOTA[[#This Row],[DISC 1]])</f>
        <v/>
      </c>
      <c r="Y534" s="40" t="str">
        <f>IF(NOTA[[#This Row],[JUMLAH]]="","",(NOTA[[#This Row],[JUMLAH]]-NOTA[[#This Row],[DISC 1-]])*NOTA[[#This Row],[DISC 2]])</f>
        <v/>
      </c>
      <c r="Z534" s="40" t="str">
        <f>IF(NOTA[[#This Row],[JUMLAH]]="","",NOTA[[#This Row],[DISC 1-]]+NOTA[[#This Row],[DISC 2-]])</f>
        <v/>
      </c>
      <c r="AA534" s="40" t="str">
        <f>IF(NOTA[[#This Row],[JUMLAH]]="","",NOTA[[#This Row],[JUMLAH]]-NOTA[[#This Row],[DISC]])</f>
        <v/>
      </c>
      <c r="AB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40" t="str">
        <f>IF(OR(NOTA[[#This Row],[QTY]]="",NOTA[[#This Row],[HARGA SATUAN]]="",),"",NOTA[[#This Row],[QTY]]*NOTA[[#This Row],[HARGA SATUAN]])</f>
        <v/>
      </c>
      <c r="AF534" s="37" t="str">
        <f ca="1">IF(NOTA[ID_H]="","",INDEX(NOTA[TANGGAL],MATCH(,INDIRECT(ADDRESS(ROW(NOTA[TANGGAL]),COLUMN(NOTA[TANGGAL]))&amp;":"&amp;ADDRESS(ROW(),COLUMN(NOTA[TANGGAL]))),-1)))</f>
        <v/>
      </c>
      <c r="AG534" s="35" t="str">
        <f ca="1">IF(NOTA[[#This Row],[NAMA BARANG]]="","",INDEX(NOTA[SUPPLIER],MATCH(,INDIRECT(ADDRESS(ROW(NOTA[ID]),COLUMN(NOTA[ID]))&amp;":"&amp;ADDRESS(ROW(),COLUMN(NOTA[ID]))),-1)))</f>
        <v/>
      </c>
      <c r="AH534" s="35" t="str">
        <f ca="1">IF(NOTA[[#This Row],[ID_H]]="","",IF(NOTA[[#This Row],[FAKTUR]]="",INDIRECT(ADDRESS(ROW()-1,COLUMN())),NOTA[[#This Row],[FAKTUR]]))</f>
        <v/>
      </c>
      <c r="AI534" s="27" t="str">
        <f ca="1">IF(NOTA[[#This Row],[ID]]="","",COUNTIF(NOTA[ID_H],NOTA[[#This Row],[ID_H]]))</f>
        <v/>
      </c>
      <c r="AJ534" s="27" t="str">
        <f ca="1">IF(NOTA[[#This Row],[TGL.NOTA]]="",IF(NOTA[[#This Row],[SUPPLIER_H]]="","",AJ533),MONTH(NOTA[[#This Row],[TGL.NOTA]]))</f>
        <v/>
      </c>
      <c r="AK534" s="27" t="str">
        <f>LOWER(SUBSTITUTE(SUBSTITUTE(SUBSTITUTE(SUBSTITUTE(SUBSTITUTE(SUBSTITUTE(SUBSTITUTE(SUBSTITUTE(SUBSTITUTE(NOTA[NAMA BARANG]," ",),".",""),"-",""),"(",""),")",""),",",""),"/",""),"""",""),"+",""))</f>
        <v/>
      </c>
      <c r="AL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4" s="27" t="str">
        <f>IF(NOTA[[#This Row],[CONCAT4]]="","",_xlfn.IFNA(MATCH(NOTA[[#This Row],[CONCAT4]],[2]!RAW[CONCAT_H],0),FALSE))</f>
        <v/>
      </c>
      <c r="AP534" s="146" t="str">
        <f>IF(NOTA[[#This Row],[CONCAT1]]="","",MATCH(NOTA[[#This Row],[CONCAT1]],[3]!db[NB NOTA_C],0)+1)</f>
        <v/>
      </c>
    </row>
    <row r="535" spans="1:42" ht="20.10000000000000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 t="str">
        <f ca="1">IF(NOTA[[#This Row],[NAMA BARANG]]="","",INDEX(NOTA[ID],MATCH(,INDIRECT(ADDRESS(ROW(NOTA[ID]),COLUMN(NOTA[ID]))&amp;":"&amp;ADDRESS(ROW(),COLUMN(NOTA[ID]))),-1)))</f>
        <v/>
      </c>
      <c r="E535" s="14"/>
      <c r="F535" s="16"/>
      <c r="G535" s="16"/>
      <c r="H535" s="20"/>
      <c r="I535" s="16"/>
      <c r="J535" s="37"/>
      <c r="K535" s="16"/>
      <c r="L535" s="16"/>
      <c r="M535" s="28"/>
      <c r="N535" s="16"/>
      <c r="O535" s="16"/>
      <c r="P535" s="35"/>
      <c r="Q535" s="38"/>
      <c r="R535" s="28"/>
      <c r="S535" s="39"/>
      <c r="T535" s="39"/>
      <c r="U535" s="40"/>
      <c r="V535" s="26"/>
      <c r="W535" s="40" t="str">
        <f>IF(NOTA[[#This Row],[HARGA/ CTN]]="",NOTA[[#This Row],[JUMLAH_H]],NOTA[[#This Row],[HARGA/ CTN]]*IF(NOTA[[#This Row],[C]]="",0,NOTA[[#This Row],[C]]))</f>
        <v/>
      </c>
      <c r="X535" s="40" t="str">
        <f>IF(NOTA[[#This Row],[JUMLAH]]="","",NOTA[[#This Row],[JUMLAH]]*NOTA[[#This Row],[DISC 1]])</f>
        <v/>
      </c>
      <c r="Y535" s="40" t="str">
        <f>IF(NOTA[[#This Row],[JUMLAH]]="","",(NOTA[[#This Row],[JUMLAH]]-NOTA[[#This Row],[DISC 1-]])*NOTA[[#This Row],[DISC 2]])</f>
        <v/>
      </c>
      <c r="Z535" s="40" t="str">
        <f>IF(NOTA[[#This Row],[JUMLAH]]="","",NOTA[[#This Row],[DISC 1-]]+NOTA[[#This Row],[DISC 2-]])</f>
        <v/>
      </c>
      <c r="AA535" s="40" t="str">
        <f>IF(NOTA[[#This Row],[JUMLAH]]="","",NOTA[[#This Row],[JUMLAH]]-NOTA[[#This Row],[DISC]])</f>
        <v/>
      </c>
      <c r="AB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40" t="str">
        <f>IF(OR(NOTA[[#This Row],[QTY]]="",NOTA[[#This Row],[HARGA SATUAN]]="",),"",NOTA[[#This Row],[QTY]]*NOTA[[#This Row],[HARGA SATUAN]])</f>
        <v/>
      </c>
      <c r="AF535" s="37" t="str">
        <f ca="1">IF(NOTA[ID_H]="","",INDEX(NOTA[TANGGAL],MATCH(,INDIRECT(ADDRESS(ROW(NOTA[TANGGAL]),COLUMN(NOTA[TANGGAL]))&amp;":"&amp;ADDRESS(ROW(),COLUMN(NOTA[TANGGAL]))),-1)))</f>
        <v/>
      </c>
      <c r="AG535" s="35" t="str">
        <f ca="1">IF(NOTA[[#This Row],[NAMA BARANG]]="","",INDEX(NOTA[SUPPLIER],MATCH(,INDIRECT(ADDRESS(ROW(NOTA[ID]),COLUMN(NOTA[ID]))&amp;":"&amp;ADDRESS(ROW(),COLUMN(NOTA[ID]))),-1)))</f>
        <v/>
      </c>
      <c r="AH535" s="35" t="str">
        <f ca="1">IF(NOTA[[#This Row],[ID_H]]="","",IF(NOTA[[#This Row],[FAKTUR]]="",INDIRECT(ADDRESS(ROW()-1,COLUMN())),NOTA[[#This Row],[FAKTUR]]))</f>
        <v/>
      </c>
      <c r="AI535" s="27" t="str">
        <f ca="1">IF(NOTA[[#This Row],[ID]]="","",COUNTIF(NOTA[ID_H],NOTA[[#This Row],[ID_H]]))</f>
        <v/>
      </c>
      <c r="AJ535" s="27" t="str">
        <f ca="1">IF(NOTA[[#This Row],[TGL.NOTA]]="",IF(NOTA[[#This Row],[SUPPLIER_H]]="","",AJ534),MONTH(NOTA[[#This Row],[TGL.NOTA]]))</f>
        <v/>
      </c>
      <c r="AK535" s="27" t="str">
        <f>LOWER(SUBSTITUTE(SUBSTITUTE(SUBSTITUTE(SUBSTITUTE(SUBSTITUTE(SUBSTITUTE(SUBSTITUTE(SUBSTITUTE(SUBSTITUTE(NOTA[NAMA BARANG]," ",),".",""),"-",""),"(",""),")",""),",",""),"/",""),"""",""),"+",""))</f>
        <v/>
      </c>
      <c r="AL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5" s="27" t="str">
        <f>IF(NOTA[[#This Row],[CONCAT4]]="","",_xlfn.IFNA(MATCH(NOTA[[#This Row],[CONCAT4]],[2]!RAW[CONCAT_H],0),FALSE))</f>
        <v/>
      </c>
      <c r="AP535" s="146" t="str">
        <f>IF(NOTA[[#This Row],[CONCAT1]]="","",MATCH(NOTA[[#This Row],[CONCAT1]],[3]!db[NB NOTA_C],0)+1)</f>
        <v/>
      </c>
    </row>
    <row r="536" spans="1:42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 t="str">
        <f ca="1">IF(NOTA[[#This Row],[NAMA BARANG]]="","",INDEX(NOTA[ID],MATCH(,INDIRECT(ADDRESS(ROW(NOTA[ID]),COLUMN(NOTA[ID]))&amp;":"&amp;ADDRESS(ROW(),COLUMN(NOTA[ID]))),-1)))</f>
        <v/>
      </c>
      <c r="E536" s="94"/>
      <c r="F536" s="95"/>
      <c r="G536" s="95"/>
      <c r="H536" s="96"/>
      <c r="I536" s="95"/>
      <c r="J536" s="97"/>
      <c r="K536" s="95"/>
      <c r="L536" s="95"/>
      <c r="M536" s="98"/>
      <c r="N536" s="95"/>
      <c r="O536" s="95"/>
      <c r="P536" s="99"/>
      <c r="Q536" s="100"/>
      <c r="R536" s="98"/>
      <c r="S536" s="101"/>
      <c r="T536" s="101"/>
      <c r="U536" s="102"/>
      <c r="V536" s="103"/>
      <c r="W536" s="40" t="str">
        <f>IF(NOTA[[#This Row],[HARGA/ CTN]]="",NOTA[[#This Row],[JUMLAH_H]],NOTA[[#This Row],[HARGA/ CTN]]*IF(NOTA[[#This Row],[C]]="",0,NOTA[[#This Row],[C]]))</f>
        <v/>
      </c>
      <c r="X536" s="40" t="str">
        <f>IF(NOTA[[#This Row],[JUMLAH]]="","",NOTA[[#This Row],[JUMLAH]]*NOTA[[#This Row],[DISC 1]])</f>
        <v/>
      </c>
      <c r="Y536" s="40" t="str">
        <f>IF(NOTA[[#This Row],[JUMLAH]]="","",(NOTA[[#This Row],[JUMLAH]]-NOTA[[#This Row],[DISC 1-]])*NOTA[[#This Row],[DISC 2]])</f>
        <v/>
      </c>
      <c r="Z536" s="40" t="str">
        <f>IF(NOTA[[#This Row],[JUMLAH]]="","",NOTA[[#This Row],[DISC 1-]]+NOTA[[#This Row],[DISC 2-]])</f>
        <v/>
      </c>
      <c r="AA536" s="40" t="str">
        <f>IF(NOTA[[#This Row],[JUMLAH]]="","",NOTA[[#This Row],[JUMLAH]]-NOTA[[#This Row],[DISC]])</f>
        <v/>
      </c>
      <c r="AB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40" t="str">
        <f>IF(OR(NOTA[[#This Row],[QTY]]="",NOTA[[#This Row],[HARGA SATUAN]]="",),"",NOTA[[#This Row],[QTY]]*NOTA[[#This Row],[HARGA SATUAN]])</f>
        <v/>
      </c>
      <c r="AF536" s="37" t="str">
        <f ca="1">IF(NOTA[ID_H]="","",INDEX(NOTA[TANGGAL],MATCH(,INDIRECT(ADDRESS(ROW(NOTA[TANGGAL]),COLUMN(NOTA[TANGGAL]))&amp;":"&amp;ADDRESS(ROW(),COLUMN(NOTA[TANGGAL]))),-1)))</f>
        <v/>
      </c>
      <c r="AG536" s="35" t="str">
        <f ca="1">IF(NOTA[[#This Row],[NAMA BARANG]]="","",INDEX(NOTA[SUPPLIER],MATCH(,INDIRECT(ADDRESS(ROW(NOTA[ID]),COLUMN(NOTA[ID]))&amp;":"&amp;ADDRESS(ROW(),COLUMN(NOTA[ID]))),-1)))</f>
        <v/>
      </c>
      <c r="AH536" s="35" t="str">
        <f ca="1">IF(NOTA[[#This Row],[ID_H]]="","",IF(NOTA[[#This Row],[FAKTUR]]="",INDIRECT(ADDRESS(ROW()-1,COLUMN())),NOTA[[#This Row],[FAKTUR]]))</f>
        <v/>
      </c>
      <c r="AI536" s="27" t="str">
        <f ca="1">IF(NOTA[[#This Row],[ID]]="","",COUNTIF(NOTA[ID_H],NOTA[[#This Row],[ID_H]]))</f>
        <v/>
      </c>
      <c r="AJ536" s="27" t="str">
        <f ca="1">IF(NOTA[[#This Row],[TGL.NOTA]]="",IF(NOTA[[#This Row],[SUPPLIER_H]]="","",AJ535),MONTH(NOTA[[#This Row],[TGL.NOTA]]))</f>
        <v/>
      </c>
      <c r="AK536" s="27" t="str">
        <f>LOWER(SUBSTITUTE(SUBSTITUTE(SUBSTITUTE(SUBSTITUTE(SUBSTITUTE(SUBSTITUTE(SUBSTITUTE(SUBSTITUTE(SUBSTITUTE(NOTA[NAMA BARANG]," ",),".",""),"-",""),"(",""),")",""),",",""),"/",""),"""",""),"+",""))</f>
        <v/>
      </c>
      <c r="AL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6" s="27" t="str">
        <f>IF(NOTA[[#This Row],[CONCAT4]]="","",_xlfn.IFNA(MATCH(NOTA[[#This Row],[CONCAT4]],[2]!RAW[CONCAT_H],0),FALSE))</f>
        <v/>
      </c>
      <c r="AP536" s="146" t="str">
        <f>IF(NOTA[[#This Row],[CONCAT1]]="","",MATCH(NOTA[[#This Row],[CONCAT1]],[3]!db[NB NOTA_C],0)+1)</f>
        <v/>
      </c>
    </row>
    <row r="537" spans="1:42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 t="str">
        <f ca="1">IF(NOTA[[#This Row],[NAMA BARANG]]="","",INDEX(NOTA[ID],MATCH(,INDIRECT(ADDRESS(ROW(NOTA[ID]),COLUMN(NOTA[ID]))&amp;":"&amp;ADDRESS(ROW(),COLUMN(NOTA[ID]))),-1)))</f>
        <v/>
      </c>
      <c r="E537" s="14"/>
      <c r="F537" s="16"/>
      <c r="G537" s="16"/>
      <c r="H537" s="20"/>
      <c r="I537" s="16"/>
      <c r="J537" s="37"/>
      <c r="K537" s="16"/>
      <c r="L537" s="16"/>
      <c r="M537" s="28"/>
      <c r="N537" s="16"/>
      <c r="O537" s="16"/>
      <c r="P537" s="35"/>
      <c r="Q537" s="38"/>
      <c r="R537" s="28"/>
      <c r="S537" s="39"/>
      <c r="T537" s="39"/>
      <c r="U537" s="40"/>
      <c r="V537" s="26"/>
      <c r="W537" s="40" t="str">
        <f>IF(NOTA[[#This Row],[HARGA/ CTN]]="",NOTA[[#This Row],[JUMLAH_H]],NOTA[[#This Row],[HARGA/ CTN]]*IF(NOTA[[#This Row],[C]]="",0,NOTA[[#This Row],[C]]))</f>
        <v/>
      </c>
      <c r="X537" s="40" t="str">
        <f>IF(NOTA[[#This Row],[JUMLAH]]="","",NOTA[[#This Row],[JUMLAH]]*NOTA[[#This Row],[DISC 1]])</f>
        <v/>
      </c>
      <c r="Y537" s="40" t="str">
        <f>IF(NOTA[[#This Row],[JUMLAH]]="","",(NOTA[[#This Row],[JUMLAH]]-NOTA[[#This Row],[DISC 1-]])*NOTA[[#This Row],[DISC 2]])</f>
        <v/>
      </c>
      <c r="Z537" s="40" t="str">
        <f>IF(NOTA[[#This Row],[JUMLAH]]="","",NOTA[[#This Row],[DISC 1-]]+NOTA[[#This Row],[DISC 2-]])</f>
        <v/>
      </c>
      <c r="AA537" s="40" t="str">
        <f>IF(NOTA[[#This Row],[JUMLAH]]="","",NOTA[[#This Row],[JUMLAH]]-NOTA[[#This Row],[DISC]])</f>
        <v/>
      </c>
      <c r="AB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40" t="str">
        <f>IF(OR(NOTA[[#This Row],[QTY]]="",NOTA[[#This Row],[HARGA SATUAN]]="",),"",NOTA[[#This Row],[QTY]]*NOTA[[#This Row],[HARGA SATUAN]])</f>
        <v/>
      </c>
      <c r="AF537" s="37" t="str">
        <f ca="1">IF(NOTA[ID_H]="","",INDEX(NOTA[TANGGAL],MATCH(,INDIRECT(ADDRESS(ROW(NOTA[TANGGAL]),COLUMN(NOTA[TANGGAL]))&amp;":"&amp;ADDRESS(ROW(),COLUMN(NOTA[TANGGAL]))),-1)))</f>
        <v/>
      </c>
      <c r="AG537" s="35" t="str">
        <f ca="1">IF(NOTA[[#This Row],[NAMA BARANG]]="","",INDEX(NOTA[SUPPLIER],MATCH(,INDIRECT(ADDRESS(ROW(NOTA[ID]),COLUMN(NOTA[ID]))&amp;":"&amp;ADDRESS(ROW(),COLUMN(NOTA[ID]))),-1)))</f>
        <v/>
      </c>
      <c r="AH537" s="35" t="str">
        <f ca="1">IF(NOTA[[#This Row],[ID_H]]="","",IF(NOTA[[#This Row],[FAKTUR]]="",INDIRECT(ADDRESS(ROW()-1,COLUMN())),NOTA[[#This Row],[FAKTUR]]))</f>
        <v/>
      </c>
      <c r="AI537" s="27" t="str">
        <f ca="1">IF(NOTA[[#This Row],[ID]]="","",COUNTIF(NOTA[ID_H],NOTA[[#This Row],[ID_H]]))</f>
        <v/>
      </c>
      <c r="AJ537" s="27" t="str">
        <f ca="1">IF(NOTA[[#This Row],[TGL.NOTA]]="",IF(NOTA[[#This Row],[SUPPLIER_H]]="","",AJ536),MONTH(NOTA[[#This Row],[TGL.NOTA]]))</f>
        <v/>
      </c>
      <c r="AK537" s="27" t="str">
        <f>LOWER(SUBSTITUTE(SUBSTITUTE(SUBSTITUTE(SUBSTITUTE(SUBSTITUTE(SUBSTITUTE(SUBSTITUTE(SUBSTITUTE(SUBSTITUTE(NOTA[NAMA BARANG]," ",),".",""),"-",""),"(",""),")",""),",",""),"/",""),"""",""),"+",""))</f>
        <v/>
      </c>
      <c r="AL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7" s="27" t="str">
        <f>IF(NOTA[[#This Row],[CONCAT4]]="","",_xlfn.IFNA(MATCH(NOTA[[#This Row],[CONCAT4]],[2]!RAW[CONCAT_H],0),FALSE))</f>
        <v/>
      </c>
      <c r="AP537" s="146" t="str">
        <f>IF(NOTA[[#This Row],[CONCAT1]]="","",MATCH(NOTA[[#This Row],[CONCAT1]],[3]!db[NB NOTA_C],0)+1)</f>
        <v/>
      </c>
    </row>
    <row r="538" spans="1:42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 t="str">
        <f ca="1">IF(NOTA[[#This Row],[NAMA BARANG]]="","",INDEX(NOTA[ID],MATCH(,INDIRECT(ADDRESS(ROW(NOTA[ID]),COLUMN(NOTA[ID]))&amp;":"&amp;ADDRESS(ROW(),COLUMN(NOTA[ID]))),-1)))</f>
        <v/>
      </c>
      <c r="E538" s="94"/>
      <c r="F538" s="95"/>
      <c r="G538" s="95"/>
      <c r="H538" s="96"/>
      <c r="I538" s="95"/>
      <c r="J538" s="97"/>
      <c r="K538" s="95"/>
      <c r="L538" s="95"/>
      <c r="M538" s="98"/>
      <c r="N538" s="95"/>
      <c r="O538" s="95"/>
      <c r="P538" s="99"/>
      <c r="Q538" s="100"/>
      <c r="R538" s="98"/>
      <c r="S538" s="101"/>
      <c r="T538" s="101"/>
      <c r="U538" s="102"/>
      <c r="V538" s="103"/>
      <c r="W538" s="40" t="str">
        <f>IF(NOTA[[#This Row],[HARGA/ CTN]]="",NOTA[[#This Row],[JUMLAH_H]],NOTA[[#This Row],[HARGA/ CTN]]*IF(NOTA[[#This Row],[C]]="",0,NOTA[[#This Row],[C]]))</f>
        <v/>
      </c>
      <c r="X538" s="40" t="str">
        <f>IF(NOTA[[#This Row],[JUMLAH]]="","",NOTA[[#This Row],[JUMLAH]]*NOTA[[#This Row],[DISC 1]])</f>
        <v/>
      </c>
      <c r="Y538" s="40" t="str">
        <f>IF(NOTA[[#This Row],[JUMLAH]]="","",(NOTA[[#This Row],[JUMLAH]]-NOTA[[#This Row],[DISC 1-]])*NOTA[[#This Row],[DISC 2]])</f>
        <v/>
      </c>
      <c r="Z538" s="40" t="str">
        <f>IF(NOTA[[#This Row],[JUMLAH]]="","",NOTA[[#This Row],[DISC 1-]]+NOTA[[#This Row],[DISC 2-]])</f>
        <v/>
      </c>
      <c r="AA538" s="40" t="str">
        <f>IF(NOTA[[#This Row],[JUMLAH]]="","",NOTA[[#This Row],[JUMLAH]]-NOTA[[#This Row],[DISC]])</f>
        <v/>
      </c>
      <c r="AB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40" t="str">
        <f>IF(OR(NOTA[[#This Row],[QTY]]="",NOTA[[#This Row],[HARGA SATUAN]]="",),"",NOTA[[#This Row],[QTY]]*NOTA[[#This Row],[HARGA SATUAN]])</f>
        <v/>
      </c>
      <c r="AF538" s="37" t="str">
        <f ca="1">IF(NOTA[ID_H]="","",INDEX(NOTA[TANGGAL],MATCH(,INDIRECT(ADDRESS(ROW(NOTA[TANGGAL]),COLUMN(NOTA[TANGGAL]))&amp;":"&amp;ADDRESS(ROW(),COLUMN(NOTA[TANGGAL]))),-1)))</f>
        <v/>
      </c>
      <c r="AG538" s="35" t="str">
        <f ca="1">IF(NOTA[[#This Row],[NAMA BARANG]]="","",INDEX(NOTA[SUPPLIER],MATCH(,INDIRECT(ADDRESS(ROW(NOTA[ID]),COLUMN(NOTA[ID]))&amp;":"&amp;ADDRESS(ROW(),COLUMN(NOTA[ID]))),-1)))</f>
        <v/>
      </c>
      <c r="AH538" s="35" t="str">
        <f ca="1">IF(NOTA[[#This Row],[ID_H]]="","",IF(NOTA[[#This Row],[FAKTUR]]="",INDIRECT(ADDRESS(ROW()-1,COLUMN())),NOTA[[#This Row],[FAKTUR]]))</f>
        <v/>
      </c>
      <c r="AI538" s="27" t="str">
        <f ca="1">IF(NOTA[[#This Row],[ID]]="","",COUNTIF(NOTA[ID_H],NOTA[[#This Row],[ID_H]]))</f>
        <v/>
      </c>
      <c r="AJ538" s="27" t="str">
        <f ca="1">IF(NOTA[[#This Row],[TGL.NOTA]]="",IF(NOTA[[#This Row],[SUPPLIER_H]]="","",AJ537),MONTH(NOTA[[#This Row],[TGL.NOTA]]))</f>
        <v/>
      </c>
      <c r="AK538" s="27" t="str">
        <f>LOWER(SUBSTITUTE(SUBSTITUTE(SUBSTITUTE(SUBSTITUTE(SUBSTITUTE(SUBSTITUTE(SUBSTITUTE(SUBSTITUTE(SUBSTITUTE(NOTA[NAMA BARANG]," ",),".",""),"-",""),"(",""),")",""),",",""),"/",""),"""",""),"+",""))</f>
        <v/>
      </c>
      <c r="AL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8" s="27" t="str">
        <f>IF(NOTA[[#This Row],[CONCAT4]]="","",_xlfn.IFNA(MATCH(NOTA[[#This Row],[CONCAT4]],[2]!RAW[CONCAT_H],0),FALSE))</f>
        <v/>
      </c>
      <c r="AP538" s="146" t="str">
        <f>IF(NOTA[[#This Row],[CONCAT1]]="","",MATCH(NOTA[[#This Row],[CONCAT1]],[3]!db[NB NOTA_C],0)+1)</f>
        <v/>
      </c>
    </row>
    <row r="539" spans="1:42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 t="str">
        <f ca="1">IF(NOTA[[#This Row],[NAMA BARANG]]="","",INDEX(NOTA[ID],MATCH(,INDIRECT(ADDRESS(ROW(NOTA[ID]),COLUMN(NOTA[ID]))&amp;":"&amp;ADDRESS(ROW(),COLUMN(NOTA[ID]))),-1)))</f>
        <v/>
      </c>
      <c r="E539" s="94"/>
      <c r="F539" s="95"/>
      <c r="G539" s="95"/>
      <c r="H539" s="96"/>
      <c r="I539" s="95"/>
      <c r="J539" s="97"/>
      <c r="K539" s="95"/>
      <c r="L539" s="95"/>
      <c r="M539" s="98"/>
      <c r="N539" s="95"/>
      <c r="O539" s="95"/>
      <c r="P539" s="99"/>
      <c r="Q539" s="100"/>
      <c r="R539" s="98"/>
      <c r="S539" s="101"/>
      <c r="T539" s="101"/>
      <c r="U539" s="102"/>
      <c r="V539" s="103"/>
      <c r="W539" s="40" t="str">
        <f>IF(NOTA[[#This Row],[HARGA/ CTN]]="",NOTA[[#This Row],[JUMLAH_H]],NOTA[[#This Row],[HARGA/ CTN]]*IF(NOTA[[#This Row],[C]]="",0,NOTA[[#This Row],[C]]))</f>
        <v/>
      </c>
      <c r="X539" s="40" t="str">
        <f>IF(NOTA[[#This Row],[JUMLAH]]="","",NOTA[[#This Row],[JUMLAH]]*NOTA[[#This Row],[DISC 1]])</f>
        <v/>
      </c>
      <c r="Y539" s="40" t="str">
        <f>IF(NOTA[[#This Row],[JUMLAH]]="","",(NOTA[[#This Row],[JUMLAH]]-NOTA[[#This Row],[DISC 1-]])*NOTA[[#This Row],[DISC 2]])</f>
        <v/>
      </c>
      <c r="Z539" s="40" t="str">
        <f>IF(NOTA[[#This Row],[JUMLAH]]="","",NOTA[[#This Row],[DISC 1-]]+NOTA[[#This Row],[DISC 2-]])</f>
        <v/>
      </c>
      <c r="AA539" s="40" t="str">
        <f>IF(NOTA[[#This Row],[JUMLAH]]="","",NOTA[[#This Row],[JUMLAH]]-NOTA[[#This Row],[DISC]])</f>
        <v/>
      </c>
      <c r="AB5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40" t="str">
        <f>IF(OR(NOTA[[#This Row],[QTY]]="",NOTA[[#This Row],[HARGA SATUAN]]="",),"",NOTA[[#This Row],[QTY]]*NOTA[[#This Row],[HARGA SATUAN]])</f>
        <v/>
      </c>
      <c r="AF539" s="37" t="str">
        <f ca="1">IF(NOTA[ID_H]="","",INDEX(NOTA[TANGGAL],MATCH(,INDIRECT(ADDRESS(ROW(NOTA[TANGGAL]),COLUMN(NOTA[TANGGAL]))&amp;":"&amp;ADDRESS(ROW(),COLUMN(NOTA[TANGGAL]))),-1)))</f>
        <v/>
      </c>
      <c r="AG539" s="35" t="str">
        <f ca="1">IF(NOTA[[#This Row],[NAMA BARANG]]="","",INDEX(NOTA[SUPPLIER],MATCH(,INDIRECT(ADDRESS(ROW(NOTA[ID]),COLUMN(NOTA[ID]))&amp;":"&amp;ADDRESS(ROW(),COLUMN(NOTA[ID]))),-1)))</f>
        <v/>
      </c>
      <c r="AH539" s="35" t="str">
        <f ca="1">IF(NOTA[[#This Row],[ID_H]]="","",IF(NOTA[[#This Row],[FAKTUR]]="",INDIRECT(ADDRESS(ROW()-1,COLUMN())),NOTA[[#This Row],[FAKTUR]]))</f>
        <v/>
      </c>
      <c r="AI539" s="27" t="str">
        <f ca="1">IF(NOTA[[#This Row],[ID]]="","",COUNTIF(NOTA[ID_H],NOTA[[#This Row],[ID_H]]))</f>
        <v/>
      </c>
      <c r="AJ539" s="27" t="str">
        <f ca="1">IF(NOTA[[#This Row],[TGL.NOTA]]="",IF(NOTA[[#This Row],[SUPPLIER_H]]="","",AJ538),MONTH(NOTA[[#This Row],[TGL.NOTA]]))</f>
        <v/>
      </c>
      <c r="AK539" s="27" t="str">
        <f>LOWER(SUBSTITUTE(SUBSTITUTE(SUBSTITUTE(SUBSTITUTE(SUBSTITUTE(SUBSTITUTE(SUBSTITUTE(SUBSTITUTE(SUBSTITUTE(NOTA[NAMA BARANG]," ",),".",""),"-",""),"(",""),")",""),",",""),"/",""),"""",""),"+",""))</f>
        <v/>
      </c>
      <c r="AL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9" s="27" t="str">
        <f>IF(NOTA[[#This Row],[CONCAT4]]="","",_xlfn.IFNA(MATCH(NOTA[[#This Row],[CONCAT4]],[2]!RAW[CONCAT_H],0),FALSE))</f>
        <v/>
      </c>
      <c r="AP539" s="146" t="str">
        <f>IF(NOTA[[#This Row],[CONCAT1]]="","",MATCH(NOTA[[#This Row],[CONCAT1]],[3]!db[NB NOTA_C],0)+1)</f>
        <v/>
      </c>
    </row>
    <row r="540" spans="1:42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4"/>
      <c r="F540" s="95"/>
      <c r="G540" s="95"/>
      <c r="H540" s="96"/>
      <c r="I540" s="95"/>
      <c r="J540" s="97"/>
      <c r="K540" s="95"/>
      <c r="L540" s="95"/>
      <c r="M540" s="98"/>
      <c r="N540" s="95"/>
      <c r="O540" s="95"/>
      <c r="P540" s="99"/>
      <c r="Q540" s="100"/>
      <c r="R540" s="98"/>
      <c r="S540" s="101"/>
      <c r="T540" s="101"/>
      <c r="U540" s="102"/>
      <c r="V540" s="103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40" t="str">
        <f>IF(OR(NOTA[[#This Row],[QTY]]="",NOTA[[#This Row],[HARGA SATUAN]]="",),"",NOTA[[#This Row],[QTY]]*NOTA[[#This Row],[HARGA SATUAN]])</f>
        <v/>
      </c>
      <c r="AF540" s="37" t="str">
        <f ca="1">IF(NOTA[ID_H]="","",INDEX(NOTA[TANGGAL],MATCH(,INDIRECT(ADDRESS(ROW(NOTA[TANGGAL]),COLUMN(NOTA[TANGGAL]))&amp;":"&amp;ADDRESS(ROW(),COLUMN(NOTA[TANGGAL]))),-1)))</f>
        <v/>
      </c>
      <c r="AG540" s="35" t="str">
        <f ca="1">IF(NOTA[[#This Row],[NAMA BARANG]]="","",INDEX(NOTA[SUPPLIER],MATCH(,INDIRECT(ADDRESS(ROW(NOTA[ID]),COLUMN(NOTA[ID]))&amp;":"&amp;ADDRESS(ROW(),COLUMN(NOTA[ID]))),-1)))</f>
        <v/>
      </c>
      <c r="AH540" s="35" t="str">
        <f ca="1">IF(NOTA[[#This Row],[ID_H]]="","",IF(NOTA[[#This Row],[FAKTUR]]="",INDIRECT(ADDRESS(ROW()-1,COLUMN())),NOTA[[#This Row],[FAKTUR]]))</f>
        <v/>
      </c>
      <c r="AI540" s="27" t="str">
        <f ca="1">IF(NOTA[[#This Row],[ID]]="","",COUNTIF(NOTA[ID_H],NOTA[[#This Row],[ID_H]]))</f>
        <v/>
      </c>
      <c r="AJ540" s="27" t="str">
        <f ca="1">IF(NOTA[[#This Row],[TGL.NOTA]]="",IF(NOTA[[#This Row],[SUPPLIER_H]]="","",AJ539),MONTH(NOTA[[#This Row],[TGL.NOTA]]))</f>
        <v/>
      </c>
      <c r="AK540" s="27" t="str">
        <f>LOWER(SUBSTITUTE(SUBSTITUTE(SUBSTITUTE(SUBSTITUTE(SUBSTITUTE(SUBSTITUTE(SUBSTITUTE(SUBSTITUTE(SUBSTITUTE(NOTA[NAMA BARANG]," ",),".",""),"-",""),"(",""),")",""),",",""),"/",""),"""",""),"+",""))</f>
        <v/>
      </c>
      <c r="AL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0" s="27" t="str">
        <f>IF(NOTA[[#This Row],[CONCAT4]]="","",_xlfn.IFNA(MATCH(NOTA[[#This Row],[CONCAT4]],[2]!RAW[CONCAT_H],0),FALSE))</f>
        <v/>
      </c>
      <c r="AP540" s="146" t="str">
        <f>IF(NOTA[[#This Row],[CONCAT1]]="","",MATCH(NOTA[[#This Row],[CONCAT1]],[3]!db[NB NOTA_C],0)+1)</f>
        <v/>
      </c>
    </row>
    <row r="541" spans="1:42" ht="20.100000000000001" customHeight="1" x14ac:dyDescent="0.25">
      <c r="A5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6" t="str">
        <f>IF(NOTA[[#This Row],[ID_P]]="","",MATCH(NOTA[[#This Row],[ID_P]],[1]!B_MSK[N_ID],0))</f>
        <v/>
      </c>
      <c r="D541" s="36" t="str">
        <f ca="1">IF(NOTA[[#This Row],[NAMA BARANG]]="","",INDEX(NOTA[ID],MATCH(,INDIRECT(ADDRESS(ROW(NOTA[ID]),COLUMN(NOTA[ID]))&amp;":"&amp;ADDRESS(ROW(),COLUMN(NOTA[ID]))),-1)))</f>
        <v/>
      </c>
      <c r="E541" s="94"/>
      <c r="F541" s="95"/>
      <c r="G541" s="95"/>
      <c r="H541" s="96"/>
      <c r="I541" s="95"/>
      <c r="J541" s="97"/>
      <c r="K541" s="95"/>
      <c r="L541" s="95"/>
      <c r="M541" s="98"/>
      <c r="N541" s="95"/>
      <c r="O541" s="95"/>
      <c r="P541" s="99"/>
      <c r="Q541" s="100"/>
      <c r="R541" s="98"/>
      <c r="S541" s="101"/>
      <c r="T541" s="101"/>
      <c r="U541" s="102"/>
      <c r="V541" s="103"/>
      <c r="W541" s="40" t="str">
        <f>IF(NOTA[[#This Row],[HARGA/ CTN]]="",NOTA[[#This Row],[JUMLAH_H]],NOTA[[#This Row],[HARGA/ CTN]]*IF(NOTA[[#This Row],[C]]="",0,NOTA[[#This Row],[C]]))</f>
        <v/>
      </c>
      <c r="X541" s="40" t="str">
        <f>IF(NOTA[[#This Row],[JUMLAH]]="","",NOTA[[#This Row],[JUMLAH]]*NOTA[[#This Row],[DISC 1]])</f>
        <v/>
      </c>
      <c r="Y541" s="40" t="str">
        <f>IF(NOTA[[#This Row],[JUMLAH]]="","",(NOTA[[#This Row],[JUMLAH]]-NOTA[[#This Row],[DISC 1-]])*NOTA[[#This Row],[DISC 2]])</f>
        <v/>
      </c>
      <c r="Z541" s="40" t="str">
        <f>IF(NOTA[[#This Row],[JUMLAH]]="","",NOTA[[#This Row],[DISC 1-]]+NOTA[[#This Row],[DISC 2-]])</f>
        <v/>
      </c>
      <c r="AA541" s="40" t="str">
        <f>IF(NOTA[[#This Row],[JUMLAH]]="","",NOTA[[#This Row],[JUMLAH]]-NOTA[[#This Row],[DISC]])</f>
        <v/>
      </c>
      <c r="AB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40" t="str">
        <f>IF(OR(NOTA[[#This Row],[QTY]]="",NOTA[[#This Row],[HARGA SATUAN]]="",),"",NOTA[[#This Row],[QTY]]*NOTA[[#This Row],[HARGA SATUAN]])</f>
        <v/>
      </c>
      <c r="AF541" s="37" t="str">
        <f ca="1">IF(NOTA[ID_H]="","",INDEX(NOTA[TANGGAL],MATCH(,INDIRECT(ADDRESS(ROW(NOTA[TANGGAL]),COLUMN(NOTA[TANGGAL]))&amp;":"&amp;ADDRESS(ROW(),COLUMN(NOTA[TANGGAL]))),-1)))</f>
        <v/>
      </c>
      <c r="AG541" s="35" t="str">
        <f ca="1">IF(NOTA[[#This Row],[NAMA BARANG]]="","",INDEX(NOTA[SUPPLIER],MATCH(,INDIRECT(ADDRESS(ROW(NOTA[ID]),COLUMN(NOTA[ID]))&amp;":"&amp;ADDRESS(ROW(),COLUMN(NOTA[ID]))),-1)))</f>
        <v/>
      </c>
      <c r="AH541" s="35" t="str">
        <f ca="1">IF(NOTA[[#This Row],[ID_H]]="","",IF(NOTA[[#This Row],[FAKTUR]]="",INDIRECT(ADDRESS(ROW()-1,COLUMN())),NOTA[[#This Row],[FAKTUR]]))</f>
        <v/>
      </c>
      <c r="AI541" s="27" t="str">
        <f ca="1">IF(NOTA[[#This Row],[ID]]="","",COUNTIF(NOTA[ID_H],NOTA[[#This Row],[ID_H]]))</f>
        <v/>
      </c>
      <c r="AJ541" s="27" t="str">
        <f ca="1">IF(NOTA[[#This Row],[TGL.NOTA]]="",IF(NOTA[[#This Row],[SUPPLIER_H]]="","",AJ540),MONTH(NOTA[[#This Row],[TGL.NOTA]]))</f>
        <v/>
      </c>
      <c r="AK541" s="27" t="str">
        <f>LOWER(SUBSTITUTE(SUBSTITUTE(SUBSTITUTE(SUBSTITUTE(SUBSTITUTE(SUBSTITUTE(SUBSTITUTE(SUBSTITUTE(SUBSTITUTE(NOTA[NAMA BARANG]," ",),".",""),"-",""),"(",""),")",""),",",""),"/",""),"""",""),"+",""))</f>
        <v/>
      </c>
      <c r="AL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1" s="27" t="str">
        <f>IF(NOTA[[#This Row],[CONCAT4]]="","",_xlfn.IFNA(MATCH(NOTA[[#This Row],[CONCAT4]],[2]!RAW[CONCAT_H],0),FALSE))</f>
        <v/>
      </c>
      <c r="AP541" s="146" t="str">
        <f>IF(NOTA[[#This Row],[CONCAT1]]="","",MATCH(NOTA[[#This Row],[CONCAT1]],[3]!db[NB NOTA_C],0)+1)</f>
        <v/>
      </c>
    </row>
    <row r="542" spans="1:42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4"/>
      <c r="F542" s="95"/>
      <c r="G542" s="95"/>
      <c r="H542" s="96"/>
      <c r="I542" s="95"/>
      <c r="J542" s="97"/>
      <c r="K542" s="95"/>
      <c r="L542" s="95"/>
      <c r="M542" s="98"/>
      <c r="N542" s="95"/>
      <c r="O542" s="95"/>
      <c r="P542" s="99"/>
      <c r="Q542" s="100"/>
      <c r="R542" s="98"/>
      <c r="S542" s="101"/>
      <c r="T542" s="101"/>
      <c r="U542" s="102"/>
      <c r="V542" s="103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40" t="str">
        <f>IF(OR(NOTA[[#This Row],[QTY]]="",NOTA[[#This Row],[HARGA SATUAN]]="",),"",NOTA[[#This Row],[QTY]]*NOTA[[#This Row],[HARGA SATUAN]])</f>
        <v/>
      </c>
      <c r="AF542" s="37" t="str">
        <f ca="1">IF(NOTA[ID_H]="","",INDEX(NOTA[TANGGAL],MATCH(,INDIRECT(ADDRESS(ROW(NOTA[TANGGAL]),COLUMN(NOTA[TANGGAL]))&amp;":"&amp;ADDRESS(ROW(),COLUMN(NOTA[TANGGAL]))),-1)))</f>
        <v/>
      </c>
      <c r="AG542" s="35" t="str">
        <f ca="1">IF(NOTA[[#This Row],[NAMA BARANG]]="","",INDEX(NOTA[SUPPLIER],MATCH(,INDIRECT(ADDRESS(ROW(NOTA[ID]),COLUMN(NOTA[ID]))&amp;":"&amp;ADDRESS(ROW(),COLUMN(NOTA[ID]))),-1)))</f>
        <v/>
      </c>
      <c r="AH542" s="35" t="str">
        <f ca="1">IF(NOTA[[#This Row],[ID_H]]="","",IF(NOTA[[#This Row],[FAKTUR]]="",INDIRECT(ADDRESS(ROW()-1,COLUMN())),NOTA[[#This Row],[FAKTUR]]))</f>
        <v/>
      </c>
      <c r="AI542" s="27" t="str">
        <f ca="1">IF(NOTA[[#This Row],[ID]]="","",COUNTIF(NOTA[ID_H],NOTA[[#This Row],[ID_H]]))</f>
        <v/>
      </c>
      <c r="AJ542" s="27" t="str">
        <f ca="1">IF(NOTA[[#This Row],[TGL.NOTA]]="",IF(NOTA[[#This Row],[SUPPLIER_H]]="","",AJ541),MONTH(NOTA[[#This Row],[TGL.NOTA]]))</f>
        <v/>
      </c>
      <c r="AK542" s="27" t="str">
        <f>LOWER(SUBSTITUTE(SUBSTITUTE(SUBSTITUTE(SUBSTITUTE(SUBSTITUTE(SUBSTITUTE(SUBSTITUTE(SUBSTITUTE(SUBSTITUTE(NOTA[NAMA BARANG]," ",),".",""),"-",""),"(",""),")",""),",",""),"/",""),"""",""),"+",""))</f>
        <v/>
      </c>
      <c r="AL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2" s="27" t="str">
        <f>IF(NOTA[[#This Row],[CONCAT4]]="","",_xlfn.IFNA(MATCH(NOTA[[#This Row],[CONCAT4]],[2]!RAW[CONCAT_H],0),FALSE))</f>
        <v/>
      </c>
      <c r="AP542" s="146" t="str">
        <f>IF(NOTA[[#This Row],[CONCAT1]]="","",MATCH(NOTA[[#This Row],[CONCAT1]],[3]!db[NB NOTA_C],0)+1)</f>
        <v/>
      </c>
    </row>
    <row r="543" spans="1:42" ht="20.100000000000001" customHeight="1" x14ac:dyDescent="0.25">
      <c r="A5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6" t="str">
        <f>IF(NOTA[[#This Row],[ID_P]]="","",MATCH(NOTA[[#This Row],[ID_P]],[1]!B_MSK[N_ID],0))</f>
        <v/>
      </c>
      <c r="D543" s="36" t="str">
        <f ca="1">IF(NOTA[[#This Row],[NAMA BARANG]]="","",INDEX(NOTA[ID],MATCH(,INDIRECT(ADDRESS(ROW(NOTA[ID]),COLUMN(NOTA[ID]))&amp;":"&amp;ADDRESS(ROW(),COLUMN(NOTA[ID]))),-1)))</f>
        <v/>
      </c>
      <c r="E543" s="94"/>
      <c r="F543" s="95"/>
      <c r="G543" s="95"/>
      <c r="H543" s="96"/>
      <c r="I543" s="95"/>
      <c r="J543" s="97"/>
      <c r="K543" s="95"/>
      <c r="L543" s="95"/>
      <c r="M543" s="98"/>
      <c r="N543" s="95"/>
      <c r="O543" s="95"/>
      <c r="P543" s="99"/>
      <c r="Q543" s="100"/>
      <c r="R543" s="98"/>
      <c r="S543" s="101"/>
      <c r="T543" s="101"/>
      <c r="U543" s="102"/>
      <c r="V543" s="103"/>
      <c r="W543" s="40" t="str">
        <f>IF(NOTA[[#This Row],[HARGA/ CTN]]="",NOTA[[#This Row],[JUMLAH_H]],NOTA[[#This Row],[HARGA/ CTN]]*IF(NOTA[[#This Row],[C]]="",0,NOTA[[#This Row],[C]]))</f>
        <v/>
      </c>
      <c r="X543" s="40" t="str">
        <f>IF(NOTA[[#This Row],[JUMLAH]]="","",NOTA[[#This Row],[JUMLAH]]*NOTA[[#This Row],[DISC 1]])</f>
        <v/>
      </c>
      <c r="Y543" s="40" t="str">
        <f>IF(NOTA[[#This Row],[JUMLAH]]="","",(NOTA[[#This Row],[JUMLAH]]-NOTA[[#This Row],[DISC 1-]])*NOTA[[#This Row],[DISC 2]])</f>
        <v/>
      </c>
      <c r="Z543" s="40" t="str">
        <f>IF(NOTA[[#This Row],[JUMLAH]]="","",NOTA[[#This Row],[DISC 1-]]+NOTA[[#This Row],[DISC 2-]])</f>
        <v/>
      </c>
      <c r="AA543" s="40" t="str">
        <f>IF(NOTA[[#This Row],[JUMLAH]]="","",NOTA[[#This Row],[JUMLAH]]-NOTA[[#This Row],[DISC]])</f>
        <v/>
      </c>
      <c r="AB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40" t="str">
        <f>IF(OR(NOTA[[#This Row],[QTY]]="",NOTA[[#This Row],[HARGA SATUAN]]="",),"",NOTA[[#This Row],[QTY]]*NOTA[[#This Row],[HARGA SATUAN]])</f>
        <v/>
      </c>
      <c r="AF543" s="37" t="str">
        <f ca="1">IF(NOTA[ID_H]="","",INDEX(NOTA[TANGGAL],MATCH(,INDIRECT(ADDRESS(ROW(NOTA[TANGGAL]),COLUMN(NOTA[TANGGAL]))&amp;":"&amp;ADDRESS(ROW(),COLUMN(NOTA[TANGGAL]))),-1)))</f>
        <v/>
      </c>
      <c r="AG543" s="35" t="str">
        <f ca="1">IF(NOTA[[#This Row],[NAMA BARANG]]="","",INDEX(NOTA[SUPPLIER],MATCH(,INDIRECT(ADDRESS(ROW(NOTA[ID]),COLUMN(NOTA[ID]))&amp;":"&amp;ADDRESS(ROW(),COLUMN(NOTA[ID]))),-1)))</f>
        <v/>
      </c>
      <c r="AH543" s="35" t="str">
        <f ca="1">IF(NOTA[[#This Row],[ID_H]]="","",IF(NOTA[[#This Row],[FAKTUR]]="",INDIRECT(ADDRESS(ROW()-1,COLUMN())),NOTA[[#This Row],[FAKTUR]]))</f>
        <v/>
      </c>
      <c r="AI543" s="27" t="str">
        <f ca="1">IF(NOTA[[#This Row],[ID]]="","",COUNTIF(NOTA[ID_H],NOTA[[#This Row],[ID_H]]))</f>
        <v/>
      </c>
      <c r="AJ543" s="27" t="str">
        <f ca="1">IF(NOTA[[#This Row],[TGL.NOTA]]="",IF(NOTA[[#This Row],[SUPPLIER_H]]="","",AJ542),MONTH(NOTA[[#This Row],[TGL.NOTA]]))</f>
        <v/>
      </c>
      <c r="AK543" s="27" t="str">
        <f>LOWER(SUBSTITUTE(SUBSTITUTE(SUBSTITUTE(SUBSTITUTE(SUBSTITUTE(SUBSTITUTE(SUBSTITUTE(SUBSTITUTE(SUBSTITUTE(NOTA[NAMA BARANG]," ",),".",""),"-",""),"(",""),")",""),",",""),"/",""),"""",""),"+",""))</f>
        <v/>
      </c>
      <c r="AL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3" s="27" t="str">
        <f>IF(NOTA[[#This Row],[CONCAT4]]="","",_xlfn.IFNA(MATCH(NOTA[[#This Row],[CONCAT4]],[2]!RAW[CONCAT_H],0),FALSE))</f>
        <v/>
      </c>
      <c r="AP543" s="146" t="str">
        <f>IF(NOTA[[#This Row],[CONCAT1]]="","",MATCH(NOTA[[#This Row],[CONCAT1]],[3]!db[NB NOTA_C],0)+1)</f>
        <v/>
      </c>
    </row>
    <row r="544" spans="1:42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 t="str">
        <f ca="1">IF(NOTA[[#This Row],[NAMA BARANG]]="","",INDEX(NOTA[ID],MATCH(,INDIRECT(ADDRESS(ROW(NOTA[ID]),COLUMN(NOTA[ID]))&amp;":"&amp;ADDRESS(ROW(),COLUMN(NOTA[ID]))),-1)))</f>
        <v/>
      </c>
      <c r="E544" s="94"/>
      <c r="F544" s="95"/>
      <c r="G544" s="95"/>
      <c r="H544" s="96"/>
      <c r="I544" s="95"/>
      <c r="J544" s="97"/>
      <c r="K544" s="95"/>
      <c r="L544" s="95"/>
      <c r="M544" s="98"/>
      <c r="N544" s="95"/>
      <c r="O544" s="95"/>
      <c r="P544" s="99"/>
      <c r="Q544" s="100"/>
      <c r="R544" s="98"/>
      <c r="S544" s="101"/>
      <c r="T544" s="101"/>
      <c r="U544" s="102"/>
      <c r="V544" s="103"/>
      <c r="W544" s="40" t="str">
        <f>IF(NOTA[[#This Row],[HARGA/ CTN]]="",NOTA[[#This Row],[JUMLAH_H]],NOTA[[#This Row],[HARGA/ CTN]]*IF(NOTA[[#This Row],[C]]="",0,NOTA[[#This Row],[C]]))</f>
        <v/>
      </c>
      <c r="X544" s="40" t="str">
        <f>IF(NOTA[[#This Row],[JUMLAH]]="","",NOTA[[#This Row],[JUMLAH]]*NOTA[[#This Row],[DISC 1]])</f>
        <v/>
      </c>
      <c r="Y544" s="40" t="str">
        <f>IF(NOTA[[#This Row],[JUMLAH]]="","",(NOTA[[#This Row],[JUMLAH]]-NOTA[[#This Row],[DISC 1-]])*NOTA[[#This Row],[DISC 2]])</f>
        <v/>
      </c>
      <c r="Z544" s="40" t="str">
        <f>IF(NOTA[[#This Row],[JUMLAH]]="","",NOTA[[#This Row],[DISC 1-]]+NOTA[[#This Row],[DISC 2-]])</f>
        <v/>
      </c>
      <c r="AA544" s="40" t="str">
        <f>IF(NOTA[[#This Row],[JUMLAH]]="","",NOTA[[#This Row],[JUMLAH]]-NOTA[[#This Row],[DISC]])</f>
        <v/>
      </c>
      <c r="AB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40" t="str">
        <f>IF(OR(NOTA[[#This Row],[QTY]]="",NOTA[[#This Row],[HARGA SATUAN]]="",),"",NOTA[[#This Row],[QTY]]*NOTA[[#This Row],[HARGA SATUAN]])</f>
        <v/>
      </c>
      <c r="AF544" s="37" t="str">
        <f ca="1">IF(NOTA[ID_H]="","",INDEX(NOTA[TANGGAL],MATCH(,INDIRECT(ADDRESS(ROW(NOTA[TANGGAL]),COLUMN(NOTA[TANGGAL]))&amp;":"&amp;ADDRESS(ROW(),COLUMN(NOTA[TANGGAL]))),-1)))</f>
        <v/>
      </c>
      <c r="AG544" s="35" t="str">
        <f ca="1">IF(NOTA[[#This Row],[NAMA BARANG]]="","",INDEX(NOTA[SUPPLIER],MATCH(,INDIRECT(ADDRESS(ROW(NOTA[ID]),COLUMN(NOTA[ID]))&amp;":"&amp;ADDRESS(ROW(),COLUMN(NOTA[ID]))),-1)))</f>
        <v/>
      </c>
      <c r="AH544" s="35" t="str">
        <f ca="1">IF(NOTA[[#This Row],[ID_H]]="","",IF(NOTA[[#This Row],[FAKTUR]]="",INDIRECT(ADDRESS(ROW()-1,COLUMN())),NOTA[[#This Row],[FAKTUR]]))</f>
        <v/>
      </c>
      <c r="AI544" s="27" t="str">
        <f ca="1">IF(NOTA[[#This Row],[ID]]="","",COUNTIF(NOTA[ID_H],NOTA[[#This Row],[ID_H]]))</f>
        <v/>
      </c>
      <c r="AJ544" s="27" t="str">
        <f ca="1">IF(NOTA[[#This Row],[TGL.NOTA]]="",IF(NOTA[[#This Row],[SUPPLIER_H]]="","",AJ543),MONTH(NOTA[[#This Row],[TGL.NOTA]]))</f>
        <v/>
      </c>
      <c r="AK544" s="27" t="str">
        <f>LOWER(SUBSTITUTE(SUBSTITUTE(SUBSTITUTE(SUBSTITUTE(SUBSTITUTE(SUBSTITUTE(SUBSTITUTE(SUBSTITUTE(SUBSTITUTE(NOTA[NAMA BARANG]," ",),".",""),"-",""),"(",""),")",""),",",""),"/",""),"""",""),"+",""))</f>
        <v/>
      </c>
      <c r="AL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4" s="27" t="str">
        <f>IF(NOTA[[#This Row],[CONCAT4]]="","",_xlfn.IFNA(MATCH(NOTA[[#This Row],[CONCAT4]],[2]!RAW[CONCAT_H],0),FALSE))</f>
        <v/>
      </c>
      <c r="AP544" s="146" t="str">
        <f>IF(NOTA[[#This Row],[CONCAT1]]="","",MATCH(NOTA[[#This Row],[CONCAT1]],[3]!db[NB NOTA_C],0)+1)</f>
        <v/>
      </c>
    </row>
    <row r="545" spans="1:42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14"/>
      <c r="F545" s="16"/>
      <c r="G545" s="16"/>
      <c r="H545" s="20"/>
      <c r="I545" s="16"/>
      <c r="J545" s="37"/>
      <c r="K545" s="16"/>
      <c r="L545" s="16"/>
      <c r="M545" s="28"/>
      <c r="N545" s="16"/>
      <c r="O545" s="16"/>
      <c r="P545" s="35"/>
      <c r="Q545" s="38"/>
      <c r="R545" s="28"/>
      <c r="S545" s="39"/>
      <c r="T545" s="39"/>
      <c r="U545" s="40"/>
      <c r="V545" s="26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40" t="str">
        <f>IF(OR(NOTA[[#This Row],[QTY]]="",NOTA[[#This Row],[HARGA SATUAN]]="",),"",NOTA[[#This Row],[QTY]]*NOTA[[#This Row],[HARGA SATUAN]])</f>
        <v/>
      </c>
      <c r="AF545" s="37" t="str">
        <f ca="1">IF(NOTA[ID_H]="","",INDEX(NOTA[TANGGAL],MATCH(,INDIRECT(ADDRESS(ROW(NOTA[TANGGAL]),COLUMN(NOTA[TANGGAL]))&amp;":"&amp;ADDRESS(ROW(),COLUMN(NOTA[TANGGAL]))),-1)))</f>
        <v/>
      </c>
      <c r="AG545" s="35" t="str">
        <f ca="1">IF(NOTA[[#This Row],[NAMA BARANG]]="","",INDEX(NOTA[SUPPLIER],MATCH(,INDIRECT(ADDRESS(ROW(NOTA[ID]),COLUMN(NOTA[ID]))&amp;":"&amp;ADDRESS(ROW(),COLUMN(NOTA[ID]))),-1)))</f>
        <v/>
      </c>
      <c r="AH545" s="35" t="str">
        <f ca="1">IF(NOTA[[#This Row],[ID_H]]="","",IF(NOTA[[#This Row],[FAKTUR]]="",INDIRECT(ADDRESS(ROW()-1,COLUMN())),NOTA[[#This Row],[FAKTUR]]))</f>
        <v/>
      </c>
      <c r="AI545" s="27" t="str">
        <f ca="1">IF(NOTA[[#This Row],[ID]]="","",COUNTIF(NOTA[ID_H],NOTA[[#This Row],[ID_H]]))</f>
        <v/>
      </c>
      <c r="AJ545" s="27" t="str">
        <f ca="1">IF(NOTA[[#This Row],[TGL.NOTA]]="",IF(NOTA[[#This Row],[SUPPLIER_H]]="","",AJ544),MONTH(NOTA[[#This Row],[TGL.NOTA]]))</f>
        <v/>
      </c>
      <c r="AK545" s="27" t="str">
        <f>LOWER(SUBSTITUTE(SUBSTITUTE(SUBSTITUTE(SUBSTITUTE(SUBSTITUTE(SUBSTITUTE(SUBSTITUTE(SUBSTITUTE(SUBSTITUTE(NOTA[NAMA BARANG]," ",),".",""),"-",""),"(",""),")",""),",",""),"/",""),"""",""),"+",""))</f>
        <v/>
      </c>
      <c r="AL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5" s="27" t="str">
        <f>IF(NOTA[[#This Row],[CONCAT4]]="","",_xlfn.IFNA(MATCH(NOTA[[#This Row],[CONCAT4]],[2]!RAW[CONCAT_H],0),FALSE))</f>
        <v/>
      </c>
      <c r="AP545" s="146" t="str">
        <f>IF(NOTA[[#This Row],[CONCAT1]]="","",MATCH(NOTA[[#This Row],[CONCAT1]],[3]!db[NB NOTA_C],0)+1)</f>
        <v/>
      </c>
    </row>
    <row r="546" spans="1:42" ht="20.100000000000001" customHeight="1" x14ac:dyDescent="0.25">
      <c r="A5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6" t="str">
        <f>IF(NOTA[[#This Row],[ID_P]]="","",MATCH(NOTA[[#This Row],[ID_P]],[1]!B_MSK[N_ID],0))</f>
        <v/>
      </c>
      <c r="D546" s="36" t="str">
        <f ca="1">IF(NOTA[[#This Row],[NAMA BARANG]]="","",INDEX(NOTA[ID],MATCH(,INDIRECT(ADDRESS(ROW(NOTA[ID]),COLUMN(NOTA[ID]))&amp;":"&amp;ADDRESS(ROW(),COLUMN(NOTA[ID]))),-1)))</f>
        <v/>
      </c>
      <c r="E546" s="14"/>
      <c r="F546" s="16"/>
      <c r="G546" s="16"/>
      <c r="H546" s="20"/>
      <c r="I546" s="16"/>
      <c r="J546" s="37"/>
      <c r="K546" s="16"/>
      <c r="L546" s="16"/>
      <c r="M546" s="28"/>
      <c r="N546" s="16"/>
      <c r="O546" s="16"/>
      <c r="P546" s="35"/>
      <c r="Q546" s="38"/>
      <c r="R546" s="28"/>
      <c r="S546" s="39"/>
      <c r="T546" s="39"/>
      <c r="U546" s="40"/>
      <c r="V546" s="26"/>
      <c r="W546" s="40" t="str">
        <f>IF(NOTA[[#This Row],[HARGA/ CTN]]="",NOTA[[#This Row],[JUMLAH_H]],NOTA[[#This Row],[HARGA/ CTN]]*IF(NOTA[[#This Row],[C]]="",0,NOTA[[#This Row],[C]]))</f>
        <v/>
      </c>
      <c r="X546" s="40" t="str">
        <f>IF(NOTA[[#This Row],[JUMLAH]]="","",NOTA[[#This Row],[JUMLAH]]*NOTA[[#This Row],[DISC 1]])</f>
        <v/>
      </c>
      <c r="Y546" s="40" t="str">
        <f>IF(NOTA[[#This Row],[JUMLAH]]="","",(NOTA[[#This Row],[JUMLAH]]-NOTA[[#This Row],[DISC 1-]])*NOTA[[#This Row],[DISC 2]])</f>
        <v/>
      </c>
      <c r="Z546" s="40" t="str">
        <f>IF(NOTA[[#This Row],[JUMLAH]]="","",NOTA[[#This Row],[DISC 1-]]+NOTA[[#This Row],[DISC 2-]])</f>
        <v/>
      </c>
      <c r="AA546" s="40" t="str">
        <f>IF(NOTA[[#This Row],[JUMLAH]]="","",NOTA[[#This Row],[JUMLAH]]-NOTA[[#This Row],[DISC]])</f>
        <v/>
      </c>
      <c r="AB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40" t="str">
        <f>IF(OR(NOTA[[#This Row],[QTY]]="",NOTA[[#This Row],[HARGA SATUAN]]="",),"",NOTA[[#This Row],[QTY]]*NOTA[[#This Row],[HARGA SATUAN]])</f>
        <v/>
      </c>
      <c r="AF546" s="37" t="str">
        <f ca="1">IF(NOTA[ID_H]="","",INDEX(NOTA[TANGGAL],MATCH(,INDIRECT(ADDRESS(ROW(NOTA[TANGGAL]),COLUMN(NOTA[TANGGAL]))&amp;":"&amp;ADDRESS(ROW(),COLUMN(NOTA[TANGGAL]))),-1)))</f>
        <v/>
      </c>
      <c r="AG546" s="35" t="str">
        <f ca="1">IF(NOTA[[#This Row],[NAMA BARANG]]="","",INDEX(NOTA[SUPPLIER],MATCH(,INDIRECT(ADDRESS(ROW(NOTA[ID]),COLUMN(NOTA[ID]))&amp;":"&amp;ADDRESS(ROW(),COLUMN(NOTA[ID]))),-1)))</f>
        <v/>
      </c>
      <c r="AH546" s="35" t="str">
        <f ca="1">IF(NOTA[[#This Row],[ID_H]]="","",IF(NOTA[[#This Row],[FAKTUR]]="",INDIRECT(ADDRESS(ROW()-1,COLUMN())),NOTA[[#This Row],[FAKTUR]]))</f>
        <v/>
      </c>
      <c r="AI546" s="27" t="str">
        <f ca="1">IF(NOTA[[#This Row],[ID]]="","",COUNTIF(NOTA[ID_H],NOTA[[#This Row],[ID_H]]))</f>
        <v/>
      </c>
      <c r="AJ546" s="27" t="str">
        <f ca="1">IF(NOTA[[#This Row],[TGL.NOTA]]="",IF(NOTA[[#This Row],[SUPPLIER_H]]="","",AJ545),MONTH(NOTA[[#This Row],[TGL.NOTA]]))</f>
        <v/>
      </c>
      <c r="AK546" s="27" t="str">
        <f>LOWER(SUBSTITUTE(SUBSTITUTE(SUBSTITUTE(SUBSTITUTE(SUBSTITUTE(SUBSTITUTE(SUBSTITUTE(SUBSTITUTE(SUBSTITUTE(NOTA[NAMA BARANG]," ",),".",""),"-",""),"(",""),")",""),",",""),"/",""),"""",""),"+",""))</f>
        <v/>
      </c>
      <c r="AL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6" s="27" t="str">
        <f>IF(NOTA[[#This Row],[CONCAT4]]="","",_xlfn.IFNA(MATCH(NOTA[[#This Row],[CONCAT4]],[2]!RAW[CONCAT_H],0),FALSE))</f>
        <v/>
      </c>
      <c r="AP546" s="146" t="str">
        <f>IF(NOTA[[#This Row],[CONCAT1]]="","",MATCH(NOTA[[#This Row],[CONCAT1]],[3]!db[NB NOTA_C],0)+1)</f>
        <v/>
      </c>
    </row>
    <row r="547" spans="1:42" ht="20.10000000000000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40" t="str">
        <f>IF(OR(NOTA[[#This Row],[QTY]]="",NOTA[[#This Row],[HARGA SATUAN]]="",),"",NOTA[[#This Row],[QTY]]*NOTA[[#This Row],[HARGA SATUAN]])</f>
        <v/>
      </c>
      <c r="AF547" s="37" t="str">
        <f ca="1">IF(NOTA[ID_H]="","",INDEX(NOTA[TANGGAL],MATCH(,INDIRECT(ADDRESS(ROW(NOTA[TANGGAL]),COLUMN(NOTA[TANGGAL]))&amp;":"&amp;ADDRESS(ROW(),COLUMN(NOTA[TANGGAL]))),-1)))</f>
        <v/>
      </c>
      <c r="AG547" s="35" t="str">
        <f ca="1">IF(NOTA[[#This Row],[NAMA BARANG]]="","",INDEX(NOTA[SUPPLIER],MATCH(,INDIRECT(ADDRESS(ROW(NOTA[ID]),COLUMN(NOTA[ID]))&amp;":"&amp;ADDRESS(ROW(),COLUMN(NOTA[ID]))),-1)))</f>
        <v/>
      </c>
      <c r="AH547" s="35" t="str">
        <f ca="1">IF(NOTA[[#This Row],[ID_H]]="","",IF(NOTA[[#This Row],[FAKTUR]]="",INDIRECT(ADDRESS(ROW()-1,COLUMN())),NOTA[[#This Row],[FAKTUR]]))</f>
        <v/>
      </c>
      <c r="AI547" s="27" t="str">
        <f ca="1">IF(NOTA[[#This Row],[ID]]="","",COUNTIF(NOTA[ID_H],NOTA[[#This Row],[ID_H]]))</f>
        <v/>
      </c>
      <c r="AJ547" s="27" t="str">
        <f ca="1">IF(NOTA[[#This Row],[TGL.NOTA]]="",IF(NOTA[[#This Row],[SUPPLIER_H]]="","",AJ546),MONTH(NOTA[[#This Row],[TGL.NOTA]]))</f>
        <v/>
      </c>
      <c r="AK547" s="27" t="str">
        <f>LOWER(SUBSTITUTE(SUBSTITUTE(SUBSTITUTE(SUBSTITUTE(SUBSTITUTE(SUBSTITUTE(SUBSTITUTE(SUBSTITUTE(SUBSTITUTE(NOTA[NAMA BARANG]," ",),".",""),"-",""),"(",""),")",""),",",""),"/",""),"""",""),"+",""))</f>
        <v/>
      </c>
      <c r="AL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7" s="27" t="str">
        <f>IF(NOTA[[#This Row],[CONCAT4]]="","",_xlfn.IFNA(MATCH(NOTA[[#This Row],[CONCAT4]],[2]!RAW[CONCAT_H],0),FALSE))</f>
        <v/>
      </c>
      <c r="AP547" s="146" t="str">
        <f>IF(NOTA[[#This Row],[CONCAT1]]="","",MATCH(NOTA[[#This Row],[CONCAT1]],[3]!db[NB NOTA_C],0)+1)</f>
        <v/>
      </c>
    </row>
    <row r="548" spans="1:42" ht="20.100000000000001" customHeight="1" x14ac:dyDescent="0.25">
      <c r="A5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6" t="str">
        <f>IF(NOTA[[#This Row],[ID_P]]="","",MATCH(NOTA[[#This Row],[ID_P]],[1]!B_MSK[N_ID],0))</f>
        <v/>
      </c>
      <c r="D548" s="36" t="str">
        <f ca="1">IF(NOTA[[#This Row],[NAMA BARANG]]="","",INDEX(NOTA[ID],MATCH(,INDIRECT(ADDRESS(ROW(NOTA[ID]),COLUMN(NOTA[ID]))&amp;":"&amp;ADDRESS(ROW(),COLUMN(NOTA[ID]))),-1)))</f>
        <v/>
      </c>
      <c r="E548" s="14"/>
      <c r="F548" s="16"/>
      <c r="G548" s="16"/>
      <c r="H548" s="20"/>
      <c r="I548" s="16"/>
      <c r="J548" s="37"/>
      <c r="K548" s="16"/>
      <c r="L548" s="16"/>
      <c r="M548" s="28"/>
      <c r="N548" s="16"/>
      <c r="O548" s="16"/>
      <c r="P548" s="35"/>
      <c r="Q548" s="38"/>
      <c r="R548" s="28"/>
      <c r="S548" s="39"/>
      <c r="T548" s="39"/>
      <c r="U548" s="40"/>
      <c r="V548" s="26"/>
      <c r="W548" s="40" t="str">
        <f>IF(NOTA[[#This Row],[HARGA/ CTN]]="",NOTA[[#This Row],[JUMLAH_H]],NOTA[[#This Row],[HARGA/ CTN]]*IF(NOTA[[#This Row],[C]]="",0,NOTA[[#This Row],[C]]))</f>
        <v/>
      </c>
      <c r="X548" s="40" t="str">
        <f>IF(NOTA[[#This Row],[JUMLAH]]="","",NOTA[[#This Row],[JUMLAH]]*NOTA[[#This Row],[DISC 1]])</f>
        <v/>
      </c>
      <c r="Y548" s="40" t="str">
        <f>IF(NOTA[[#This Row],[JUMLAH]]="","",(NOTA[[#This Row],[JUMLAH]]-NOTA[[#This Row],[DISC 1-]])*NOTA[[#This Row],[DISC 2]])</f>
        <v/>
      </c>
      <c r="Z548" s="40" t="str">
        <f>IF(NOTA[[#This Row],[JUMLAH]]="","",NOTA[[#This Row],[DISC 1-]]+NOTA[[#This Row],[DISC 2-]])</f>
        <v/>
      </c>
      <c r="AA548" s="40" t="str">
        <f>IF(NOTA[[#This Row],[JUMLAH]]="","",NOTA[[#This Row],[JUMLAH]]-NOTA[[#This Row],[DISC]])</f>
        <v/>
      </c>
      <c r="AB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40" t="str">
        <f>IF(OR(NOTA[[#This Row],[QTY]]="",NOTA[[#This Row],[HARGA SATUAN]]="",),"",NOTA[[#This Row],[QTY]]*NOTA[[#This Row],[HARGA SATUAN]])</f>
        <v/>
      </c>
      <c r="AF548" s="37" t="str">
        <f ca="1">IF(NOTA[ID_H]="","",INDEX(NOTA[TANGGAL],MATCH(,INDIRECT(ADDRESS(ROW(NOTA[TANGGAL]),COLUMN(NOTA[TANGGAL]))&amp;":"&amp;ADDRESS(ROW(),COLUMN(NOTA[TANGGAL]))),-1)))</f>
        <v/>
      </c>
      <c r="AG548" s="35" t="str">
        <f ca="1">IF(NOTA[[#This Row],[NAMA BARANG]]="","",INDEX(NOTA[SUPPLIER],MATCH(,INDIRECT(ADDRESS(ROW(NOTA[ID]),COLUMN(NOTA[ID]))&amp;":"&amp;ADDRESS(ROW(),COLUMN(NOTA[ID]))),-1)))</f>
        <v/>
      </c>
      <c r="AH548" s="35" t="str">
        <f ca="1">IF(NOTA[[#This Row],[ID_H]]="","",IF(NOTA[[#This Row],[FAKTUR]]="",INDIRECT(ADDRESS(ROW()-1,COLUMN())),NOTA[[#This Row],[FAKTUR]]))</f>
        <v/>
      </c>
      <c r="AI548" s="27" t="str">
        <f ca="1">IF(NOTA[[#This Row],[ID]]="","",COUNTIF(NOTA[ID_H],NOTA[[#This Row],[ID_H]]))</f>
        <v/>
      </c>
      <c r="AJ548" s="27" t="str">
        <f ca="1">IF(NOTA[[#This Row],[TGL.NOTA]]="",IF(NOTA[[#This Row],[SUPPLIER_H]]="","",AJ547),MONTH(NOTA[[#This Row],[TGL.NOTA]]))</f>
        <v/>
      </c>
      <c r="AK548" s="27" t="str">
        <f>LOWER(SUBSTITUTE(SUBSTITUTE(SUBSTITUTE(SUBSTITUTE(SUBSTITUTE(SUBSTITUTE(SUBSTITUTE(SUBSTITUTE(SUBSTITUTE(NOTA[NAMA BARANG]," ",),".",""),"-",""),"(",""),")",""),",",""),"/",""),"""",""),"+",""))</f>
        <v/>
      </c>
      <c r="AL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8" s="27" t="str">
        <f>IF(NOTA[[#This Row],[CONCAT4]]="","",_xlfn.IFNA(MATCH(NOTA[[#This Row],[CONCAT4]],[2]!RAW[CONCAT_H],0),FALSE))</f>
        <v/>
      </c>
      <c r="AP548" s="146" t="str">
        <f>IF(NOTA[[#This Row],[CONCAT1]]="","",MATCH(NOTA[[#This Row],[CONCAT1]],[3]!db[NB NOTA_C],0)+1)</f>
        <v/>
      </c>
    </row>
    <row r="549" spans="1:42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 t="str">
        <f ca="1">IF(NOTA[[#This Row],[NAMA BARANG]]="","",INDEX(NOTA[ID],MATCH(,INDIRECT(ADDRESS(ROW(NOTA[ID]),COLUMN(NOTA[ID]))&amp;":"&amp;ADDRESS(ROW(),COLUMN(NOTA[ID]))),-1)))</f>
        <v/>
      </c>
      <c r="E549" s="14"/>
      <c r="F549" s="16"/>
      <c r="G549" s="16"/>
      <c r="H549" s="20"/>
      <c r="I549" s="16"/>
      <c r="J549" s="37"/>
      <c r="K549" s="16"/>
      <c r="L549" s="16"/>
      <c r="M549" s="28"/>
      <c r="N549" s="16"/>
      <c r="O549" s="16"/>
      <c r="P549" s="35"/>
      <c r="Q549" s="38"/>
      <c r="R549" s="28"/>
      <c r="S549" s="39"/>
      <c r="T549" s="39"/>
      <c r="U549" s="40"/>
      <c r="V549" s="26"/>
      <c r="W549" s="40" t="str">
        <f>IF(NOTA[[#This Row],[HARGA/ CTN]]="",NOTA[[#This Row],[JUMLAH_H]],NOTA[[#This Row],[HARGA/ CTN]]*IF(NOTA[[#This Row],[C]]="",0,NOTA[[#This Row],[C]]))</f>
        <v/>
      </c>
      <c r="X549" s="40" t="str">
        <f>IF(NOTA[[#This Row],[JUMLAH]]="","",NOTA[[#This Row],[JUMLAH]]*NOTA[[#This Row],[DISC 1]])</f>
        <v/>
      </c>
      <c r="Y549" s="40" t="str">
        <f>IF(NOTA[[#This Row],[JUMLAH]]="","",(NOTA[[#This Row],[JUMLAH]]-NOTA[[#This Row],[DISC 1-]])*NOTA[[#This Row],[DISC 2]])</f>
        <v/>
      </c>
      <c r="Z549" s="40" t="str">
        <f>IF(NOTA[[#This Row],[JUMLAH]]="","",NOTA[[#This Row],[DISC 1-]]+NOTA[[#This Row],[DISC 2-]])</f>
        <v/>
      </c>
      <c r="AA549" s="40" t="str">
        <f>IF(NOTA[[#This Row],[JUMLAH]]="","",NOTA[[#This Row],[JUMLAH]]-NOTA[[#This Row],[DISC]])</f>
        <v/>
      </c>
      <c r="AB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40" t="str">
        <f>IF(OR(NOTA[[#This Row],[QTY]]="",NOTA[[#This Row],[HARGA SATUAN]]="",),"",NOTA[[#This Row],[QTY]]*NOTA[[#This Row],[HARGA SATUAN]])</f>
        <v/>
      </c>
      <c r="AF549" s="37" t="str">
        <f ca="1">IF(NOTA[ID_H]="","",INDEX(NOTA[TANGGAL],MATCH(,INDIRECT(ADDRESS(ROW(NOTA[TANGGAL]),COLUMN(NOTA[TANGGAL]))&amp;":"&amp;ADDRESS(ROW(),COLUMN(NOTA[TANGGAL]))),-1)))</f>
        <v/>
      </c>
      <c r="AG549" s="35" t="str">
        <f ca="1">IF(NOTA[[#This Row],[NAMA BARANG]]="","",INDEX(NOTA[SUPPLIER],MATCH(,INDIRECT(ADDRESS(ROW(NOTA[ID]),COLUMN(NOTA[ID]))&amp;":"&amp;ADDRESS(ROW(),COLUMN(NOTA[ID]))),-1)))</f>
        <v/>
      </c>
      <c r="AH549" s="35" t="str">
        <f ca="1">IF(NOTA[[#This Row],[ID_H]]="","",IF(NOTA[[#This Row],[FAKTUR]]="",INDIRECT(ADDRESS(ROW()-1,COLUMN())),NOTA[[#This Row],[FAKTUR]]))</f>
        <v/>
      </c>
      <c r="AI549" s="27" t="str">
        <f ca="1">IF(NOTA[[#This Row],[ID]]="","",COUNTIF(NOTA[ID_H],NOTA[[#This Row],[ID_H]]))</f>
        <v/>
      </c>
      <c r="AJ549" s="27" t="str">
        <f ca="1">IF(NOTA[[#This Row],[TGL.NOTA]]="",IF(NOTA[[#This Row],[SUPPLIER_H]]="","",AJ548),MONTH(NOTA[[#This Row],[TGL.NOTA]]))</f>
        <v/>
      </c>
      <c r="AK549" s="27" t="str">
        <f>LOWER(SUBSTITUTE(SUBSTITUTE(SUBSTITUTE(SUBSTITUTE(SUBSTITUTE(SUBSTITUTE(SUBSTITUTE(SUBSTITUTE(SUBSTITUTE(NOTA[NAMA BARANG]," ",),".",""),"-",""),"(",""),")",""),",",""),"/",""),"""",""),"+",""))</f>
        <v/>
      </c>
      <c r="AL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9" s="27" t="str">
        <f>IF(NOTA[[#This Row],[CONCAT4]]="","",_xlfn.IFNA(MATCH(NOTA[[#This Row],[CONCAT4]],[2]!RAW[CONCAT_H],0),FALSE))</f>
        <v/>
      </c>
      <c r="AP549" s="146" t="str">
        <f>IF(NOTA[[#This Row],[CONCAT1]]="","",MATCH(NOTA[[#This Row],[CONCAT1]],[3]!db[NB NOTA_C],0)+1)</f>
        <v/>
      </c>
    </row>
    <row r="550" spans="1:42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 t="str">
        <f ca="1">IF(NOTA[[#This Row],[NAMA BARANG]]="","",INDEX(NOTA[ID],MATCH(,INDIRECT(ADDRESS(ROW(NOTA[ID]),COLUMN(NOTA[ID]))&amp;":"&amp;ADDRESS(ROW(),COLUMN(NOTA[ID]))),-1)))</f>
        <v/>
      </c>
      <c r="E550" s="14"/>
      <c r="F550" s="16"/>
      <c r="G550" s="16"/>
      <c r="H550" s="20"/>
      <c r="I550" s="16"/>
      <c r="J550" s="37"/>
      <c r="K550" s="16"/>
      <c r="L550" s="16"/>
      <c r="M550" s="28"/>
      <c r="N550" s="16"/>
      <c r="O550" s="16"/>
      <c r="P550" s="35"/>
      <c r="Q550" s="38"/>
      <c r="R550" s="28"/>
      <c r="S550" s="39"/>
      <c r="T550" s="39"/>
      <c r="U550" s="40"/>
      <c r="V550" s="26"/>
      <c r="W550" s="40" t="str">
        <f>IF(NOTA[[#This Row],[HARGA/ CTN]]="",NOTA[[#This Row],[JUMLAH_H]],NOTA[[#This Row],[HARGA/ CTN]]*IF(NOTA[[#This Row],[C]]="",0,NOTA[[#This Row],[C]]))</f>
        <v/>
      </c>
      <c r="X550" s="40" t="str">
        <f>IF(NOTA[[#This Row],[JUMLAH]]="","",NOTA[[#This Row],[JUMLAH]]*NOTA[[#This Row],[DISC 1]])</f>
        <v/>
      </c>
      <c r="Y550" s="40" t="str">
        <f>IF(NOTA[[#This Row],[JUMLAH]]="","",(NOTA[[#This Row],[JUMLAH]]-NOTA[[#This Row],[DISC 1-]])*NOTA[[#This Row],[DISC 2]])</f>
        <v/>
      </c>
      <c r="Z550" s="40" t="str">
        <f>IF(NOTA[[#This Row],[JUMLAH]]="","",NOTA[[#This Row],[DISC 1-]]+NOTA[[#This Row],[DISC 2-]])</f>
        <v/>
      </c>
      <c r="AA550" s="40" t="str">
        <f>IF(NOTA[[#This Row],[JUMLAH]]="","",NOTA[[#This Row],[JUMLAH]]-NOTA[[#This Row],[DISC]])</f>
        <v/>
      </c>
      <c r="AB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40" t="str">
        <f>IF(OR(NOTA[[#This Row],[QTY]]="",NOTA[[#This Row],[HARGA SATUAN]]="",),"",NOTA[[#This Row],[QTY]]*NOTA[[#This Row],[HARGA SATUAN]])</f>
        <v/>
      </c>
      <c r="AF550" s="37" t="str">
        <f ca="1">IF(NOTA[ID_H]="","",INDEX(NOTA[TANGGAL],MATCH(,INDIRECT(ADDRESS(ROW(NOTA[TANGGAL]),COLUMN(NOTA[TANGGAL]))&amp;":"&amp;ADDRESS(ROW(),COLUMN(NOTA[TANGGAL]))),-1)))</f>
        <v/>
      </c>
      <c r="AG550" s="35" t="str">
        <f ca="1">IF(NOTA[[#This Row],[NAMA BARANG]]="","",INDEX(NOTA[SUPPLIER],MATCH(,INDIRECT(ADDRESS(ROW(NOTA[ID]),COLUMN(NOTA[ID]))&amp;":"&amp;ADDRESS(ROW(),COLUMN(NOTA[ID]))),-1)))</f>
        <v/>
      </c>
      <c r="AH550" s="35" t="str">
        <f ca="1">IF(NOTA[[#This Row],[ID_H]]="","",IF(NOTA[[#This Row],[FAKTUR]]="",INDIRECT(ADDRESS(ROW()-1,COLUMN())),NOTA[[#This Row],[FAKTUR]]))</f>
        <v/>
      </c>
      <c r="AI550" s="27" t="str">
        <f ca="1">IF(NOTA[[#This Row],[ID]]="","",COUNTIF(NOTA[ID_H],NOTA[[#This Row],[ID_H]]))</f>
        <v/>
      </c>
      <c r="AJ550" s="27" t="str">
        <f ca="1">IF(NOTA[[#This Row],[TGL.NOTA]]="",IF(NOTA[[#This Row],[SUPPLIER_H]]="","",AJ549),MONTH(NOTA[[#This Row],[TGL.NOTA]]))</f>
        <v/>
      </c>
      <c r="AK550" s="27" t="str">
        <f>LOWER(SUBSTITUTE(SUBSTITUTE(SUBSTITUTE(SUBSTITUTE(SUBSTITUTE(SUBSTITUTE(SUBSTITUTE(SUBSTITUTE(SUBSTITUTE(NOTA[NAMA BARANG]," ",),".",""),"-",""),"(",""),")",""),",",""),"/",""),"""",""),"+",""))</f>
        <v/>
      </c>
      <c r="AL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0" s="27" t="str">
        <f>IF(NOTA[[#This Row],[CONCAT4]]="","",_xlfn.IFNA(MATCH(NOTA[[#This Row],[CONCAT4]],[2]!RAW[CONCAT_H],0),FALSE))</f>
        <v/>
      </c>
      <c r="AP550" s="146" t="str">
        <f>IF(NOTA[[#This Row],[CONCAT1]]="","",MATCH(NOTA[[#This Row],[CONCAT1]],[3]!db[NB NOTA_C],0)+1)</f>
        <v/>
      </c>
    </row>
    <row r="551" spans="1:42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 t="str">
        <f ca="1">IF(NOTA[[#This Row],[NAMA BARANG]]="","",INDEX(NOTA[ID],MATCH(,INDIRECT(ADDRESS(ROW(NOTA[ID]),COLUMN(NOTA[ID]))&amp;":"&amp;ADDRESS(ROW(),COLUMN(NOTA[ID]))),-1)))</f>
        <v/>
      </c>
      <c r="E551" s="14"/>
      <c r="F551" s="16"/>
      <c r="G551" s="16"/>
      <c r="H551" s="20"/>
      <c r="I551" s="16"/>
      <c r="J551" s="37"/>
      <c r="K551" s="16"/>
      <c r="L551" s="16"/>
      <c r="M551" s="28"/>
      <c r="N551" s="16"/>
      <c r="O551" s="16"/>
      <c r="P551" s="35"/>
      <c r="Q551" s="38"/>
      <c r="R551" s="28"/>
      <c r="S551" s="39"/>
      <c r="T551" s="39"/>
      <c r="U551" s="40"/>
      <c r="V551" s="26"/>
      <c r="W551" s="40" t="str">
        <f>IF(NOTA[[#This Row],[HARGA/ CTN]]="",NOTA[[#This Row],[JUMLAH_H]],NOTA[[#This Row],[HARGA/ CTN]]*IF(NOTA[[#This Row],[C]]="",0,NOTA[[#This Row],[C]]))</f>
        <v/>
      </c>
      <c r="X551" s="40" t="str">
        <f>IF(NOTA[[#This Row],[JUMLAH]]="","",NOTA[[#This Row],[JUMLAH]]*NOTA[[#This Row],[DISC 1]])</f>
        <v/>
      </c>
      <c r="Y551" s="40" t="str">
        <f>IF(NOTA[[#This Row],[JUMLAH]]="","",(NOTA[[#This Row],[JUMLAH]]-NOTA[[#This Row],[DISC 1-]])*NOTA[[#This Row],[DISC 2]])</f>
        <v/>
      </c>
      <c r="Z551" s="40" t="str">
        <f>IF(NOTA[[#This Row],[JUMLAH]]="","",NOTA[[#This Row],[DISC 1-]]+NOTA[[#This Row],[DISC 2-]])</f>
        <v/>
      </c>
      <c r="AA551" s="40" t="str">
        <f>IF(NOTA[[#This Row],[JUMLAH]]="","",NOTA[[#This Row],[JUMLAH]]-NOTA[[#This Row],[DISC]])</f>
        <v/>
      </c>
      <c r="AB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40" t="str">
        <f>IF(OR(NOTA[[#This Row],[QTY]]="",NOTA[[#This Row],[HARGA SATUAN]]="",),"",NOTA[[#This Row],[QTY]]*NOTA[[#This Row],[HARGA SATUAN]])</f>
        <v/>
      </c>
      <c r="AF551" s="37" t="str">
        <f ca="1">IF(NOTA[ID_H]="","",INDEX(NOTA[TANGGAL],MATCH(,INDIRECT(ADDRESS(ROW(NOTA[TANGGAL]),COLUMN(NOTA[TANGGAL]))&amp;":"&amp;ADDRESS(ROW(),COLUMN(NOTA[TANGGAL]))),-1)))</f>
        <v/>
      </c>
      <c r="AG551" s="35" t="str">
        <f ca="1">IF(NOTA[[#This Row],[NAMA BARANG]]="","",INDEX(NOTA[SUPPLIER],MATCH(,INDIRECT(ADDRESS(ROW(NOTA[ID]),COLUMN(NOTA[ID]))&amp;":"&amp;ADDRESS(ROW(),COLUMN(NOTA[ID]))),-1)))</f>
        <v/>
      </c>
      <c r="AH551" s="35" t="str">
        <f ca="1">IF(NOTA[[#This Row],[ID_H]]="","",IF(NOTA[[#This Row],[FAKTUR]]="",INDIRECT(ADDRESS(ROW()-1,COLUMN())),NOTA[[#This Row],[FAKTUR]]))</f>
        <v/>
      </c>
      <c r="AI551" s="27" t="str">
        <f ca="1">IF(NOTA[[#This Row],[ID]]="","",COUNTIF(NOTA[ID_H],NOTA[[#This Row],[ID_H]]))</f>
        <v/>
      </c>
      <c r="AJ551" s="27" t="str">
        <f ca="1">IF(NOTA[[#This Row],[TGL.NOTA]]="",IF(NOTA[[#This Row],[SUPPLIER_H]]="","",AJ550),MONTH(NOTA[[#This Row],[TGL.NOTA]]))</f>
        <v/>
      </c>
      <c r="AK551" s="27" t="str">
        <f>LOWER(SUBSTITUTE(SUBSTITUTE(SUBSTITUTE(SUBSTITUTE(SUBSTITUTE(SUBSTITUTE(SUBSTITUTE(SUBSTITUTE(SUBSTITUTE(NOTA[NAMA BARANG]," ",),".",""),"-",""),"(",""),")",""),",",""),"/",""),"""",""),"+",""))</f>
        <v/>
      </c>
      <c r="AL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1" s="27" t="str">
        <f>IF(NOTA[[#This Row],[CONCAT4]]="","",_xlfn.IFNA(MATCH(NOTA[[#This Row],[CONCAT4]],[2]!RAW[CONCAT_H],0),FALSE))</f>
        <v/>
      </c>
      <c r="AP551" s="146" t="str">
        <f>IF(NOTA[[#This Row],[CONCAT1]]="","",MATCH(NOTA[[#This Row],[CONCAT1]],[3]!db[NB NOTA_C],0)+1)</f>
        <v/>
      </c>
    </row>
    <row r="552" spans="1:42" ht="20.10000000000000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 t="str">
        <f ca="1">IF(NOTA[[#This Row],[NAMA BARANG]]="","",INDEX(NOTA[ID],MATCH(,INDIRECT(ADDRESS(ROW(NOTA[ID]),COLUMN(NOTA[ID]))&amp;":"&amp;ADDRESS(ROW(),COLUMN(NOTA[ID]))),-1)))</f>
        <v/>
      </c>
      <c r="E552" s="14"/>
      <c r="F552" s="16"/>
      <c r="G552" s="16"/>
      <c r="H552" s="20"/>
      <c r="I552" s="16"/>
      <c r="J552" s="37"/>
      <c r="K552" s="16"/>
      <c r="L552" s="16"/>
      <c r="M552" s="28"/>
      <c r="N552" s="16"/>
      <c r="O552" s="16"/>
      <c r="P552" s="35"/>
      <c r="Q552" s="38"/>
      <c r="R552" s="28"/>
      <c r="S552" s="39"/>
      <c r="T552" s="39"/>
      <c r="U552" s="40"/>
      <c r="V552" s="26"/>
      <c r="W552" s="40" t="str">
        <f>IF(NOTA[[#This Row],[HARGA/ CTN]]="",NOTA[[#This Row],[JUMLAH_H]],NOTA[[#This Row],[HARGA/ CTN]]*IF(NOTA[[#This Row],[C]]="",0,NOTA[[#This Row],[C]]))</f>
        <v/>
      </c>
      <c r="X552" s="40" t="str">
        <f>IF(NOTA[[#This Row],[JUMLAH]]="","",NOTA[[#This Row],[JUMLAH]]*NOTA[[#This Row],[DISC 1]])</f>
        <v/>
      </c>
      <c r="Y552" s="40" t="str">
        <f>IF(NOTA[[#This Row],[JUMLAH]]="","",(NOTA[[#This Row],[JUMLAH]]-NOTA[[#This Row],[DISC 1-]])*NOTA[[#This Row],[DISC 2]])</f>
        <v/>
      </c>
      <c r="Z552" s="40" t="str">
        <f>IF(NOTA[[#This Row],[JUMLAH]]="","",NOTA[[#This Row],[DISC 1-]]+NOTA[[#This Row],[DISC 2-]])</f>
        <v/>
      </c>
      <c r="AA552" s="40" t="str">
        <f>IF(NOTA[[#This Row],[JUMLAH]]="","",NOTA[[#This Row],[JUMLAH]]-NOTA[[#This Row],[DISC]])</f>
        <v/>
      </c>
      <c r="AB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40" t="str">
        <f>IF(OR(NOTA[[#This Row],[QTY]]="",NOTA[[#This Row],[HARGA SATUAN]]="",),"",NOTA[[#This Row],[QTY]]*NOTA[[#This Row],[HARGA SATUAN]])</f>
        <v/>
      </c>
      <c r="AF552" s="37" t="str">
        <f ca="1">IF(NOTA[ID_H]="","",INDEX(NOTA[TANGGAL],MATCH(,INDIRECT(ADDRESS(ROW(NOTA[TANGGAL]),COLUMN(NOTA[TANGGAL]))&amp;":"&amp;ADDRESS(ROW(),COLUMN(NOTA[TANGGAL]))),-1)))</f>
        <v/>
      </c>
      <c r="AG552" s="35" t="str">
        <f ca="1">IF(NOTA[[#This Row],[NAMA BARANG]]="","",INDEX(NOTA[SUPPLIER],MATCH(,INDIRECT(ADDRESS(ROW(NOTA[ID]),COLUMN(NOTA[ID]))&amp;":"&amp;ADDRESS(ROW(),COLUMN(NOTA[ID]))),-1)))</f>
        <v/>
      </c>
      <c r="AH552" s="35" t="str">
        <f ca="1">IF(NOTA[[#This Row],[ID_H]]="","",IF(NOTA[[#This Row],[FAKTUR]]="",INDIRECT(ADDRESS(ROW()-1,COLUMN())),NOTA[[#This Row],[FAKTUR]]))</f>
        <v/>
      </c>
      <c r="AI552" s="27" t="str">
        <f ca="1">IF(NOTA[[#This Row],[ID]]="","",COUNTIF(NOTA[ID_H],NOTA[[#This Row],[ID_H]]))</f>
        <v/>
      </c>
      <c r="AJ552" s="27" t="str">
        <f ca="1">IF(NOTA[[#This Row],[TGL.NOTA]]="",IF(NOTA[[#This Row],[SUPPLIER_H]]="","",AJ551),MONTH(NOTA[[#This Row],[TGL.NOTA]]))</f>
        <v/>
      </c>
      <c r="AK552" s="27" t="str">
        <f>LOWER(SUBSTITUTE(SUBSTITUTE(SUBSTITUTE(SUBSTITUTE(SUBSTITUTE(SUBSTITUTE(SUBSTITUTE(SUBSTITUTE(SUBSTITUTE(NOTA[NAMA BARANG]," ",),".",""),"-",""),"(",""),")",""),",",""),"/",""),"""",""),"+",""))</f>
        <v/>
      </c>
      <c r="AL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2" s="27" t="str">
        <f>IF(NOTA[[#This Row],[CONCAT4]]="","",_xlfn.IFNA(MATCH(NOTA[[#This Row],[CONCAT4]],[2]!RAW[CONCAT_H],0),FALSE))</f>
        <v/>
      </c>
      <c r="AP552" s="146" t="str">
        <f>IF(NOTA[[#This Row],[CONCAT1]]="","",MATCH(NOTA[[#This Row],[CONCAT1]],[3]!db[NB NOTA_C],0)+1)</f>
        <v/>
      </c>
    </row>
    <row r="553" spans="1:42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105" t="str">
        <f>IF(NOTA[[#This Row],[ID_P]]="","",MATCH(NOTA[[#This Row],[ID_P]],[1]!B_MSK[N_ID],0))</f>
        <v/>
      </c>
      <c r="D553" s="105" t="str">
        <f ca="1">IF(NOTA[[#This Row],[NAMA BARANG]]="","",INDEX(NOTA[ID],MATCH(,INDIRECT(ADDRESS(ROW(NOTA[ID]),COLUMN(NOTA[ID]))&amp;":"&amp;ADDRESS(ROW(),COLUMN(NOTA[ID]))),-1)))</f>
        <v/>
      </c>
      <c r="E553" s="106"/>
      <c r="F553" s="107"/>
      <c r="G553" s="107"/>
      <c r="H553" s="108"/>
      <c r="I553" s="107"/>
      <c r="J553" s="109"/>
      <c r="K553" s="107"/>
      <c r="L553" s="107"/>
      <c r="M553" s="110"/>
      <c r="N553" s="107"/>
      <c r="O553" s="107"/>
      <c r="P553" s="104"/>
      <c r="Q553" s="111"/>
      <c r="R553" s="110"/>
      <c r="S553" s="112"/>
      <c r="T553" s="112"/>
      <c r="U553" s="113"/>
      <c r="V553" s="26"/>
      <c r="W553" s="113" t="str">
        <f>IF(NOTA[[#This Row],[HARGA/ CTN]]="",NOTA[[#This Row],[JUMLAH_H]],NOTA[[#This Row],[HARGA/ CTN]]*IF(NOTA[[#This Row],[C]]="",0,NOTA[[#This Row],[C]]))</f>
        <v/>
      </c>
      <c r="X553" s="113" t="str">
        <f>IF(NOTA[[#This Row],[JUMLAH]]="","",NOTA[[#This Row],[JUMLAH]]*NOTA[[#This Row],[DISC 1]])</f>
        <v/>
      </c>
      <c r="Y553" s="113" t="str">
        <f>IF(NOTA[[#This Row],[JUMLAH]]="","",(NOTA[[#This Row],[JUMLAH]]-NOTA[[#This Row],[DISC 1-]])*NOTA[[#This Row],[DISC 2]])</f>
        <v/>
      </c>
      <c r="Z553" s="113" t="str">
        <f>IF(NOTA[[#This Row],[JUMLAH]]="","",NOTA[[#This Row],[DISC 1-]]+NOTA[[#This Row],[DISC 2-]])</f>
        <v/>
      </c>
      <c r="AA553" s="113" t="str">
        <f>IF(NOTA[[#This Row],[JUMLAH]]="","",NOTA[[#This Row],[JUMLAH]]-NOTA[[#This Row],[DISC]])</f>
        <v/>
      </c>
      <c r="AB55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113" t="str">
        <f>IF(OR(NOTA[[#This Row],[QTY]]="",NOTA[[#This Row],[HARGA SATUAN]]="",),"",NOTA[[#This Row],[QTY]]*NOTA[[#This Row],[HARGA SATUAN]])</f>
        <v/>
      </c>
      <c r="AF553" s="109" t="str">
        <f ca="1">IF(NOTA[ID_H]="","",INDEX(NOTA[TANGGAL],MATCH(,INDIRECT(ADDRESS(ROW(NOTA[TANGGAL]),COLUMN(NOTA[TANGGAL]))&amp;":"&amp;ADDRESS(ROW(),COLUMN(NOTA[TANGGAL]))),-1)))</f>
        <v/>
      </c>
      <c r="AG553" s="104" t="str">
        <f ca="1">IF(NOTA[[#This Row],[NAMA BARANG]]="","",INDEX(NOTA[SUPPLIER],MATCH(,INDIRECT(ADDRESS(ROW(NOTA[ID]),COLUMN(NOTA[ID]))&amp;":"&amp;ADDRESS(ROW(),COLUMN(NOTA[ID]))),-1)))</f>
        <v/>
      </c>
      <c r="AH553" s="104" t="str">
        <f ca="1">IF(NOTA[[#This Row],[ID_H]]="","",IF(NOTA[[#This Row],[FAKTUR]]="",INDIRECT(ADDRESS(ROW()-1,COLUMN())),NOTA[[#This Row],[FAKTUR]]))</f>
        <v/>
      </c>
      <c r="AI553" s="27" t="str">
        <f ca="1">IF(NOTA[[#This Row],[ID]]="","",COUNTIF(NOTA[ID_H],NOTA[[#This Row],[ID_H]]))</f>
        <v/>
      </c>
      <c r="AJ553" s="27" t="str">
        <f ca="1">IF(NOTA[[#This Row],[TGL.NOTA]]="",IF(NOTA[[#This Row],[SUPPLIER_H]]="","",AJ552),MONTH(NOTA[[#This Row],[TGL.NOTA]]))</f>
        <v/>
      </c>
      <c r="AK553" s="27" t="str">
        <f>LOWER(SUBSTITUTE(SUBSTITUTE(SUBSTITUTE(SUBSTITUTE(SUBSTITUTE(SUBSTITUTE(SUBSTITUTE(SUBSTITUTE(SUBSTITUTE(NOTA[NAMA BARANG]," ",),".",""),"-",""),"(",""),")",""),",",""),"/",""),"""",""),"+",""))</f>
        <v/>
      </c>
      <c r="AL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3" s="27" t="str">
        <f>IF(NOTA[[#This Row],[CONCAT4]]="","",_xlfn.IFNA(MATCH(NOTA[[#This Row],[CONCAT4]],[2]!RAW[CONCAT_H],0),FALSE))</f>
        <v/>
      </c>
      <c r="AP553" s="146" t="str">
        <f>IF(NOTA[[#This Row],[CONCAT1]]="","",MATCH(NOTA[[#This Row],[CONCAT1]],[3]!db[NB NOTA_C],0)+1)</f>
        <v/>
      </c>
    </row>
    <row r="554" spans="1:42" ht="20.100000000000001" customHeight="1" x14ac:dyDescent="0.25">
      <c r="A55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5" t="str">
        <f>IF(NOTA[[#This Row],[ID_P]]="","",MATCH(NOTA[[#This Row],[ID_P]],[1]!B_MSK[N_ID],0))</f>
        <v/>
      </c>
      <c r="D554" s="105" t="str">
        <f ca="1">IF(NOTA[[#This Row],[NAMA BARANG]]="","",INDEX(NOTA[ID],MATCH(,INDIRECT(ADDRESS(ROW(NOTA[ID]),COLUMN(NOTA[ID]))&amp;":"&amp;ADDRESS(ROW(),COLUMN(NOTA[ID]))),-1)))</f>
        <v/>
      </c>
      <c r="E554" s="106"/>
      <c r="F554" s="107"/>
      <c r="G554" s="107"/>
      <c r="H554" s="108"/>
      <c r="I554" s="107"/>
      <c r="J554" s="109"/>
      <c r="K554" s="107"/>
      <c r="L554" s="107"/>
      <c r="M554" s="110"/>
      <c r="N554" s="107"/>
      <c r="O554" s="107"/>
      <c r="P554" s="104"/>
      <c r="Q554" s="111"/>
      <c r="R554" s="110"/>
      <c r="S554" s="112"/>
      <c r="T554" s="112"/>
      <c r="U554" s="113"/>
      <c r="V554" s="26"/>
      <c r="W554" s="113" t="str">
        <f>IF(NOTA[[#This Row],[HARGA/ CTN]]="",NOTA[[#This Row],[JUMLAH_H]],NOTA[[#This Row],[HARGA/ CTN]]*IF(NOTA[[#This Row],[C]]="",0,NOTA[[#This Row],[C]]))</f>
        <v/>
      </c>
      <c r="X554" s="113" t="str">
        <f>IF(NOTA[[#This Row],[JUMLAH]]="","",NOTA[[#This Row],[JUMLAH]]*NOTA[[#This Row],[DISC 1]])</f>
        <v/>
      </c>
      <c r="Y554" s="113" t="str">
        <f>IF(NOTA[[#This Row],[JUMLAH]]="","",(NOTA[[#This Row],[JUMLAH]]-NOTA[[#This Row],[DISC 1-]])*NOTA[[#This Row],[DISC 2]])</f>
        <v/>
      </c>
      <c r="Z554" s="113" t="str">
        <f>IF(NOTA[[#This Row],[JUMLAH]]="","",NOTA[[#This Row],[DISC 1-]]+NOTA[[#This Row],[DISC 2-]])</f>
        <v/>
      </c>
      <c r="AA554" s="113" t="str">
        <f>IF(NOTA[[#This Row],[JUMLAH]]="","",NOTA[[#This Row],[JUMLAH]]-NOTA[[#This Row],[DISC]])</f>
        <v/>
      </c>
      <c r="AB55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113" t="str">
        <f>IF(OR(NOTA[[#This Row],[QTY]]="",NOTA[[#This Row],[HARGA SATUAN]]="",),"",NOTA[[#This Row],[QTY]]*NOTA[[#This Row],[HARGA SATUAN]])</f>
        <v/>
      </c>
      <c r="AF554" s="109" t="str">
        <f ca="1">IF(NOTA[ID_H]="","",INDEX(NOTA[TANGGAL],MATCH(,INDIRECT(ADDRESS(ROW(NOTA[TANGGAL]),COLUMN(NOTA[TANGGAL]))&amp;":"&amp;ADDRESS(ROW(),COLUMN(NOTA[TANGGAL]))),-1)))</f>
        <v/>
      </c>
      <c r="AG554" s="104" t="str">
        <f ca="1">IF(NOTA[[#This Row],[NAMA BARANG]]="","",INDEX(NOTA[SUPPLIER],MATCH(,INDIRECT(ADDRESS(ROW(NOTA[ID]),COLUMN(NOTA[ID]))&amp;":"&amp;ADDRESS(ROW(),COLUMN(NOTA[ID]))),-1)))</f>
        <v/>
      </c>
      <c r="AH554" s="104" t="str">
        <f ca="1">IF(NOTA[[#This Row],[ID_H]]="","",IF(NOTA[[#This Row],[FAKTUR]]="",INDIRECT(ADDRESS(ROW()-1,COLUMN())),NOTA[[#This Row],[FAKTUR]]))</f>
        <v/>
      </c>
      <c r="AI554" s="27" t="str">
        <f ca="1">IF(NOTA[[#This Row],[ID]]="","",COUNTIF(NOTA[ID_H],NOTA[[#This Row],[ID_H]]))</f>
        <v/>
      </c>
      <c r="AJ554" s="27" t="str">
        <f ca="1">IF(NOTA[[#This Row],[TGL.NOTA]]="",IF(NOTA[[#This Row],[SUPPLIER_H]]="","",AJ553),MONTH(NOTA[[#This Row],[TGL.NOTA]]))</f>
        <v/>
      </c>
      <c r="AK554" s="27" t="str">
        <f>LOWER(SUBSTITUTE(SUBSTITUTE(SUBSTITUTE(SUBSTITUTE(SUBSTITUTE(SUBSTITUTE(SUBSTITUTE(SUBSTITUTE(SUBSTITUTE(NOTA[NAMA BARANG]," ",),".",""),"-",""),"(",""),")",""),",",""),"/",""),"""",""),"+",""))</f>
        <v/>
      </c>
      <c r="AL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4" s="27" t="str">
        <f>IF(NOTA[[#This Row],[CONCAT4]]="","",_xlfn.IFNA(MATCH(NOTA[[#This Row],[CONCAT4]],[2]!RAW[CONCAT_H],0),FALSE))</f>
        <v/>
      </c>
      <c r="AP554" s="146" t="str">
        <f>IF(NOTA[[#This Row],[CONCAT1]]="","",MATCH(NOTA[[#This Row],[CONCAT1]],[3]!db[NB NOTA_C],0)+1)</f>
        <v/>
      </c>
    </row>
    <row r="555" spans="1:42" ht="20.100000000000001" customHeight="1" x14ac:dyDescent="0.25">
      <c r="A555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5" t="str">
        <f>IF(NOTA[[#This Row],[ID_P]]="","",MATCH(NOTA[[#This Row],[ID_P]],[1]!B_MSK[N_ID],0))</f>
        <v/>
      </c>
      <c r="D555" s="105" t="str">
        <f ca="1">IF(NOTA[[#This Row],[NAMA BARANG]]="","",INDEX(NOTA[ID],MATCH(,INDIRECT(ADDRESS(ROW(NOTA[ID]),COLUMN(NOTA[ID]))&amp;":"&amp;ADDRESS(ROW(),COLUMN(NOTA[ID]))),-1)))</f>
        <v/>
      </c>
      <c r="E555" s="106"/>
      <c r="F555" s="107"/>
      <c r="G555" s="107"/>
      <c r="H555" s="108"/>
      <c r="I555" s="107"/>
      <c r="J555" s="109"/>
      <c r="K555" s="107"/>
      <c r="L555" s="107"/>
      <c r="M555" s="110"/>
      <c r="N555" s="107"/>
      <c r="O555" s="107"/>
      <c r="P555" s="104"/>
      <c r="Q555" s="111"/>
      <c r="R555" s="110"/>
      <c r="S555" s="112"/>
      <c r="T555" s="112"/>
      <c r="U555" s="113"/>
      <c r="V555" s="26"/>
      <c r="W555" s="113" t="str">
        <f>IF(NOTA[[#This Row],[HARGA/ CTN]]="",NOTA[[#This Row],[JUMLAH_H]],NOTA[[#This Row],[HARGA/ CTN]]*IF(NOTA[[#This Row],[C]]="",0,NOTA[[#This Row],[C]]))</f>
        <v/>
      </c>
      <c r="X555" s="113" t="str">
        <f>IF(NOTA[[#This Row],[JUMLAH]]="","",NOTA[[#This Row],[JUMLAH]]*NOTA[[#This Row],[DISC 1]])</f>
        <v/>
      </c>
      <c r="Y555" s="113" t="str">
        <f>IF(NOTA[[#This Row],[JUMLAH]]="","",(NOTA[[#This Row],[JUMLAH]]-NOTA[[#This Row],[DISC 1-]])*NOTA[[#This Row],[DISC 2]])</f>
        <v/>
      </c>
      <c r="Z555" s="113" t="str">
        <f>IF(NOTA[[#This Row],[JUMLAH]]="","",NOTA[[#This Row],[DISC 1-]]+NOTA[[#This Row],[DISC 2-]])</f>
        <v/>
      </c>
      <c r="AA555" s="113" t="str">
        <f>IF(NOTA[[#This Row],[JUMLAH]]="","",NOTA[[#This Row],[JUMLAH]]-NOTA[[#This Row],[DISC]])</f>
        <v/>
      </c>
      <c r="AB55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113" t="str">
        <f>IF(OR(NOTA[[#This Row],[QTY]]="",NOTA[[#This Row],[HARGA SATUAN]]="",),"",NOTA[[#This Row],[QTY]]*NOTA[[#This Row],[HARGA SATUAN]])</f>
        <v/>
      </c>
      <c r="AF555" s="109" t="str">
        <f ca="1">IF(NOTA[ID_H]="","",INDEX(NOTA[TANGGAL],MATCH(,INDIRECT(ADDRESS(ROW(NOTA[TANGGAL]),COLUMN(NOTA[TANGGAL]))&amp;":"&amp;ADDRESS(ROW(),COLUMN(NOTA[TANGGAL]))),-1)))</f>
        <v/>
      </c>
      <c r="AG555" s="104" t="str">
        <f ca="1">IF(NOTA[[#This Row],[NAMA BARANG]]="","",INDEX(NOTA[SUPPLIER],MATCH(,INDIRECT(ADDRESS(ROW(NOTA[ID]),COLUMN(NOTA[ID]))&amp;":"&amp;ADDRESS(ROW(),COLUMN(NOTA[ID]))),-1)))</f>
        <v/>
      </c>
      <c r="AH555" s="104" t="str">
        <f ca="1">IF(NOTA[[#This Row],[ID_H]]="","",IF(NOTA[[#This Row],[FAKTUR]]="",INDIRECT(ADDRESS(ROW()-1,COLUMN())),NOTA[[#This Row],[FAKTUR]]))</f>
        <v/>
      </c>
      <c r="AI555" s="27" t="str">
        <f ca="1">IF(NOTA[[#This Row],[ID]]="","",COUNTIF(NOTA[ID_H],NOTA[[#This Row],[ID_H]]))</f>
        <v/>
      </c>
      <c r="AJ555" s="27" t="str">
        <f ca="1">IF(NOTA[[#This Row],[TGL.NOTA]]="",IF(NOTA[[#This Row],[SUPPLIER_H]]="","",AJ554),MONTH(NOTA[[#This Row],[TGL.NOTA]]))</f>
        <v/>
      </c>
      <c r="AK555" s="27" t="str">
        <f>LOWER(SUBSTITUTE(SUBSTITUTE(SUBSTITUTE(SUBSTITUTE(SUBSTITUTE(SUBSTITUTE(SUBSTITUTE(SUBSTITUTE(SUBSTITUTE(NOTA[NAMA BARANG]," ",),".",""),"-",""),"(",""),")",""),",",""),"/",""),"""",""),"+",""))</f>
        <v/>
      </c>
      <c r="AL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5" s="27" t="str">
        <f>IF(NOTA[[#This Row],[CONCAT4]]="","",_xlfn.IFNA(MATCH(NOTA[[#This Row],[CONCAT4]],[2]!RAW[CONCAT_H],0),FALSE))</f>
        <v/>
      </c>
      <c r="AP555" s="146" t="str">
        <f>IF(NOTA[[#This Row],[CONCAT1]]="","",MATCH(NOTA[[#This Row],[CONCAT1]],[3]!db[NB NOTA_C],0)+1)</f>
        <v/>
      </c>
    </row>
    <row r="556" spans="1:42" ht="20.100000000000001" customHeight="1" x14ac:dyDescent="0.25">
      <c r="A556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5" t="str">
        <f>IF(NOTA[[#This Row],[ID_P]]="","",MATCH(NOTA[[#This Row],[ID_P]],[1]!B_MSK[N_ID],0))</f>
        <v/>
      </c>
      <c r="D556" s="105" t="str">
        <f ca="1">IF(NOTA[[#This Row],[NAMA BARANG]]="","",INDEX(NOTA[ID],MATCH(,INDIRECT(ADDRESS(ROW(NOTA[ID]),COLUMN(NOTA[ID]))&amp;":"&amp;ADDRESS(ROW(),COLUMN(NOTA[ID]))),-1)))</f>
        <v/>
      </c>
      <c r="E556" s="106"/>
      <c r="F556" s="107"/>
      <c r="G556" s="107"/>
      <c r="H556" s="108"/>
      <c r="I556" s="107"/>
      <c r="J556" s="109"/>
      <c r="K556" s="107"/>
      <c r="L556" s="107"/>
      <c r="M556" s="110"/>
      <c r="N556" s="107"/>
      <c r="O556" s="107"/>
      <c r="P556" s="104"/>
      <c r="Q556" s="111"/>
      <c r="R556" s="110"/>
      <c r="S556" s="112"/>
      <c r="T556" s="112"/>
      <c r="U556" s="113"/>
      <c r="V556" s="26"/>
      <c r="W556" s="113" t="str">
        <f>IF(NOTA[[#This Row],[HARGA/ CTN]]="",NOTA[[#This Row],[JUMLAH_H]],NOTA[[#This Row],[HARGA/ CTN]]*IF(NOTA[[#This Row],[C]]="",0,NOTA[[#This Row],[C]]))</f>
        <v/>
      </c>
      <c r="X556" s="113" t="str">
        <f>IF(NOTA[[#This Row],[JUMLAH]]="","",NOTA[[#This Row],[JUMLAH]]*NOTA[[#This Row],[DISC 1]])</f>
        <v/>
      </c>
      <c r="Y556" s="113" t="str">
        <f>IF(NOTA[[#This Row],[JUMLAH]]="","",(NOTA[[#This Row],[JUMLAH]]-NOTA[[#This Row],[DISC 1-]])*NOTA[[#This Row],[DISC 2]])</f>
        <v/>
      </c>
      <c r="Z556" s="113" t="str">
        <f>IF(NOTA[[#This Row],[JUMLAH]]="","",NOTA[[#This Row],[DISC 1-]]+NOTA[[#This Row],[DISC 2-]])</f>
        <v/>
      </c>
      <c r="AA556" s="113" t="str">
        <f>IF(NOTA[[#This Row],[JUMLAH]]="","",NOTA[[#This Row],[JUMLAH]]-NOTA[[#This Row],[DISC]])</f>
        <v/>
      </c>
      <c r="AB55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113" t="str">
        <f>IF(OR(NOTA[[#This Row],[QTY]]="",NOTA[[#This Row],[HARGA SATUAN]]="",),"",NOTA[[#This Row],[QTY]]*NOTA[[#This Row],[HARGA SATUAN]])</f>
        <v/>
      </c>
      <c r="AF556" s="109" t="str">
        <f ca="1">IF(NOTA[ID_H]="","",INDEX(NOTA[TANGGAL],MATCH(,INDIRECT(ADDRESS(ROW(NOTA[TANGGAL]),COLUMN(NOTA[TANGGAL]))&amp;":"&amp;ADDRESS(ROW(),COLUMN(NOTA[TANGGAL]))),-1)))</f>
        <v/>
      </c>
      <c r="AG556" s="104" t="str">
        <f ca="1">IF(NOTA[[#This Row],[NAMA BARANG]]="","",INDEX(NOTA[SUPPLIER],MATCH(,INDIRECT(ADDRESS(ROW(NOTA[ID]),COLUMN(NOTA[ID]))&amp;":"&amp;ADDRESS(ROW(),COLUMN(NOTA[ID]))),-1)))</f>
        <v/>
      </c>
      <c r="AH556" s="104" t="str">
        <f ca="1">IF(NOTA[[#This Row],[ID_H]]="","",IF(NOTA[[#This Row],[FAKTUR]]="",INDIRECT(ADDRESS(ROW()-1,COLUMN())),NOTA[[#This Row],[FAKTUR]]))</f>
        <v/>
      </c>
      <c r="AI556" s="27" t="str">
        <f ca="1">IF(NOTA[[#This Row],[ID]]="","",COUNTIF(NOTA[ID_H],NOTA[[#This Row],[ID_H]]))</f>
        <v/>
      </c>
      <c r="AJ556" s="27" t="str">
        <f ca="1">IF(NOTA[[#This Row],[TGL.NOTA]]="",IF(NOTA[[#This Row],[SUPPLIER_H]]="","",AJ555),MONTH(NOTA[[#This Row],[TGL.NOTA]]))</f>
        <v/>
      </c>
      <c r="AK556" s="27" t="str">
        <f>LOWER(SUBSTITUTE(SUBSTITUTE(SUBSTITUTE(SUBSTITUTE(SUBSTITUTE(SUBSTITUTE(SUBSTITUTE(SUBSTITUTE(SUBSTITUTE(NOTA[NAMA BARANG]," ",),".",""),"-",""),"(",""),")",""),",",""),"/",""),"""",""),"+",""))</f>
        <v/>
      </c>
      <c r="AL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6" s="27" t="str">
        <f>IF(NOTA[[#This Row],[CONCAT4]]="","",_xlfn.IFNA(MATCH(NOTA[[#This Row],[CONCAT4]],[2]!RAW[CONCAT_H],0),FALSE))</f>
        <v/>
      </c>
      <c r="AP556" s="146" t="str">
        <f>IF(NOTA[[#This Row],[CONCAT1]]="","",MATCH(NOTA[[#This Row],[CONCAT1]],[3]!db[NB NOTA_C],0)+1)</f>
        <v/>
      </c>
    </row>
    <row r="557" spans="1:42" ht="20.100000000000001" customHeight="1" x14ac:dyDescent="0.25">
      <c r="A557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5" t="str">
        <f>IF(NOTA[[#This Row],[ID_P]]="","",MATCH(NOTA[[#This Row],[ID_P]],[1]!B_MSK[N_ID],0))</f>
        <v/>
      </c>
      <c r="D557" s="105" t="str">
        <f ca="1">IF(NOTA[[#This Row],[NAMA BARANG]]="","",INDEX(NOTA[ID],MATCH(,INDIRECT(ADDRESS(ROW(NOTA[ID]),COLUMN(NOTA[ID]))&amp;":"&amp;ADDRESS(ROW(),COLUMN(NOTA[ID]))),-1)))</f>
        <v/>
      </c>
      <c r="E557" s="106"/>
      <c r="F557" s="107"/>
      <c r="G557" s="107"/>
      <c r="H557" s="108"/>
      <c r="I557" s="107"/>
      <c r="J557" s="109"/>
      <c r="K557" s="107"/>
      <c r="L557" s="107"/>
      <c r="M557" s="110"/>
      <c r="N557" s="107"/>
      <c r="O557" s="107"/>
      <c r="P557" s="104"/>
      <c r="Q557" s="111"/>
      <c r="R557" s="110"/>
      <c r="S557" s="112"/>
      <c r="T557" s="112"/>
      <c r="U557" s="113"/>
      <c r="V557" s="26"/>
      <c r="W557" s="113" t="str">
        <f>IF(NOTA[[#This Row],[HARGA/ CTN]]="",NOTA[[#This Row],[JUMLAH_H]],NOTA[[#This Row],[HARGA/ CTN]]*IF(NOTA[[#This Row],[C]]="",0,NOTA[[#This Row],[C]]))</f>
        <v/>
      </c>
      <c r="X557" s="113" t="str">
        <f>IF(NOTA[[#This Row],[JUMLAH]]="","",NOTA[[#This Row],[JUMLAH]]*NOTA[[#This Row],[DISC 1]])</f>
        <v/>
      </c>
      <c r="Y557" s="113" t="str">
        <f>IF(NOTA[[#This Row],[JUMLAH]]="","",(NOTA[[#This Row],[JUMLAH]]-NOTA[[#This Row],[DISC 1-]])*NOTA[[#This Row],[DISC 2]])</f>
        <v/>
      </c>
      <c r="Z557" s="113" t="str">
        <f>IF(NOTA[[#This Row],[JUMLAH]]="","",NOTA[[#This Row],[DISC 1-]]+NOTA[[#This Row],[DISC 2-]])</f>
        <v/>
      </c>
      <c r="AA557" s="113" t="str">
        <f>IF(NOTA[[#This Row],[JUMLAH]]="","",NOTA[[#This Row],[JUMLAH]]-NOTA[[#This Row],[DISC]])</f>
        <v/>
      </c>
      <c r="AB55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113" t="str">
        <f>IF(OR(NOTA[[#This Row],[QTY]]="",NOTA[[#This Row],[HARGA SATUAN]]="",),"",NOTA[[#This Row],[QTY]]*NOTA[[#This Row],[HARGA SATUAN]])</f>
        <v/>
      </c>
      <c r="AF557" s="109" t="str">
        <f ca="1">IF(NOTA[ID_H]="","",INDEX(NOTA[TANGGAL],MATCH(,INDIRECT(ADDRESS(ROW(NOTA[TANGGAL]),COLUMN(NOTA[TANGGAL]))&amp;":"&amp;ADDRESS(ROW(),COLUMN(NOTA[TANGGAL]))),-1)))</f>
        <v/>
      </c>
      <c r="AG557" s="104" t="str">
        <f ca="1">IF(NOTA[[#This Row],[NAMA BARANG]]="","",INDEX(NOTA[SUPPLIER],MATCH(,INDIRECT(ADDRESS(ROW(NOTA[ID]),COLUMN(NOTA[ID]))&amp;":"&amp;ADDRESS(ROW(),COLUMN(NOTA[ID]))),-1)))</f>
        <v/>
      </c>
      <c r="AH557" s="104" t="str">
        <f ca="1">IF(NOTA[[#This Row],[ID_H]]="","",IF(NOTA[[#This Row],[FAKTUR]]="",INDIRECT(ADDRESS(ROW()-1,COLUMN())),NOTA[[#This Row],[FAKTUR]]))</f>
        <v/>
      </c>
      <c r="AI557" s="27" t="str">
        <f ca="1">IF(NOTA[[#This Row],[ID]]="","",COUNTIF(NOTA[ID_H],NOTA[[#This Row],[ID_H]]))</f>
        <v/>
      </c>
      <c r="AJ557" s="27" t="str">
        <f ca="1">IF(NOTA[[#This Row],[TGL.NOTA]]="",IF(NOTA[[#This Row],[SUPPLIER_H]]="","",AJ556),MONTH(NOTA[[#This Row],[TGL.NOTA]]))</f>
        <v/>
      </c>
      <c r="AK557" s="27" t="str">
        <f>LOWER(SUBSTITUTE(SUBSTITUTE(SUBSTITUTE(SUBSTITUTE(SUBSTITUTE(SUBSTITUTE(SUBSTITUTE(SUBSTITUTE(SUBSTITUTE(NOTA[NAMA BARANG]," ",),".",""),"-",""),"(",""),")",""),",",""),"/",""),"""",""),"+",""))</f>
        <v/>
      </c>
      <c r="AL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7" s="27" t="str">
        <f>IF(NOTA[[#This Row],[CONCAT4]]="","",_xlfn.IFNA(MATCH(NOTA[[#This Row],[CONCAT4]],[2]!RAW[CONCAT_H],0),FALSE))</f>
        <v/>
      </c>
      <c r="AP557" s="146" t="str">
        <f>IF(NOTA[[#This Row],[CONCAT1]]="","",MATCH(NOTA[[#This Row],[CONCAT1]],[3]!db[NB NOTA_C],0)+1)</f>
        <v/>
      </c>
    </row>
    <row r="558" spans="1:42" ht="20.100000000000001" customHeight="1" x14ac:dyDescent="0.25">
      <c r="A558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5" t="str">
        <f>IF(NOTA[[#This Row],[ID_P]]="","",MATCH(NOTA[[#This Row],[ID_P]],[1]!B_MSK[N_ID],0))</f>
        <v/>
      </c>
      <c r="D558" s="105" t="str">
        <f ca="1">IF(NOTA[[#This Row],[NAMA BARANG]]="","",INDEX(NOTA[ID],MATCH(,INDIRECT(ADDRESS(ROW(NOTA[ID]),COLUMN(NOTA[ID]))&amp;":"&amp;ADDRESS(ROW(),COLUMN(NOTA[ID]))),-1)))</f>
        <v/>
      </c>
      <c r="E558" s="106"/>
      <c r="F558" s="107"/>
      <c r="G558" s="107"/>
      <c r="H558" s="108"/>
      <c r="I558" s="107"/>
      <c r="J558" s="109"/>
      <c r="K558" s="107"/>
      <c r="L558" s="107"/>
      <c r="M558" s="110"/>
      <c r="N558" s="107"/>
      <c r="O558" s="107"/>
      <c r="P558" s="104"/>
      <c r="Q558" s="111"/>
      <c r="R558" s="110"/>
      <c r="S558" s="112"/>
      <c r="T558" s="112"/>
      <c r="U558" s="113"/>
      <c r="V558" s="26"/>
      <c r="W558" s="113" t="str">
        <f>IF(NOTA[[#This Row],[HARGA/ CTN]]="",NOTA[[#This Row],[JUMLAH_H]],NOTA[[#This Row],[HARGA/ CTN]]*IF(NOTA[[#This Row],[C]]="",0,NOTA[[#This Row],[C]]))</f>
        <v/>
      </c>
      <c r="X558" s="113" t="str">
        <f>IF(NOTA[[#This Row],[JUMLAH]]="","",NOTA[[#This Row],[JUMLAH]]*NOTA[[#This Row],[DISC 1]])</f>
        <v/>
      </c>
      <c r="Y558" s="113" t="str">
        <f>IF(NOTA[[#This Row],[JUMLAH]]="","",(NOTA[[#This Row],[JUMLAH]]-NOTA[[#This Row],[DISC 1-]])*NOTA[[#This Row],[DISC 2]])</f>
        <v/>
      </c>
      <c r="Z558" s="113" t="str">
        <f>IF(NOTA[[#This Row],[JUMLAH]]="","",NOTA[[#This Row],[DISC 1-]]+NOTA[[#This Row],[DISC 2-]])</f>
        <v/>
      </c>
      <c r="AA558" s="113" t="str">
        <f>IF(NOTA[[#This Row],[JUMLAH]]="","",NOTA[[#This Row],[JUMLAH]]-NOTA[[#This Row],[DISC]])</f>
        <v/>
      </c>
      <c r="AB558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113" t="str">
        <f>IF(OR(NOTA[[#This Row],[QTY]]="",NOTA[[#This Row],[HARGA SATUAN]]="",),"",NOTA[[#This Row],[QTY]]*NOTA[[#This Row],[HARGA SATUAN]])</f>
        <v/>
      </c>
      <c r="AF558" s="109" t="str">
        <f ca="1">IF(NOTA[ID_H]="","",INDEX(NOTA[TANGGAL],MATCH(,INDIRECT(ADDRESS(ROW(NOTA[TANGGAL]),COLUMN(NOTA[TANGGAL]))&amp;":"&amp;ADDRESS(ROW(),COLUMN(NOTA[TANGGAL]))),-1)))</f>
        <v/>
      </c>
      <c r="AG558" s="104" t="str">
        <f ca="1">IF(NOTA[[#This Row],[NAMA BARANG]]="","",INDEX(NOTA[SUPPLIER],MATCH(,INDIRECT(ADDRESS(ROW(NOTA[ID]),COLUMN(NOTA[ID]))&amp;":"&amp;ADDRESS(ROW(),COLUMN(NOTA[ID]))),-1)))</f>
        <v/>
      </c>
      <c r="AH558" s="104" t="str">
        <f ca="1">IF(NOTA[[#This Row],[ID_H]]="","",IF(NOTA[[#This Row],[FAKTUR]]="",INDIRECT(ADDRESS(ROW()-1,COLUMN())),NOTA[[#This Row],[FAKTUR]]))</f>
        <v/>
      </c>
      <c r="AI558" s="27" t="str">
        <f ca="1">IF(NOTA[[#This Row],[ID]]="","",COUNTIF(NOTA[ID_H],NOTA[[#This Row],[ID_H]]))</f>
        <v/>
      </c>
      <c r="AJ558" s="27" t="str">
        <f ca="1">IF(NOTA[[#This Row],[TGL.NOTA]]="",IF(NOTA[[#This Row],[SUPPLIER_H]]="","",AJ557),MONTH(NOTA[[#This Row],[TGL.NOTA]]))</f>
        <v/>
      </c>
      <c r="AK558" s="27" t="str">
        <f>LOWER(SUBSTITUTE(SUBSTITUTE(SUBSTITUTE(SUBSTITUTE(SUBSTITUTE(SUBSTITUTE(SUBSTITUTE(SUBSTITUTE(SUBSTITUTE(NOTA[NAMA BARANG]," ",),".",""),"-",""),"(",""),")",""),",",""),"/",""),"""",""),"+",""))</f>
        <v/>
      </c>
      <c r="AL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8" s="27" t="str">
        <f>IF(NOTA[[#This Row],[CONCAT4]]="","",_xlfn.IFNA(MATCH(NOTA[[#This Row],[CONCAT4]],[2]!RAW[CONCAT_H],0),FALSE))</f>
        <v/>
      </c>
      <c r="AP558" s="146" t="str">
        <f>IF(NOTA[[#This Row],[CONCAT1]]="","",MATCH(NOTA[[#This Row],[CONCAT1]],[3]!db[NB NOTA_C],0)+1)</f>
        <v/>
      </c>
    </row>
    <row r="559" spans="1:42" ht="20.100000000000001" customHeight="1" x14ac:dyDescent="0.25">
      <c r="A559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105" t="str">
        <f>IF(NOTA[[#This Row],[ID_P]]="","",MATCH(NOTA[[#This Row],[ID_P]],[1]!B_MSK[N_ID],0))</f>
        <v/>
      </c>
      <c r="D559" s="105" t="str">
        <f ca="1">IF(NOTA[[#This Row],[NAMA BARANG]]="","",INDEX(NOTA[ID],MATCH(,INDIRECT(ADDRESS(ROW(NOTA[ID]),COLUMN(NOTA[ID]))&amp;":"&amp;ADDRESS(ROW(),COLUMN(NOTA[ID]))),-1)))</f>
        <v/>
      </c>
      <c r="E559" s="106"/>
      <c r="F559" s="107"/>
      <c r="G559" s="107"/>
      <c r="H559" s="108"/>
      <c r="I559" s="107"/>
      <c r="J559" s="109"/>
      <c r="K559" s="107"/>
      <c r="L559" s="107"/>
      <c r="M559" s="110"/>
      <c r="N559" s="107"/>
      <c r="O559" s="107"/>
      <c r="P559" s="104"/>
      <c r="Q559" s="111"/>
      <c r="R559" s="110"/>
      <c r="S559" s="112"/>
      <c r="T559" s="112"/>
      <c r="U559" s="113"/>
      <c r="V559" s="26"/>
      <c r="W559" s="113" t="str">
        <f>IF(NOTA[[#This Row],[HARGA/ CTN]]="",NOTA[[#This Row],[JUMLAH_H]],NOTA[[#This Row],[HARGA/ CTN]]*IF(NOTA[[#This Row],[C]]="",0,NOTA[[#This Row],[C]]))</f>
        <v/>
      </c>
      <c r="X559" s="113" t="str">
        <f>IF(NOTA[[#This Row],[JUMLAH]]="","",NOTA[[#This Row],[JUMLAH]]*NOTA[[#This Row],[DISC 1]])</f>
        <v/>
      </c>
      <c r="Y559" s="113" t="str">
        <f>IF(NOTA[[#This Row],[JUMLAH]]="","",(NOTA[[#This Row],[JUMLAH]]-NOTA[[#This Row],[DISC 1-]])*NOTA[[#This Row],[DISC 2]])</f>
        <v/>
      </c>
      <c r="Z559" s="113" t="str">
        <f>IF(NOTA[[#This Row],[JUMLAH]]="","",NOTA[[#This Row],[DISC 1-]]+NOTA[[#This Row],[DISC 2-]])</f>
        <v/>
      </c>
      <c r="AA559" s="113" t="str">
        <f>IF(NOTA[[#This Row],[JUMLAH]]="","",NOTA[[#This Row],[JUMLAH]]-NOTA[[#This Row],[DISC]])</f>
        <v/>
      </c>
      <c r="AB559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113" t="str">
        <f>IF(OR(NOTA[[#This Row],[QTY]]="",NOTA[[#This Row],[HARGA SATUAN]]="",),"",NOTA[[#This Row],[QTY]]*NOTA[[#This Row],[HARGA SATUAN]])</f>
        <v/>
      </c>
      <c r="AF559" s="109" t="str">
        <f ca="1">IF(NOTA[ID_H]="","",INDEX(NOTA[TANGGAL],MATCH(,INDIRECT(ADDRESS(ROW(NOTA[TANGGAL]),COLUMN(NOTA[TANGGAL]))&amp;":"&amp;ADDRESS(ROW(),COLUMN(NOTA[TANGGAL]))),-1)))</f>
        <v/>
      </c>
      <c r="AG559" s="104" t="str">
        <f ca="1">IF(NOTA[[#This Row],[NAMA BARANG]]="","",INDEX(NOTA[SUPPLIER],MATCH(,INDIRECT(ADDRESS(ROW(NOTA[ID]),COLUMN(NOTA[ID]))&amp;":"&amp;ADDRESS(ROW(),COLUMN(NOTA[ID]))),-1)))</f>
        <v/>
      </c>
      <c r="AH559" s="104" t="str">
        <f ca="1">IF(NOTA[[#This Row],[ID_H]]="","",IF(NOTA[[#This Row],[FAKTUR]]="",INDIRECT(ADDRESS(ROW()-1,COLUMN())),NOTA[[#This Row],[FAKTUR]]))</f>
        <v/>
      </c>
      <c r="AI559" s="27" t="str">
        <f ca="1">IF(NOTA[[#This Row],[ID]]="","",COUNTIF(NOTA[ID_H],NOTA[[#This Row],[ID_H]]))</f>
        <v/>
      </c>
      <c r="AJ559" s="27" t="str">
        <f ca="1">IF(NOTA[[#This Row],[TGL.NOTA]]="",IF(NOTA[[#This Row],[SUPPLIER_H]]="","",AJ558),MONTH(NOTA[[#This Row],[TGL.NOTA]]))</f>
        <v/>
      </c>
      <c r="AK559" s="27" t="str">
        <f>LOWER(SUBSTITUTE(SUBSTITUTE(SUBSTITUTE(SUBSTITUTE(SUBSTITUTE(SUBSTITUTE(SUBSTITUTE(SUBSTITUTE(SUBSTITUTE(NOTA[NAMA BARANG]," ",),".",""),"-",""),"(",""),")",""),",",""),"/",""),"""",""),"+",""))</f>
        <v/>
      </c>
      <c r="AL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9" s="27" t="str">
        <f>IF(NOTA[[#This Row],[CONCAT4]]="","",_xlfn.IFNA(MATCH(NOTA[[#This Row],[CONCAT4]],[2]!RAW[CONCAT_H],0),FALSE))</f>
        <v/>
      </c>
      <c r="AP559" s="146" t="str">
        <f>IF(NOTA[[#This Row],[CONCAT1]]="","",MATCH(NOTA[[#This Row],[CONCAT1]],[3]!db[NB NOTA_C],0)+1)</f>
        <v/>
      </c>
    </row>
    <row r="560" spans="1:42" ht="20.100000000000001" customHeight="1" x14ac:dyDescent="0.25">
      <c r="A560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5" t="str">
        <f>IF(NOTA[[#This Row],[ID_P]]="","",MATCH(NOTA[[#This Row],[ID_P]],[1]!B_MSK[N_ID],0))</f>
        <v/>
      </c>
      <c r="D560" s="105" t="str">
        <f ca="1">IF(NOTA[[#This Row],[NAMA BARANG]]="","",INDEX(NOTA[ID],MATCH(,INDIRECT(ADDRESS(ROW(NOTA[ID]),COLUMN(NOTA[ID]))&amp;":"&amp;ADDRESS(ROW(),COLUMN(NOTA[ID]))),-1)))</f>
        <v/>
      </c>
      <c r="E560" s="106"/>
      <c r="F560" s="107"/>
      <c r="G560" s="107"/>
      <c r="H560" s="108"/>
      <c r="I560" s="107"/>
      <c r="J560" s="109"/>
      <c r="K560" s="107"/>
      <c r="L560" s="107"/>
      <c r="M560" s="110"/>
      <c r="N560" s="107"/>
      <c r="O560" s="107"/>
      <c r="P560" s="104"/>
      <c r="Q560" s="111"/>
      <c r="R560" s="110"/>
      <c r="S560" s="112"/>
      <c r="T560" s="112"/>
      <c r="U560" s="113"/>
      <c r="V560" s="26"/>
      <c r="W560" s="113" t="str">
        <f>IF(NOTA[[#This Row],[HARGA/ CTN]]="",NOTA[[#This Row],[JUMLAH_H]],NOTA[[#This Row],[HARGA/ CTN]]*IF(NOTA[[#This Row],[C]]="",0,NOTA[[#This Row],[C]]))</f>
        <v/>
      </c>
      <c r="X560" s="113" t="str">
        <f>IF(NOTA[[#This Row],[JUMLAH]]="","",NOTA[[#This Row],[JUMLAH]]*NOTA[[#This Row],[DISC 1]])</f>
        <v/>
      </c>
      <c r="Y560" s="113" t="str">
        <f>IF(NOTA[[#This Row],[JUMLAH]]="","",(NOTA[[#This Row],[JUMLAH]]-NOTA[[#This Row],[DISC 1-]])*NOTA[[#This Row],[DISC 2]])</f>
        <v/>
      </c>
      <c r="Z560" s="113" t="str">
        <f>IF(NOTA[[#This Row],[JUMLAH]]="","",NOTA[[#This Row],[DISC 1-]]+NOTA[[#This Row],[DISC 2-]])</f>
        <v/>
      </c>
      <c r="AA560" s="113" t="str">
        <f>IF(NOTA[[#This Row],[JUMLAH]]="","",NOTA[[#This Row],[JUMLAH]]-NOTA[[#This Row],[DISC]])</f>
        <v/>
      </c>
      <c r="AB56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113" t="str">
        <f>IF(OR(NOTA[[#This Row],[QTY]]="",NOTA[[#This Row],[HARGA SATUAN]]="",),"",NOTA[[#This Row],[QTY]]*NOTA[[#This Row],[HARGA SATUAN]])</f>
        <v/>
      </c>
      <c r="AF560" s="109" t="str">
        <f ca="1">IF(NOTA[ID_H]="","",INDEX(NOTA[TANGGAL],MATCH(,INDIRECT(ADDRESS(ROW(NOTA[TANGGAL]),COLUMN(NOTA[TANGGAL]))&amp;":"&amp;ADDRESS(ROW(),COLUMN(NOTA[TANGGAL]))),-1)))</f>
        <v/>
      </c>
      <c r="AG560" s="104" t="str">
        <f ca="1">IF(NOTA[[#This Row],[NAMA BARANG]]="","",INDEX(NOTA[SUPPLIER],MATCH(,INDIRECT(ADDRESS(ROW(NOTA[ID]),COLUMN(NOTA[ID]))&amp;":"&amp;ADDRESS(ROW(),COLUMN(NOTA[ID]))),-1)))</f>
        <v/>
      </c>
      <c r="AH560" s="104" t="str">
        <f ca="1">IF(NOTA[[#This Row],[ID_H]]="","",IF(NOTA[[#This Row],[FAKTUR]]="",INDIRECT(ADDRESS(ROW()-1,COLUMN())),NOTA[[#This Row],[FAKTUR]]))</f>
        <v/>
      </c>
      <c r="AI560" s="27" t="str">
        <f ca="1">IF(NOTA[[#This Row],[ID]]="","",COUNTIF(NOTA[ID_H],NOTA[[#This Row],[ID_H]]))</f>
        <v/>
      </c>
      <c r="AJ560" s="27" t="str">
        <f ca="1">IF(NOTA[[#This Row],[TGL.NOTA]]="",IF(NOTA[[#This Row],[SUPPLIER_H]]="","",AJ559),MONTH(NOTA[[#This Row],[TGL.NOTA]]))</f>
        <v/>
      </c>
      <c r="AK560" s="27" t="str">
        <f>LOWER(SUBSTITUTE(SUBSTITUTE(SUBSTITUTE(SUBSTITUTE(SUBSTITUTE(SUBSTITUTE(SUBSTITUTE(SUBSTITUTE(SUBSTITUTE(NOTA[NAMA BARANG]," ",),".",""),"-",""),"(",""),")",""),",",""),"/",""),"""",""),"+",""))</f>
        <v/>
      </c>
      <c r="AL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0" s="27" t="str">
        <f>IF(NOTA[[#This Row],[CONCAT4]]="","",_xlfn.IFNA(MATCH(NOTA[[#This Row],[CONCAT4]],[2]!RAW[CONCAT_H],0),FALSE))</f>
        <v/>
      </c>
      <c r="AP560" s="146" t="str">
        <f>IF(NOTA[[#This Row],[CONCAT1]]="","",MATCH(NOTA[[#This Row],[CONCAT1]],[3]!db[NB NOTA_C],0)+1)</f>
        <v/>
      </c>
    </row>
    <row r="561" spans="1:42" ht="20.100000000000001" customHeight="1" x14ac:dyDescent="0.25">
      <c r="A56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5" t="str">
        <f>IF(NOTA[[#This Row],[ID_P]]="","",MATCH(NOTA[[#This Row],[ID_P]],[1]!B_MSK[N_ID],0))</f>
        <v/>
      </c>
      <c r="D561" s="105" t="str">
        <f ca="1">IF(NOTA[[#This Row],[NAMA BARANG]]="","",INDEX(NOTA[ID],MATCH(,INDIRECT(ADDRESS(ROW(NOTA[ID]),COLUMN(NOTA[ID]))&amp;":"&amp;ADDRESS(ROW(),COLUMN(NOTA[ID]))),-1)))</f>
        <v/>
      </c>
      <c r="E561" s="106"/>
      <c r="F561" s="107"/>
      <c r="G561" s="107"/>
      <c r="H561" s="108"/>
      <c r="I561" s="107"/>
      <c r="J561" s="109"/>
      <c r="K561" s="107"/>
      <c r="L561" s="107"/>
      <c r="M561" s="110"/>
      <c r="N561" s="107"/>
      <c r="O561" s="107"/>
      <c r="P561" s="104"/>
      <c r="Q561" s="111"/>
      <c r="R561" s="110"/>
      <c r="S561" s="112"/>
      <c r="T561" s="112"/>
      <c r="U561" s="113"/>
      <c r="V561" s="26"/>
      <c r="W561" s="113" t="str">
        <f>IF(NOTA[[#This Row],[HARGA/ CTN]]="",NOTA[[#This Row],[JUMLAH_H]],NOTA[[#This Row],[HARGA/ CTN]]*IF(NOTA[[#This Row],[C]]="",0,NOTA[[#This Row],[C]]))</f>
        <v/>
      </c>
      <c r="X561" s="113" t="str">
        <f>IF(NOTA[[#This Row],[JUMLAH]]="","",NOTA[[#This Row],[JUMLAH]]*NOTA[[#This Row],[DISC 1]])</f>
        <v/>
      </c>
      <c r="Y561" s="113" t="str">
        <f>IF(NOTA[[#This Row],[JUMLAH]]="","",(NOTA[[#This Row],[JUMLAH]]-NOTA[[#This Row],[DISC 1-]])*NOTA[[#This Row],[DISC 2]])</f>
        <v/>
      </c>
      <c r="Z561" s="113" t="str">
        <f>IF(NOTA[[#This Row],[JUMLAH]]="","",NOTA[[#This Row],[DISC 1-]]+NOTA[[#This Row],[DISC 2-]])</f>
        <v/>
      </c>
      <c r="AA561" s="113" t="str">
        <f>IF(NOTA[[#This Row],[JUMLAH]]="","",NOTA[[#This Row],[JUMLAH]]-NOTA[[#This Row],[DISC]])</f>
        <v/>
      </c>
      <c r="AB56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113" t="str">
        <f>IF(OR(NOTA[[#This Row],[QTY]]="",NOTA[[#This Row],[HARGA SATUAN]]="",),"",NOTA[[#This Row],[QTY]]*NOTA[[#This Row],[HARGA SATUAN]])</f>
        <v/>
      </c>
      <c r="AF561" s="109" t="str">
        <f ca="1">IF(NOTA[ID_H]="","",INDEX(NOTA[TANGGAL],MATCH(,INDIRECT(ADDRESS(ROW(NOTA[TANGGAL]),COLUMN(NOTA[TANGGAL]))&amp;":"&amp;ADDRESS(ROW(),COLUMN(NOTA[TANGGAL]))),-1)))</f>
        <v/>
      </c>
      <c r="AG561" s="104" t="str">
        <f ca="1">IF(NOTA[[#This Row],[NAMA BARANG]]="","",INDEX(NOTA[SUPPLIER],MATCH(,INDIRECT(ADDRESS(ROW(NOTA[ID]),COLUMN(NOTA[ID]))&amp;":"&amp;ADDRESS(ROW(),COLUMN(NOTA[ID]))),-1)))</f>
        <v/>
      </c>
      <c r="AH561" s="104" t="str">
        <f ca="1">IF(NOTA[[#This Row],[ID_H]]="","",IF(NOTA[[#This Row],[FAKTUR]]="",INDIRECT(ADDRESS(ROW()-1,COLUMN())),NOTA[[#This Row],[FAKTUR]]))</f>
        <v/>
      </c>
      <c r="AI561" s="27" t="str">
        <f ca="1">IF(NOTA[[#This Row],[ID]]="","",COUNTIF(NOTA[ID_H],NOTA[[#This Row],[ID_H]]))</f>
        <v/>
      </c>
      <c r="AJ561" s="27" t="str">
        <f ca="1">IF(NOTA[[#This Row],[TGL.NOTA]]="",IF(NOTA[[#This Row],[SUPPLIER_H]]="","",AJ560),MONTH(NOTA[[#This Row],[TGL.NOTA]]))</f>
        <v/>
      </c>
      <c r="AK561" s="27" t="str">
        <f>LOWER(SUBSTITUTE(SUBSTITUTE(SUBSTITUTE(SUBSTITUTE(SUBSTITUTE(SUBSTITUTE(SUBSTITUTE(SUBSTITUTE(SUBSTITUTE(NOTA[NAMA BARANG]," ",),".",""),"-",""),"(",""),")",""),",",""),"/",""),"""",""),"+",""))</f>
        <v/>
      </c>
      <c r="AL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1" s="27" t="str">
        <f>IF(NOTA[[#This Row],[CONCAT4]]="","",_xlfn.IFNA(MATCH(NOTA[[#This Row],[CONCAT4]],[2]!RAW[CONCAT_H],0),FALSE))</f>
        <v/>
      </c>
      <c r="AP561" s="146" t="str">
        <f>IF(NOTA[[#This Row],[CONCAT1]]="","",MATCH(NOTA[[#This Row],[CONCAT1]],[3]!db[NB NOTA_C],0)+1)</f>
        <v/>
      </c>
    </row>
    <row r="562" spans="1:42" ht="20.100000000000001" customHeight="1" x14ac:dyDescent="0.25">
      <c r="A56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5" t="str">
        <f>IF(NOTA[[#This Row],[ID_P]]="","",MATCH(NOTA[[#This Row],[ID_P]],[1]!B_MSK[N_ID],0))</f>
        <v/>
      </c>
      <c r="D562" s="105" t="str">
        <f ca="1">IF(NOTA[[#This Row],[NAMA BARANG]]="","",INDEX(NOTA[ID],MATCH(,INDIRECT(ADDRESS(ROW(NOTA[ID]),COLUMN(NOTA[ID]))&amp;":"&amp;ADDRESS(ROW(),COLUMN(NOTA[ID]))),-1)))</f>
        <v/>
      </c>
      <c r="E562" s="106"/>
      <c r="F562" s="107"/>
      <c r="G562" s="107"/>
      <c r="H562" s="108"/>
      <c r="I562" s="107"/>
      <c r="J562" s="109"/>
      <c r="K562" s="107"/>
      <c r="L562" s="107"/>
      <c r="M562" s="110"/>
      <c r="N562" s="107"/>
      <c r="O562" s="107"/>
      <c r="P562" s="104"/>
      <c r="Q562" s="111"/>
      <c r="R562" s="110"/>
      <c r="S562" s="112"/>
      <c r="T562" s="112"/>
      <c r="U562" s="113"/>
      <c r="V562" s="26"/>
      <c r="W562" s="113" t="str">
        <f>IF(NOTA[[#This Row],[HARGA/ CTN]]="",NOTA[[#This Row],[JUMLAH_H]],NOTA[[#This Row],[HARGA/ CTN]]*IF(NOTA[[#This Row],[C]]="",0,NOTA[[#This Row],[C]]))</f>
        <v/>
      </c>
      <c r="X562" s="113" t="str">
        <f>IF(NOTA[[#This Row],[JUMLAH]]="","",NOTA[[#This Row],[JUMLAH]]*NOTA[[#This Row],[DISC 1]])</f>
        <v/>
      </c>
      <c r="Y562" s="113" t="str">
        <f>IF(NOTA[[#This Row],[JUMLAH]]="","",(NOTA[[#This Row],[JUMLAH]]-NOTA[[#This Row],[DISC 1-]])*NOTA[[#This Row],[DISC 2]])</f>
        <v/>
      </c>
      <c r="Z562" s="113" t="str">
        <f>IF(NOTA[[#This Row],[JUMLAH]]="","",NOTA[[#This Row],[DISC 1-]]+NOTA[[#This Row],[DISC 2-]])</f>
        <v/>
      </c>
      <c r="AA562" s="113" t="str">
        <f>IF(NOTA[[#This Row],[JUMLAH]]="","",NOTA[[#This Row],[JUMLAH]]-NOTA[[#This Row],[DISC]])</f>
        <v/>
      </c>
      <c r="AB56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113" t="str">
        <f>IF(OR(NOTA[[#This Row],[QTY]]="",NOTA[[#This Row],[HARGA SATUAN]]="",),"",NOTA[[#This Row],[QTY]]*NOTA[[#This Row],[HARGA SATUAN]])</f>
        <v/>
      </c>
      <c r="AF562" s="109" t="str">
        <f ca="1">IF(NOTA[ID_H]="","",INDEX(NOTA[TANGGAL],MATCH(,INDIRECT(ADDRESS(ROW(NOTA[TANGGAL]),COLUMN(NOTA[TANGGAL]))&amp;":"&amp;ADDRESS(ROW(),COLUMN(NOTA[TANGGAL]))),-1)))</f>
        <v/>
      </c>
      <c r="AG562" s="104" t="str">
        <f ca="1">IF(NOTA[[#This Row],[NAMA BARANG]]="","",INDEX(NOTA[SUPPLIER],MATCH(,INDIRECT(ADDRESS(ROW(NOTA[ID]),COLUMN(NOTA[ID]))&amp;":"&amp;ADDRESS(ROW(),COLUMN(NOTA[ID]))),-1)))</f>
        <v/>
      </c>
      <c r="AH562" s="104" t="str">
        <f ca="1">IF(NOTA[[#This Row],[ID_H]]="","",IF(NOTA[[#This Row],[FAKTUR]]="",INDIRECT(ADDRESS(ROW()-1,COLUMN())),NOTA[[#This Row],[FAKTUR]]))</f>
        <v/>
      </c>
      <c r="AI562" s="27" t="str">
        <f ca="1">IF(NOTA[[#This Row],[ID]]="","",COUNTIF(NOTA[ID_H],NOTA[[#This Row],[ID_H]]))</f>
        <v/>
      </c>
      <c r="AJ562" s="27" t="str">
        <f ca="1">IF(NOTA[[#This Row],[TGL.NOTA]]="",IF(NOTA[[#This Row],[SUPPLIER_H]]="","",AJ561),MONTH(NOTA[[#This Row],[TGL.NOTA]]))</f>
        <v/>
      </c>
      <c r="AK562" s="27" t="str">
        <f>LOWER(SUBSTITUTE(SUBSTITUTE(SUBSTITUTE(SUBSTITUTE(SUBSTITUTE(SUBSTITUTE(SUBSTITUTE(SUBSTITUTE(SUBSTITUTE(NOTA[NAMA BARANG]," ",),".",""),"-",""),"(",""),")",""),",",""),"/",""),"""",""),"+",""))</f>
        <v/>
      </c>
      <c r="AL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2" s="27" t="str">
        <f>IF(NOTA[[#This Row],[CONCAT4]]="","",_xlfn.IFNA(MATCH(NOTA[[#This Row],[CONCAT4]],[2]!RAW[CONCAT_H],0),FALSE))</f>
        <v/>
      </c>
      <c r="AP562" s="146" t="str">
        <f>IF(NOTA[[#This Row],[CONCAT1]]="","",MATCH(NOTA[[#This Row],[CONCAT1]],[3]!db[NB NOTA_C],0)+1)</f>
        <v/>
      </c>
    </row>
    <row r="563" spans="1:42" ht="20.100000000000001" customHeight="1" x14ac:dyDescent="0.25">
      <c r="A563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5" t="str">
        <f>IF(NOTA[[#This Row],[ID_P]]="","",MATCH(NOTA[[#This Row],[ID_P]],[1]!B_MSK[N_ID],0))</f>
        <v/>
      </c>
      <c r="D563" s="105" t="str">
        <f ca="1">IF(NOTA[[#This Row],[NAMA BARANG]]="","",INDEX(NOTA[ID],MATCH(,INDIRECT(ADDRESS(ROW(NOTA[ID]),COLUMN(NOTA[ID]))&amp;":"&amp;ADDRESS(ROW(),COLUMN(NOTA[ID]))),-1)))</f>
        <v/>
      </c>
      <c r="E563" s="106"/>
      <c r="F563" s="107"/>
      <c r="G563" s="107"/>
      <c r="H563" s="108"/>
      <c r="I563" s="107"/>
      <c r="J563" s="109"/>
      <c r="K563" s="107"/>
      <c r="L563" s="107"/>
      <c r="M563" s="110"/>
      <c r="N563" s="107"/>
      <c r="O563" s="107"/>
      <c r="P563" s="104"/>
      <c r="Q563" s="111"/>
      <c r="R563" s="110"/>
      <c r="S563" s="112"/>
      <c r="T563" s="112"/>
      <c r="U563" s="113"/>
      <c r="V563" s="26"/>
      <c r="W563" s="113" t="str">
        <f>IF(NOTA[[#This Row],[HARGA/ CTN]]="",NOTA[[#This Row],[JUMLAH_H]],NOTA[[#This Row],[HARGA/ CTN]]*IF(NOTA[[#This Row],[C]]="",0,NOTA[[#This Row],[C]]))</f>
        <v/>
      </c>
      <c r="X563" s="113" t="str">
        <f>IF(NOTA[[#This Row],[JUMLAH]]="","",NOTA[[#This Row],[JUMLAH]]*NOTA[[#This Row],[DISC 1]])</f>
        <v/>
      </c>
      <c r="Y563" s="113" t="str">
        <f>IF(NOTA[[#This Row],[JUMLAH]]="","",(NOTA[[#This Row],[JUMLAH]]-NOTA[[#This Row],[DISC 1-]])*NOTA[[#This Row],[DISC 2]])</f>
        <v/>
      </c>
      <c r="Z563" s="113" t="str">
        <f>IF(NOTA[[#This Row],[JUMLAH]]="","",NOTA[[#This Row],[DISC 1-]]+NOTA[[#This Row],[DISC 2-]])</f>
        <v/>
      </c>
      <c r="AA563" s="113" t="str">
        <f>IF(NOTA[[#This Row],[JUMLAH]]="","",NOTA[[#This Row],[JUMLAH]]-NOTA[[#This Row],[DISC]])</f>
        <v/>
      </c>
      <c r="AB56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113" t="str">
        <f>IF(OR(NOTA[[#This Row],[QTY]]="",NOTA[[#This Row],[HARGA SATUAN]]="",),"",NOTA[[#This Row],[QTY]]*NOTA[[#This Row],[HARGA SATUAN]])</f>
        <v/>
      </c>
      <c r="AF563" s="109" t="str">
        <f ca="1">IF(NOTA[ID_H]="","",INDEX(NOTA[TANGGAL],MATCH(,INDIRECT(ADDRESS(ROW(NOTA[TANGGAL]),COLUMN(NOTA[TANGGAL]))&amp;":"&amp;ADDRESS(ROW(),COLUMN(NOTA[TANGGAL]))),-1)))</f>
        <v/>
      </c>
      <c r="AG563" s="104" t="str">
        <f ca="1">IF(NOTA[[#This Row],[NAMA BARANG]]="","",INDEX(NOTA[SUPPLIER],MATCH(,INDIRECT(ADDRESS(ROW(NOTA[ID]),COLUMN(NOTA[ID]))&amp;":"&amp;ADDRESS(ROW(),COLUMN(NOTA[ID]))),-1)))</f>
        <v/>
      </c>
      <c r="AH563" s="104" t="str">
        <f ca="1">IF(NOTA[[#This Row],[ID_H]]="","",IF(NOTA[[#This Row],[FAKTUR]]="",INDIRECT(ADDRESS(ROW()-1,COLUMN())),NOTA[[#This Row],[FAKTUR]]))</f>
        <v/>
      </c>
      <c r="AI563" s="27" t="str">
        <f ca="1">IF(NOTA[[#This Row],[ID]]="","",COUNTIF(NOTA[ID_H],NOTA[[#This Row],[ID_H]]))</f>
        <v/>
      </c>
      <c r="AJ563" s="27" t="str">
        <f ca="1">IF(NOTA[[#This Row],[TGL.NOTA]]="",IF(NOTA[[#This Row],[SUPPLIER_H]]="","",AJ562),MONTH(NOTA[[#This Row],[TGL.NOTA]]))</f>
        <v/>
      </c>
      <c r="AK563" s="27" t="str">
        <f>LOWER(SUBSTITUTE(SUBSTITUTE(SUBSTITUTE(SUBSTITUTE(SUBSTITUTE(SUBSTITUTE(SUBSTITUTE(SUBSTITUTE(SUBSTITUTE(NOTA[NAMA BARANG]," ",),".",""),"-",""),"(",""),")",""),",",""),"/",""),"""",""),"+",""))</f>
        <v/>
      </c>
      <c r="AL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3" s="27" t="str">
        <f>IF(NOTA[[#This Row],[CONCAT4]]="","",_xlfn.IFNA(MATCH(NOTA[[#This Row],[CONCAT4]],[2]!RAW[CONCAT_H],0),FALSE))</f>
        <v/>
      </c>
      <c r="AP563" s="146" t="str">
        <f>IF(NOTA[[#This Row],[CONCAT1]]="","",MATCH(NOTA[[#This Row],[CONCAT1]],[3]!db[NB NOTA_C],0)+1)</f>
        <v/>
      </c>
    </row>
    <row r="564" spans="1:42" ht="20.100000000000001" customHeight="1" x14ac:dyDescent="0.25">
      <c r="A56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5" t="str">
        <f>IF(NOTA[[#This Row],[ID_P]]="","",MATCH(NOTA[[#This Row],[ID_P]],[1]!B_MSK[N_ID],0))</f>
        <v/>
      </c>
      <c r="D564" s="105" t="str">
        <f ca="1">IF(NOTA[[#This Row],[NAMA BARANG]]="","",INDEX(NOTA[ID],MATCH(,INDIRECT(ADDRESS(ROW(NOTA[ID]),COLUMN(NOTA[ID]))&amp;":"&amp;ADDRESS(ROW(),COLUMN(NOTA[ID]))),-1)))</f>
        <v/>
      </c>
      <c r="E564" s="106"/>
      <c r="F564" s="107"/>
      <c r="G564" s="107"/>
      <c r="H564" s="108"/>
      <c r="I564" s="107"/>
      <c r="J564" s="109"/>
      <c r="K564" s="107"/>
      <c r="L564" s="107"/>
      <c r="M564" s="110"/>
      <c r="N564" s="107"/>
      <c r="O564" s="107"/>
      <c r="P564" s="104"/>
      <c r="Q564" s="111"/>
      <c r="R564" s="110"/>
      <c r="S564" s="112"/>
      <c r="T564" s="112"/>
      <c r="U564" s="113"/>
      <c r="V564" s="26"/>
      <c r="W564" s="113" t="str">
        <f>IF(NOTA[[#This Row],[HARGA/ CTN]]="",NOTA[[#This Row],[JUMLAH_H]],NOTA[[#This Row],[HARGA/ CTN]]*IF(NOTA[[#This Row],[C]]="",0,NOTA[[#This Row],[C]]))</f>
        <v/>
      </c>
      <c r="X564" s="113" t="str">
        <f>IF(NOTA[[#This Row],[JUMLAH]]="","",NOTA[[#This Row],[JUMLAH]]*NOTA[[#This Row],[DISC 1]])</f>
        <v/>
      </c>
      <c r="Y564" s="113" t="str">
        <f>IF(NOTA[[#This Row],[JUMLAH]]="","",(NOTA[[#This Row],[JUMLAH]]-NOTA[[#This Row],[DISC 1-]])*NOTA[[#This Row],[DISC 2]])</f>
        <v/>
      </c>
      <c r="Z564" s="113" t="str">
        <f>IF(NOTA[[#This Row],[JUMLAH]]="","",NOTA[[#This Row],[DISC 1-]]+NOTA[[#This Row],[DISC 2-]])</f>
        <v/>
      </c>
      <c r="AA564" s="113" t="str">
        <f>IF(NOTA[[#This Row],[JUMLAH]]="","",NOTA[[#This Row],[JUMLAH]]-NOTA[[#This Row],[DISC]])</f>
        <v/>
      </c>
      <c r="AB56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113" t="str">
        <f>IF(OR(NOTA[[#This Row],[QTY]]="",NOTA[[#This Row],[HARGA SATUAN]]="",),"",NOTA[[#This Row],[QTY]]*NOTA[[#This Row],[HARGA SATUAN]])</f>
        <v/>
      </c>
      <c r="AF564" s="109" t="str">
        <f ca="1">IF(NOTA[ID_H]="","",INDEX(NOTA[TANGGAL],MATCH(,INDIRECT(ADDRESS(ROW(NOTA[TANGGAL]),COLUMN(NOTA[TANGGAL]))&amp;":"&amp;ADDRESS(ROW(),COLUMN(NOTA[TANGGAL]))),-1)))</f>
        <v/>
      </c>
      <c r="AG564" s="104" t="str">
        <f ca="1">IF(NOTA[[#This Row],[NAMA BARANG]]="","",INDEX(NOTA[SUPPLIER],MATCH(,INDIRECT(ADDRESS(ROW(NOTA[ID]),COLUMN(NOTA[ID]))&amp;":"&amp;ADDRESS(ROW(),COLUMN(NOTA[ID]))),-1)))</f>
        <v/>
      </c>
      <c r="AH564" s="104" t="str">
        <f ca="1">IF(NOTA[[#This Row],[ID_H]]="","",IF(NOTA[[#This Row],[FAKTUR]]="",INDIRECT(ADDRESS(ROW()-1,COLUMN())),NOTA[[#This Row],[FAKTUR]]))</f>
        <v/>
      </c>
      <c r="AI564" s="27" t="str">
        <f ca="1">IF(NOTA[[#This Row],[ID]]="","",COUNTIF(NOTA[ID_H],NOTA[[#This Row],[ID_H]]))</f>
        <v/>
      </c>
      <c r="AJ564" s="27" t="str">
        <f ca="1">IF(NOTA[[#This Row],[TGL.NOTA]]="",IF(NOTA[[#This Row],[SUPPLIER_H]]="","",AJ563),MONTH(NOTA[[#This Row],[TGL.NOTA]]))</f>
        <v/>
      </c>
      <c r="AK564" s="27" t="str">
        <f>LOWER(SUBSTITUTE(SUBSTITUTE(SUBSTITUTE(SUBSTITUTE(SUBSTITUTE(SUBSTITUTE(SUBSTITUTE(SUBSTITUTE(SUBSTITUTE(NOTA[NAMA BARANG]," ",),".",""),"-",""),"(",""),")",""),",",""),"/",""),"""",""),"+",""))</f>
        <v/>
      </c>
      <c r="AL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4" s="27" t="str">
        <f>IF(NOTA[[#This Row],[CONCAT4]]="","",_xlfn.IFNA(MATCH(NOTA[[#This Row],[CONCAT4]],[2]!RAW[CONCAT_H],0),FALSE))</f>
        <v/>
      </c>
      <c r="AP564" s="146" t="str">
        <f>IF(NOTA[[#This Row],[CONCAT1]]="","",MATCH(NOTA[[#This Row],[CONCAT1]],[3]!db[NB NOTA_C],0)+1)</f>
        <v/>
      </c>
    </row>
    <row r="565" spans="1:42" ht="20.100000000000001" customHeight="1" x14ac:dyDescent="0.25">
      <c r="A565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5" t="str">
        <f>IF(NOTA[[#This Row],[ID_P]]="","",MATCH(NOTA[[#This Row],[ID_P]],[1]!B_MSK[N_ID],0))</f>
        <v/>
      </c>
      <c r="D565" s="105" t="str">
        <f ca="1">IF(NOTA[[#This Row],[NAMA BARANG]]="","",INDEX(NOTA[ID],MATCH(,INDIRECT(ADDRESS(ROW(NOTA[ID]),COLUMN(NOTA[ID]))&amp;":"&amp;ADDRESS(ROW(),COLUMN(NOTA[ID]))),-1)))</f>
        <v/>
      </c>
      <c r="E565" s="106"/>
      <c r="F565" s="107"/>
      <c r="G565" s="107"/>
      <c r="H565" s="108"/>
      <c r="I565" s="107"/>
      <c r="J565" s="109"/>
      <c r="K565" s="107"/>
      <c r="L565" s="107"/>
      <c r="M565" s="110"/>
      <c r="N565" s="107"/>
      <c r="O565" s="107"/>
      <c r="P565" s="104"/>
      <c r="Q565" s="111"/>
      <c r="R565" s="110"/>
      <c r="S565" s="112"/>
      <c r="T565" s="112"/>
      <c r="U565" s="113"/>
      <c r="V565" s="26"/>
      <c r="W565" s="113" t="str">
        <f>IF(NOTA[[#This Row],[HARGA/ CTN]]="",NOTA[[#This Row],[JUMLAH_H]],NOTA[[#This Row],[HARGA/ CTN]]*IF(NOTA[[#This Row],[C]]="",0,NOTA[[#This Row],[C]]))</f>
        <v/>
      </c>
      <c r="X565" s="113" t="str">
        <f>IF(NOTA[[#This Row],[JUMLAH]]="","",NOTA[[#This Row],[JUMLAH]]*NOTA[[#This Row],[DISC 1]])</f>
        <v/>
      </c>
      <c r="Y565" s="113" t="str">
        <f>IF(NOTA[[#This Row],[JUMLAH]]="","",(NOTA[[#This Row],[JUMLAH]]-NOTA[[#This Row],[DISC 1-]])*NOTA[[#This Row],[DISC 2]])</f>
        <v/>
      </c>
      <c r="Z565" s="113" t="str">
        <f>IF(NOTA[[#This Row],[JUMLAH]]="","",NOTA[[#This Row],[DISC 1-]]+NOTA[[#This Row],[DISC 2-]])</f>
        <v/>
      </c>
      <c r="AA565" s="113" t="str">
        <f>IF(NOTA[[#This Row],[JUMLAH]]="","",NOTA[[#This Row],[JUMLAH]]-NOTA[[#This Row],[DISC]])</f>
        <v/>
      </c>
      <c r="AB56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113" t="str">
        <f>IF(OR(NOTA[[#This Row],[QTY]]="",NOTA[[#This Row],[HARGA SATUAN]]="",),"",NOTA[[#This Row],[QTY]]*NOTA[[#This Row],[HARGA SATUAN]])</f>
        <v/>
      </c>
      <c r="AF565" s="109" t="str">
        <f ca="1">IF(NOTA[ID_H]="","",INDEX(NOTA[TANGGAL],MATCH(,INDIRECT(ADDRESS(ROW(NOTA[TANGGAL]),COLUMN(NOTA[TANGGAL]))&amp;":"&amp;ADDRESS(ROW(),COLUMN(NOTA[TANGGAL]))),-1)))</f>
        <v/>
      </c>
      <c r="AG565" s="104" t="str">
        <f ca="1">IF(NOTA[[#This Row],[NAMA BARANG]]="","",INDEX(NOTA[SUPPLIER],MATCH(,INDIRECT(ADDRESS(ROW(NOTA[ID]),COLUMN(NOTA[ID]))&amp;":"&amp;ADDRESS(ROW(),COLUMN(NOTA[ID]))),-1)))</f>
        <v/>
      </c>
      <c r="AH565" s="104" t="str">
        <f ca="1">IF(NOTA[[#This Row],[ID_H]]="","",IF(NOTA[[#This Row],[FAKTUR]]="",INDIRECT(ADDRESS(ROW()-1,COLUMN())),NOTA[[#This Row],[FAKTUR]]))</f>
        <v/>
      </c>
      <c r="AI565" s="27" t="str">
        <f ca="1">IF(NOTA[[#This Row],[ID]]="","",COUNTIF(NOTA[ID_H],NOTA[[#This Row],[ID_H]]))</f>
        <v/>
      </c>
      <c r="AJ565" s="27" t="str">
        <f ca="1">IF(NOTA[[#This Row],[TGL.NOTA]]="",IF(NOTA[[#This Row],[SUPPLIER_H]]="","",AJ564),MONTH(NOTA[[#This Row],[TGL.NOTA]]))</f>
        <v/>
      </c>
      <c r="AK565" s="27" t="str">
        <f>LOWER(SUBSTITUTE(SUBSTITUTE(SUBSTITUTE(SUBSTITUTE(SUBSTITUTE(SUBSTITUTE(SUBSTITUTE(SUBSTITUTE(SUBSTITUTE(NOTA[NAMA BARANG]," ",),".",""),"-",""),"(",""),")",""),",",""),"/",""),"""",""),"+",""))</f>
        <v/>
      </c>
      <c r="AL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5" s="27" t="str">
        <f>IF(NOTA[[#This Row],[CONCAT4]]="","",_xlfn.IFNA(MATCH(NOTA[[#This Row],[CONCAT4]],[2]!RAW[CONCAT_H],0),FALSE))</f>
        <v/>
      </c>
      <c r="AP565" s="146" t="str">
        <f>IF(NOTA[[#This Row],[CONCAT1]]="","",MATCH(NOTA[[#This Row],[CONCAT1]],[3]!db[NB NOTA_C],0)+1)</f>
        <v/>
      </c>
    </row>
    <row r="566" spans="1:42" ht="20.100000000000001" customHeight="1" x14ac:dyDescent="0.25">
      <c r="A566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5" t="str">
        <f>IF(NOTA[[#This Row],[ID_P]]="","",MATCH(NOTA[[#This Row],[ID_P]],[1]!B_MSK[N_ID],0))</f>
        <v/>
      </c>
      <c r="D566" s="105" t="str">
        <f ca="1">IF(NOTA[[#This Row],[NAMA BARANG]]="","",INDEX(NOTA[ID],MATCH(,INDIRECT(ADDRESS(ROW(NOTA[ID]),COLUMN(NOTA[ID]))&amp;":"&amp;ADDRESS(ROW(),COLUMN(NOTA[ID]))),-1)))</f>
        <v/>
      </c>
      <c r="E566" s="106"/>
      <c r="F566" s="107"/>
      <c r="G566" s="107"/>
      <c r="H566" s="108"/>
      <c r="I566" s="107"/>
      <c r="J566" s="109"/>
      <c r="K566" s="107"/>
      <c r="L566" s="107"/>
      <c r="M566" s="110"/>
      <c r="N566" s="107"/>
      <c r="O566" s="107"/>
      <c r="P566" s="104"/>
      <c r="Q566" s="111"/>
      <c r="R566" s="110"/>
      <c r="S566" s="112"/>
      <c r="T566" s="112"/>
      <c r="U566" s="113"/>
      <c r="V566" s="26"/>
      <c r="W566" s="113" t="str">
        <f>IF(NOTA[[#This Row],[HARGA/ CTN]]="",NOTA[[#This Row],[JUMLAH_H]],NOTA[[#This Row],[HARGA/ CTN]]*IF(NOTA[[#This Row],[C]]="",0,NOTA[[#This Row],[C]]))</f>
        <v/>
      </c>
      <c r="X566" s="113" t="str">
        <f>IF(NOTA[[#This Row],[JUMLAH]]="","",NOTA[[#This Row],[JUMLAH]]*NOTA[[#This Row],[DISC 1]])</f>
        <v/>
      </c>
      <c r="Y566" s="113" t="str">
        <f>IF(NOTA[[#This Row],[JUMLAH]]="","",(NOTA[[#This Row],[JUMLAH]]-NOTA[[#This Row],[DISC 1-]])*NOTA[[#This Row],[DISC 2]])</f>
        <v/>
      </c>
      <c r="Z566" s="113" t="str">
        <f>IF(NOTA[[#This Row],[JUMLAH]]="","",NOTA[[#This Row],[DISC 1-]]+NOTA[[#This Row],[DISC 2-]])</f>
        <v/>
      </c>
      <c r="AA566" s="113" t="str">
        <f>IF(NOTA[[#This Row],[JUMLAH]]="","",NOTA[[#This Row],[JUMLAH]]-NOTA[[#This Row],[DISC]])</f>
        <v/>
      </c>
      <c r="AB56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113" t="str">
        <f>IF(OR(NOTA[[#This Row],[QTY]]="",NOTA[[#This Row],[HARGA SATUAN]]="",),"",NOTA[[#This Row],[QTY]]*NOTA[[#This Row],[HARGA SATUAN]])</f>
        <v/>
      </c>
      <c r="AF566" s="109" t="str">
        <f ca="1">IF(NOTA[ID_H]="","",INDEX(NOTA[TANGGAL],MATCH(,INDIRECT(ADDRESS(ROW(NOTA[TANGGAL]),COLUMN(NOTA[TANGGAL]))&amp;":"&amp;ADDRESS(ROW(),COLUMN(NOTA[TANGGAL]))),-1)))</f>
        <v/>
      </c>
      <c r="AG566" s="104" t="str">
        <f ca="1">IF(NOTA[[#This Row],[NAMA BARANG]]="","",INDEX(NOTA[SUPPLIER],MATCH(,INDIRECT(ADDRESS(ROW(NOTA[ID]),COLUMN(NOTA[ID]))&amp;":"&amp;ADDRESS(ROW(),COLUMN(NOTA[ID]))),-1)))</f>
        <v/>
      </c>
      <c r="AH566" s="104" t="str">
        <f ca="1">IF(NOTA[[#This Row],[ID_H]]="","",IF(NOTA[[#This Row],[FAKTUR]]="",INDIRECT(ADDRESS(ROW()-1,COLUMN())),NOTA[[#This Row],[FAKTUR]]))</f>
        <v/>
      </c>
      <c r="AI566" s="27" t="str">
        <f ca="1">IF(NOTA[[#This Row],[ID]]="","",COUNTIF(NOTA[ID_H],NOTA[[#This Row],[ID_H]]))</f>
        <v/>
      </c>
      <c r="AJ566" s="27" t="str">
        <f ca="1">IF(NOTA[[#This Row],[TGL.NOTA]]="",IF(NOTA[[#This Row],[SUPPLIER_H]]="","",AJ565),MONTH(NOTA[[#This Row],[TGL.NOTA]]))</f>
        <v/>
      </c>
      <c r="AK566" s="27" t="str">
        <f>LOWER(SUBSTITUTE(SUBSTITUTE(SUBSTITUTE(SUBSTITUTE(SUBSTITUTE(SUBSTITUTE(SUBSTITUTE(SUBSTITUTE(SUBSTITUTE(NOTA[NAMA BARANG]," ",),".",""),"-",""),"(",""),")",""),",",""),"/",""),"""",""),"+",""))</f>
        <v/>
      </c>
      <c r="AL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6" s="27" t="str">
        <f>IF(NOTA[[#This Row],[CONCAT4]]="","",_xlfn.IFNA(MATCH(NOTA[[#This Row],[CONCAT4]],[2]!RAW[CONCAT_H],0),FALSE))</f>
        <v/>
      </c>
      <c r="AP566" s="146" t="str">
        <f>IF(NOTA[[#This Row],[CONCAT1]]="","",MATCH(NOTA[[#This Row],[CONCAT1]],[3]!db[NB NOTA_C],0)+1)</f>
        <v/>
      </c>
    </row>
    <row r="567" spans="1:42" ht="20.100000000000001" customHeight="1" x14ac:dyDescent="0.25">
      <c r="A567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105" t="str">
        <f>IF(NOTA[[#This Row],[ID_P]]="","",MATCH(NOTA[[#This Row],[ID_P]],[1]!B_MSK[N_ID],0))</f>
        <v/>
      </c>
      <c r="D567" s="105" t="str">
        <f ca="1">IF(NOTA[[#This Row],[NAMA BARANG]]="","",INDEX(NOTA[ID],MATCH(,INDIRECT(ADDRESS(ROW(NOTA[ID]),COLUMN(NOTA[ID]))&amp;":"&amp;ADDRESS(ROW(),COLUMN(NOTA[ID]))),-1)))</f>
        <v/>
      </c>
      <c r="E567" s="106"/>
      <c r="F567" s="107"/>
      <c r="G567" s="107"/>
      <c r="H567" s="108"/>
      <c r="I567" s="107"/>
      <c r="J567" s="109"/>
      <c r="K567" s="107"/>
      <c r="L567" s="107"/>
      <c r="M567" s="110"/>
      <c r="N567" s="107"/>
      <c r="O567" s="107"/>
      <c r="P567" s="104"/>
      <c r="Q567" s="111"/>
      <c r="R567" s="110"/>
      <c r="S567" s="112"/>
      <c r="T567" s="112"/>
      <c r="U567" s="113"/>
      <c r="V567" s="26"/>
      <c r="W567" s="113" t="str">
        <f>IF(NOTA[[#This Row],[HARGA/ CTN]]="",NOTA[[#This Row],[JUMLAH_H]],NOTA[[#This Row],[HARGA/ CTN]]*IF(NOTA[[#This Row],[C]]="",0,NOTA[[#This Row],[C]]))</f>
        <v/>
      </c>
      <c r="X567" s="113" t="str">
        <f>IF(NOTA[[#This Row],[JUMLAH]]="","",NOTA[[#This Row],[JUMLAH]]*NOTA[[#This Row],[DISC 1]])</f>
        <v/>
      </c>
      <c r="Y567" s="113" t="str">
        <f>IF(NOTA[[#This Row],[JUMLAH]]="","",(NOTA[[#This Row],[JUMLAH]]-NOTA[[#This Row],[DISC 1-]])*NOTA[[#This Row],[DISC 2]])</f>
        <v/>
      </c>
      <c r="Z567" s="113" t="str">
        <f>IF(NOTA[[#This Row],[JUMLAH]]="","",NOTA[[#This Row],[DISC 1-]]+NOTA[[#This Row],[DISC 2-]])</f>
        <v/>
      </c>
      <c r="AA567" s="113" t="str">
        <f>IF(NOTA[[#This Row],[JUMLAH]]="","",NOTA[[#This Row],[JUMLAH]]-NOTA[[#This Row],[DISC]])</f>
        <v/>
      </c>
      <c r="AB56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113" t="str">
        <f>IF(OR(NOTA[[#This Row],[QTY]]="",NOTA[[#This Row],[HARGA SATUAN]]="",),"",NOTA[[#This Row],[QTY]]*NOTA[[#This Row],[HARGA SATUAN]])</f>
        <v/>
      </c>
      <c r="AF567" s="109" t="str">
        <f ca="1">IF(NOTA[ID_H]="","",INDEX(NOTA[TANGGAL],MATCH(,INDIRECT(ADDRESS(ROW(NOTA[TANGGAL]),COLUMN(NOTA[TANGGAL]))&amp;":"&amp;ADDRESS(ROW(),COLUMN(NOTA[TANGGAL]))),-1)))</f>
        <v/>
      </c>
      <c r="AG567" s="104" t="str">
        <f ca="1">IF(NOTA[[#This Row],[NAMA BARANG]]="","",INDEX(NOTA[SUPPLIER],MATCH(,INDIRECT(ADDRESS(ROW(NOTA[ID]),COLUMN(NOTA[ID]))&amp;":"&amp;ADDRESS(ROW(),COLUMN(NOTA[ID]))),-1)))</f>
        <v/>
      </c>
      <c r="AH567" s="104" t="str">
        <f ca="1">IF(NOTA[[#This Row],[ID_H]]="","",IF(NOTA[[#This Row],[FAKTUR]]="",INDIRECT(ADDRESS(ROW()-1,COLUMN())),NOTA[[#This Row],[FAKTUR]]))</f>
        <v/>
      </c>
      <c r="AI567" s="27" t="str">
        <f ca="1">IF(NOTA[[#This Row],[ID]]="","",COUNTIF(NOTA[ID_H],NOTA[[#This Row],[ID_H]]))</f>
        <v/>
      </c>
      <c r="AJ567" s="27" t="str">
        <f ca="1">IF(NOTA[[#This Row],[TGL.NOTA]]="",IF(NOTA[[#This Row],[SUPPLIER_H]]="","",AJ566),MONTH(NOTA[[#This Row],[TGL.NOTA]]))</f>
        <v/>
      </c>
      <c r="AK567" s="27" t="str">
        <f>LOWER(SUBSTITUTE(SUBSTITUTE(SUBSTITUTE(SUBSTITUTE(SUBSTITUTE(SUBSTITUTE(SUBSTITUTE(SUBSTITUTE(SUBSTITUTE(NOTA[NAMA BARANG]," ",),".",""),"-",""),"(",""),")",""),",",""),"/",""),"""",""),"+",""))</f>
        <v/>
      </c>
      <c r="AL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7" s="27" t="str">
        <f>IF(NOTA[[#This Row],[CONCAT4]]="","",_xlfn.IFNA(MATCH(NOTA[[#This Row],[CONCAT4]],[2]!RAW[CONCAT_H],0),FALSE))</f>
        <v/>
      </c>
      <c r="AP567" s="146" t="str">
        <f>IF(NOTA[[#This Row],[CONCAT1]]="","",MATCH(NOTA[[#This Row],[CONCAT1]],[3]!db[NB NOTA_C],0)+1)</f>
        <v/>
      </c>
    </row>
    <row r="568" spans="1:42" ht="20.100000000000001" customHeight="1" x14ac:dyDescent="0.25">
      <c r="A568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5" t="str">
        <f>IF(NOTA[[#This Row],[ID_P]]="","",MATCH(NOTA[[#This Row],[ID_P]],[1]!B_MSK[N_ID],0))</f>
        <v/>
      </c>
      <c r="D568" s="105" t="str">
        <f ca="1">IF(NOTA[[#This Row],[NAMA BARANG]]="","",INDEX(NOTA[ID],MATCH(,INDIRECT(ADDRESS(ROW(NOTA[ID]),COLUMN(NOTA[ID]))&amp;":"&amp;ADDRESS(ROW(),COLUMN(NOTA[ID]))),-1)))</f>
        <v/>
      </c>
      <c r="E568" s="106"/>
      <c r="F568" s="107"/>
      <c r="G568" s="107"/>
      <c r="H568" s="108"/>
      <c r="I568" s="107"/>
      <c r="J568" s="109"/>
      <c r="K568" s="107"/>
      <c r="L568" s="107"/>
      <c r="M568" s="110"/>
      <c r="N568" s="107"/>
      <c r="O568" s="107"/>
      <c r="P568" s="104"/>
      <c r="Q568" s="111"/>
      <c r="R568" s="110"/>
      <c r="S568" s="112"/>
      <c r="T568" s="112"/>
      <c r="U568" s="113"/>
      <c r="V568" s="26"/>
      <c r="W568" s="113" t="str">
        <f>IF(NOTA[[#This Row],[HARGA/ CTN]]="",NOTA[[#This Row],[JUMLAH_H]],NOTA[[#This Row],[HARGA/ CTN]]*IF(NOTA[[#This Row],[C]]="",0,NOTA[[#This Row],[C]]))</f>
        <v/>
      </c>
      <c r="X568" s="113" t="str">
        <f>IF(NOTA[[#This Row],[JUMLAH]]="","",NOTA[[#This Row],[JUMLAH]]*NOTA[[#This Row],[DISC 1]])</f>
        <v/>
      </c>
      <c r="Y568" s="113" t="str">
        <f>IF(NOTA[[#This Row],[JUMLAH]]="","",(NOTA[[#This Row],[JUMLAH]]-NOTA[[#This Row],[DISC 1-]])*NOTA[[#This Row],[DISC 2]])</f>
        <v/>
      </c>
      <c r="Z568" s="113" t="str">
        <f>IF(NOTA[[#This Row],[JUMLAH]]="","",NOTA[[#This Row],[DISC 1-]]+NOTA[[#This Row],[DISC 2-]])</f>
        <v/>
      </c>
      <c r="AA568" s="113" t="str">
        <f>IF(NOTA[[#This Row],[JUMLAH]]="","",NOTA[[#This Row],[JUMLAH]]-NOTA[[#This Row],[DISC]])</f>
        <v/>
      </c>
      <c r="AB568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113" t="str">
        <f>IF(OR(NOTA[[#This Row],[QTY]]="",NOTA[[#This Row],[HARGA SATUAN]]="",),"",NOTA[[#This Row],[QTY]]*NOTA[[#This Row],[HARGA SATUAN]])</f>
        <v/>
      </c>
      <c r="AF568" s="109" t="str">
        <f ca="1">IF(NOTA[ID_H]="","",INDEX(NOTA[TANGGAL],MATCH(,INDIRECT(ADDRESS(ROW(NOTA[TANGGAL]),COLUMN(NOTA[TANGGAL]))&amp;":"&amp;ADDRESS(ROW(),COLUMN(NOTA[TANGGAL]))),-1)))</f>
        <v/>
      </c>
      <c r="AG568" s="104" t="str">
        <f ca="1">IF(NOTA[[#This Row],[NAMA BARANG]]="","",INDEX(NOTA[SUPPLIER],MATCH(,INDIRECT(ADDRESS(ROW(NOTA[ID]),COLUMN(NOTA[ID]))&amp;":"&amp;ADDRESS(ROW(),COLUMN(NOTA[ID]))),-1)))</f>
        <v/>
      </c>
      <c r="AH568" s="104" t="str">
        <f ca="1">IF(NOTA[[#This Row],[ID_H]]="","",IF(NOTA[[#This Row],[FAKTUR]]="",INDIRECT(ADDRESS(ROW()-1,COLUMN())),NOTA[[#This Row],[FAKTUR]]))</f>
        <v/>
      </c>
      <c r="AI568" s="27" t="str">
        <f ca="1">IF(NOTA[[#This Row],[ID]]="","",COUNTIF(NOTA[ID_H],NOTA[[#This Row],[ID_H]]))</f>
        <v/>
      </c>
      <c r="AJ568" s="27" t="str">
        <f ca="1">IF(NOTA[[#This Row],[TGL.NOTA]]="",IF(NOTA[[#This Row],[SUPPLIER_H]]="","",AJ567),MONTH(NOTA[[#This Row],[TGL.NOTA]]))</f>
        <v/>
      </c>
      <c r="AK568" s="27" t="str">
        <f>LOWER(SUBSTITUTE(SUBSTITUTE(SUBSTITUTE(SUBSTITUTE(SUBSTITUTE(SUBSTITUTE(SUBSTITUTE(SUBSTITUTE(SUBSTITUTE(NOTA[NAMA BARANG]," ",),".",""),"-",""),"(",""),")",""),",",""),"/",""),"""",""),"+",""))</f>
        <v/>
      </c>
      <c r="AL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8" s="27" t="str">
        <f>IF(NOTA[[#This Row],[CONCAT4]]="","",_xlfn.IFNA(MATCH(NOTA[[#This Row],[CONCAT4]],[2]!RAW[CONCAT_H],0),FALSE))</f>
        <v/>
      </c>
      <c r="AP568" s="146" t="str">
        <f>IF(NOTA[[#This Row],[CONCAT1]]="","",MATCH(NOTA[[#This Row],[CONCAT1]],[3]!db[NB NOTA_C],0)+1)</f>
        <v/>
      </c>
    </row>
    <row r="569" spans="1:42" ht="20.100000000000001" customHeight="1" x14ac:dyDescent="0.25">
      <c r="A569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5" t="str">
        <f>IF(NOTA[[#This Row],[ID_P]]="","",MATCH(NOTA[[#This Row],[ID_P]],[1]!B_MSK[N_ID],0))</f>
        <v/>
      </c>
      <c r="D569" s="105" t="str">
        <f ca="1">IF(NOTA[[#This Row],[NAMA BARANG]]="","",INDEX(NOTA[ID],MATCH(,INDIRECT(ADDRESS(ROW(NOTA[ID]),COLUMN(NOTA[ID]))&amp;":"&amp;ADDRESS(ROW(),COLUMN(NOTA[ID]))),-1)))</f>
        <v/>
      </c>
      <c r="E569" s="106"/>
      <c r="F569" s="107"/>
      <c r="G569" s="107"/>
      <c r="H569" s="108"/>
      <c r="I569" s="107"/>
      <c r="J569" s="109"/>
      <c r="K569" s="107"/>
      <c r="L569" s="107"/>
      <c r="M569" s="110"/>
      <c r="N569" s="107"/>
      <c r="O569" s="107"/>
      <c r="P569" s="104"/>
      <c r="Q569" s="111"/>
      <c r="R569" s="110"/>
      <c r="S569" s="112"/>
      <c r="T569" s="112"/>
      <c r="U569" s="113"/>
      <c r="V569" s="26"/>
      <c r="W569" s="113" t="str">
        <f>IF(NOTA[[#This Row],[HARGA/ CTN]]="",NOTA[[#This Row],[JUMLAH_H]],NOTA[[#This Row],[HARGA/ CTN]]*IF(NOTA[[#This Row],[C]]="",0,NOTA[[#This Row],[C]]))</f>
        <v/>
      </c>
      <c r="X569" s="113" t="str">
        <f>IF(NOTA[[#This Row],[JUMLAH]]="","",NOTA[[#This Row],[JUMLAH]]*NOTA[[#This Row],[DISC 1]])</f>
        <v/>
      </c>
      <c r="Y569" s="113" t="str">
        <f>IF(NOTA[[#This Row],[JUMLAH]]="","",(NOTA[[#This Row],[JUMLAH]]-NOTA[[#This Row],[DISC 1-]])*NOTA[[#This Row],[DISC 2]])</f>
        <v/>
      </c>
      <c r="Z569" s="113" t="str">
        <f>IF(NOTA[[#This Row],[JUMLAH]]="","",NOTA[[#This Row],[DISC 1-]]+NOTA[[#This Row],[DISC 2-]])</f>
        <v/>
      </c>
      <c r="AA569" s="113" t="str">
        <f>IF(NOTA[[#This Row],[JUMLAH]]="","",NOTA[[#This Row],[JUMLAH]]-NOTA[[#This Row],[DISC]])</f>
        <v/>
      </c>
      <c r="AB569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113" t="str">
        <f>IF(OR(NOTA[[#This Row],[QTY]]="",NOTA[[#This Row],[HARGA SATUAN]]="",),"",NOTA[[#This Row],[QTY]]*NOTA[[#This Row],[HARGA SATUAN]])</f>
        <v/>
      </c>
      <c r="AF569" s="109" t="str">
        <f ca="1">IF(NOTA[ID_H]="","",INDEX(NOTA[TANGGAL],MATCH(,INDIRECT(ADDRESS(ROW(NOTA[TANGGAL]),COLUMN(NOTA[TANGGAL]))&amp;":"&amp;ADDRESS(ROW(),COLUMN(NOTA[TANGGAL]))),-1)))</f>
        <v/>
      </c>
      <c r="AG569" s="104" t="str">
        <f ca="1">IF(NOTA[[#This Row],[NAMA BARANG]]="","",INDEX(NOTA[SUPPLIER],MATCH(,INDIRECT(ADDRESS(ROW(NOTA[ID]),COLUMN(NOTA[ID]))&amp;":"&amp;ADDRESS(ROW(),COLUMN(NOTA[ID]))),-1)))</f>
        <v/>
      </c>
      <c r="AH569" s="104" t="str">
        <f ca="1">IF(NOTA[[#This Row],[ID_H]]="","",IF(NOTA[[#This Row],[FAKTUR]]="",INDIRECT(ADDRESS(ROW()-1,COLUMN())),NOTA[[#This Row],[FAKTUR]]))</f>
        <v/>
      </c>
      <c r="AI569" s="27" t="str">
        <f ca="1">IF(NOTA[[#This Row],[ID]]="","",COUNTIF(NOTA[ID_H],NOTA[[#This Row],[ID_H]]))</f>
        <v/>
      </c>
      <c r="AJ569" s="27" t="str">
        <f ca="1">IF(NOTA[[#This Row],[TGL.NOTA]]="",IF(NOTA[[#This Row],[SUPPLIER_H]]="","",AJ568),MONTH(NOTA[[#This Row],[TGL.NOTA]]))</f>
        <v/>
      </c>
      <c r="AK569" s="27" t="str">
        <f>LOWER(SUBSTITUTE(SUBSTITUTE(SUBSTITUTE(SUBSTITUTE(SUBSTITUTE(SUBSTITUTE(SUBSTITUTE(SUBSTITUTE(SUBSTITUTE(NOTA[NAMA BARANG]," ",),".",""),"-",""),"(",""),")",""),",",""),"/",""),"""",""),"+",""))</f>
        <v/>
      </c>
      <c r="AL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9" s="27" t="str">
        <f>IF(NOTA[[#This Row],[CONCAT4]]="","",_xlfn.IFNA(MATCH(NOTA[[#This Row],[CONCAT4]],[2]!RAW[CONCAT_H],0),FALSE))</f>
        <v/>
      </c>
      <c r="AP569" s="146" t="str">
        <f>IF(NOTA[[#This Row],[CONCAT1]]="","",MATCH(NOTA[[#This Row],[CONCAT1]],[3]!db[NB NOTA_C],0)+1)</f>
        <v/>
      </c>
    </row>
    <row r="570" spans="1:42" ht="20.100000000000001" customHeight="1" x14ac:dyDescent="0.25">
      <c r="A570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5" t="str">
        <f>IF(NOTA[[#This Row],[ID_P]]="","",MATCH(NOTA[[#This Row],[ID_P]],[1]!B_MSK[N_ID],0))</f>
        <v/>
      </c>
      <c r="D570" s="105" t="str">
        <f ca="1">IF(NOTA[[#This Row],[NAMA BARANG]]="","",INDEX(NOTA[ID],MATCH(,INDIRECT(ADDRESS(ROW(NOTA[ID]),COLUMN(NOTA[ID]))&amp;":"&amp;ADDRESS(ROW(),COLUMN(NOTA[ID]))),-1)))</f>
        <v/>
      </c>
      <c r="E570" s="106"/>
      <c r="F570" s="107"/>
      <c r="G570" s="107"/>
      <c r="H570" s="108"/>
      <c r="I570" s="107"/>
      <c r="J570" s="109"/>
      <c r="K570" s="107"/>
      <c r="L570" s="107"/>
      <c r="M570" s="110"/>
      <c r="N570" s="107"/>
      <c r="O570" s="107"/>
      <c r="P570" s="104"/>
      <c r="Q570" s="111"/>
      <c r="R570" s="110"/>
      <c r="S570" s="112"/>
      <c r="T570" s="112"/>
      <c r="U570" s="113"/>
      <c r="V570" s="26"/>
      <c r="W570" s="113" t="str">
        <f>IF(NOTA[[#This Row],[HARGA/ CTN]]="",NOTA[[#This Row],[JUMLAH_H]],NOTA[[#This Row],[HARGA/ CTN]]*IF(NOTA[[#This Row],[C]]="",0,NOTA[[#This Row],[C]]))</f>
        <v/>
      </c>
      <c r="X570" s="113" t="str">
        <f>IF(NOTA[[#This Row],[JUMLAH]]="","",NOTA[[#This Row],[JUMLAH]]*NOTA[[#This Row],[DISC 1]])</f>
        <v/>
      </c>
      <c r="Y570" s="113" t="str">
        <f>IF(NOTA[[#This Row],[JUMLAH]]="","",(NOTA[[#This Row],[JUMLAH]]-NOTA[[#This Row],[DISC 1-]])*NOTA[[#This Row],[DISC 2]])</f>
        <v/>
      </c>
      <c r="Z570" s="113" t="str">
        <f>IF(NOTA[[#This Row],[JUMLAH]]="","",NOTA[[#This Row],[DISC 1-]]+NOTA[[#This Row],[DISC 2-]])</f>
        <v/>
      </c>
      <c r="AA570" s="113" t="str">
        <f>IF(NOTA[[#This Row],[JUMLAH]]="","",NOTA[[#This Row],[JUMLAH]]-NOTA[[#This Row],[DISC]])</f>
        <v/>
      </c>
      <c r="AB57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113" t="str">
        <f>IF(OR(NOTA[[#This Row],[QTY]]="",NOTA[[#This Row],[HARGA SATUAN]]="",),"",NOTA[[#This Row],[QTY]]*NOTA[[#This Row],[HARGA SATUAN]])</f>
        <v/>
      </c>
      <c r="AF570" s="109" t="str">
        <f ca="1">IF(NOTA[ID_H]="","",INDEX(NOTA[TANGGAL],MATCH(,INDIRECT(ADDRESS(ROW(NOTA[TANGGAL]),COLUMN(NOTA[TANGGAL]))&amp;":"&amp;ADDRESS(ROW(),COLUMN(NOTA[TANGGAL]))),-1)))</f>
        <v/>
      </c>
      <c r="AG570" s="104" t="str">
        <f ca="1">IF(NOTA[[#This Row],[NAMA BARANG]]="","",INDEX(NOTA[SUPPLIER],MATCH(,INDIRECT(ADDRESS(ROW(NOTA[ID]),COLUMN(NOTA[ID]))&amp;":"&amp;ADDRESS(ROW(),COLUMN(NOTA[ID]))),-1)))</f>
        <v/>
      </c>
      <c r="AH570" s="104" t="str">
        <f ca="1">IF(NOTA[[#This Row],[ID_H]]="","",IF(NOTA[[#This Row],[FAKTUR]]="",INDIRECT(ADDRESS(ROW()-1,COLUMN())),NOTA[[#This Row],[FAKTUR]]))</f>
        <v/>
      </c>
      <c r="AI570" s="27" t="str">
        <f ca="1">IF(NOTA[[#This Row],[ID]]="","",COUNTIF(NOTA[ID_H],NOTA[[#This Row],[ID_H]]))</f>
        <v/>
      </c>
      <c r="AJ570" s="27" t="str">
        <f ca="1">IF(NOTA[[#This Row],[TGL.NOTA]]="",IF(NOTA[[#This Row],[SUPPLIER_H]]="","",AJ569),MONTH(NOTA[[#This Row],[TGL.NOTA]]))</f>
        <v/>
      </c>
      <c r="AK570" s="27" t="str">
        <f>LOWER(SUBSTITUTE(SUBSTITUTE(SUBSTITUTE(SUBSTITUTE(SUBSTITUTE(SUBSTITUTE(SUBSTITUTE(SUBSTITUTE(SUBSTITUTE(NOTA[NAMA BARANG]," ",),".",""),"-",""),"(",""),")",""),",",""),"/",""),"""",""),"+",""))</f>
        <v/>
      </c>
      <c r="AL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0" s="27" t="str">
        <f>IF(NOTA[[#This Row],[CONCAT4]]="","",_xlfn.IFNA(MATCH(NOTA[[#This Row],[CONCAT4]],[2]!RAW[CONCAT_H],0),FALSE))</f>
        <v/>
      </c>
      <c r="AP570" s="146" t="str">
        <f>IF(NOTA[[#This Row],[CONCAT1]]="","",MATCH(NOTA[[#This Row],[CONCAT1]],[3]!db[NB NOTA_C],0)+1)</f>
        <v/>
      </c>
    </row>
    <row r="571" spans="1:42" ht="20.100000000000001" customHeight="1" x14ac:dyDescent="0.25">
      <c r="A57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5" t="str">
        <f>IF(NOTA[[#This Row],[ID_P]]="","",MATCH(NOTA[[#This Row],[ID_P]],[1]!B_MSK[N_ID],0))</f>
        <v/>
      </c>
      <c r="D571" s="105" t="str">
        <f ca="1">IF(NOTA[[#This Row],[NAMA BARANG]]="","",INDEX(NOTA[ID],MATCH(,INDIRECT(ADDRESS(ROW(NOTA[ID]),COLUMN(NOTA[ID]))&amp;":"&amp;ADDRESS(ROW(),COLUMN(NOTA[ID]))),-1)))</f>
        <v/>
      </c>
      <c r="E571" s="106"/>
      <c r="F571" s="107"/>
      <c r="G571" s="107"/>
      <c r="H571" s="108"/>
      <c r="I571" s="107"/>
      <c r="J571" s="109"/>
      <c r="K571" s="107"/>
      <c r="L571" s="107"/>
      <c r="M571" s="110"/>
      <c r="N571" s="107"/>
      <c r="O571" s="107"/>
      <c r="P571" s="104"/>
      <c r="Q571" s="111"/>
      <c r="R571" s="110"/>
      <c r="S571" s="112"/>
      <c r="T571" s="112"/>
      <c r="U571" s="113"/>
      <c r="V571" s="26"/>
      <c r="W571" s="113" t="str">
        <f>IF(NOTA[[#This Row],[HARGA/ CTN]]="",NOTA[[#This Row],[JUMLAH_H]],NOTA[[#This Row],[HARGA/ CTN]]*IF(NOTA[[#This Row],[C]]="",0,NOTA[[#This Row],[C]]))</f>
        <v/>
      </c>
      <c r="X571" s="113" t="str">
        <f>IF(NOTA[[#This Row],[JUMLAH]]="","",NOTA[[#This Row],[JUMLAH]]*NOTA[[#This Row],[DISC 1]])</f>
        <v/>
      </c>
      <c r="Y571" s="113" t="str">
        <f>IF(NOTA[[#This Row],[JUMLAH]]="","",(NOTA[[#This Row],[JUMLAH]]-NOTA[[#This Row],[DISC 1-]])*NOTA[[#This Row],[DISC 2]])</f>
        <v/>
      </c>
      <c r="Z571" s="113" t="str">
        <f>IF(NOTA[[#This Row],[JUMLAH]]="","",NOTA[[#This Row],[DISC 1-]]+NOTA[[#This Row],[DISC 2-]])</f>
        <v/>
      </c>
      <c r="AA571" s="113" t="str">
        <f>IF(NOTA[[#This Row],[JUMLAH]]="","",NOTA[[#This Row],[JUMLAH]]-NOTA[[#This Row],[DISC]])</f>
        <v/>
      </c>
      <c r="AB57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113" t="str">
        <f>IF(OR(NOTA[[#This Row],[QTY]]="",NOTA[[#This Row],[HARGA SATUAN]]="",),"",NOTA[[#This Row],[QTY]]*NOTA[[#This Row],[HARGA SATUAN]])</f>
        <v/>
      </c>
      <c r="AF571" s="109" t="str">
        <f ca="1">IF(NOTA[ID_H]="","",INDEX(NOTA[TANGGAL],MATCH(,INDIRECT(ADDRESS(ROW(NOTA[TANGGAL]),COLUMN(NOTA[TANGGAL]))&amp;":"&amp;ADDRESS(ROW(),COLUMN(NOTA[TANGGAL]))),-1)))</f>
        <v/>
      </c>
      <c r="AG571" s="104" t="str">
        <f ca="1">IF(NOTA[[#This Row],[NAMA BARANG]]="","",INDEX(NOTA[SUPPLIER],MATCH(,INDIRECT(ADDRESS(ROW(NOTA[ID]),COLUMN(NOTA[ID]))&amp;":"&amp;ADDRESS(ROW(),COLUMN(NOTA[ID]))),-1)))</f>
        <v/>
      </c>
      <c r="AH571" s="104" t="str">
        <f ca="1">IF(NOTA[[#This Row],[ID_H]]="","",IF(NOTA[[#This Row],[FAKTUR]]="",INDIRECT(ADDRESS(ROW()-1,COLUMN())),NOTA[[#This Row],[FAKTUR]]))</f>
        <v/>
      </c>
      <c r="AI571" s="27" t="str">
        <f ca="1">IF(NOTA[[#This Row],[ID]]="","",COUNTIF(NOTA[ID_H],NOTA[[#This Row],[ID_H]]))</f>
        <v/>
      </c>
      <c r="AJ571" s="27" t="str">
        <f ca="1">IF(NOTA[[#This Row],[TGL.NOTA]]="",IF(NOTA[[#This Row],[SUPPLIER_H]]="","",AJ570),MONTH(NOTA[[#This Row],[TGL.NOTA]]))</f>
        <v/>
      </c>
      <c r="AK571" s="27" t="str">
        <f>LOWER(SUBSTITUTE(SUBSTITUTE(SUBSTITUTE(SUBSTITUTE(SUBSTITUTE(SUBSTITUTE(SUBSTITUTE(SUBSTITUTE(SUBSTITUTE(NOTA[NAMA BARANG]," ",),".",""),"-",""),"(",""),")",""),",",""),"/",""),"""",""),"+",""))</f>
        <v/>
      </c>
      <c r="AL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1" s="27" t="str">
        <f>IF(NOTA[[#This Row],[CONCAT4]]="","",_xlfn.IFNA(MATCH(NOTA[[#This Row],[CONCAT4]],[2]!RAW[CONCAT_H],0),FALSE))</f>
        <v/>
      </c>
      <c r="AP571" s="146" t="str">
        <f>IF(NOTA[[#This Row],[CONCAT1]]="","",MATCH(NOTA[[#This Row],[CONCAT1]],[3]!db[NB NOTA_C],0)+1)</f>
        <v/>
      </c>
    </row>
    <row r="572" spans="1:42" ht="20.100000000000001" customHeight="1" x14ac:dyDescent="0.25">
      <c r="A57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5" t="str">
        <f>IF(NOTA[[#This Row],[ID_P]]="","",MATCH(NOTA[[#This Row],[ID_P]],[1]!B_MSK[N_ID],0))</f>
        <v/>
      </c>
      <c r="D572" s="105" t="str">
        <f ca="1">IF(NOTA[[#This Row],[NAMA BARANG]]="","",INDEX(NOTA[ID],MATCH(,INDIRECT(ADDRESS(ROW(NOTA[ID]),COLUMN(NOTA[ID]))&amp;":"&amp;ADDRESS(ROW(),COLUMN(NOTA[ID]))),-1)))</f>
        <v/>
      </c>
      <c r="E572" s="106"/>
      <c r="F572" s="16"/>
      <c r="G572" s="107"/>
      <c r="H572" s="108"/>
      <c r="I572" s="107"/>
      <c r="J572" s="109"/>
      <c r="K572" s="107"/>
      <c r="L572" s="107"/>
      <c r="M572" s="110"/>
      <c r="N572" s="107"/>
      <c r="O572" s="107"/>
      <c r="P572" s="104"/>
      <c r="Q572" s="111"/>
      <c r="R572" s="110"/>
      <c r="S572" s="112"/>
      <c r="T572" s="112"/>
      <c r="U572" s="113"/>
      <c r="V572" s="26"/>
      <c r="W572" s="113" t="str">
        <f>IF(NOTA[[#This Row],[HARGA/ CTN]]="",NOTA[[#This Row],[JUMLAH_H]],NOTA[[#This Row],[HARGA/ CTN]]*IF(NOTA[[#This Row],[C]]="",0,NOTA[[#This Row],[C]]))</f>
        <v/>
      </c>
      <c r="X572" s="113" t="str">
        <f>IF(NOTA[[#This Row],[JUMLAH]]="","",NOTA[[#This Row],[JUMLAH]]*NOTA[[#This Row],[DISC 1]])</f>
        <v/>
      </c>
      <c r="Y572" s="113" t="str">
        <f>IF(NOTA[[#This Row],[JUMLAH]]="","",(NOTA[[#This Row],[JUMLAH]]-NOTA[[#This Row],[DISC 1-]])*NOTA[[#This Row],[DISC 2]])</f>
        <v/>
      </c>
      <c r="Z572" s="113" t="str">
        <f>IF(NOTA[[#This Row],[JUMLAH]]="","",NOTA[[#This Row],[DISC 1-]]+NOTA[[#This Row],[DISC 2-]])</f>
        <v/>
      </c>
      <c r="AA572" s="113" t="str">
        <f>IF(NOTA[[#This Row],[JUMLAH]]="","",NOTA[[#This Row],[JUMLAH]]-NOTA[[#This Row],[DISC]])</f>
        <v/>
      </c>
      <c r="AB57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113" t="str">
        <f>IF(OR(NOTA[[#This Row],[QTY]]="",NOTA[[#This Row],[HARGA SATUAN]]="",),"",NOTA[[#This Row],[QTY]]*NOTA[[#This Row],[HARGA SATUAN]])</f>
        <v/>
      </c>
      <c r="AF572" s="109" t="str">
        <f ca="1">IF(NOTA[ID_H]="","",INDEX(NOTA[TANGGAL],MATCH(,INDIRECT(ADDRESS(ROW(NOTA[TANGGAL]),COLUMN(NOTA[TANGGAL]))&amp;":"&amp;ADDRESS(ROW(),COLUMN(NOTA[TANGGAL]))),-1)))</f>
        <v/>
      </c>
      <c r="AG572" s="104" t="str">
        <f ca="1">IF(NOTA[[#This Row],[NAMA BARANG]]="","",INDEX(NOTA[SUPPLIER],MATCH(,INDIRECT(ADDRESS(ROW(NOTA[ID]),COLUMN(NOTA[ID]))&amp;":"&amp;ADDRESS(ROW(),COLUMN(NOTA[ID]))),-1)))</f>
        <v/>
      </c>
      <c r="AH572" s="104" t="str">
        <f ca="1">IF(NOTA[[#This Row],[ID_H]]="","",IF(NOTA[[#This Row],[FAKTUR]]="",INDIRECT(ADDRESS(ROW()-1,COLUMN())),NOTA[[#This Row],[FAKTUR]]))</f>
        <v/>
      </c>
      <c r="AI572" s="27" t="str">
        <f ca="1">IF(NOTA[[#This Row],[ID]]="","",COUNTIF(NOTA[ID_H],NOTA[[#This Row],[ID_H]]))</f>
        <v/>
      </c>
      <c r="AJ572" s="27" t="str">
        <f ca="1">IF(NOTA[[#This Row],[TGL.NOTA]]="",IF(NOTA[[#This Row],[SUPPLIER_H]]="","",AJ571),MONTH(NOTA[[#This Row],[TGL.NOTA]]))</f>
        <v/>
      </c>
      <c r="AK572" s="27" t="str">
        <f>LOWER(SUBSTITUTE(SUBSTITUTE(SUBSTITUTE(SUBSTITUTE(SUBSTITUTE(SUBSTITUTE(SUBSTITUTE(SUBSTITUTE(SUBSTITUTE(NOTA[NAMA BARANG]," ",),".",""),"-",""),"(",""),")",""),",",""),"/",""),"""",""),"+",""))</f>
        <v/>
      </c>
      <c r="AL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2" s="27" t="str">
        <f>IF(NOTA[[#This Row],[CONCAT4]]="","",_xlfn.IFNA(MATCH(NOTA[[#This Row],[CONCAT4]],[2]!RAW[CONCAT_H],0),FALSE))</f>
        <v/>
      </c>
      <c r="AP572" s="146" t="str">
        <f>IF(NOTA[[#This Row],[CONCAT1]]="","",MATCH(NOTA[[#This Row],[CONCAT1]],[3]!db[NB NOTA_C],0)+1)</f>
        <v/>
      </c>
    </row>
    <row r="573" spans="1:42" ht="20.100000000000001" customHeight="1" x14ac:dyDescent="0.25">
      <c r="A573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5" t="str">
        <f>IF(NOTA[[#This Row],[ID_P]]="","",MATCH(NOTA[[#This Row],[ID_P]],[1]!B_MSK[N_ID],0))</f>
        <v/>
      </c>
      <c r="D573" s="105" t="str">
        <f ca="1">IF(NOTA[[#This Row],[NAMA BARANG]]="","",INDEX(NOTA[ID],MATCH(,INDIRECT(ADDRESS(ROW(NOTA[ID]),COLUMN(NOTA[ID]))&amp;":"&amp;ADDRESS(ROW(),COLUMN(NOTA[ID]))),-1)))</f>
        <v/>
      </c>
      <c r="E573" s="106"/>
      <c r="F573" s="107"/>
      <c r="G573" s="107"/>
      <c r="H573" s="108"/>
      <c r="I573" s="107"/>
      <c r="J573" s="109"/>
      <c r="K573" s="107"/>
      <c r="L573" s="107"/>
      <c r="M573" s="110"/>
      <c r="N573" s="107"/>
      <c r="O573" s="107"/>
      <c r="P573" s="104"/>
      <c r="Q573" s="111"/>
      <c r="R573" s="110"/>
      <c r="S573" s="112"/>
      <c r="T573" s="112"/>
      <c r="U573" s="113"/>
      <c r="V573" s="26"/>
      <c r="W573" s="113" t="str">
        <f>IF(NOTA[[#This Row],[HARGA/ CTN]]="",NOTA[[#This Row],[JUMLAH_H]],NOTA[[#This Row],[HARGA/ CTN]]*IF(NOTA[[#This Row],[C]]="",0,NOTA[[#This Row],[C]]))</f>
        <v/>
      </c>
      <c r="X573" s="113" t="str">
        <f>IF(NOTA[[#This Row],[JUMLAH]]="","",NOTA[[#This Row],[JUMLAH]]*NOTA[[#This Row],[DISC 1]])</f>
        <v/>
      </c>
      <c r="Y573" s="113" t="str">
        <f>IF(NOTA[[#This Row],[JUMLAH]]="","",(NOTA[[#This Row],[JUMLAH]]-NOTA[[#This Row],[DISC 1-]])*NOTA[[#This Row],[DISC 2]])</f>
        <v/>
      </c>
      <c r="Z573" s="113" t="str">
        <f>IF(NOTA[[#This Row],[JUMLAH]]="","",NOTA[[#This Row],[DISC 1-]]+NOTA[[#This Row],[DISC 2-]])</f>
        <v/>
      </c>
      <c r="AA573" s="113" t="str">
        <f>IF(NOTA[[#This Row],[JUMLAH]]="","",NOTA[[#This Row],[JUMLAH]]-NOTA[[#This Row],[DISC]])</f>
        <v/>
      </c>
      <c r="AB57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113" t="str">
        <f>IF(OR(NOTA[[#This Row],[QTY]]="",NOTA[[#This Row],[HARGA SATUAN]]="",),"",NOTA[[#This Row],[QTY]]*NOTA[[#This Row],[HARGA SATUAN]])</f>
        <v/>
      </c>
      <c r="AF573" s="109" t="str">
        <f ca="1">IF(NOTA[ID_H]="","",INDEX(NOTA[TANGGAL],MATCH(,INDIRECT(ADDRESS(ROW(NOTA[TANGGAL]),COLUMN(NOTA[TANGGAL]))&amp;":"&amp;ADDRESS(ROW(),COLUMN(NOTA[TANGGAL]))),-1)))</f>
        <v/>
      </c>
      <c r="AG573" s="104" t="str">
        <f ca="1">IF(NOTA[[#This Row],[NAMA BARANG]]="","",INDEX(NOTA[SUPPLIER],MATCH(,INDIRECT(ADDRESS(ROW(NOTA[ID]),COLUMN(NOTA[ID]))&amp;":"&amp;ADDRESS(ROW(),COLUMN(NOTA[ID]))),-1)))</f>
        <v/>
      </c>
      <c r="AH573" s="104" t="str">
        <f ca="1">IF(NOTA[[#This Row],[ID_H]]="","",IF(NOTA[[#This Row],[FAKTUR]]="",INDIRECT(ADDRESS(ROW()-1,COLUMN())),NOTA[[#This Row],[FAKTUR]]))</f>
        <v/>
      </c>
      <c r="AI573" s="27" t="str">
        <f ca="1">IF(NOTA[[#This Row],[ID]]="","",COUNTIF(NOTA[ID_H],NOTA[[#This Row],[ID_H]]))</f>
        <v/>
      </c>
      <c r="AJ573" s="27" t="str">
        <f ca="1">IF(NOTA[[#This Row],[TGL.NOTA]]="",IF(NOTA[[#This Row],[SUPPLIER_H]]="","",AJ572),MONTH(NOTA[[#This Row],[TGL.NOTA]]))</f>
        <v/>
      </c>
      <c r="AK573" s="27" t="str">
        <f>LOWER(SUBSTITUTE(SUBSTITUTE(SUBSTITUTE(SUBSTITUTE(SUBSTITUTE(SUBSTITUTE(SUBSTITUTE(SUBSTITUTE(SUBSTITUTE(NOTA[NAMA BARANG]," ",),".",""),"-",""),"(",""),")",""),",",""),"/",""),"""",""),"+",""))</f>
        <v/>
      </c>
      <c r="AL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3" s="27" t="str">
        <f>IF(NOTA[[#This Row],[CONCAT4]]="","",_xlfn.IFNA(MATCH(NOTA[[#This Row],[CONCAT4]],[2]!RAW[CONCAT_H],0),FALSE))</f>
        <v/>
      </c>
      <c r="AP573" s="146" t="str">
        <f>IF(NOTA[[#This Row],[CONCAT1]]="","",MATCH(NOTA[[#This Row],[CONCAT1]],[3]!db[NB NOTA_C],0)+1)</f>
        <v/>
      </c>
    </row>
    <row r="574" spans="1:42" ht="20.100000000000001" customHeight="1" x14ac:dyDescent="0.25">
      <c r="A5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67" t="str">
        <f>IF(NOTA[[#This Row],[ID_P]]="","",MATCH(NOTA[[#This Row],[ID_P]],[1]!B_MSK[N_ID],0))</f>
        <v/>
      </c>
      <c r="D574" s="67" t="str">
        <f ca="1">IF(NOTA[[#This Row],[NAMA BARANG]]="","",INDEX(NOTA[ID],MATCH(,INDIRECT(ADDRESS(ROW(NOTA[ID]),COLUMN(NOTA[ID]))&amp;":"&amp;ADDRESS(ROW(),COLUMN(NOTA[ID]))),-1)))</f>
        <v/>
      </c>
      <c r="E574" s="114"/>
      <c r="H574" s="55"/>
      <c r="Q574" s="80"/>
      <c r="R574" s="115"/>
      <c r="S574" s="116"/>
      <c r="U574" s="52"/>
      <c r="V574" s="78"/>
      <c r="W574" s="52" t="str">
        <f>IF(NOTA[[#This Row],[HARGA/ CTN]]="",NOTA[[#This Row],[JUMLAH_H]],NOTA[[#This Row],[HARGA/ CTN]]*IF(NOTA[[#This Row],[C]]="",0,NOTA[[#This Row],[C]]))</f>
        <v/>
      </c>
      <c r="X574" s="52" t="str">
        <f>IF(NOTA[[#This Row],[JUMLAH]]="","",NOTA[[#This Row],[JUMLAH]]*NOTA[[#This Row],[DISC 1]])</f>
        <v/>
      </c>
      <c r="Y574" s="52" t="str">
        <f>IF(NOTA[[#This Row],[JUMLAH]]="","",(NOTA[[#This Row],[JUMLAH]]-NOTA[[#This Row],[DISC 1-]])*NOTA[[#This Row],[DISC 2]])</f>
        <v/>
      </c>
      <c r="Z574" s="52" t="str">
        <f>IF(NOTA[[#This Row],[JUMLAH]]="","",NOTA[[#This Row],[DISC 1-]]+NOTA[[#This Row],[DISC 2-]])</f>
        <v/>
      </c>
      <c r="AA574" s="52" t="str">
        <f>IF(NOTA[[#This Row],[JUMLAH]]="","",NOTA[[#This Row],[JUMLAH]]-NOTA[[#This Row],[DISC]])</f>
        <v/>
      </c>
      <c r="AB5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52" t="str">
        <f>IF(OR(NOTA[[#This Row],[QTY]]="",NOTA[[#This Row],[HARGA SATUAN]]="",),"",NOTA[[#This Row],[QTY]]*NOTA[[#This Row],[HARGA SATUAN]])</f>
        <v/>
      </c>
      <c r="AF574" s="54" t="str">
        <f ca="1">IF(NOTA[ID_H]="","",INDEX(NOTA[TANGGAL],MATCH(,INDIRECT(ADDRESS(ROW(NOTA[TANGGAL]),COLUMN(NOTA[TANGGAL]))&amp;":"&amp;ADDRESS(ROW(),COLUMN(NOTA[TANGGAL]))),-1)))</f>
        <v/>
      </c>
      <c r="AG574" s="65" t="str">
        <f ca="1">IF(NOTA[[#This Row],[NAMA BARANG]]="","",INDEX(NOTA[SUPPLIER],MATCH(,INDIRECT(ADDRESS(ROW(NOTA[ID]),COLUMN(NOTA[ID]))&amp;":"&amp;ADDRESS(ROW(),COLUMN(NOTA[ID]))),-1)))</f>
        <v/>
      </c>
      <c r="AH574" s="65" t="str">
        <f ca="1">IF(NOTA[[#This Row],[ID_H]]="","",IF(NOTA[[#This Row],[FAKTUR]]="",INDIRECT(ADDRESS(ROW()-1,COLUMN())),NOTA[[#This Row],[FAKTUR]]))</f>
        <v/>
      </c>
      <c r="AI574" s="27" t="str">
        <f ca="1">IF(NOTA[[#This Row],[ID]]="","",COUNTIF(NOTA[ID_H],NOTA[[#This Row],[ID_H]]))</f>
        <v/>
      </c>
      <c r="AJ574" s="27" t="str">
        <f ca="1">IF(NOTA[[#This Row],[TGL.NOTA]]="",IF(NOTA[[#This Row],[SUPPLIER_H]]="","",AJ573),MONTH(NOTA[[#This Row],[TGL.NOTA]]))</f>
        <v/>
      </c>
      <c r="AK574" s="27" t="str">
        <f>LOWER(SUBSTITUTE(SUBSTITUTE(SUBSTITUTE(SUBSTITUTE(SUBSTITUTE(SUBSTITUTE(SUBSTITUTE(SUBSTITUTE(SUBSTITUTE(NOTA[NAMA BARANG]," ",),".",""),"-",""),"(",""),")",""),",",""),"/",""),"""",""),"+",""))</f>
        <v/>
      </c>
      <c r="AL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4" s="27" t="str">
        <f>IF(NOTA[[#This Row],[CONCAT4]]="","",_xlfn.IFNA(MATCH(NOTA[[#This Row],[CONCAT4]],[2]!RAW[CONCAT_H],0),FALSE))</f>
        <v/>
      </c>
      <c r="AP574" s="146" t="str">
        <f>IF(NOTA[[#This Row],[CONCAT1]]="","",MATCH(NOTA[[#This Row],[CONCAT1]],[3]!db[NB NOTA_C],0)+1)</f>
        <v/>
      </c>
    </row>
    <row r="575" spans="1:42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7" t="str">
        <f>IF(NOTA[[#This Row],[ID_P]]="","",MATCH(NOTA[[#This Row],[ID_P]],[1]!B_MSK[N_ID],0))</f>
        <v/>
      </c>
      <c r="D575" s="67" t="str">
        <f ca="1">IF(NOTA[[#This Row],[NAMA BARANG]]="","",INDEX(NOTA[ID],MATCH(,INDIRECT(ADDRESS(ROW(NOTA[ID]),COLUMN(NOTA[ID]))&amp;":"&amp;ADDRESS(ROW(),COLUMN(NOTA[ID]))),-1)))</f>
        <v/>
      </c>
      <c r="E575" s="114"/>
      <c r="H575" s="55"/>
      <c r="Q575" s="80"/>
      <c r="R575" s="115"/>
      <c r="S575" s="116"/>
      <c r="U575" s="52"/>
      <c r="V575" s="78"/>
      <c r="W575" s="52" t="str">
        <f>IF(NOTA[[#This Row],[HARGA/ CTN]]="",NOTA[[#This Row],[JUMLAH_H]],NOTA[[#This Row],[HARGA/ CTN]]*IF(NOTA[[#This Row],[C]]="",0,NOTA[[#This Row],[C]]))</f>
        <v/>
      </c>
      <c r="X575" s="52" t="str">
        <f>IF(NOTA[[#This Row],[JUMLAH]]="","",NOTA[[#This Row],[JUMLAH]]*NOTA[[#This Row],[DISC 1]])</f>
        <v/>
      </c>
      <c r="Y575" s="52" t="str">
        <f>IF(NOTA[[#This Row],[JUMLAH]]="","",(NOTA[[#This Row],[JUMLAH]]-NOTA[[#This Row],[DISC 1-]])*NOTA[[#This Row],[DISC 2]])</f>
        <v/>
      </c>
      <c r="Z575" s="52" t="str">
        <f>IF(NOTA[[#This Row],[JUMLAH]]="","",NOTA[[#This Row],[DISC 1-]]+NOTA[[#This Row],[DISC 2-]])</f>
        <v/>
      </c>
      <c r="AA575" s="52" t="str">
        <f>IF(NOTA[[#This Row],[JUMLAH]]="","",NOTA[[#This Row],[JUMLAH]]-NOTA[[#This Row],[DISC]])</f>
        <v/>
      </c>
      <c r="AB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2" t="str">
        <f>IF(OR(NOTA[[#This Row],[QTY]]="",NOTA[[#This Row],[HARGA SATUAN]]="",),"",NOTA[[#This Row],[QTY]]*NOTA[[#This Row],[HARGA SATUAN]])</f>
        <v/>
      </c>
      <c r="AF575" s="54" t="str">
        <f ca="1">IF(NOTA[ID_H]="","",INDEX(NOTA[TANGGAL],MATCH(,INDIRECT(ADDRESS(ROW(NOTA[TANGGAL]),COLUMN(NOTA[TANGGAL]))&amp;":"&amp;ADDRESS(ROW(),COLUMN(NOTA[TANGGAL]))),-1)))</f>
        <v/>
      </c>
      <c r="AG575" s="65" t="str">
        <f ca="1">IF(NOTA[[#This Row],[NAMA BARANG]]="","",INDEX(NOTA[SUPPLIER],MATCH(,INDIRECT(ADDRESS(ROW(NOTA[ID]),COLUMN(NOTA[ID]))&amp;":"&amp;ADDRESS(ROW(),COLUMN(NOTA[ID]))),-1)))</f>
        <v/>
      </c>
      <c r="AH575" s="65" t="str">
        <f ca="1">IF(NOTA[[#This Row],[ID_H]]="","",IF(NOTA[[#This Row],[FAKTUR]]="",INDIRECT(ADDRESS(ROW()-1,COLUMN())),NOTA[[#This Row],[FAKTUR]]))</f>
        <v/>
      </c>
      <c r="AI575" s="27" t="str">
        <f ca="1">IF(NOTA[[#This Row],[ID]]="","",COUNTIF(NOTA[ID_H],NOTA[[#This Row],[ID_H]]))</f>
        <v/>
      </c>
      <c r="AJ575" s="27" t="str">
        <f ca="1">IF(NOTA[[#This Row],[TGL.NOTA]]="",IF(NOTA[[#This Row],[SUPPLIER_H]]="","",AJ574),MONTH(NOTA[[#This Row],[TGL.NOTA]]))</f>
        <v/>
      </c>
      <c r="AK575" s="27" t="str">
        <f>LOWER(SUBSTITUTE(SUBSTITUTE(SUBSTITUTE(SUBSTITUTE(SUBSTITUTE(SUBSTITUTE(SUBSTITUTE(SUBSTITUTE(SUBSTITUTE(NOTA[NAMA BARANG]," ",),".",""),"-",""),"(",""),")",""),",",""),"/",""),"""",""),"+",""))</f>
        <v/>
      </c>
      <c r="AL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5" s="27" t="str">
        <f>IF(NOTA[[#This Row],[CONCAT4]]="","",_xlfn.IFNA(MATCH(NOTA[[#This Row],[CONCAT4]],[2]!RAW[CONCAT_H],0),FALSE))</f>
        <v/>
      </c>
      <c r="AP575" s="146" t="str">
        <f>IF(NOTA[[#This Row],[CONCAT1]]="","",MATCH(NOTA[[#This Row],[CONCAT1]],[3]!db[NB NOTA_C],0)+1)</f>
        <v/>
      </c>
    </row>
    <row r="576" spans="1:42" ht="20.100000000000001" customHeight="1" x14ac:dyDescent="0.25">
      <c r="A5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7" t="str">
        <f>IF(NOTA[[#This Row],[ID_P]]="","",MATCH(NOTA[[#This Row],[ID_P]],[1]!B_MSK[N_ID],0))</f>
        <v/>
      </c>
      <c r="D576" s="67" t="str">
        <f ca="1">IF(NOTA[[#This Row],[NAMA BARANG]]="","",INDEX(NOTA[ID],MATCH(,INDIRECT(ADDRESS(ROW(NOTA[ID]),COLUMN(NOTA[ID]))&amp;":"&amp;ADDRESS(ROW(),COLUMN(NOTA[ID]))),-1)))</f>
        <v/>
      </c>
      <c r="E576" s="114"/>
      <c r="H576" s="55"/>
      <c r="Q576" s="80"/>
      <c r="R576" s="115"/>
      <c r="S576" s="116"/>
      <c r="U576" s="52"/>
      <c r="V576" s="78"/>
      <c r="W576" s="52" t="str">
        <f>IF(NOTA[[#This Row],[HARGA/ CTN]]="",NOTA[[#This Row],[JUMLAH_H]],NOTA[[#This Row],[HARGA/ CTN]]*IF(NOTA[[#This Row],[C]]="",0,NOTA[[#This Row],[C]]))</f>
        <v/>
      </c>
      <c r="X576" s="52" t="str">
        <f>IF(NOTA[[#This Row],[JUMLAH]]="","",NOTA[[#This Row],[JUMLAH]]*NOTA[[#This Row],[DISC 1]])</f>
        <v/>
      </c>
      <c r="Y576" s="52" t="str">
        <f>IF(NOTA[[#This Row],[JUMLAH]]="","",(NOTA[[#This Row],[JUMLAH]]-NOTA[[#This Row],[DISC 1-]])*NOTA[[#This Row],[DISC 2]])</f>
        <v/>
      </c>
      <c r="Z576" s="52" t="str">
        <f>IF(NOTA[[#This Row],[JUMLAH]]="","",NOTA[[#This Row],[DISC 1-]]+NOTA[[#This Row],[DISC 2-]])</f>
        <v/>
      </c>
      <c r="AA576" s="52" t="str">
        <f>IF(NOTA[[#This Row],[JUMLAH]]="","",NOTA[[#This Row],[JUMLAH]]-NOTA[[#This Row],[DISC]])</f>
        <v/>
      </c>
      <c r="AB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52" t="str">
        <f>IF(OR(NOTA[[#This Row],[QTY]]="",NOTA[[#This Row],[HARGA SATUAN]]="",),"",NOTA[[#This Row],[QTY]]*NOTA[[#This Row],[HARGA SATUAN]])</f>
        <v/>
      </c>
      <c r="AF576" s="54" t="str">
        <f ca="1">IF(NOTA[ID_H]="","",INDEX(NOTA[TANGGAL],MATCH(,INDIRECT(ADDRESS(ROW(NOTA[TANGGAL]),COLUMN(NOTA[TANGGAL]))&amp;":"&amp;ADDRESS(ROW(),COLUMN(NOTA[TANGGAL]))),-1)))</f>
        <v/>
      </c>
      <c r="AG576" s="65" t="str">
        <f ca="1">IF(NOTA[[#This Row],[NAMA BARANG]]="","",INDEX(NOTA[SUPPLIER],MATCH(,INDIRECT(ADDRESS(ROW(NOTA[ID]),COLUMN(NOTA[ID]))&amp;":"&amp;ADDRESS(ROW(),COLUMN(NOTA[ID]))),-1)))</f>
        <v/>
      </c>
      <c r="AH576" s="65" t="str">
        <f ca="1">IF(NOTA[[#This Row],[ID_H]]="","",IF(NOTA[[#This Row],[FAKTUR]]="",INDIRECT(ADDRESS(ROW()-1,COLUMN())),NOTA[[#This Row],[FAKTUR]]))</f>
        <v/>
      </c>
      <c r="AI576" s="27" t="str">
        <f ca="1">IF(NOTA[[#This Row],[ID]]="","",COUNTIF(NOTA[ID_H],NOTA[[#This Row],[ID_H]]))</f>
        <v/>
      </c>
      <c r="AJ576" s="27" t="str">
        <f ca="1">IF(NOTA[[#This Row],[TGL.NOTA]]="",IF(NOTA[[#This Row],[SUPPLIER_H]]="","",AJ575),MONTH(NOTA[[#This Row],[TGL.NOTA]]))</f>
        <v/>
      </c>
      <c r="AK576" s="27" t="str">
        <f>LOWER(SUBSTITUTE(SUBSTITUTE(SUBSTITUTE(SUBSTITUTE(SUBSTITUTE(SUBSTITUTE(SUBSTITUTE(SUBSTITUTE(SUBSTITUTE(NOTA[NAMA BARANG]," ",),".",""),"-",""),"(",""),")",""),",",""),"/",""),"""",""),"+",""))</f>
        <v/>
      </c>
      <c r="AL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6" s="27" t="str">
        <f>IF(NOTA[[#This Row],[CONCAT4]]="","",_xlfn.IFNA(MATCH(NOTA[[#This Row],[CONCAT4]],[2]!RAW[CONCAT_H],0),FALSE))</f>
        <v/>
      </c>
      <c r="AP576" s="146" t="str">
        <f>IF(NOTA[[#This Row],[CONCAT1]]="","",MATCH(NOTA[[#This Row],[CONCAT1]],[3]!db[NB NOTA_C],0)+1)</f>
        <v/>
      </c>
    </row>
    <row r="577" spans="1:42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7" t="str">
        <f>IF(NOTA[[#This Row],[ID_P]]="","",MATCH(NOTA[[#This Row],[ID_P]],[1]!B_MSK[N_ID],0))</f>
        <v/>
      </c>
      <c r="D577" s="67" t="str">
        <f ca="1">IF(NOTA[[#This Row],[NAMA BARANG]]="","",INDEX(NOTA[ID],MATCH(,INDIRECT(ADDRESS(ROW(NOTA[ID]),COLUMN(NOTA[ID]))&amp;":"&amp;ADDRESS(ROW(),COLUMN(NOTA[ID]))),-1)))</f>
        <v/>
      </c>
      <c r="E577" s="114"/>
      <c r="H577" s="55"/>
      <c r="Q577" s="80"/>
      <c r="R577" s="115"/>
      <c r="S577" s="116"/>
      <c r="U577" s="52"/>
      <c r="V577" s="78"/>
      <c r="W577" s="52" t="str">
        <f>IF(NOTA[[#This Row],[HARGA/ CTN]]="",NOTA[[#This Row],[JUMLAH_H]],NOTA[[#This Row],[HARGA/ CTN]]*IF(NOTA[[#This Row],[C]]="",0,NOTA[[#This Row],[C]]))</f>
        <v/>
      </c>
      <c r="X577" s="52" t="str">
        <f>IF(NOTA[[#This Row],[JUMLAH]]="","",NOTA[[#This Row],[JUMLAH]]*NOTA[[#This Row],[DISC 1]])</f>
        <v/>
      </c>
      <c r="Y577" s="52" t="str">
        <f>IF(NOTA[[#This Row],[JUMLAH]]="","",(NOTA[[#This Row],[JUMLAH]]-NOTA[[#This Row],[DISC 1-]])*NOTA[[#This Row],[DISC 2]])</f>
        <v/>
      </c>
      <c r="Z577" s="52" t="str">
        <f>IF(NOTA[[#This Row],[JUMLAH]]="","",NOTA[[#This Row],[DISC 1-]]+NOTA[[#This Row],[DISC 2-]])</f>
        <v/>
      </c>
      <c r="AA577" s="52" t="str">
        <f>IF(NOTA[[#This Row],[JUMLAH]]="","",NOTA[[#This Row],[JUMLAH]]-NOTA[[#This Row],[DISC]])</f>
        <v/>
      </c>
      <c r="AB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2" t="str">
        <f>IF(OR(NOTA[[#This Row],[QTY]]="",NOTA[[#This Row],[HARGA SATUAN]]="",),"",NOTA[[#This Row],[QTY]]*NOTA[[#This Row],[HARGA SATUAN]])</f>
        <v/>
      </c>
      <c r="AF577" s="54" t="str">
        <f ca="1">IF(NOTA[ID_H]="","",INDEX(NOTA[TANGGAL],MATCH(,INDIRECT(ADDRESS(ROW(NOTA[TANGGAL]),COLUMN(NOTA[TANGGAL]))&amp;":"&amp;ADDRESS(ROW(),COLUMN(NOTA[TANGGAL]))),-1)))</f>
        <v/>
      </c>
      <c r="AG577" s="65" t="str">
        <f ca="1">IF(NOTA[[#This Row],[NAMA BARANG]]="","",INDEX(NOTA[SUPPLIER],MATCH(,INDIRECT(ADDRESS(ROW(NOTA[ID]),COLUMN(NOTA[ID]))&amp;":"&amp;ADDRESS(ROW(),COLUMN(NOTA[ID]))),-1)))</f>
        <v/>
      </c>
      <c r="AH577" s="65" t="str">
        <f ca="1">IF(NOTA[[#This Row],[ID_H]]="","",IF(NOTA[[#This Row],[FAKTUR]]="",INDIRECT(ADDRESS(ROW()-1,COLUMN())),NOTA[[#This Row],[FAKTUR]]))</f>
        <v/>
      </c>
      <c r="AI577" s="27" t="str">
        <f ca="1">IF(NOTA[[#This Row],[ID]]="","",COUNTIF(NOTA[ID_H],NOTA[[#This Row],[ID_H]]))</f>
        <v/>
      </c>
      <c r="AJ577" s="27" t="str">
        <f ca="1">IF(NOTA[[#This Row],[TGL.NOTA]]="",IF(NOTA[[#This Row],[SUPPLIER_H]]="","",AJ576),MONTH(NOTA[[#This Row],[TGL.NOTA]]))</f>
        <v/>
      </c>
      <c r="AK577" s="27" t="str">
        <f>LOWER(SUBSTITUTE(SUBSTITUTE(SUBSTITUTE(SUBSTITUTE(SUBSTITUTE(SUBSTITUTE(SUBSTITUTE(SUBSTITUTE(SUBSTITUTE(NOTA[NAMA BARANG]," ",),".",""),"-",""),"(",""),")",""),",",""),"/",""),"""",""),"+",""))</f>
        <v/>
      </c>
      <c r="AL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7" s="27" t="str">
        <f>IF(NOTA[[#This Row],[CONCAT4]]="","",_xlfn.IFNA(MATCH(NOTA[[#This Row],[CONCAT4]],[2]!RAW[CONCAT_H],0),FALSE))</f>
        <v/>
      </c>
      <c r="AP577" s="146" t="str">
        <f>IF(NOTA[[#This Row],[CONCAT1]]="","",MATCH(NOTA[[#This Row],[CONCAT1]],[3]!db[NB NOTA_C],0)+1)</f>
        <v/>
      </c>
    </row>
    <row r="578" spans="1:42" ht="20.100000000000001" customHeight="1" x14ac:dyDescent="0.25">
      <c r="A5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7" t="str">
        <f>IF(NOTA[[#This Row],[ID_P]]="","",MATCH(NOTA[[#This Row],[ID_P]],[1]!B_MSK[N_ID],0))</f>
        <v/>
      </c>
      <c r="D578" s="67" t="str">
        <f ca="1">IF(NOTA[[#This Row],[NAMA BARANG]]="","",INDEX(NOTA[ID],MATCH(,INDIRECT(ADDRESS(ROW(NOTA[ID]),COLUMN(NOTA[ID]))&amp;":"&amp;ADDRESS(ROW(),COLUMN(NOTA[ID]))),-1)))</f>
        <v/>
      </c>
      <c r="E578" s="114"/>
      <c r="H578" s="55"/>
      <c r="Q578" s="80"/>
      <c r="R578" s="115"/>
      <c r="S578" s="116"/>
      <c r="U578" s="52"/>
      <c r="V578" s="78"/>
      <c r="W578" s="52" t="str">
        <f>IF(NOTA[[#This Row],[HARGA/ CTN]]="",NOTA[[#This Row],[JUMLAH_H]],NOTA[[#This Row],[HARGA/ CTN]]*IF(NOTA[[#This Row],[C]]="",0,NOTA[[#This Row],[C]]))</f>
        <v/>
      </c>
      <c r="X578" s="52" t="str">
        <f>IF(NOTA[[#This Row],[JUMLAH]]="","",NOTA[[#This Row],[JUMLAH]]*NOTA[[#This Row],[DISC 1]])</f>
        <v/>
      </c>
      <c r="Y578" s="52" t="str">
        <f>IF(NOTA[[#This Row],[JUMLAH]]="","",(NOTA[[#This Row],[JUMLAH]]-NOTA[[#This Row],[DISC 1-]])*NOTA[[#This Row],[DISC 2]])</f>
        <v/>
      </c>
      <c r="Z578" s="52" t="str">
        <f>IF(NOTA[[#This Row],[JUMLAH]]="","",NOTA[[#This Row],[DISC 1-]]+NOTA[[#This Row],[DISC 2-]])</f>
        <v/>
      </c>
      <c r="AA578" s="52" t="str">
        <f>IF(NOTA[[#This Row],[JUMLAH]]="","",NOTA[[#This Row],[JUMLAH]]-NOTA[[#This Row],[DISC]])</f>
        <v/>
      </c>
      <c r="AB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2" t="str">
        <f>IF(OR(NOTA[[#This Row],[QTY]]="",NOTA[[#This Row],[HARGA SATUAN]]="",),"",NOTA[[#This Row],[QTY]]*NOTA[[#This Row],[HARGA SATUAN]])</f>
        <v/>
      </c>
      <c r="AF578" s="54" t="str">
        <f ca="1">IF(NOTA[ID_H]="","",INDEX(NOTA[TANGGAL],MATCH(,INDIRECT(ADDRESS(ROW(NOTA[TANGGAL]),COLUMN(NOTA[TANGGAL]))&amp;":"&amp;ADDRESS(ROW(),COLUMN(NOTA[TANGGAL]))),-1)))</f>
        <v/>
      </c>
      <c r="AG578" s="65" t="str">
        <f ca="1">IF(NOTA[[#This Row],[NAMA BARANG]]="","",INDEX(NOTA[SUPPLIER],MATCH(,INDIRECT(ADDRESS(ROW(NOTA[ID]),COLUMN(NOTA[ID]))&amp;":"&amp;ADDRESS(ROW(),COLUMN(NOTA[ID]))),-1)))</f>
        <v/>
      </c>
      <c r="AH578" s="65" t="str">
        <f ca="1">IF(NOTA[[#This Row],[ID_H]]="","",IF(NOTA[[#This Row],[FAKTUR]]="",INDIRECT(ADDRESS(ROW()-1,COLUMN())),NOTA[[#This Row],[FAKTUR]]))</f>
        <v/>
      </c>
      <c r="AI578" s="27" t="str">
        <f ca="1">IF(NOTA[[#This Row],[ID]]="","",COUNTIF(NOTA[ID_H],NOTA[[#This Row],[ID_H]]))</f>
        <v/>
      </c>
      <c r="AJ578" s="27" t="str">
        <f ca="1">IF(NOTA[[#This Row],[TGL.NOTA]]="",IF(NOTA[[#This Row],[SUPPLIER_H]]="","",AJ577),MONTH(NOTA[[#This Row],[TGL.NOTA]]))</f>
        <v/>
      </c>
      <c r="AK578" s="27" t="str">
        <f>LOWER(SUBSTITUTE(SUBSTITUTE(SUBSTITUTE(SUBSTITUTE(SUBSTITUTE(SUBSTITUTE(SUBSTITUTE(SUBSTITUTE(SUBSTITUTE(NOTA[NAMA BARANG]," ",),".",""),"-",""),"(",""),")",""),",",""),"/",""),"""",""),"+",""))</f>
        <v/>
      </c>
      <c r="AL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8" s="27" t="str">
        <f>IF(NOTA[[#This Row],[CONCAT4]]="","",_xlfn.IFNA(MATCH(NOTA[[#This Row],[CONCAT4]],[2]!RAW[CONCAT_H],0),FALSE))</f>
        <v/>
      </c>
      <c r="AP578" s="146" t="str">
        <f>IF(NOTA[[#This Row],[CONCAT1]]="","",MATCH(NOTA[[#This Row],[CONCAT1]],[3]!db[NB NOTA_C],0)+1)</f>
        <v/>
      </c>
    </row>
    <row r="579" spans="1:42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7" t="str">
        <f>IF(NOTA[[#This Row],[ID_P]]="","",MATCH(NOTA[[#This Row],[ID_P]],[1]!B_MSK[N_ID],0))</f>
        <v/>
      </c>
      <c r="D579" s="67" t="str">
        <f ca="1">IF(NOTA[[#This Row],[NAMA BARANG]]="","",INDEX(NOTA[ID],MATCH(,INDIRECT(ADDRESS(ROW(NOTA[ID]),COLUMN(NOTA[ID]))&amp;":"&amp;ADDRESS(ROW(),COLUMN(NOTA[ID]))),-1)))</f>
        <v/>
      </c>
      <c r="E579" s="114"/>
      <c r="H579" s="55"/>
      <c r="Q579" s="80"/>
      <c r="R579" s="115"/>
      <c r="S579" s="116"/>
      <c r="U579" s="52"/>
      <c r="V579" s="78"/>
      <c r="W579" s="52" t="str">
        <f>IF(NOTA[[#This Row],[HARGA/ CTN]]="",NOTA[[#This Row],[JUMLAH_H]],NOTA[[#This Row],[HARGA/ CTN]]*IF(NOTA[[#This Row],[C]]="",0,NOTA[[#This Row],[C]]))</f>
        <v/>
      </c>
      <c r="X579" s="52" t="str">
        <f>IF(NOTA[[#This Row],[JUMLAH]]="","",NOTA[[#This Row],[JUMLAH]]*NOTA[[#This Row],[DISC 1]])</f>
        <v/>
      </c>
      <c r="Y579" s="52" t="str">
        <f>IF(NOTA[[#This Row],[JUMLAH]]="","",(NOTA[[#This Row],[JUMLAH]]-NOTA[[#This Row],[DISC 1-]])*NOTA[[#This Row],[DISC 2]])</f>
        <v/>
      </c>
      <c r="Z579" s="52" t="str">
        <f>IF(NOTA[[#This Row],[JUMLAH]]="","",NOTA[[#This Row],[DISC 1-]]+NOTA[[#This Row],[DISC 2-]])</f>
        <v/>
      </c>
      <c r="AA579" s="52" t="str">
        <f>IF(NOTA[[#This Row],[JUMLAH]]="","",NOTA[[#This Row],[JUMLAH]]-NOTA[[#This Row],[DISC]])</f>
        <v/>
      </c>
      <c r="AB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2" t="str">
        <f>IF(OR(NOTA[[#This Row],[QTY]]="",NOTA[[#This Row],[HARGA SATUAN]]="",),"",NOTA[[#This Row],[QTY]]*NOTA[[#This Row],[HARGA SATUAN]])</f>
        <v/>
      </c>
      <c r="AF579" s="54" t="str">
        <f ca="1">IF(NOTA[ID_H]="","",INDEX(NOTA[TANGGAL],MATCH(,INDIRECT(ADDRESS(ROW(NOTA[TANGGAL]),COLUMN(NOTA[TANGGAL]))&amp;":"&amp;ADDRESS(ROW(),COLUMN(NOTA[TANGGAL]))),-1)))</f>
        <v/>
      </c>
      <c r="AG579" s="65" t="str">
        <f ca="1">IF(NOTA[[#This Row],[NAMA BARANG]]="","",INDEX(NOTA[SUPPLIER],MATCH(,INDIRECT(ADDRESS(ROW(NOTA[ID]),COLUMN(NOTA[ID]))&amp;":"&amp;ADDRESS(ROW(),COLUMN(NOTA[ID]))),-1)))</f>
        <v/>
      </c>
      <c r="AH579" s="65" t="str">
        <f ca="1">IF(NOTA[[#This Row],[ID_H]]="","",IF(NOTA[[#This Row],[FAKTUR]]="",INDIRECT(ADDRESS(ROW()-1,COLUMN())),NOTA[[#This Row],[FAKTUR]]))</f>
        <v/>
      </c>
      <c r="AI579" s="27" t="str">
        <f ca="1">IF(NOTA[[#This Row],[ID]]="","",COUNTIF(NOTA[ID_H],NOTA[[#This Row],[ID_H]]))</f>
        <v/>
      </c>
      <c r="AJ579" s="27" t="str">
        <f ca="1">IF(NOTA[[#This Row],[TGL.NOTA]]="",IF(NOTA[[#This Row],[SUPPLIER_H]]="","",AJ578),MONTH(NOTA[[#This Row],[TGL.NOTA]]))</f>
        <v/>
      </c>
      <c r="AK579" s="27" t="str">
        <f>LOWER(SUBSTITUTE(SUBSTITUTE(SUBSTITUTE(SUBSTITUTE(SUBSTITUTE(SUBSTITUTE(SUBSTITUTE(SUBSTITUTE(SUBSTITUTE(NOTA[NAMA BARANG]," ",),".",""),"-",""),"(",""),")",""),",",""),"/",""),"""",""),"+",""))</f>
        <v/>
      </c>
      <c r="AL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9" s="27" t="str">
        <f>IF(NOTA[[#This Row],[CONCAT4]]="","",_xlfn.IFNA(MATCH(NOTA[[#This Row],[CONCAT4]],[2]!RAW[CONCAT_H],0),FALSE))</f>
        <v/>
      </c>
      <c r="AP579" s="146" t="str">
        <f>IF(NOTA[[#This Row],[CONCAT1]]="","",MATCH(NOTA[[#This Row],[CONCAT1]],[3]!db[NB NOTA_C],0)+1)</f>
        <v/>
      </c>
    </row>
    <row r="580" spans="1:42" ht="20.100000000000001" customHeight="1" x14ac:dyDescent="0.25">
      <c r="A5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7" t="str">
        <f>IF(NOTA[[#This Row],[ID_P]]="","",MATCH(NOTA[[#This Row],[ID_P]],[1]!B_MSK[N_ID],0))</f>
        <v/>
      </c>
      <c r="D580" s="67" t="str">
        <f ca="1">IF(NOTA[[#This Row],[NAMA BARANG]]="","",INDEX(NOTA[ID],MATCH(,INDIRECT(ADDRESS(ROW(NOTA[ID]),COLUMN(NOTA[ID]))&amp;":"&amp;ADDRESS(ROW(),COLUMN(NOTA[ID]))),-1)))</f>
        <v/>
      </c>
      <c r="E580" s="114"/>
      <c r="H580" s="55"/>
      <c r="Q580" s="80"/>
      <c r="R580" s="115"/>
      <c r="S580" s="116"/>
      <c r="U580" s="52"/>
      <c r="V580" s="78"/>
      <c r="W580" s="52" t="str">
        <f>IF(NOTA[[#This Row],[HARGA/ CTN]]="",NOTA[[#This Row],[JUMLAH_H]],NOTA[[#This Row],[HARGA/ CTN]]*IF(NOTA[[#This Row],[C]]="",0,NOTA[[#This Row],[C]]))</f>
        <v/>
      </c>
      <c r="X580" s="52" t="str">
        <f>IF(NOTA[[#This Row],[JUMLAH]]="","",NOTA[[#This Row],[JUMLAH]]*NOTA[[#This Row],[DISC 1]])</f>
        <v/>
      </c>
      <c r="Y580" s="52" t="str">
        <f>IF(NOTA[[#This Row],[JUMLAH]]="","",(NOTA[[#This Row],[JUMLAH]]-NOTA[[#This Row],[DISC 1-]])*NOTA[[#This Row],[DISC 2]])</f>
        <v/>
      </c>
      <c r="Z580" s="52" t="str">
        <f>IF(NOTA[[#This Row],[JUMLAH]]="","",NOTA[[#This Row],[DISC 1-]]+NOTA[[#This Row],[DISC 2-]])</f>
        <v/>
      </c>
      <c r="AA580" s="52" t="str">
        <f>IF(NOTA[[#This Row],[JUMLAH]]="","",NOTA[[#This Row],[JUMLAH]]-NOTA[[#This Row],[DISC]])</f>
        <v/>
      </c>
      <c r="AB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2" t="str">
        <f>IF(OR(NOTA[[#This Row],[QTY]]="",NOTA[[#This Row],[HARGA SATUAN]]="",),"",NOTA[[#This Row],[QTY]]*NOTA[[#This Row],[HARGA SATUAN]])</f>
        <v/>
      </c>
      <c r="AF580" s="54" t="str">
        <f ca="1">IF(NOTA[ID_H]="","",INDEX(NOTA[TANGGAL],MATCH(,INDIRECT(ADDRESS(ROW(NOTA[TANGGAL]),COLUMN(NOTA[TANGGAL]))&amp;":"&amp;ADDRESS(ROW(),COLUMN(NOTA[TANGGAL]))),-1)))</f>
        <v/>
      </c>
      <c r="AG580" s="65" t="str">
        <f ca="1">IF(NOTA[[#This Row],[NAMA BARANG]]="","",INDEX(NOTA[SUPPLIER],MATCH(,INDIRECT(ADDRESS(ROW(NOTA[ID]),COLUMN(NOTA[ID]))&amp;":"&amp;ADDRESS(ROW(),COLUMN(NOTA[ID]))),-1)))</f>
        <v/>
      </c>
      <c r="AH580" s="65" t="str">
        <f ca="1">IF(NOTA[[#This Row],[ID_H]]="","",IF(NOTA[[#This Row],[FAKTUR]]="",INDIRECT(ADDRESS(ROW()-1,COLUMN())),NOTA[[#This Row],[FAKTUR]]))</f>
        <v/>
      </c>
      <c r="AI580" s="27" t="str">
        <f ca="1">IF(NOTA[[#This Row],[ID]]="","",COUNTIF(NOTA[ID_H],NOTA[[#This Row],[ID_H]]))</f>
        <v/>
      </c>
      <c r="AJ580" s="27" t="str">
        <f ca="1">IF(NOTA[[#This Row],[TGL.NOTA]]="",IF(NOTA[[#This Row],[SUPPLIER_H]]="","",AJ579),MONTH(NOTA[[#This Row],[TGL.NOTA]]))</f>
        <v/>
      </c>
      <c r="AK580" s="27" t="str">
        <f>LOWER(SUBSTITUTE(SUBSTITUTE(SUBSTITUTE(SUBSTITUTE(SUBSTITUTE(SUBSTITUTE(SUBSTITUTE(SUBSTITUTE(SUBSTITUTE(NOTA[NAMA BARANG]," ",),".",""),"-",""),"(",""),")",""),",",""),"/",""),"""",""),"+",""))</f>
        <v/>
      </c>
      <c r="AL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0" s="27" t="str">
        <f>IF(NOTA[[#This Row],[CONCAT4]]="","",_xlfn.IFNA(MATCH(NOTA[[#This Row],[CONCAT4]],[2]!RAW[CONCAT_H],0),FALSE))</f>
        <v/>
      </c>
      <c r="AP580" s="146" t="str">
        <f>IF(NOTA[[#This Row],[CONCAT1]]="","",MATCH(NOTA[[#This Row],[CONCAT1]],[3]!db[NB NOTA_C],0)+1)</f>
        <v/>
      </c>
    </row>
    <row r="581" spans="1:42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7" t="str">
        <f>IF(NOTA[[#This Row],[ID_P]]="","",MATCH(NOTA[[#This Row],[ID_P]],[1]!B_MSK[N_ID],0))</f>
        <v/>
      </c>
      <c r="D581" s="67" t="str">
        <f ca="1">IF(NOTA[[#This Row],[NAMA BARANG]]="","",INDEX(NOTA[ID],MATCH(,INDIRECT(ADDRESS(ROW(NOTA[ID]),COLUMN(NOTA[ID]))&amp;":"&amp;ADDRESS(ROW(),COLUMN(NOTA[ID]))),-1)))</f>
        <v/>
      </c>
      <c r="E581" s="114"/>
      <c r="H581" s="55"/>
      <c r="Q581" s="80"/>
      <c r="R581" s="115"/>
      <c r="S581" s="116"/>
      <c r="U581" s="52"/>
      <c r="V581" s="78"/>
      <c r="W581" s="52" t="str">
        <f>IF(NOTA[[#This Row],[HARGA/ CTN]]="",NOTA[[#This Row],[JUMLAH_H]],NOTA[[#This Row],[HARGA/ CTN]]*IF(NOTA[[#This Row],[C]]="",0,NOTA[[#This Row],[C]]))</f>
        <v/>
      </c>
      <c r="X581" s="52" t="str">
        <f>IF(NOTA[[#This Row],[JUMLAH]]="","",NOTA[[#This Row],[JUMLAH]]*NOTA[[#This Row],[DISC 1]])</f>
        <v/>
      </c>
      <c r="Y581" s="52" t="str">
        <f>IF(NOTA[[#This Row],[JUMLAH]]="","",(NOTA[[#This Row],[JUMLAH]]-NOTA[[#This Row],[DISC 1-]])*NOTA[[#This Row],[DISC 2]])</f>
        <v/>
      </c>
      <c r="Z581" s="52" t="str">
        <f>IF(NOTA[[#This Row],[JUMLAH]]="","",NOTA[[#This Row],[DISC 1-]]+NOTA[[#This Row],[DISC 2-]])</f>
        <v/>
      </c>
      <c r="AA581" s="52" t="str">
        <f>IF(NOTA[[#This Row],[JUMLAH]]="","",NOTA[[#This Row],[JUMLAH]]-NOTA[[#This Row],[DISC]])</f>
        <v/>
      </c>
      <c r="AB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2" t="str">
        <f>IF(OR(NOTA[[#This Row],[QTY]]="",NOTA[[#This Row],[HARGA SATUAN]]="",),"",NOTA[[#This Row],[QTY]]*NOTA[[#This Row],[HARGA SATUAN]])</f>
        <v/>
      </c>
      <c r="AF581" s="54" t="str">
        <f ca="1">IF(NOTA[ID_H]="","",INDEX(NOTA[TANGGAL],MATCH(,INDIRECT(ADDRESS(ROW(NOTA[TANGGAL]),COLUMN(NOTA[TANGGAL]))&amp;":"&amp;ADDRESS(ROW(),COLUMN(NOTA[TANGGAL]))),-1)))</f>
        <v/>
      </c>
      <c r="AG581" s="65" t="str">
        <f ca="1">IF(NOTA[[#This Row],[NAMA BARANG]]="","",INDEX(NOTA[SUPPLIER],MATCH(,INDIRECT(ADDRESS(ROW(NOTA[ID]),COLUMN(NOTA[ID]))&amp;":"&amp;ADDRESS(ROW(),COLUMN(NOTA[ID]))),-1)))</f>
        <v/>
      </c>
      <c r="AH581" s="65" t="str">
        <f ca="1">IF(NOTA[[#This Row],[ID_H]]="","",IF(NOTA[[#This Row],[FAKTUR]]="",INDIRECT(ADDRESS(ROW()-1,COLUMN())),NOTA[[#This Row],[FAKTUR]]))</f>
        <v/>
      </c>
      <c r="AI581" s="27" t="str">
        <f ca="1">IF(NOTA[[#This Row],[ID]]="","",COUNTIF(NOTA[ID_H],NOTA[[#This Row],[ID_H]]))</f>
        <v/>
      </c>
      <c r="AJ581" s="27" t="str">
        <f ca="1">IF(NOTA[[#This Row],[TGL.NOTA]]="",IF(NOTA[[#This Row],[SUPPLIER_H]]="","",AJ580),MONTH(NOTA[[#This Row],[TGL.NOTA]]))</f>
        <v/>
      </c>
      <c r="AK581" s="27" t="str">
        <f>LOWER(SUBSTITUTE(SUBSTITUTE(SUBSTITUTE(SUBSTITUTE(SUBSTITUTE(SUBSTITUTE(SUBSTITUTE(SUBSTITUTE(SUBSTITUTE(NOTA[NAMA BARANG]," ",),".",""),"-",""),"(",""),")",""),",",""),"/",""),"""",""),"+",""))</f>
        <v/>
      </c>
      <c r="AL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1" s="27" t="str">
        <f>IF(NOTA[[#This Row],[CONCAT4]]="","",_xlfn.IFNA(MATCH(NOTA[[#This Row],[CONCAT4]],[2]!RAW[CONCAT_H],0),FALSE))</f>
        <v/>
      </c>
      <c r="AP581" s="146" t="str">
        <f>IF(NOTA[[#This Row],[CONCAT1]]="","",MATCH(NOTA[[#This Row],[CONCAT1]],[3]!db[NB NOTA_C],0)+1)</f>
        <v/>
      </c>
    </row>
    <row r="582" spans="1:42" ht="20.100000000000001" customHeight="1" x14ac:dyDescent="0.25">
      <c r="A5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7" t="str">
        <f>IF(NOTA[[#This Row],[ID_P]]="","",MATCH(NOTA[[#This Row],[ID_P]],[1]!B_MSK[N_ID],0))</f>
        <v/>
      </c>
      <c r="D582" s="67" t="str">
        <f ca="1">IF(NOTA[[#This Row],[NAMA BARANG]]="","",INDEX(NOTA[ID],MATCH(,INDIRECT(ADDRESS(ROW(NOTA[ID]),COLUMN(NOTA[ID]))&amp;":"&amp;ADDRESS(ROW(),COLUMN(NOTA[ID]))),-1)))</f>
        <v/>
      </c>
      <c r="E582" s="114"/>
      <c r="H582" s="55"/>
      <c r="Q582" s="80"/>
      <c r="R582" s="115"/>
      <c r="S582" s="116"/>
      <c r="U582" s="52"/>
      <c r="V582" s="78"/>
      <c r="W582" s="52" t="str">
        <f>IF(NOTA[[#This Row],[HARGA/ CTN]]="",NOTA[[#This Row],[JUMLAH_H]],NOTA[[#This Row],[HARGA/ CTN]]*IF(NOTA[[#This Row],[C]]="",0,NOTA[[#This Row],[C]]))</f>
        <v/>
      </c>
      <c r="X582" s="52" t="str">
        <f>IF(NOTA[[#This Row],[JUMLAH]]="","",NOTA[[#This Row],[JUMLAH]]*NOTA[[#This Row],[DISC 1]])</f>
        <v/>
      </c>
      <c r="Y582" s="52" t="str">
        <f>IF(NOTA[[#This Row],[JUMLAH]]="","",(NOTA[[#This Row],[JUMLAH]]-NOTA[[#This Row],[DISC 1-]])*NOTA[[#This Row],[DISC 2]])</f>
        <v/>
      </c>
      <c r="Z582" s="52" t="str">
        <f>IF(NOTA[[#This Row],[JUMLAH]]="","",NOTA[[#This Row],[DISC 1-]]+NOTA[[#This Row],[DISC 2-]])</f>
        <v/>
      </c>
      <c r="AA582" s="52" t="str">
        <f>IF(NOTA[[#This Row],[JUMLAH]]="","",NOTA[[#This Row],[JUMLAH]]-NOTA[[#This Row],[DISC]])</f>
        <v/>
      </c>
      <c r="AB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2" t="str">
        <f>IF(OR(NOTA[[#This Row],[QTY]]="",NOTA[[#This Row],[HARGA SATUAN]]="",),"",NOTA[[#This Row],[QTY]]*NOTA[[#This Row],[HARGA SATUAN]])</f>
        <v/>
      </c>
      <c r="AF582" s="54" t="str">
        <f ca="1">IF(NOTA[ID_H]="","",INDEX(NOTA[TANGGAL],MATCH(,INDIRECT(ADDRESS(ROW(NOTA[TANGGAL]),COLUMN(NOTA[TANGGAL]))&amp;":"&amp;ADDRESS(ROW(),COLUMN(NOTA[TANGGAL]))),-1)))</f>
        <v/>
      </c>
      <c r="AG582" s="65" t="str">
        <f ca="1">IF(NOTA[[#This Row],[NAMA BARANG]]="","",INDEX(NOTA[SUPPLIER],MATCH(,INDIRECT(ADDRESS(ROW(NOTA[ID]),COLUMN(NOTA[ID]))&amp;":"&amp;ADDRESS(ROW(),COLUMN(NOTA[ID]))),-1)))</f>
        <v/>
      </c>
      <c r="AH582" s="65" t="str">
        <f ca="1">IF(NOTA[[#This Row],[ID_H]]="","",IF(NOTA[[#This Row],[FAKTUR]]="",INDIRECT(ADDRESS(ROW()-1,COLUMN())),NOTA[[#This Row],[FAKTUR]]))</f>
        <v/>
      </c>
      <c r="AI582" s="27" t="str">
        <f ca="1">IF(NOTA[[#This Row],[ID]]="","",COUNTIF(NOTA[ID_H],NOTA[[#This Row],[ID_H]]))</f>
        <v/>
      </c>
      <c r="AJ582" s="27" t="str">
        <f ca="1">IF(NOTA[[#This Row],[TGL.NOTA]]="",IF(NOTA[[#This Row],[SUPPLIER_H]]="","",AJ581),MONTH(NOTA[[#This Row],[TGL.NOTA]]))</f>
        <v/>
      </c>
      <c r="AK582" s="27" t="str">
        <f>LOWER(SUBSTITUTE(SUBSTITUTE(SUBSTITUTE(SUBSTITUTE(SUBSTITUTE(SUBSTITUTE(SUBSTITUTE(SUBSTITUTE(SUBSTITUTE(NOTA[NAMA BARANG]," ",),".",""),"-",""),"(",""),")",""),",",""),"/",""),"""",""),"+",""))</f>
        <v/>
      </c>
      <c r="AL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2" s="27" t="str">
        <f>IF(NOTA[[#This Row],[CONCAT4]]="","",_xlfn.IFNA(MATCH(NOTA[[#This Row],[CONCAT4]],[2]!RAW[CONCAT_H],0),FALSE))</f>
        <v/>
      </c>
      <c r="AP582" s="146" t="str">
        <f>IF(NOTA[[#This Row],[CONCAT1]]="","",MATCH(NOTA[[#This Row],[CONCAT1]],[3]!db[NB NOTA_C],0)+1)</f>
        <v/>
      </c>
    </row>
    <row r="583" spans="1:42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7" t="str">
        <f>IF(NOTA[[#This Row],[ID_P]]="","",MATCH(NOTA[[#This Row],[ID_P]],[1]!B_MSK[N_ID],0))</f>
        <v/>
      </c>
      <c r="D583" s="67" t="str">
        <f ca="1">IF(NOTA[[#This Row],[NAMA BARANG]]="","",INDEX(NOTA[ID],MATCH(,INDIRECT(ADDRESS(ROW(NOTA[ID]),COLUMN(NOTA[ID]))&amp;":"&amp;ADDRESS(ROW(),COLUMN(NOTA[ID]))),-1)))</f>
        <v/>
      </c>
      <c r="E583" s="114"/>
      <c r="H583" s="55"/>
      <c r="Q583" s="80"/>
      <c r="R583" s="115"/>
      <c r="S583" s="116"/>
      <c r="U583" s="52"/>
      <c r="V583" s="78"/>
      <c r="W583" s="52" t="str">
        <f>IF(NOTA[[#This Row],[HARGA/ CTN]]="",NOTA[[#This Row],[JUMLAH_H]],NOTA[[#This Row],[HARGA/ CTN]]*IF(NOTA[[#This Row],[C]]="",0,NOTA[[#This Row],[C]]))</f>
        <v/>
      </c>
      <c r="X583" s="52" t="str">
        <f>IF(NOTA[[#This Row],[JUMLAH]]="","",NOTA[[#This Row],[JUMLAH]]*NOTA[[#This Row],[DISC 1]])</f>
        <v/>
      </c>
      <c r="Y583" s="52" t="str">
        <f>IF(NOTA[[#This Row],[JUMLAH]]="","",(NOTA[[#This Row],[JUMLAH]]-NOTA[[#This Row],[DISC 1-]])*NOTA[[#This Row],[DISC 2]])</f>
        <v/>
      </c>
      <c r="Z583" s="52" t="str">
        <f>IF(NOTA[[#This Row],[JUMLAH]]="","",NOTA[[#This Row],[DISC 1-]]+NOTA[[#This Row],[DISC 2-]])</f>
        <v/>
      </c>
      <c r="AA583" s="52" t="str">
        <f>IF(NOTA[[#This Row],[JUMLAH]]="","",NOTA[[#This Row],[JUMLAH]]-NOTA[[#This Row],[DISC]])</f>
        <v/>
      </c>
      <c r="AB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2" t="str">
        <f>IF(OR(NOTA[[#This Row],[QTY]]="",NOTA[[#This Row],[HARGA SATUAN]]="",),"",NOTA[[#This Row],[QTY]]*NOTA[[#This Row],[HARGA SATUAN]])</f>
        <v/>
      </c>
      <c r="AF583" s="54" t="str">
        <f ca="1">IF(NOTA[ID_H]="","",INDEX(NOTA[TANGGAL],MATCH(,INDIRECT(ADDRESS(ROW(NOTA[TANGGAL]),COLUMN(NOTA[TANGGAL]))&amp;":"&amp;ADDRESS(ROW(),COLUMN(NOTA[TANGGAL]))),-1)))</f>
        <v/>
      </c>
      <c r="AG583" s="65" t="str">
        <f ca="1">IF(NOTA[[#This Row],[NAMA BARANG]]="","",INDEX(NOTA[SUPPLIER],MATCH(,INDIRECT(ADDRESS(ROW(NOTA[ID]),COLUMN(NOTA[ID]))&amp;":"&amp;ADDRESS(ROW(),COLUMN(NOTA[ID]))),-1)))</f>
        <v/>
      </c>
      <c r="AH583" s="65" t="str">
        <f ca="1">IF(NOTA[[#This Row],[ID_H]]="","",IF(NOTA[[#This Row],[FAKTUR]]="",INDIRECT(ADDRESS(ROW()-1,COLUMN())),NOTA[[#This Row],[FAKTUR]]))</f>
        <v/>
      </c>
      <c r="AI583" s="27" t="str">
        <f ca="1">IF(NOTA[[#This Row],[ID]]="","",COUNTIF(NOTA[ID_H],NOTA[[#This Row],[ID_H]]))</f>
        <v/>
      </c>
      <c r="AJ583" s="27" t="str">
        <f ca="1">IF(NOTA[[#This Row],[TGL.NOTA]]="",IF(NOTA[[#This Row],[SUPPLIER_H]]="","",AJ582),MONTH(NOTA[[#This Row],[TGL.NOTA]]))</f>
        <v/>
      </c>
      <c r="AK583" s="27" t="str">
        <f>LOWER(SUBSTITUTE(SUBSTITUTE(SUBSTITUTE(SUBSTITUTE(SUBSTITUTE(SUBSTITUTE(SUBSTITUTE(SUBSTITUTE(SUBSTITUTE(NOTA[NAMA BARANG]," ",),".",""),"-",""),"(",""),")",""),",",""),"/",""),"""",""),"+",""))</f>
        <v/>
      </c>
      <c r="AL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3" s="27" t="str">
        <f>IF(NOTA[[#This Row],[CONCAT4]]="","",_xlfn.IFNA(MATCH(NOTA[[#This Row],[CONCAT4]],[2]!RAW[CONCAT_H],0),FALSE))</f>
        <v/>
      </c>
      <c r="AP583" s="146" t="str">
        <f>IF(NOTA[[#This Row],[CONCAT1]]="","",MATCH(NOTA[[#This Row],[CONCAT1]],[3]!db[NB NOTA_C],0)+1)</f>
        <v/>
      </c>
    </row>
    <row r="584" spans="1:42" ht="20.100000000000001" customHeight="1" x14ac:dyDescent="0.25">
      <c r="A5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7" t="str">
        <f>IF(NOTA[[#This Row],[ID_P]]="","",MATCH(NOTA[[#This Row],[ID_P]],[1]!B_MSK[N_ID],0))</f>
        <v/>
      </c>
      <c r="D584" s="67" t="str">
        <f ca="1">IF(NOTA[[#This Row],[NAMA BARANG]]="","",INDEX(NOTA[ID],MATCH(,INDIRECT(ADDRESS(ROW(NOTA[ID]),COLUMN(NOTA[ID]))&amp;":"&amp;ADDRESS(ROW(),COLUMN(NOTA[ID]))),-1)))</f>
        <v/>
      </c>
      <c r="E584" s="114"/>
      <c r="H584" s="55"/>
      <c r="Q584" s="80"/>
      <c r="R584" s="115"/>
      <c r="S584" s="116"/>
      <c r="U584" s="52"/>
      <c r="V584" s="78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2" t="str">
        <f>IF(OR(NOTA[[#This Row],[QTY]]="",NOTA[[#This Row],[HARGA SATUAN]]="",),"",NOTA[[#This Row],[QTY]]*NOTA[[#This Row],[HARGA SATUAN]])</f>
        <v/>
      </c>
      <c r="AF584" s="54" t="str">
        <f ca="1">IF(NOTA[ID_H]="","",INDEX(NOTA[TANGGAL],MATCH(,INDIRECT(ADDRESS(ROW(NOTA[TANGGAL]),COLUMN(NOTA[TANGGAL]))&amp;":"&amp;ADDRESS(ROW(),COLUMN(NOTA[TANGGAL]))),-1)))</f>
        <v/>
      </c>
      <c r="AG584" s="65" t="str">
        <f ca="1">IF(NOTA[[#This Row],[NAMA BARANG]]="","",INDEX(NOTA[SUPPLIER],MATCH(,INDIRECT(ADDRESS(ROW(NOTA[ID]),COLUMN(NOTA[ID]))&amp;":"&amp;ADDRESS(ROW(),COLUMN(NOTA[ID]))),-1)))</f>
        <v/>
      </c>
      <c r="AH584" s="65" t="str">
        <f ca="1">IF(NOTA[[#This Row],[ID_H]]="","",IF(NOTA[[#This Row],[FAKTUR]]="",INDIRECT(ADDRESS(ROW()-1,COLUMN())),NOTA[[#This Row],[FAKTUR]]))</f>
        <v/>
      </c>
      <c r="AI584" s="27" t="str">
        <f ca="1">IF(NOTA[[#This Row],[ID]]="","",COUNTIF(NOTA[ID_H],NOTA[[#This Row],[ID_H]]))</f>
        <v/>
      </c>
      <c r="AJ584" s="27" t="str">
        <f ca="1">IF(NOTA[[#This Row],[TGL.NOTA]]="",IF(NOTA[[#This Row],[SUPPLIER_H]]="","",AJ583),MONTH(NOTA[[#This Row],[TGL.NOTA]]))</f>
        <v/>
      </c>
      <c r="AK584" s="27" t="str">
        <f>LOWER(SUBSTITUTE(SUBSTITUTE(SUBSTITUTE(SUBSTITUTE(SUBSTITUTE(SUBSTITUTE(SUBSTITUTE(SUBSTITUTE(SUBSTITUTE(NOTA[NAMA BARANG]," ",),".",""),"-",""),"(",""),")",""),",",""),"/",""),"""",""),"+",""))</f>
        <v/>
      </c>
      <c r="AL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4" s="27" t="str">
        <f>IF(NOTA[[#This Row],[CONCAT4]]="","",_xlfn.IFNA(MATCH(NOTA[[#This Row],[CONCAT4]],[2]!RAW[CONCAT_H],0),FALSE))</f>
        <v/>
      </c>
      <c r="AP584" s="146" t="str">
        <f>IF(NOTA[[#This Row],[CONCAT1]]="","",MATCH(NOTA[[#This Row],[CONCAT1]],[3]!db[NB NOTA_C],0)+1)</f>
        <v/>
      </c>
    </row>
    <row r="585" spans="1:42" ht="20.100000000000001" customHeight="1" x14ac:dyDescent="0.25">
      <c r="A585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7" t="str">
        <f>IF(NOTA[[#This Row],[ID_P]]="","",MATCH(NOTA[[#This Row],[ID_P]],[1]!B_MSK[N_ID],0))</f>
        <v/>
      </c>
      <c r="D585" s="67" t="str">
        <f ca="1">IF(NOTA[[#This Row],[NAMA BARANG]]="","",INDEX(NOTA[ID],MATCH(,INDIRECT(ADDRESS(ROW(NOTA[ID]),COLUMN(NOTA[ID]))&amp;":"&amp;ADDRESS(ROW(),COLUMN(NOTA[ID]))),-1)))</f>
        <v/>
      </c>
      <c r="E585" s="114"/>
      <c r="H585" s="55"/>
      <c r="Q585" s="80"/>
      <c r="R585" s="115"/>
      <c r="S585" s="116"/>
      <c r="U585" s="52"/>
      <c r="V585" s="78"/>
      <c r="W585" s="52" t="str">
        <f>IF(NOTA[[#This Row],[HARGA/ CTN]]="",NOTA[[#This Row],[JUMLAH_H]],NOTA[[#This Row],[HARGA/ CTN]]*IF(NOTA[[#This Row],[C]]="",0,NOTA[[#This Row],[C]]))</f>
        <v/>
      </c>
      <c r="X585" s="52" t="str">
        <f>IF(NOTA[[#This Row],[JUMLAH]]="","",NOTA[[#This Row],[JUMLAH]]*NOTA[[#This Row],[DISC 1]])</f>
        <v/>
      </c>
      <c r="Y585" s="52" t="str">
        <f>IF(NOTA[[#This Row],[JUMLAH]]="","",(NOTA[[#This Row],[JUMLAH]]-NOTA[[#This Row],[DISC 1-]])*NOTA[[#This Row],[DISC 2]])</f>
        <v/>
      </c>
      <c r="Z585" s="52" t="str">
        <f>IF(NOTA[[#This Row],[JUMLAH]]="","",NOTA[[#This Row],[DISC 1-]]+NOTA[[#This Row],[DISC 2-]])</f>
        <v/>
      </c>
      <c r="AA585" s="52" t="str">
        <f>IF(NOTA[[#This Row],[JUMLAH]]="","",NOTA[[#This Row],[JUMLAH]]-NOTA[[#This Row],[DISC]])</f>
        <v/>
      </c>
      <c r="AB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2" t="str">
        <f>IF(OR(NOTA[[#This Row],[QTY]]="",NOTA[[#This Row],[HARGA SATUAN]]="",),"",NOTA[[#This Row],[QTY]]*NOTA[[#This Row],[HARGA SATUAN]])</f>
        <v/>
      </c>
      <c r="AF585" s="54" t="str">
        <f ca="1">IF(NOTA[ID_H]="","",INDEX(NOTA[TANGGAL],MATCH(,INDIRECT(ADDRESS(ROW(NOTA[TANGGAL]),COLUMN(NOTA[TANGGAL]))&amp;":"&amp;ADDRESS(ROW(),COLUMN(NOTA[TANGGAL]))),-1)))</f>
        <v/>
      </c>
      <c r="AG585" s="65" t="str">
        <f ca="1">IF(NOTA[[#This Row],[NAMA BARANG]]="","",INDEX(NOTA[SUPPLIER],MATCH(,INDIRECT(ADDRESS(ROW(NOTA[ID]),COLUMN(NOTA[ID]))&amp;":"&amp;ADDRESS(ROW(),COLUMN(NOTA[ID]))),-1)))</f>
        <v/>
      </c>
      <c r="AH585" s="65" t="str">
        <f ca="1">IF(NOTA[[#This Row],[ID_H]]="","",IF(NOTA[[#This Row],[FAKTUR]]="",INDIRECT(ADDRESS(ROW()-1,COLUMN())),NOTA[[#This Row],[FAKTUR]]))</f>
        <v/>
      </c>
      <c r="AI585" s="27" t="str">
        <f ca="1">IF(NOTA[[#This Row],[ID]]="","",COUNTIF(NOTA[ID_H],NOTA[[#This Row],[ID_H]]))</f>
        <v/>
      </c>
      <c r="AJ585" s="27" t="str">
        <f ca="1">IF(NOTA[[#This Row],[TGL.NOTA]]="",IF(NOTA[[#This Row],[SUPPLIER_H]]="","",AJ584),MONTH(NOTA[[#This Row],[TGL.NOTA]]))</f>
        <v/>
      </c>
      <c r="AK585" s="27" t="str">
        <f>LOWER(SUBSTITUTE(SUBSTITUTE(SUBSTITUTE(SUBSTITUTE(SUBSTITUTE(SUBSTITUTE(SUBSTITUTE(SUBSTITUTE(SUBSTITUTE(NOTA[NAMA BARANG]," ",),".",""),"-",""),"(",""),")",""),",",""),"/",""),"""",""),"+",""))</f>
        <v/>
      </c>
      <c r="AL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5" s="27" t="str">
        <f>IF(NOTA[[#This Row],[CONCAT4]]="","",_xlfn.IFNA(MATCH(NOTA[[#This Row],[CONCAT4]],[2]!RAW[CONCAT_H],0),FALSE))</f>
        <v/>
      </c>
      <c r="AP585" s="146" t="str">
        <f>IF(NOTA[[#This Row],[CONCAT1]]="","",MATCH(NOTA[[#This Row],[CONCAT1]],[3]!db[NB NOTA_C],0)+1)</f>
        <v/>
      </c>
    </row>
    <row r="586" spans="1:42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7" t="str">
        <f>IF(NOTA[[#This Row],[ID_P]]="","",MATCH(NOTA[[#This Row],[ID_P]],[1]!B_MSK[N_ID],0))</f>
        <v/>
      </c>
      <c r="D586" s="67" t="str">
        <f ca="1">IF(NOTA[[#This Row],[NAMA BARANG]]="","",INDEX(NOTA[ID],MATCH(,INDIRECT(ADDRESS(ROW(NOTA[ID]),COLUMN(NOTA[ID]))&amp;":"&amp;ADDRESS(ROW(),COLUMN(NOTA[ID]))),-1)))</f>
        <v/>
      </c>
      <c r="E586" s="114"/>
      <c r="H586" s="55"/>
      <c r="Q586" s="80"/>
      <c r="R586" s="115"/>
      <c r="S586" s="116"/>
      <c r="U586" s="52"/>
      <c r="V586" s="78"/>
      <c r="W586" s="52" t="str">
        <f>IF(NOTA[[#This Row],[HARGA/ CTN]]="",NOTA[[#This Row],[JUMLAH_H]],NOTA[[#This Row],[HARGA/ CTN]]*IF(NOTA[[#This Row],[C]]="",0,NOTA[[#This Row],[C]]))</f>
        <v/>
      </c>
      <c r="X586" s="52" t="str">
        <f>IF(NOTA[[#This Row],[JUMLAH]]="","",NOTA[[#This Row],[JUMLAH]]*NOTA[[#This Row],[DISC 1]])</f>
        <v/>
      </c>
      <c r="Y586" s="52" t="str">
        <f>IF(NOTA[[#This Row],[JUMLAH]]="","",(NOTA[[#This Row],[JUMLAH]]-NOTA[[#This Row],[DISC 1-]])*NOTA[[#This Row],[DISC 2]])</f>
        <v/>
      </c>
      <c r="Z586" s="52" t="str">
        <f>IF(NOTA[[#This Row],[JUMLAH]]="","",NOTA[[#This Row],[DISC 1-]]+NOTA[[#This Row],[DISC 2-]])</f>
        <v/>
      </c>
      <c r="AA586" s="52" t="str">
        <f>IF(NOTA[[#This Row],[JUMLAH]]="","",NOTA[[#This Row],[JUMLAH]]-NOTA[[#This Row],[DISC]])</f>
        <v/>
      </c>
      <c r="AB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2" t="str">
        <f>IF(OR(NOTA[[#This Row],[QTY]]="",NOTA[[#This Row],[HARGA SATUAN]]="",),"",NOTA[[#This Row],[QTY]]*NOTA[[#This Row],[HARGA SATUAN]])</f>
        <v/>
      </c>
      <c r="AF586" s="54" t="str">
        <f ca="1">IF(NOTA[ID_H]="","",INDEX(NOTA[TANGGAL],MATCH(,INDIRECT(ADDRESS(ROW(NOTA[TANGGAL]),COLUMN(NOTA[TANGGAL]))&amp;":"&amp;ADDRESS(ROW(),COLUMN(NOTA[TANGGAL]))),-1)))</f>
        <v/>
      </c>
      <c r="AG586" s="65" t="str">
        <f ca="1">IF(NOTA[[#This Row],[NAMA BARANG]]="","",INDEX(NOTA[SUPPLIER],MATCH(,INDIRECT(ADDRESS(ROW(NOTA[ID]),COLUMN(NOTA[ID]))&amp;":"&amp;ADDRESS(ROW(),COLUMN(NOTA[ID]))),-1)))</f>
        <v/>
      </c>
      <c r="AH586" s="65" t="str">
        <f ca="1">IF(NOTA[[#This Row],[ID_H]]="","",IF(NOTA[[#This Row],[FAKTUR]]="",INDIRECT(ADDRESS(ROW()-1,COLUMN())),NOTA[[#This Row],[FAKTUR]]))</f>
        <v/>
      </c>
      <c r="AI586" s="27" t="str">
        <f ca="1">IF(NOTA[[#This Row],[ID]]="","",COUNTIF(NOTA[ID_H],NOTA[[#This Row],[ID_H]]))</f>
        <v/>
      </c>
      <c r="AJ586" s="27" t="str">
        <f ca="1">IF(NOTA[[#This Row],[TGL.NOTA]]="",IF(NOTA[[#This Row],[SUPPLIER_H]]="","",AJ585),MONTH(NOTA[[#This Row],[TGL.NOTA]]))</f>
        <v/>
      </c>
      <c r="AK586" s="27" t="str">
        <f>LOWER(SUBSTITUTE(SUBSTITUTE(SUBSTITUTE(SUBSTITUTE(SUBSTITUTE(SUBSTITUTE(SUBSTITUTE(SUBSTITUTE(SUBSTITUTE(NOTA[NAMA BARANG]," ",),".",""),"-",""),"(",""),")",""),",",""),"/",""),"""",""),"+",""))</f>
        <v/>
      </c>
      <c r="AL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6" s="27" t="str">
        <f>IF(NOTA[[#This Row],[CONCAT4]]="","",_xlfn.IFNA(MATCH(NOTA[[#This Row],[CONCAT4]],[2]!RAW[CONCAT_H],0),FALSE))</f>
        <v/>
      </c>
      <c r="AP586" s="146" t="str">
        <f>IF(NOTA[[#This Row],[CONCAT1]]="","",MATCH(NOTA[[#This Row],[CONCAT1]],[3]!db[NB NOTA_C],0)+1)</f>
        <v/>
      </c>
    </row>
    <row r="587" spans="1:42" ht="20.100000000000001" customHeight="1" x14ac:dyDescent="0.25">
      <c r="A5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7" t="str">
        <f>IF(NOTA[[#This Row],[ID_P]]="","",MATCH(NOTA[[#This Row],[ID_P]],[1]!B_MSK[N_ID],0))</f>
        <v/>
      </c>
      <c r="D587" s="67" t="str">
        <f ca="1">IF(NOTA[[#This Row],[NAMA BARANG]]="","",INDEX(NOTA[ID],MATCH(,INDIRECT(ADDRESS(ROW(NOTA[ID]),COLUMN(NOTA[ID]))&amp;":"&amp;ADDRESS(ROW(),COLUMN(NOTA[ID]))),-1)))</f>
        <v/>
      </c>
      <c r="E587" s="114"/>
      <c r="H587" s="55"/>
      <c r="Q587" s="80"/>
      <c r="R587" s="115"/>
      <c r="S587" s="116"/>
      <c r="U587" s="52"/>
      <c r="V587" s="78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2" t="str">
        <f>IF(OR(NOTA[[#This Row],[QTY]]="",NOTA[[#This Row],[HARGA SATUAN]]="",),"",NOTA[[#This Row],[QTY]]*NOTA[[#This Row],[HARGA SATUAN]])</f>
        <v/>
      </c>
      <c r="AF587" s="54" t="str">
        <f ca="1">IF(NOTA[ID_H]="","",INDEX(NOTA[TANGGAL],MATCH(,INDIRECT(ADDRESS(ROW(NOTA[TANGGAL]),COLUMN(NOTA[TANGGAL]))&amp;":"&amp;ADDRESS(ROW(),COLUMN(NOTA[TANGGAL]))),-1)))</f>
        <v/>
      </c>
      <c r="AG587" s="65" t="str">
        <f ca="1">IF(NOTA[[#This Row],[NAMA BARANG]]="","",INDEX(NOTA[SUPPLIER],MATCH(,INDIRECT(ADDRESS(ROW(NOTA[ID]),COLUMN(NOTA[ID]))&amp;":"&amp;ADDRESS(ROW(),COLUMN(NOTA[ID]))),-1)))</f>
        <v/>
      </c>
      <c r="AH587" s="65" t="str">
        <f ca="1">IF(NOTA[[#This Row],[ID_H]]="","",IF(NOTA[[#This Row],[FAKTUR]]="",INDIRECT(ADDRESS(ROW()-1,COLUMN())),NOTA[[#This Row],[FAKTUR]]))</f>
        <v/>
      </c>
      <c r="AI587" s="27" t="str">
        <f ca="1">IF(NOTA[[#This Row],[ID]]="","",COUNTIF(NOTA[ID_H],NOTA[[#This Row],[ID_H]]))</f>
        <v/>
      </c>
      <c r="AJ587" s="27" t="str">
        <f ca="1">IF(NOTA[[#This Row],[TGL.NOTA]]="",IF(NOTA[[#This Row],[SUPPLIER_H]]="","",AJ586),MONTH(NOTA[[#This Row],[TGL.NOTA]]))</f>
        <v/>
      </c>
      <c r="AK587" s="27" t="str">
        <f>LOWER(SUBSTITUTE(SUBSTITUTE(SUBSTITUTE(SUBSTITUTE(SUBSTITUTE(SUBSTITUTE(SUBSTITUTE(SUBSTITUTE(SUBSTITUTE(NOTA[NAMA BARANG]," ",),".",""),"-",""),"(",""),")",""),",",""),"/",""),"""",""),"+",""))</f>
        <v/>
      </c>
      <c r="AL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7" s="27" t="str">
        <f>IF(NOTA[[#This Row],[CONCAT4]]="","",_xlfn.IFNA(MATCH(NOTA[[#This Row],[CONCAT4]],[2]!RAW[CONCAT_H],0),FALSE))</f>
        <v/>
      </c>
      <c r="AP587" s="146" t="str">
        <f>IF(NOTA[[#This Row],[CONCAT1]]="","",MATCH(NOTA[[#This Row],[CONCAT1]],[3]!db[NB NOTA_C],0)+1)</f>
        <v/>
      </c>
    </row>
    <row r="588" spans="1:42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7" t="str">
        <f>IF(NOTA[[#This Row],[ID_P]]="","",MATCH(NOTA[[#This Row],[ID_P]],[1]!B_MSK[N_ID],0))</f>
        <v/>
      </c>
      <c r="D588" s="67" t="str">
        <f ca="1">IF(NOTA[[#This Row],[NAMA BARANG]]="","",INDEX(NOTA[ID],MATCH(,INDIRECT(ADDRESS(ROW(NOTA[ID]),COLUMN(NOTA[ID]))&amp;":"&amp;ADDRESS(ROW(),COLUMN(NOTA[ID]))),-1)))</f>
        <v/>
      </c>
      <c r="E588" s="114"/>
      <c r="H588" s="55"/>
      <c r="Q588" s="80"/>
      <c r="R588" s="115"/>
      <c r="S588" s="116"/>
      <c r="U588" s="52"/>
      <c r="V588" s="78"/>
      <c r="W588" s="52" t="str">
        <f>IF(NOTA[[#This Row],[HARGA/ CTN]]="",NOTA[[#This Row],[JUMLAH_H]],NOTA[[#This Row],[HARGA/ CTN]]*IF(NOTA[[#This Row],[C]]="",0,NOTA[[#This Row],[C]]))</f>
        <v/>
      </c>
      <c r="X588" s="52" t="str">
        <f>IF(NOTA[[#This Row],[JUMLAH]]="","",NOTA[[#This Row],[JUMLAH]]*NOTA[[#This Row],[DISC 1]])</f>
        <v/>
      </c>
      <c r="Y588" s="52" t="str">
        <f>IF(NOTA[[#This Row],[JUMLAH]]="","",(NOTA[[#This Row],[JUMLAH]]-NOTA[[#This Row],[DISC 1-]])*NOTA[[#This Row],[DISC 2]])</f>
        <v/>
      </c>
      <c r="Z588" s="52" t="str">
        <f>IF(NOTA[[#This Row],[JUMLAH]]="","",NOTA[[#This Row],[DISC 1-]]+NOTA[[#This Row],[DISC 2-]])</f>
        <v/>
      </c>
      <c r="AA588" s="52" t="str">
        <f>IF(NOTA[[#This Row],[JUMLAH]]="","",NOTA[[#This Row],[JUMLAH]]-NOTA[[#This Row],[DISC]])</f>
        <v/>
      </c>
      <c r="AB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2" t="str">
        <f>IF(OR(NOTA[[#This Row],[QTY]]="",NOTA[[#This Row],[HARGA SATUAN]]="",),"",NOTA[[#This Row],[QTY]]*NOTA[[#This Row],[HARGA SATUAN]])</f>
        <v/>
      </c>
      <c r="AF588" s="54" t="str">
        <f ca="1">IF(NOTA[ID_H]="","",INDEX(NOTA[TANGGAL],MATCH(,INDIRECT(ADDRESS(ROW(NOTA[TANGGAL]),COLUMN(NOTA[TANGGAL]))&amp;":"&amp;ADDRESS(ROW(),COLUMN(NOTA[TANGGAL]))),-1)))</f>
        <v/>
      </c>
      <c r="AG588" s="65" t="str">
        <f ca="1">IF(NOTA[[#This Row],[NAMA BARANG]]="","",INDEX(NOTA[SUPPLIER],MATCH(,INDIRECT(ADDRESS(ROW(NOTA[ID]),COLUMN(NOTA[ID]))&amp;":"&amp;ADDRESS(ROW(),COLUMN(NOTA[ID]))),-1)))</f>
        <v/>
      </c>
      <c r="AH588" s="65" t="str">
        <f ca="1">IF(NOTA[[#This Row],[ID_H]]="","",IF(NOTA[[#This Row],[FAKTUR]]="",INDIRECT(ADDRESS(ROW()-1,COLUMN())),NOTA[[#This Row],[FAKTUR]]))</f>
        <v/>
      </c>
      <c r="AI588" s="27" t="str">
        <f ca="1">IF(NOTA[[#This Row],[ID]]="","",COUNTIF(NOTA[ID_H],NOTA[[#This Row],[ID_H]]))</f>
        <v/>
      </c>
      <c r="AJ588" s="27" t="str">
        <f ca="1">IF(NOTA[[#This Row],[TGL.NOTA]]="",IF(NOTA[[#This Row],[SUPPLIER_H]]="","",AJ587),MONTH(NOTA[[#This Row],[TGL.NOTA]]))</f>
        <v/>
      </c>
      <c r="AK588" s="27" t="str">
        <f>LOWER(SUBSTITUTE(SUBSTITUTE(SUBSTITUTE(SUBSTITUTE(SUBSTITUTE(SUBSTITUTE(SUBSTITUTE(SUBSTITUTE(SUBSTITUTE(NOTA[NAMA BARANG]," ",),".",""),"-",""),"(",""),")",""),",",""),"/",""),"""",""),"+",""))</f>
        <v/>
      </c>
      <c r="AL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8" s="27" t="str">
        <f>IF(NOTA[[#This Row],[CONCAT4]]="","",_xlfn.IFNA(MATCH(NOTA[[#This Row],[CONCAT4]],[2]!RAW[CONCAT_H],0),FALSE))</f>
        <v/>
      </c>
      <c r="AP588" s="146" t="str">
        <f>IF(NOTA[[#This Row],[CONCAT1]]="","",MATCH(NOTA[[#This Row],[CONCAT1]],[3]!db[NB NOTA_C],0)+1)</f>
        <v/>
      </c>
    </row>
    <row r="589" spans="1:42" ht="20.100000000000001" customHeight="1" x14ac:dyDescent="0.25">
      <c r="A5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7" t="str">
        <f>IF(NOTA[[#This Row],[ID_P]]="","",MATCH(NOTA[[#This Row],[ID_P]],[1]!B_MSK[N_ID],0))</f>
        <v/>
      </c>
      <c r="D589" s="67" t="str">
        <f ca="1">IF(NOTA[[#This Row],[NAMA BARANG]]="","",INDEX(NOTA[ID],MATCH(,INDIRECT(ADDRESS(ROW(NOTA[ID]),COLUMN(NOTA[ID]))&amp;":"&amp;ADDRESS(ROW(),COLUMN(NOTA[ID]))),-1)))</f>
        <v/>
      </c>
      <c r="E589" s="114"/>
      <c r="H589" s="55"/>
      <c r="Q589" s="80"/>
      <c r="R589" s="115"/>
      <c r="S589" s="116"/>
      <c r="U589" s="52"/>
      <c r="V589" s="78"/>
      <c r="W589" s="52" t="str">
        <f>IF(NOTA[[#This Row],[HARGA/ CTN]]="",NOTA[[#This Row],[JUMLAH_H]],NOTA[[#This Row],[HARGA/ CTN]]*IF(NOTA[[#This Row],[C]]="",0,NOTA[[#This Row],[C]]))</f>
        <v/>
      </c>
      <c r="X589" s="52" t="str">
        <f>IF(NOTA[[#This Row],[JUMLAH]]="","",NOTA[[#This Row],[JUMLAH]]*NOTA[[#This Row],[DISC 1]])</f>
        <v/>
      </c>
      <c r="Y589" s="52" t="str">
        <f>IF(NOTA[[#This Row],[JUMLAH]]="","",(NOTA[[#This Row],[JUMLAH]]-NOTA[[#This Row],[DISC 1-]])*NOTA[[#This Row],[DISC 2]])</f>
        <v/>
      </c>
      <c r="Z589" s="52" t="str">
        <f>IF(NOTA[[#This Row],[JUMLAH]]="","",NOTA[[#This Row],[DISC 1-]]+NOTA[[#This Row],[DISC 2-]])</f>
        <v/>
      </c>
      <c r="AA589" s="52" t="str">
        <f>IF(NOTA[[#This Row],[JUMLAH]]="","",NOTA[[#This Row],[JUMLAH]]-NOTA[[#This Row],[DISC]])</f>
        <v/>
      </c>
      <c r="AB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52" t="str">
        <f>IF(OR(NOTA[[#This Row],[QTY]]="",NOTA[[#This Row],[HARGA SATUAN]]="",),"",NOTA[[#This Row],[QTY]]*NOTA[[#This Row],[HARGA SATUAN]])</f>
        <v/>
      </c>
      <c r="AF589" s="54" t="str">
        <f ca="1">IF(NOTA[ID_H]="","",INDEX(NOTA[TANGGAL],MATCH(,INDIRECT(ADDRESS(ROW(NOTA[TANGGAL]),COLUMN(NOTA[TANGGAL]))&amp;":"&amp;ADDRESS(ROW(),COLUMN(NOTA[TANGGAL]))),-1)))</f>
        <v/>
      </c>
      <c r="AG589" s="65" t="str">
        <f ca="1">IF(NOTA[[#This Row],[NAMA BARANG]]="","",INDEX(NOTA[SUPPLIER],MATCH(,INDIRECT(ADDRESS(ROW(NOTA[ID]),COLUMN(NOTA[ID]))&amp;":"&amp;ADDRESS(ROW(),COLUMN(NOTA[ID]))),-1)))</f>
        <v/>
      </c>
      <c r="AH589" s="65" t="str">
        <f ca="1">IF(NOTA[[#This Row],[ID_H]]="","",IF(NOTA[[#This Row],[FAKTUR]]="",INDIRECT(ADDRESS(ROW()-1,COLUMN())),NOTA[[#This Row],[FAKTUR]]))</f>
        <v/>
      </c>
      <c r="AI589" s="27" t="str">
        <f ca="1">IF(NOTA[[#This Row],[ID]]="","",COUNTIF(NOTA[ID_H],NOTA[[#This Row],[ID_H]]))</f>
        <v/>
      </c>
      <c r="AJ589" s="27" t="str">
        <f ca="1">IF(NOTA[[#This Row],[TGL.NOTA]]="",IF(NOTA[[#This Row],[SUPPLIER_H]]="","",AJ588),MONTH(NOTA[[#This Row],[TGL.NOTA]]))</f>
        <v/>
      </c>
      <c r="AK589" s="27" t="str">
        <f>LOWER(SUBSTITUTE(SUBSTITUTE(SUBSTITUTE(SUBSTITUTE(SUBSTITUTE(SUBSTITUTE(SUBSTITUTE(SUBSTITUTE(SUBSTITUTE(NOTA[NAMA BARANG]," ",),".",""),"-",""),"(",""),")",""),",",""),"/",""),"""",""),"+",""))</f>
        <v/>
      </c>
      <c r="AL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9" s="27" t="str">
        <f>IF(NOTA[[#This Row],[CONCAT4]]="","",_xlfn.IFNA(MATCH(NOTA[[#This Row],[CONCAT4]],[2]!RAW[CONCAT_H],0),FALSE))</f>
        <v/>
      </c>
      <c r="AP589" s="146" t="str">
        <f>IF(NOTA[[#This Row],[CONCAT1]]="","",MATCH(NOTA[[#This Row],[CONCAT1]],[3]!db[NB NOTA_C],0)+1)</f>
        <v/>
      </c>
    </row>
    <row r="590" spans="1:42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7" t="str">
        <f>IF(NOTA[[#This Row],[ID_P]]="","",MATCH(NOTA[[#This Row],[ID_P]],[1]!B_MSK[N_ID],0))</f>
        <v/>
      </c>
      <c r="D590" s="67" t="str">
        <f ca="1">IF(NOTA[[#This Row],[NAMA BARANG]]="","",INDEX(NOTA[ID],MATCH(,INDIRECT(ADDRESS(ROW(NOTA[ID]),COLUMN(NOTA[ID]))&amp;":"&amp;ADDRESS(ROW(),COLUMN(NOTA[ID]))),-1)))</f>
        <v/>
      </c>
      <c r="E590" s="114"/>
      <c r="H590" s="55"/>
      <c r="Q590" s="80"/>
      <c r="R590" s="115"/>
      <c r="S590" s="116"/>
      <c r="U590" s="52"/>
      <c r="V590" s="78"/>
      <c r="W590" s="52" t="str">
        <f>IF(NOTA[[#This Row],[HARGA/ CTN]]="",NOTA[[#This Row],[JUMLAH_H]],NOTA[[#This Row],[HARGA/ CTN]]*IF(NOTA[[#This Row],[C]]="",0,NOTA[[#This Row],[C]]))</f>
        <v/>
      </c>
      <c r="X590" s="52" t="str">
        <f>IF(NOTA[[#This Row],[JUMLAH]]="","",NOTA[[#This Row],[JUMLAH]]*NOTA[[#This Row],[DISC 1]])</f>
        <v/>
      </c>
      <c r="Y590" s="52" t="str">
        <f>IF(NOTA[[#This Row],[JUMLAH]]="","",(NOTA[[#This Row],[JUMLAH]]-NOTA[[#This Row],[DISC 1-]])*NOTA[[#This Row],[DISC 2]])</f>
        <v/>
      </c>
      <c r="Z590" s="52" t="str">
        <f>IF(NOTA[[#This Row],[JUMLAH]]="","",NOTA[[#This Row],[DISC 1-]]+NOTA[[#This Row],[DISC 2-]])</f>
        <v/>
      </c>
      <c r="AA590" s="52" t="str">
        <f>IF(NOTA[[#This Row],[JUMLAH]]="","",NOTA[[#This Row],[JUMLAH]]-NOTA[[#This Row],[DISC]])</f>
        <v/>
      </c>
      <c r="AB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52" t="str">
        <f>IF(OR(NOTA[[#This Row],[QTY]]="",NOTA[[#This Row],[HARGA SATUAN]]="",),"",NOTA[[#This Row],[QTY]]*NOTA[[#This Row],[HARGA SATUAN]])</f>
        <v/>
      </c>
      <c r="AF590" s="54" t="str">
        <f ca="1">IF(NOTA[ID_H]="","",INDEX(NOTA[TANGGAL],MATCH(,INDIRECT(ADDRESS(ROW(NOTA[TANGGAL]),COLUMN(NOTA[TANGGAL]))&amp;":"&amp;ADDRESS(ROW(),COLUMN(NOTA[TANGGAL]))),-1)))</f>
        <v/>
      </c>
      <c r="AG590" s="65" t="str">
        <f ca="1">IF(NOTA[[#This Row],[NAMA BARANG]]="","",INDEX(NOTA[SUPPLIER],MATCH(,INDIRECT(ADDRESS(ROW(NOTA[ID]),COLUMN(NOTA[ID]))&amp;":"&amp;ADDRESS(ROW(),COLUMN(NOTA[ID]))),-1)))</f>
        <v/>
      </c>
      <c r="AH590" s="65" t="str">
        <f ca="1">IF(NOTA[[#This Row],[ID_H]]="","",IF(NOTA[[#This Row],[FAKTUR]]="",INDIRECT(ADDRESS(ROW()-1,COLUMN())),NOTA[[#This Row],[FAKTUR]]))</f>
        <v/>
      </c>
      <c r="AI590" s="27" t="str">
        <f ca="1">IF(NOTA[[#This Row],[ID]]="","",COUNTIF(NOTA[ID_H],NOTA[[#This Row],[ID_H]]))</f>
        <v/>
      </c>
      <c r="AJ590" s="27" t="str">
        <f ca="1">IF(NOTA[[#This Row],[TGL.NOTA]]="",IF(NOTA[[#This Row],[SUPPLIER_H]]="","",AJ589),MONTH(NOTA[[#This Row],[TGL.NOTA]]))</f>
        <v/>
      </c>
      <c r="AK590" s="27" t="str">
        <f>LOWER(SUBSTITUTE(SUBSTITUTE(SUBSTITUTE(SUBSTITUTE(SUBSTITUTE(SUBSTITUTE(SUBSTITUTE(SUBSTITUTE(SUBSTITUTE(NOTA[NAMA BARANG]," ",),".",""),"-",""),"(",""),")",""),",",""),"/",""),"""",""),"+",""))</f>
        <v/>
      </c>
      <c r="AL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0" s="27" t="str">
        <f>IF(NOTA[[#This Row],[CONCAT4]]="","",_xlfn.IFNA(MATCH(NOTA[[#This Row],[CONCAT4]],[2]!RAW[CONCAT_H],0),FALSE))</f>
        <v/>
      </c>
      <c r="AP590" s="146" t="str">
        <f>IF(NOTA[[#This Row],[CONCAT1]]="","",MATCH(NOTA[[#This Row],[CONCAT1]],[3]!db[NB NOTA_C],0)+1)</f>
        <v/>
      </c>
    </row>
    <row r="591" spans="1:42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7" t="str">
        <f>IF(NOTA[[#This Row],[ID_P]]="","",MATCH(NOTA[[#This Row],[ID_P]],[1]!B_MSK[N_ID],0))</f>
        <v/>
      </c>
      <c r="D591" s="67" t="str">
        <f ca="1">IF(NOTA[[#This Row],[NAMA BARANG]]="","",INDEX(NOTA[ID],MATCH(,INDIRECT(ADDRESS(ROW(NOTA[ID]),COLUMN(NOTA[ID]))&amp;":"&amp;ADDRESS(ROW(),COLUMN(NOTA[ID]))),-1)))</f>
        <v/>
      </c>
      <c r="E591" s="114"/>
      <c r="H591" s="55"/>
      <c r="Q591" s="80"/>
      <c r="R591" s="115"/>
      <c r="S591" s="116"/>
      <c r="U591" s="52"/>
      <c r="V591" s="78"/>
      <c r="W591" s="52" t="str">
        <f>IF(NOTA[[#This Row],[HARGA/ CTN]]="",NOTA[[#This Row],[JUMLAH_H]],NOTA[[#This Row],[HARGA/ CTN]]*IF(NOTA[[#This Row],[C]]="",0,NOTA[[#This Row],[C]]))</f>
        <v/>
      </c>
      <c r="X591" s="52" t="str">
        <f>IF(NOTA[[#This Row],[JUMLAH]]="","",NOTA[[#This Row],[JUMLAH]]*NOTA[[#This Row],[DISC 1]])</f>
        <v/>
      </c>
      <c r="Y591" s="52" t="str">
        <f>IF(NOTA[[#This Row],[JUMLAH]]="","",(NOTA[[#This Row],[JUMLAH]]-NOTA[[#This Row],[DISC 1-]])*NOTA[[#This Row],[DISC 2]])</f>
        <v/>
      </c>
      <c r="Z591" s="52" t="str">
        <f>IF(NOTA[[#This Row],[JUMLAH]]="","",NOTA[[#This Row],[DISC 1-]]+NOTA[[#This Row],[DISC 2-]])</f>
        <v/>
      </c>
      <c r="AA591" s="52" t="str">
        <f>IF(NOTA[[#This Row],[JUMLAH]]="","",NOTA[[#This Row],[JUMLAH]]-NOTA[[#This Row],[DISC]])</f>
        <v/>
      </c>
      <c r="AB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52" t="str">
        <f>IF(OR(NOTA[[#This Row],[QTY]]="",NOTA[[#This Row],[HARGA SATUAN]]="",),"",NOTA[[#This Row],[QTY]]*NOTA[[#This Row],[HARGA SATUAN]])</f>
        <v/>
      </c>
      <c r="AF591" s="54" t="str">
        <f ca="1">IF(NOTA[ID_H]="","",INDEX(NOTA[TANGGAL],MATCH(,INDIRECT(ADDRESS(ROW(NOTA[TANGGAL]),COLUMN(NOTA[TANGGAL]))&amp;":"&amp;ADDRESS(ROW(),COLUMN(NOTA[TANGGAL]))),-1)))</f>
        <v/>
      </c>
      <c r="AG591" s="65" t="str">
        <f ca="1">IF(NOTA[[#This Row],[NAMA BARANG]]="","",INDEX(NOTA[SUPPLIER],MATCH(,INDIRECT(ADDRESS(ROW(NOTA[ID]),COLUMN(NOTA[ID]))&amp;":"&amp;ADDRESS(ROW(),COLUMN(NOTA[ID]))),-1)))</f>
        <v/>
      </c>
      <c r="AH591" s="65" t="str">
        <f ca="1">IF(NOTA[[#This Row],[ID_H]]="","",IF(NOTA[[#This Row],[FAKTUR]]="",INDIRECT(ADDRESS(ROW()-1,COLUMN())),NOTA[[#This Row],[FAKTUR]]))</f>
        <v/>
      </c>
      <c r="AI591" s="27" t="str">
        <f ca="1">IF(NOTA[[#This Row],[ID]]="","",COUNTIF(NOTA[ID_H],NOTA[[#This Row],[ID_H]]))</f>
        <v/>
      </c>
      <c r="AJ591" s="27" t="str">
        <f ca="1">IF(NOTA[[#This Row],[TGL.NOTA]]="",IF(NOTA[[#This Row],[SUPPLIER_H]]="","",AJ590),MONTH(NOTA[[#This Row],[TGL.NOTA]]))</f>
        <v/>
      </c>
      <c r="AK591" s="27" t="str">
        <f>LOWER(SUBSTITUTE(SUBSTITUTE(SUBSTITUTE(SUBSTITUTE(SUBSTITUTE(SUBSTITUTE(SUBSTITUTE(SUBSTITUTE(SUBSTITUTE(NOTA[NAMA BARANG]," ",),".",""),"-",""),"(",""),")",""),",",""),"/",""),"""",""),"+",""))</f>
        <v/>
      </c>
      <c r="AL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1" s="27" t="str">
        <f>IF(NOTA[[#This Row],[CONCAT4]]="","",_xlfn.IFNA(MATCH(NOTA[[#This Row],[CONCAT4]],[2]!RAW[CONCAT_H],0),FALSE))</f>
        <v/>
      </c>
      <c r="AP591" s="146" t="str">
        <f>IF(NOTA[[#This Row],[CONCAT1]]="","",MATCH(NOTA[[#This Row],[CONCAT1]],[3]!db[NB NOTA_C],0)+1)</f>
        <v/>
      </c>
    </row>
    <row r="592" spans="1:42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7" t="str">
        <f>IF(NOTA[[#This Row],[ID_P]]="","",MATCH(NOTA[[#This Row],[ID_P]],[1]!B_MSK[N_ID],0))</f>
        <v/>
      </c>
      <c r="D592" s="67" t="str">
        <f ca="1">IF(NOTA[[#This Row],[NAMA BARANG]]="","",INDEX(NOTA[ID],MATCH(,INDIRECT(ADDRESS(ROW(NOTA[ID]),COLUMN(NOTA[ID]))&amp;":"&amp;ADDRESS(ROW(),COLUMN(NOTA[ID]))),-1)))</f>
        <v/>
      </c>
      <c r="E592" s="114"/>
      <c r="H592" s="55"/>
      <c r="Q592" s="80"/>
      <c r="R592" s="115"/>
      <c r="S592" s="116"/>
      <c r="U592" s="52"/>
      <c r="V592" s="78"/>
      <c r="W592" s="52" t="str">
        <f>IF(NOTA[[#This Row],[HARGA/ CTN]]="",NOTA[[#This Row],[JUMLAH_H]],NOTA[[#This Row],[HARGA/ CTN]]*IF(NOTA[[#This Row],[C]]="",0,NOTA[[#This Row],[C]]))</f>
        <v/>
      </c>
      <c r="X592" s="52" t="str">
        <f>IF(NOTA[[#This Row],[JUMLAH]]="","",NOTA[[#This Row],[JUMLAH]]*NOTA[[#This Row],[DISC 1]])</f>
        <v/>
      </c>
      <c r="Y592" s="52" t="str">
        <f>IF(NOTA[[#This Row],[JUMLAH]]="","",(NOTA[[#This Row],[JUMLAH]]-NOTA[[#This Row],[DISC 1-]])*NOTA[[#This Row],[DISC 2]])</f>
        <v/>
      </c>
      <c r="Z592" s="52" t="str">
        <f>IF(NOTA[[#This Row],[JUMLAH]]="","",NOTA[[#This Row],[DISC 1-]]+NOTA[[#This Row],[DISC 2-]])</f>
        <v/>
      </c>
      <c r="AA592" s="52" t="str">
        <f>IF(NOTA[[#This Row],[JUMLAH]]="","",NOTA[[#This Row],[JUMLAH]]-NOTA[[#This Row],[DISC]])</f>
        <v/>
      </c>
      <c r="AB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2" t="str">
        <f>IF(OR(NOTA[[#This Row],[QTY]]="",NOTA[[#This Row],[HARGA SATUAN]]="",),"",NOTA[[#This Row],[QTY]]*NOTA[[#This Row],[HARGA SATUAN]])</f>
        <v/>
      </c>
      <c r="AF592" s="54" t="str">
        <f ca="1">IF(NOTA[ID_H]="","",INDEX(NOTA[TANGGAL],MATCH(,INDIRECT(ADDRESS(ROW(NOTA[TANGGAL]),COLUMN(NOTA[TANGGAL]))&amp;":"&amp;ADDRESS(ROW(),COLUMN(NOTA[TANGGAL]))),-1)))</f>
        <v/>
      </c>
      <c r="AG592" s="65" t="str">
        <f ca="1">IF(NOTA[[#This Row],[NAMA BARANG]]="","",INDEX(NOTA[SUPPLIER],MATCH(,INDIRECT(ADDRESS(ROW(NOTA[ID]),COLUMN(NOTA[ID]))&amp;":"&amp;ADDRESS(ROW(),COLUMN(NOTA[ID]))),-1)))</f>
        <v/>
      </c>
      <c r="AH592" s="65" t="str">
        <f ca="1">IF(NOTA[[#This Row],[ID_H]]="","",IF(NOTA[[#This Row],[FAKTUR]]="",INDIRECT(ADDRESS(ROW()-1,COLUMN())),NOTA[[#This Row],[FAKTUR]]))</f>
        <v/>
      </c>
      <c r="AI592" s="27" t="str">
        <f ca="1">IF(NOTA[[#This Row],[ID]]="","",COUNTIF(NOTA[ID_H],NOTA[[#This Row],[ID_H]]))</f>
        <v/>
      </c>
      <c r="AJ592" s="27" t="str">
        <f ca="1">IF(NOTA[[#This Row],[TGL.NOTA]]="",IF(NOTA[[#This Row],[SUPPLIER_H]]="","",AJ591),MONTH(NOTA[[#This Row],[TGL.NOTA]]))</f>
        <v/>
      </c>
      <c r="AK592" s="27" t="str">
        <f>LOWER(SUBSTITUTE(SUBSTITUTE(SUBSTITUTE(SUBSTITUTE(SUBSTITUTE(SUBSTITUTE(SUBSTITUTE(SUBSTITUTE(SUBSTITUTE(NOTA[NAMA BARANG]," ",),".",""),"-",""),"(",""),")",""),",",""),"/",""),"""",""),"+",""))</f>
        <v/>
      </c>
      <c r="AL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2" s="27" t="str">
        <f>IF(NOTA[[#This Row],[CONCAT4]]="","",_xlfn.IFNA(MATCH(NOTA[[#This Row],[CONCAT4]],[2]!RAW[CONCAT_H],0),FALSE))</f>
        <v/>
      </c>
      <c r="AP592" s="146" t="str">
        <f>IF(NOTA[[#This Row],[CONCAT1]]="","",MATCH(NOTA[[#This Row],[CONCAT1]],[3]!db[NB NOTA_C],0)+1)</f>
        <v/>
      </c>
    </row>
    <row r="593" spans="1:42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7" t="str">
        <f>IF(NOTA[[#This Row],[ID_P]]="","",MATCH(NOTA[[#This Row],[ID_P]],[1]!B_MSK[N_ID],0))</f>
        <v/>
      </c>
      <c r="D593" s="67" t="str">
        <f ca="1">IF(NOTA[[#This Row],[NAMA BARANG]]="","",INDEX(NOTA[ID],MATCH(,INDIRECT(ADDRESS(ROW(NOTA[ID]),COLUMN(NOTA[ID]))&amp;":"&amp;ADDRESS(ROW(),COLUMN(NOTA[ID]))),-1)))</f>
        <v/>
      </c>
      <c r="E593" s="114"/>
      <c r="H593" s="55"/>
      <c r="Q593" s="80"/>
      <c r="R593" s="115"/>
      <c r="S593" s="116"/>
      <c r="U593" s="52"/>
      <c r="V593" s="78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52" t="str">
        <f>IF(OR(NOTA[[#This Row],[QTY]]="",NOTA[[#This Row],[HARGA SATUAN]]="",),"",NOTA[[#This Row],[QTY]]*NOTA[[#This Row],[HARGA SATUAN]])</f>
        <v/>
      </c>
      <c r="AF593" s="54" t="str">
        <f ca="1">IF(NOTA[ID_H]="","",INDEX(NOTA[TANGGAL],MATCH(,INDIRECT(ADDRESS(ROW(NOTA[TANGGAL]),COLUMN(NOTA[TANGGAL]))&amp;":"&amp;ADDRESS(ROW(),COLUMN(NOTA[TANGGAL]))),-1)))</f>
        <v/>
      </c>
      <c r="AG593" s="65" t="str">
        <f ca="1">IF(NOTA[[#This Row],[NAMA BARANG]]="","",INDEX(NOTA[SUPPLIER],MATCH(,INDIRECT(ADDRESS(ROW(NOTA[ID]),COLUMN(NOTA[ID]))&amp;":"&amp;ADDRESS(ROW(),COLUMN(NOTA[ID]))),-1)))</f>
        <v/>
      </c>
      <c r="AH593" s="65" t="str">
        <f ca="1">IF(NOTA[[#This Row],[ID_H]]="","",IF(NOTA[[#This Row],[FAKTUR]]="",INDIRECT(ADDRESS(ROW()-1,COLUMN())),NOTA[[#This Row],[FAKTUR]]))</f>
        <v/>
      </c>
      <c r="AI593" s="27" t="str">
        <f ca="1">IF(NOTA[[#This Row],[ID]]="","",COUNTIF(NOTA[ID_H],NOTA[[#This Row],[ID_H]]))</f>
        <v/>
      </c>
      <c r="AJ593" s="27" t="str">
        <f ca="1">IF(NOTA[[#This Row],[TGL.NOTA]]="",IF(NOTA[[#This Row],[SUPPLIER_H]]="","",AJ592),MONTH(NOTA[[#This Row],[TGL.NOTA]]))</f>
        <v/>
      </c>
      <c r="AK593" s="27" t="str">
        <f>LOWER(SUBSTITUTE(SUBSTITUTE(SUBSTITUTE(SUBSTITUTE(SUBSTITUTE(SUBSTITUTE(SUBSTITUTE(SUBSTITUTE(SUBSTITUTE(NOTA[NAMA BARANG]," ",),".",""),"-",""),"(",""),")",""),",",""),"/",""),"""",""),"+",""))</f>
        <v/>
      </c>
      <c r="AL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3" s="27" t="str">
        <f>IF(NOTA[[#This Row],[CONCAT4]]="","",_xlfn.IFNA(MATCH(NOTA[[#This Row],[CONCAT4]],[2]!RAW[CONCAT_H],0),FALSE))</f>
        <v/>
      </c>
      <c r="AP593" s="146" t="str">
        <f>IF(NOTA[[#This Row],[CONCAT1]]="","",MATCH(NOTA[[#This Row],[CONCAT1]],[3]!db[NB NOTA_C],0)+1)</f>
        <v/>
      </c>
    </row>
    <row r="594" spans="1:42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7" t="str">
        <f>IF(NOTA[[#This Row],[ID_P]]="","",MATCH(NOTA[[#This Row],[ID_P]],[1]!B_MSK[N_ID],0))</f>
        <v/>
      </c>
      <c r="D594" s="67" t="str">
        <f ca="1">IF(NOTA[[#This Row],[NAMA BARANG]]="","",INDEX(NOTA[ID],MATCH(,INDIRECT(ADDRESS(ROW(NOTA[ID]),COLUMN(NOTA[ID]))&amp;":"&amp;ADDRESS(ROW(),COLUMN(NOTA[ID]))),-1)))</f>
        <v/>
      </c>
      <c r="E594" s="114"/>
      <c r="H594" s="55"/>
      <c r="Q594" s="80"/>
      <c r="R594" s="115"/>
      <c r="S594" s="116"/>
      <c r="U594" s="52"/>
      <c r="V594" s="78"/>
      <c r="W594" s="52" t="str">
        <f>IF(NOTA[[#This Row],[HARGA/ CTN]]="",NOTA[[#This Row],[JUMLAH_H]],NOTA[[#This Row],[HARGA/ CTN]]*IF(NOTA[[#This Row],[C]]="",0,NOTA[[#This Row],[C]]))</f>
        <v/>
      </c>
      <c r="X594" s="52" t="str">
        <f>IF(NOTA[[#This Row],[JUMLAH]]="","",NOTA[[#This Row],[JUMLAH]]*NOTA[[#This Row],[DISC 1]])</f>
        <v/>
      </c>
      <c r="Y594" s="52" t="str">
        <f>IF(NOTA[[#This Row],[JUMLAH]]="","",(NOTA[[#This Row],[JUMLAH]]-NOTA[[#This Row],[DISC 1-]])*NOTA[[#This Row],[DISC 2]])</f>
        <v/>
      </c>
      <c r="Z594" s="52" t="str">
        <f>IF(NOTA[[#This Row],[JUMLAH]]="","",NOTA[[#This Row],[DISC 1-]]+NOTA[[#This Row],[DISC 2-]])</f>
        <v/>
      </c>
      <c r="AA594" s="52" t="str">
        <f>IF(NOTA[[#This Row],[JUMLAH]]="","",NOTA[[#This Row],[JUMLAH]]-NOTA[[#This Row],[DISC]])</f>
        <v/>
      </c>
      <c r="AB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52" t="str">
        <f>IF(OR(NOTA[[#This Row],[QTY]]="",NOTA[[#This Row],[HARGA SATUAN]]="",),"",NOTA[[#This Row],[QTY]]*NOTA[[#This Row],[HARGA SATUAN]])</f>
        <v/>
      </c>
      <c r="AF594" s="54" t="str">
        <f ca="1">IF(NOTA[ID_H]="","",INDEX(NOTA[TANGGAL],MATCH(,INDIRECT(ADDRESS(ROW(NOTA[TANGGAL]),COLUMN(NOTA[TANGGAL]))&amp;":"&amp;ADDRESS(ROW(),COLUMN(NOTA[TANGGAL]))),-1)))</f>
        <v/>
      </c>
      <c r="AG594" s="65" t="str">
        <f ca="1">IF(NOTA[[#This Row],[NAMA BARANG]]="","",INDEX(NOTA[SUPPLIER],MATCH(,INDIRECT(ADDRESS(ROW(NOTA[ID]),COLUMN(NOTA[ID]))&amp;":"&amp;ADDRESS(ROW(),COLUMN(NOTA[ID]))),-1)))</f>
        <v/>
      </c>
      <c r="AH594" s="65" t="str">
        <f ca="1">IF(NOTA[[#This Row],[ID_H]]="","",IF(NOTA[[#This Row],[FAKTUR]]="",INDIRECT(ADDRESS(ROW()-1,COLUMN())),NOTA[[#This Row],[FAKTUR]]))</f>
        <v/>
      </c>
      <c r="AI594" s="27" t="str">
        <f ca="1">IF(NOTA[[#This Row],[ID]]="","",COUNTIF(NOTA[ID_H],NOTA[[#This Row],[ID_H]]))</f>
        <v/>
      </c>
      <c r="AJ594" s="27" t="str">
        <f ca="1">IF(NOTA[[#This Row],[TGL.NOTA]]="",IF(NOTA[[#This Row],[SUPPLIER_H]]="","",AJ593),MONTH(NOTA[[#This Row],[TGL.NOTA]]))</f>
        <v/>
      </c>
      <c r="AK594" s="27" t="str">
        <f>LOWER(SUBSTITUTE(SUBSTITUTE(SUBSTITUTE(SUBSTITUTE(SUBSTITUTE(SUBSTITUTE(SUBSTITUTE(SUBSTITUTE(SUBSTITUTE(NOTA[NAMA BARANG]," ",),".",""),"-",""),"(",""),")",""),",",""),"/",""),"""",""),"+",""))</f>
        <v/>
      </c>
      <c r="AL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4" s="27" t="str">
        <f>IF(NOTA[[#This Row],[CONCAT4]]="","",_xlfn.IFNA(MATCH(NOTA[[#This Row],[CONCAT4]],[2]!RAW[CONCAT_H],0),FALSE))</f>
        <v/>
      </c>
      <c r="AP594" s="146" t="str">
        <f>IF(NOTA[[#This Row],[CONCAT1]]="","",MATCH(NOTA[[#This Row],[CONCAT1]],[3]!db[NB NOTA_C],0)+1)</f>
        <v/>
      </c>
    </row>
    <row r="595" spans="1:42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7" t="str">
        <f>IF(NOTA[[#This Row],[ID_P]]="","",MATCH(NOTA[[#This Row],[ID_P]],[1]!B_MSK[N_ID],0))</f>
        <v/>
      </c>
      <c r="D595" s="67" t="str">
        <f ca="1">IF(NOTA[[#This Row],[NAMA BARANG]]="","",INDEX(NOTA[ID],MATCH(,INDIRECT(ADDRESS(ROW(NOTA[ID]),COLUMN(NOTA[ID]))&amp;":"&amp;ADDRESS(ROW(),COLUMN(NOTA[ID]))),-1)))</f>
        <v/>
      </c>
      <c r="E595" s="114"/>
      <c r="H595" s="55"/>
      <c r="Q595" s="80"/>
      <c r="R595" s="115"/>
      <c r="S595" s="116"/>
      <c r="U595" s="52"/>
      <c r="V595" s="78"/>
      <c r="W595" s="52" t="str">
        <f>IF(NOTA[[#This Row],[HARGA/ CTN]]="",NOTA[[#This Row],[JUMLAH_H]],NOTA[[#This Row],[HARGA/ CTN]]*IF(NOTA[[#This Row],[C]]="",0,NOTA[[#This Row],[C]]))</f>
        <v/>
      </c>
      <c r="X595" s="52" t="str">
        <f>IF(NOTA[[#This Row],[JUMLAH]]="","",NOTA[[#This Row],[JUMLAH]]*NOTA[[#This Row],[DISC 1]])</f>
        <v/>
      </c>
      <c r="Y595" s="52" t="str">
        <f>IF(NOTA[[#This Row],[JUMLAH]]="","",(NOTA[[#This Row],[JUMLAH]]-NOTA[[#This Row],[DISC 1-]])*NOTA[[#This Row],[DISC 2]])</f>
        <v/>
      </c>
      <c r="Z595" s="52" t="str">
        <f>IF(NOTA[[#This Row],[JUMLAH]]="","",NOTA[[#This Row],[DISC 1-]]+NOTA[[#This Row],[DISC 2-]])</f>
        <v/>
      </c>
      <c r="AA595" s="52" t="str">
        <f>IF(NOTA[[#This Row],[JUMLAH]]="","",NOTA[[#This Row],[JUMLAH]]-NOTA[[#This Row],[DISC]])</f>
        <v/>
      </c>
      <c r="AB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52" t="str">
        <f>IF(OR(NOTA[[#This Row],[QTY]]="",NOTA[[#This Row],[HARGA SATUAN]]="",),"",NOTA[[#This Row],[QTY]]*NOTA[[#This Row],[HARGA SATUAN]])</f>
        <v/>
      </c>
      <c r="AF595" s="54" t="str">
        <f ca="1">IF(NOTA[ID_H]="","",INDEX(NOTA[TANGGAL],MATCH(,INDIRECT(ADDRESS(ROW(NOTA[TANGGAL]),COLUMN(NOTA[TANGGAL]))&amp;":"&amp;ADDRESS(ROW(),COLUMN(NOTA[TANGGAL]))),-1)))</f>
        <v/>
      </c>
      <c r="AG595" s="65" t="str">
        <f ca="1">IF(NOTA[[#This Row],[NAMA BARANG]]="","",INDEX(NOTA[SUPPLIER],MATCH(,INDIRECT(ADDRESS(ROW(NOTA[ID]),COLUMN(NOTA[ID]))&amp;":"&amp;ADDRESS(ROW(),COLUMN(NOTA[ID]))),-1)))</f>
        <v/>
      </c>
      <c r="AH595" s="65" t="str">
        <f ca="1">IF(NOTA[[#This Row],[ID_H]]="","",IF(NOTA[[#This Row],[FAKTUR]]="",INDIRECT(ADDRESS(ROW()-1,COLUMN())),NOTA[[#This Row],[FAKTUR]]))</f>
        <v/>
      </c>
      <c r="AI595" s="27" t="str">
        <f ca="1">IF(NOTA[[#This Row],[ID]]="","",COUNTIF(NOTA[ID_H],NOTA[[#This Row],[ID_H]]))</f>
        <v/>
      </c>
      <c r="AJ595" s="27" t="str">
        <f ca="1">IF(NOTA[[#This Row],[TGL.NOTA]]="",IF(NOTA[[#This Row],[SUPPLIER_H]]="","",AJ594),MONTH(NOTA[[#This Row],[TGL.NOTA]]))</f>
        <v/>
      </c>
      <c r="AK595" s="27" t="str">
        <f>LOWER(SUBSTITUTE(SUBSTITUTE(SUBSTITUTE(SUBSTITUTE(SUBSTITUTE(SUBSTITUTE(SUBSTITUTE(SUBSTITUTE(SUBSTITUTE(NOTA[NAMA BARANG]," ",),".",""),"-",""),"(",""),")",""),",",""),"/",""),"""",""),"+",""))</f>
        <v/>
      </c>
      <c r="AL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5" s="27" t="str">
        <f>IF(NOTA[[#This Row],[CONCAT4]]="","",_xlfn.IFNA(MATCH(NOTA[[#This Row],[CONCAT4]],[2]!RAW[CONCAT_H],0),FALSE))</f>
        <v/>
      </c>
      <c r="AP595" s="146" t="str">
        <f>IF(NOTA[[#This Row],[CONCAT1]]="","",MATCH(NOTA[[#This Row],[CONCAT1]],[3]!db[NB NOTA_C],0)+1)</f>
        <v/>
      </c>
    </row>
    <row r="596" spans="1:42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7" t="str">
        <f>IF(NOTA[[#This Row],[ID_P]]="","",MATCH(NOTA[[#This Row],[ID_P]],[1]!B_MSK[N_ID],0))</f>
        <v/>
      </c>
      <c r="D596" s="67" t="str">
        <f ca="1">IF(NOTA[[#This Row],[NAMA BARANG]]="","",INDEX(NOTA[ID],MATCH(,INDIRECT(ADDRESS(ROW(NOTA[ID]),COLUMN(NOTA[ID]))&amp;":"&amp;ADDRESS(ROW(),COLUMN(NOTA[ID]))),-1)))</f>
        <v/>
      </c>
      <c r="E596" s="114"/>
      <c r="H596" s="55"/>
      <c r="Q596" s="80"/>
      <c r="R596" s="115"/>
      <c r="S596" s="116"/>
      <c r="U596" s="52"/>
      <c r="V596" s="78"/>
      <c r="W596" s="52" t="str">
        <f>IF(NOTA[[#This Row],[HARGA/ CTN]]="",NOTA[[#This Row],[JUMLAH_H]],NOTA[[#This Row],[HARGA/ CTN]]*IF(NOTA[[#This Row],[C]]="",0,NOTA[[#This Row],[C]]))</f>
        <v/>
      </c>
      <c r="X596" s="52" t="str">
        <f>IF(NOTA[[#This Row],[JUMLAH]]="","",NOTA[[#This Row],[JUMLAH]]*NOTA[[#This Row],[DISC 1]])</f>
        <v/>
      </c>
      <c r="Y596" s="52" t="str">
        <f>IF(NOTA[[#This Row],[JUMLAH]]="","",(NOTA[[#This Row],[JUMLAH]]-NOTA[[#This Row],[DISC 1-]])*NOTA[[#This Row],[DISC 2]])</f>
        <v/>
      </c>
      <c r="Z596" s="52" t="str">
        <f>IF(NOTA[[#This Row],[JUMLAH]]="","",NOTA[[#This Row],[DISC 1-]]+NOTA[[#This Row],[DISC 2-]])</f>
        <v/>
      </c>
      <c r="AA596" s="52" t="str">
        <f>IF(NOTA[[#This Row],[JUMLAH]]="","",NOTA[[#This Row],[JUMLAH]]-NOTA[[#This Row],[DISC]])</f>
        <v/>
      </c>
      <c r="AB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52" t="str">
        <f>IF(OR(NOTA[[#This Row],[QTY]]="",NOTA[[#This Row],[HARGA SATUAN]]="",),"",NOTA[[#This Row],[QTY]]*NOTA[[#This Row],[HARGA SATUAN]])</f>
        <v/>
      </c>
      <c r="AF596" s="54" t="str">
        <f ca="1">IF(NOTA[ID_H]="","",INDEX(NOTA[TANGGAL],MATCH(,INDIRECT(ADDRESS(ROW(NOTA[TANGGAL]),COLUMN(NOTA[TANGGAL]))&amp;":"&amp;ADDRESS(ROW(),COLUMN(NOTA[TANGGAL]))),-1)))</f>
        <v/>
      </c>
      <c r="AG596" s="65" t="str">
        <f ca="1">IF(NOTA[[#This Row],[NAMA BARANG]]="","",INDEX(NOTA[SUPPLIER],MATCH(,INDIRECT(ADDRESS(ROW(NOTA[ID]),COLUMN(NOTA[ID]))&amp;":"&amp;ADDRESS(ROW(),COLUMN(NOTA[ID]))),-1)))</f>
        <v/>
      </c>
      <c r="AH596" s="65" t="str">
        <f ca="1">IF(NOTA[[#This Row],[ID_H]]="","",IF(NOTA[[#This Row],[FAKTUR]]="",INDIRECT(ADDRESS(ROW()-1,COLUMN())),NOTA[[#This Row],[FAKTUR]]))</f>
        <v/>
      </c>
      <c r="AI596" s="27" t="str">
        <f ca="1">IF(NOTA[[#This Row],[ID]]="","",COUNTIF(NOTA[ID_H],NOTA[[#This Row],[ID_H]]))</f>
        <v/>
      </c>
      <c r="AJ596" s="27" t="str">
        <f ca="1">IF(NOTA[[#This Row],[TGL.NOTA]]="",IF(NOTA[[#This Row],[SUPPLIER_H]]="","",AJ595),MONTH(NOTA[[#This Row],[TGL.NOTA]]))</f>
        <v/>
      </c>
      <c r="AK596" s="27" t="str">
        <f>LOWER(SUBSTITUTE(SUBSTITUTE(SUBSTITUTE(SUBSTITUTE(SUBSTITUTE(SUBSTITUTE(SUBSTITUTE(SUBSTITUTE(SUBSTITUTE(NOTA[NAMA BARANG]," ",),".",""),"-",""),"(",""),")",""),",",""),"/",""),"""",""),"+",""))</f>
        <v/>
      </c>
      <c r="AL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6" s="27" t="str">
        <f>IF(NOTA[[#This Row],[CONCAT4]]="","",_xlfn.IFNA(MATCH(NOTA[[#This Row],[CONCAT4]],[2]!RAW[CONCAT_H],0),FALSE))</f>
        <v/>
      </c>
      <c r="AP596" s="146" t="str">
        <f>IF(NOTA[[#This Row],[CONCAT1]]="","",MATCH(NOTA[[#This Row],[CONCAT1]],[3]!db[NB NOTA_C],0)+1)</f>
        <v/>
      </c>
    </row>
    <row r="597" spans="1:42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7" t="str">
        <f>IF(NOTA[[#This Row],[ID_P]]="","",MATCH(NOTA[[#This Row],[ID_P]],[1]!B_MSK[N_ID],0))</f>
        <v/>
      </c>
      <c r="D597" s="67" t="str">
        <f ca="1">IF(NOTA[[#This Row],[NAMA BARANG]]="","",INDEX(NOTA[ID],MATCH(,INDIRECT(ADDRESS(ROW(NOTA[ID]),COLUMN(NOTA[ID]))&amp;":"&amp;ADDRESS(ROW(),COLUMN(NOTA[ID]))),-1)))</f>
        <v/>
      </c>
      <c r="E597" s="114"/>
      <c r="H597" s="55"/>
      <c r="Q597" s="80"/>
      <c r="R597" s="115"/>
      <c r="S597" s="116"/>
      <c r="U597" s="52"/>
      <c r="V597" s="78"/>
      <c r="W597" s="52" t="str">
        <f>IF(NOTA[[#This Row],[HARGA/ CTN]]="",NOTA[[#This Row],[JUMLAH_H]],NOTA[[#This Row],[HARGA/ CTN]]*IF(NOTA[[#This Row],[C]]="",0,NOTA[[#This Row],[C]]))</f>
        <v/>
      </c>
      <c r="X597" s="52" t="str">
        <f>IF(NOTA[[#This Row],[JUMLAH]]="","",NOTA[[#This Row],[JUMLAH]]*NOTA[[#This Row],[DISC 1]])</f>
        <v/>
      </c>
      <c r="Y597" s="52" t="str">
        <f>IF(NOTA[[#This Row],[JUMLAH]]="","",(NOTA[[#This Row],[JUMLAH]]-NOTA[[#This Row],[DISC 1-]])*NOTA[[#This Row],[DISC 2]])</f>
        <v/>
      </c>
      <c r="Z597" s="52" t="str">
        <f>IF(NOTA[[#This Row],[JUMLAH]]="","",NOTA[[#This Row],[DISC 1-]]+NOTA[[#This Row],[DISC 2-]])</f>
        <v/>
      </c>
      <c r="AA597" s="52" t="str">
        <f>IF(NOTA[[#This Row],[JUMLAH]]="","",NOTA[[#This Row],[JUMLAH]]-NOTA[[#This Row],[DISC]])</f>
        <v/>
      </c>
      <c r="AB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2" t="str">
        <f>IF(OR(NOTA[[#This Row],[QTY]]="",NOTA[[#This Row],[HARGA SATUAN]]="",),"",NOTA[[#This Row],[QTY]]*NOTA[[#This Row],[HARGA SATUAN]])</f>
        <v/>
      </c>
      <c r="AF597" s="54" t="str">
        <f ca="1">IF(NOTA[ID_H]="","",INDEX(NOTA[TANGGAL],MATCH(,INDIRECT(ADDRESS(ROW(NOTA[TANGGAL]),COLUMN(NOTA[TANGGAL]))&amp;":"&amp;ADDRESS(ROW(),COLUMN(NOTA[TANGGAL]))),-1)))</f>
        <v/>
      </c>
      <c r="AG597" s="65" t="str">
        <f ca="1">IF(NOTA[[#This Row],[NAMA BARANG]]="","",INDEX(NOTA[SUPPLIER],MATCH(,INDIRECT(ADDRESS(ROW(NOTA[ID]),COLUMN(NOTA[ID]))&amp;":"&amp;ADDRESS(ROW(),COLUMN(NOTA[ID]))),-1)))</f>
        <v/>
      </c>
      <c r="AH597" s="65" t="str">
        <f ca="1">IF(NOTA[[#This Row],[ID_H]]="","",IF(NOTA[[#This Row],[FAKTUR]]="",INDIRECT(ADDRESS(ROW()-1,COLUMN())),NOTA[[#This Row],[FAKTUR]]))</f>
        <v/>
      </c>
      <c r="AI597" s="27" t="str">
        <f ca="1">IF(NOTA[[#This Row],[ID]]="","",COUNTIF(NOTA[ID_H],NOTA[[#This Row],[ID_H]]))</f>
        <v/>
      </c>
      <c r="AJ597" s="27" t="str">
        <f ca="1">IF(NOTA[[#This Row],[TGL.NOTA]]="",IF(NOTA[[#This Row],[SUPPLIER_H]]="","",AJ596),MONTH(NOTA[[#This Row],[TGL.NOTA]]))</f>
        <v/>
      </c>
      <c r="AK597" s="27" t="str">
        <f>LOWER(SUBSTITUTE(SUBSTITUTE(SUBSTITUTE(SUBSTITUTE(SUBSTITUTE(SUBSTITUTE(SUBSTITUTE(SUBSTITUTE(SUBSTITUTE(NOTA[NAMA BARANG]," ",),".",""),"-",""),"(",""),")",""),",",""),"/",""),"""",""),"+",""))</f>
        <v/>
      </c>
      <c r="AL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7" s="27" t="str">
        <f>IF(NOTA[[#This Row],[CONCAT4]]="","",_xlfn.IFNA(MATCH(NOTA[[#This Row],[CONCAT4]],[2]!RAW[CONCAT_H],0),FALSE))</f>
        <v/>
      </c>
      <c r="AP597" s="146" t="str">
        <f>IF(NOTA[[#This Row],[CONCAT1]]="","",MATCH(NOTA[[#This Row],[CONCAT1]],[3]!db[NB NOTA_C],0)+1)</f>
        <v/>
      </c>
    </row>
    <row r="598" spans="1:42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7" t="str">
        <f>IF(NOTA[[#This Row],[ID_P]]="","",MATCH(NOTA[[#This Row],[ID_P]],[1]!B_MSK[N_ID],0))</f>
        <v/>
      </c>
      <c r="D598" s="67" t="str">
        <f ca="1">IF(NOTA[[#This Row],[NAMA BARANG]]="","",INDEX(NOTA[ID],MATCH(,INDIRECT(ADDRESS(ROW(NOTA[ID]),COLUMN(NOTA[ID]))&amp;":"&amp;ADDRESS(ROW(),COLUMN(NOTA[ID]))),-1)))</f>
        <v/>
      </c>
      <c r="E598" s="114"/>
      <c r="H598" s="55"/>
      <c r="Q598" s="80"/>
      <c r="R598" s="115"/>
      <c r="S598" s="116"/>
      <c r="U598" s="52"/>
      <c r="V598" s="78"/>
      <c r="W598" s="52" t="str">
        <f>IF(NOTA[[#This Row],[HARGA/ CTN]]="",NOTA[[#This Row],[JUMLAH_H]],NOTA[[#This Row],[HARGA/ CTN]]*IF(NOTA[[#This Row],[C]]="",0,NOTA[[#This Row],[C]]))</f>
        <v/>
      </c>
      <c r="X598" s="52" t="str">
        <f>IF(NOTA[[#This Row],[JUMLAH]]="","",NOTA[[#This Row],[JUMLAH]]*NOTA[[#This Row],[DISC 1]])</f>
        <v/>
      </c>
      <c r="Y598" s="52" t="str">
        <f>IF(NOTA[[#This Row],[JUMLAH]]="","",(NOTA[[#This Row],[JUMLAH]]-NOTA[[#This Row],[DISC 1-]])*NOTA[[#This Row],[DISC 2]])</f>
        <v/>
      </c>
      <c r="Z598" s="52" t="str">
        <f>IF(NOTA[[#This Row],[JUMLAH]]="","",NOTA[[#This Row],[DISC 1-]]+NOTA[[#This Row],[DISC 2-]])</f>
        <v/>
      </c>
      <c r="AA598" s="52" t="str">
        <f>IF(NOTA[[#This Row],[JUMLAH]]="","",NOTA[[#This Row],[JUMLAH]]-NOTA[[#This Row],[DISC]])</f>
        <v/>
      </c>
      <c r="AB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2" t="str">
        <f>IF(OR(NOTA[[#This Row],[QTY]]="",NOTA[[#This Row],[HARGA SATUAN]]="",),"",NOTA[[#This Row],[QTY]]*NOTA[[#This Row],[HARGA SATUAN]])</f>
        <v/>
      </c>
      <c r="AF598" s="54" t="str">
        <f ca="1">IF(NOTA[ID_H]="","",INDEX(NOTA[TANGGAL],MATCH(,INDIRECT(ADDRESS(ROW(NOTA[TANGGAL]),COLUMN(NOTA[TANGGAL]))&amp;":"&amp;ADDRESS(ROW(),COLUMN(NOTA[TANGGAL]))),-1)))</f>
        <v/>
      </c>
      <c r="AG598" s="65" t="str">
        <f ca="1">IF(NOTA[[#This Row],[NAMA BARANG]]="","",INDEX(NOTA[SUPPLIER],MATCH(,INDIRECT(ADDRESS(ROW(NOTA[ID]),COLUMN(NOTA[ID]))&amp;":"&amp;ADDRESS(ROW(),COLUMN(NOTA[ID]))),-1)))</f>
        <v/>
      </c>
      <c r="AH598" s="65" t="str">
        <f ca="1">IF(NOTA[[#This Row],[ID_H]]="","",IF(NOTA[[#This Row],[FAKTUR]]="",INDIRECT(ADDRESS(ROW()-1,COLUMN())),NOTA[[#This Row],[FAKTUR]]))</f>
        <v/>
      </c>
      <c r="AI598" s="27" t="str">
        <f ca="1">IF(NOTA[[#This Row],[ID]]="","",COUNTIF(NOTA[ID_H],NOTA[[#This Row],[ID_H]]))</f>
        <v/>
      </c>
      <c r="AJ598" s="27" t="str">
        <f ca="1">IF(NOTA[[#This Row],[TGL.NOTA]]="",IF(NOTA[[#This Row],[SUPPLIER_H]]="","",AJ597),MONTH(NOTA[[#This Row],[TGL.NOTA]]))</f>
        <v/>
      </c>
      <c r="AK598" s="27" t="str">
        <f>LOWER(SUBSTITUTE(SUBSTITUTE(SUBSTITUTE(SUBSTITUTE(SUBSTITUTE(SUBSTITUTE(SUBSTITUTE(SUBSTITUTE(SUBSTITUTE(NOTA[NAMA BARANG]," ",),".",""),"-",""),"(",""),")",""),",",""),"/",""),"""",""),"+",""))</f>
        <v/>
      </c>
      <c r="AL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8" s="27" t="str">
        <f>IF(NOTA[[#This Row],[CONCAT4]]="","",_xlfn.IFNA(MATCH(NOTA[[#This Row],[CONCAT4]],[2]!RAW[CONCAT_H],0),FALSE))</f>
        <v/>
      </c>
      <c r="AP598" s="146" t="str">
        <f>IF(NOTA[[#This Row],[CONCAT1]]="","",MATCH(NOTA[[#This Row],[CONCAT1]],[3]!db[NB NOTA_C],0)+1)</f>
        <v/>
      </c>
    </row>
    <row r="599" spans="1:42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7" t="str">
        <f>IF(NOTA[[#This Row],[ID_P]]="","",MATCH(NOTA[[#This Row],[ID_P]],[1]!B_MSK[N_ID],0))</f>
        <v/>
      </c>
      <c r="D599" s="67" t="str">
        <f ca="1">IF(NOTA[[#This Row],[NAMA BARANG]]="","",INDEX(NOTA[ID],MATCH(,INDIRECT(ADDRESS(ROW(NOTA[ID]),COLUMN(NOTA[ID]))&amp;":"&amp;ADDRESS(ROW(),COLUMN(NOTA[ID]))),-1)))</f>
        <v/>
      </c>
      <c r="E599" s="114"/>
      <c r="H599" s="55"/>
      <c r="Q599" s="80"/>
      <c r="R599" s="115"/>
      <c r="S599" s="116"/>
      <c r="U599" s="52"/>
      <c r="V599" s="78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2" t="str">
        <f>IF(OR(NOTA[[#This Row],[QTY]]="",NOTA[[#This Row],[HARGA SATUAN]]="",),"",NOTA[[#This Row],[QTY]]*NOTA[[#This Row],[HARGA SATUAN]])</f>
        <v/>
      </c>
      <c r="AF599" s="54" t="str">
        <f ca="1">IF(NOTA[ID_H]="","",INDEX(NOTA[TANGGAL],MATCH(,INDIRECT(ADDRESS(ROW(NOTA[TANGGAL]),COLUMN(NOTA[TANGGAL]))&amp;":"&amp;ADDRESS(ROW(),COLUMN(NOTA[TANGGAL]))),-1)))</f>
        <v/>
      </c>
      <c r="AG599" s="65" t="str">
        <f ca="1">IF(NOTA[[#This Row],[NAMA BARANG]]="","",INDEX(NOTA[SUPPLIER],MATCH(,INDIRECT(ADDRESS(ROW(NOTA[ID]),COLUMN(NOTA[ID]))&amp;":"&amp;ADDRESS(ROW(),COLUMN(NOTA[ID]))),-1)))</f>
        <v/>
      </c>
      <c r="AH599" s="65" t="str">
        <f ca="1">IF(NOTA[[#This Row],[ID_H]]="","",IF(NOTA[[#This Row],[FAKTUR]]="",INDIRECT(ADDRESS(ROW()-1,COLUMN())),NOTA[[#This Row],[FAKTUR]]))</f>
        <v/>
      </c>
      <c r="AI599" s="27" t="str">
        <f ca="1">IF(NOTA[[#This Row],[ID]]="","",COUNTIF(NOTA[ID_H],NOTA[[#This Row],[ID_H]]))</f>
        <v/>
      </c>
      <c r="AJ599" s="27" t="str">
        <f ca="1">IF(NOTA[[#This Row],[TGL.NOTA]]="",IF(NOTA[[#This Row],[SUPPLIER_H]]="","",AJ598),MONTH(NOTA[[#This Row],[TGL.NOTA]]))</f>
        <v/>
      </c>
      <c r="AK599" s="27" t="str">
        <f>LOWER(SUBSTITUTE(SUBSTITUTE(SUBSTITUTE(SUBSTITUTE(SUBSTITUTE(SUBSTITUTE(SUBSTITUTE(SUBSTITUTE(SUBSTITUTE(NOTA[NAMA BARANG]," ",),".",""),"-",""),"(",""),")",""),",",""),"/",""),"""",""),"+",""))</f>
        <v/>
      </c>
      <c r="AL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9" s="27" t="str">
        <f>IF(NOTA[[#This Row],[CONCAT4]]="","",_xlfn.IFNA(MATCH(NOTA[[#This Row],[CONCAT4]],[2]!RAW[CONCAT_H],0),FALSE))</f>
        <v/>
      </c>
      <c r="AP599" s="146" t="str">
        <f>IF(NOTA[[#This Row],[CONCAT1]]="","",MATCH(NOTA[[#This Row],[CONCAT1]],[3]!db[NB NOTA_C],0)+1)</f>
        <v/>
      </c>
    </row>
    <row r="600" spans="1:42" ht="20.100000000000001" customHeight="1" x14ac:dyDescent="0.25">
      <c r="A6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67" t="str">
        <f>IF(NOTA[[#This Row],[ID_P]]="","",MATCH(NOTA[[#This Row],[ID_P]],[1]!B_MSK[N_ID],0))</f>
        <v/>
      </c>
      <c r="D600" s="67" t="str">
        <f ca="1">IF(NOTA[[#This Row],[NAMA BARANG]]="","",INDEX(NOTA[ID],MATCH(,INDIRECT(ADDRESS(ROW(NOTA[ID]),COLUMN(NOTA[ID]))&amp;":"&amp;ADDRESS(ROW(),COLUMN(NOTA[ID]))),-1)))</f>
        <v/>
      </c>
      <c r="E600" s="114"/>
      <c r="H600" s="55"/>
      <c r="Q600" s="80"/>
      <c r="R600" s="115"/>
      <c r="S600" s="116"/>
      <c r="U600" s="52"/>
      <c r="V600" s="78"/>
      <c r="W600" s="52" t="str">
        <f>IF(NOTA[[#This Row],[HARGA/ CTN]]="",NOTA[[#This Row],[JUMLAH_H]],NOTA[[#This Row],[HARGA/ CTN]]*IF(NOTA[[#This Row],[C]]="",0,NOTA[[#This Row],[C]]))</f>
        <v/>
      </c>
      <c r="X600" s="52" t="str">
        <f>IF(NOTA[[#This Row],[JUMLAH]]="","",NOTA[[#This Row],[JUMLAH]]*NOTA[[#This Row],[DISC 1]])</f>
        <v/>
      </c>
      <c r="Y600" s="52" t="str">
        <f>IF(NOTA[[#This Row],[JUMLAH]]="","",(NOTA[[#This Row],[JUMLAH]]-NOTA[[#This Row],[DISC 1-]])*NOTA[[#This Row],[DISC 2]])</f>
        <v/>
      </c>
      <c r="Z600" s="52" t="str">
        <f>IF(NOTA[[#This Row],[JUMLAH]]="","",NOTA[[#This Row],[DISC 1-]]+NOTA[[#This Row],[DISC 2-]])</f>
        <v/>
      </c>
      <c r="AA600" s="52" t="str">
        <f>IF(NOTA[[#This Row],[JUMLAH]]="","",NOTA[[#This Row],[JUMLAH]]-NOTA[[#This Row],[DISC]])</f>
        <v/>
      </c>
      <c r="AB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2" t="str">
        <f>IF(OR(NOTA[[#This Row],[QTY]]="",NOTA[[#This Row],[HARGA SATUAN]]="",),"",NOTA[[#This Row],[QTY]]*NOTA[[#This Row],[HARGA SATUAN]])</f>
        <v/>
      </c>
      <c r="AF600" s="54" t="str">
        <f ca="1">IF(NOTA[ID_H]="","",INDEX(NOTA[TANGGAL],MATCH(,INDIRECT(ADDRESS(ROW(NOTA[TANGGAL]),COLUMN(NOTA[TANGGAL]))&amp;":"&amp;ADDRESS(ROW(),COLUMN(NOTA[TANGGAL]))),-1)))</f>
        <v/>
      </c>
      <c r="AG600" s="65" t="str">
        <f ca="1">IF(NOTA[[#This Row],[NAMA BARANG]]="","",INDEX(NOTA[SUPPLIER],MATCH(,INDIRECT(ADDRESS(ROW(NOTA[ID]),COLUMN(NOTA[ID]))&amp;":"&amp;ADDRESS(ROW(),COLUMN(NOTA[ID]))),-1)))</f>
        <v/>
      </c>
      <c r="AH600" s="65" t="str">
        <f ca="1">IF(NOTA[[#This Row],[ID_H]]="","",IF(NOTA[[#This Row],[FAKTUR]]="",INDIRECT(ADDRESS(ROW()-1,COLUMN())),NOTA[[#This Row],[FAKTUR]]))</f>
        <v/>
      </c>
      <c r="AI600" s="27" t="str">
        <f ca="1">IF(NOTA[[#This Row],[ID]]="","",COUNTIF(NOTA[ID_H],NOTA[[#This Row],[ID_H]]))</f>
        <v/>
      </c>
      <c r="AJ600" s="27" t="str">
        <f ca="1">IF(NOTA[[#This Row],[TGL.NOTA]]="",IF(NOTA[[#This Row],[SUPPLIER_H]]="","",AJ599),MONTH(NOTA[[#This Row],[TGL.NOTA]]))</f>
        <v/>
      </c>
      <c r="AK600" s="27" t="str">
        <f>LOWER(SUBSTITUTE(SUBSTITUTE(SUBSTITUTE(SUBSTITUTE(SUBSTITUTE(SUBSTITUTE(SUBSTITUTE(SUBSTITUTE(SUBSTITUTE(NOTA[NAMA BARANG]," ",),".",""),"-",""),"(",""),")",""),",",""),"/",""),"""",""),"+",""))</f>
        <v/>
      </c>
      <c r="AL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0" s="27" t="str">
        <f>IF(NOTA[[#This Row],[CONCAT4]]="","",_xlfn.IFNA(MATCH(NOTA[[#This Row],[CONCAT4]],[2]!RAW[CONCAT_H],0),FALSE))</f>
        <v/>
      </c>
      <c r="AP600" s="146" t="str">
        <f>IF(NOTA[[#This Row],[CONCAT1]]="","",MATCH(NOTA[[#This Row],[CONCAT1]],[3]!db[NB NOTA_C],0)+1)</f>
        <v/>
      </c>
    </row>
    <row r="601" spans="1:42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7" t="str">
        <f>IF(NOTA[[#This Row],[ID_P]]="","",MATCH(NOTA[[#This Row],[ID_P]],[1]!B_MSK[N_ID],0))</f>
        <v/>
      </c>
      <c r="D601" s="67" t="str">
        <f ca="1">IF(NOTA[[#This Row],[NAMA BARANG]]="","",INDEX(NOTA[ID],MATCH(,INDIRECT(ADDRESS(ROW(NOTA[ID]),COLUMN(NOTA[ID]))&amp;":"&amp;ADDRESS(ROW(),COLUMN(NOTA[ID]))),-1)))</f>
        <v/>
      </c>
      <c r="E601" s="114"/>
      <c r="H601" s="55"/>
      <c r="Q601" s="80"/>
      <c r="R601" s="115"/>
      <c r="S601" s="116"/>
      <c r="U601" s="52"/>
      <c r="V601" s="78"/>
      <c r="W601" s="52" t="str">
        <f>IF(NOTA[[#This Row],[HARGA/ CTN]]="",NOTA[[#This Row],[JUMLAH_H]],NOTA[[#This Row],[HARGA/ CTN]]*IF(NOTA[[#This Row],[C]]="",0,NOTA[[#This Row],[C]]))</f>
        <v/>
      </c>
      <c r="X601" s="52" t="str">
        <f>IF(NOTA[[#This Row],[JUMLAH]]="","",NOTA[[#This Row],[JUMLAH]]*NOTA[[#This Row],[DISC 1]])</f>
        <v/>
      </c>
      <c r="Y601" s="52" t="str">
        <f>IF(NOTA[[#This Row],[JUMLAH]]="","",(NOTA[[#This Row],[JUMLAH]]-NOTA[[#This Row],[DISC 1-]])*NOTA[[#This Row],[DISC 2]])</f>
        <v/>
      </c>
      <c r="Z601" s="52" t="str">
        <f>IF(NOTA[[#This Row],[JUMLAH]]="","",NOTA[[#This Row],[DISC 1-]]+NOTA[[#This Row],[DISC 2-]])</f>
        <v/>
      </c>
      <c r="AA601" s="52" t="str">
        <f>IF(NOTA[[#This Row],[JUMLAH]]="","",NOTA[[#This Row],[JUMLAH]]-NOTA[[#This Row],[DISC]])</f>
        <v/>
      </c>
      <c r="AB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2" t="str">
        <f>IF(OR(NOTA[[#This Row],[QTY]]="",NOTA[[#This Row],[HARGA SATUAN]]="",),"",NOTA[[#This Row],[QTY]]*NOTA[[#This Row],[HARGA SATUAN]])</f>
        <v/>
      </c>
      <c r="AF601" s="54" t="str">
        <f ca="1">IF(NOTA[ID_H]="","",INDEX(NOTA[TANGGAL],MATCH(,INDIRECT(ADDRESS(ROW(NOTA[TANGGAL]),COLUMN(NOTA[TANGGAL]))&amp;":"&amp;ADDRESS(ROW(),COLUMN(NOTA[TANGGAL]))),-1)))</f>
        <v/>
      </c>
      <c r="AG601" s="65" t="str">
        <f ca="1">IF(NOTA[[#This Row],[NAMA BARANG]]="","",INDEX(NOTA[SUPPLIER],MATCH(,INDIRECT(ADDRESS(ROW(NOTA[ID]),COLUMN(NOTA[ID]))&amp;":"&amp;ADDRESS(ROW(),COLUMN(NOTA[ID]))),-1)))</f>
        <v/>
      </c>
      <c r="AH601" s="65" t="str">
        <f ca="1">IF(NOTA[[#This Row],[ID_H]]="","",IF(NOTA[[#This Row],[FAKTUR]]="",INDIRECT(ADDRESS(ROW()-1,COLUMN())),NOTA[[#This Row],[FAKTUR]]))</f>
        <v/>
      </c>
      <c r="AI601" s="27" t="str">
        <f ca="1">IF(NOTA[[#This Row],[ID]]="","",COUNTIF(NOTA[ID_H],NOTA[[#This Row],[ID_H]]))</f>
        <v/>
      </c>
      <c r="AJ601" s="27" t="str">
        <f ca="1">IF(NOTA[[#This Row],[TGL.NOTA]]="",IF(NOTA[[#This Row],[SUPPLIER_H]]="","",AJ600),MONTH(NOTA[[#This Row],[TGL.NOTA]]))</f>
        <v/>
      </c>
      <c r="AK601" s="27" t="str">
        <f>LOWER(SUBSTITUTE(SUBSTITUTE(SUBSTITUTE(SUBSTITUTE(SUBSTITUTE(SUBSTITUTE(SUBSTITUTE(SUBSTITUTE(SUBSTITUTE(NOTA[NAMA BARANG]," ",),".",""),"-",""),"(",""),")",""),",",""),"/",""),"""",""),"+",""))</f>
        <v/>
      </c>
      <c r="AL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1" s="27" t="str">
        <f>IF(NOTA[[#This Row],[CONCAT4]]="","",_xlfn.IFNA(MATCH(NOTA[[#This Row],[CONCAT4]],[2]!RAW[CONCAT_H],0),FALSE))</f>
        <v/>
      </c>
      <c r="AP601" s="146" t="str">
        <f>IF(NOTA[[#This Row],[CONCAT1]]="","",MATCH(NOTA[[#This Row],[CONCAT1]],[3]!db[NB NOTA_C],0)+1)</f>
        <v/>
      </c>
    </row>
    <row r="602" spans="1:42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7" t="str">
        <f>IF(NOTA[[#This Row],[ID_P]]="","",MATCH(NOTA[[#This Row],[ID_P]],[1]!B_MSK[N_ID],0))</f>
        <v/>
      </c>
      <c r="D602" s="67" t="str">
        <f ca="1">IF(NOTA[[#This Row],[NAMA BARANG]]="","",INDEX(NOTA[ID],MATCH(,INDIRECT(ADDRESS(ROW(NOTA[ID]),COLUMN(NOTA[ID]))&amp;":"&amp;ADDRESS(ROW(),COLUMN(NOTA[ID]))),-1)))</f>
        <v/>
      </c>
      <c r="E602" s="114"/>
      <c r="H602" s="55"/>
      <c r="Q602" s="80"/>
      <c r="R602" s="115"/>
      <c r="S602" s="116"/>
      <c r="U602" s="52"/>
      <c r="V602" s="78"/>
      <c r="W602" s="52" t="str">
        <f>IF(NOTA[[#This Row],[HARGA/ CTN]]="",NOTA[[#This Row],[JUMLAH_H]],NOTA[[#This Row],[HARGA/ CTN]]*IF(NOTA[[#This Row],[C]]="",0,NOTA[[#This Row],[C]]))</f>
        <v/>
      </c>
      <c r="X602" s="52" t="str">
        <f>IF(NOTA[[#This Row],[JUMLAH]]="","",NOTA[[#This Row],[JUMLAH]]*NOTA[[#This Row],[DISC 1]])</f>
        <v/>
      </c>
      <c r="Y602" s="52" t="str">
        <f>IF(NOTA[[#This Row],[JUMLAH]]="","",(NOTA[[#This Row],[JUMLAH]]-NOTA[[#This Row],[DISC 1-]])*NOTA[[#This Row],[DISC 2]])</f>
        <v/>
      </c>
      <c r="Z602" s="52" t="str">
        <f>IF(NOTA[[#This Row],[JUMLAH]]="","",NOTA[[#This Row],[DISC 1-]]+NOTA[[#This Row],[DISC 2-]])</f>
        <v/>
      </c>
      <c r="AA602" s="52" t="str">
        <f>IF(NOTA[[#This Row],[JUMLAH]]="","",NOTA[[#This Row],[JUMLAH]]-NOTA[[#This Row],[DISC]])</f>
        <v/>
      </c>
      <c r="AB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2" t="str">
        <f>IF(OR(NOTA[[#This Row],[QTY]]="",NOTA[[#This Row],[HARGA SATUAN]]="",),"",NOTA[[#This Row],[QTY]]*NOTA[[#This Row],[HARGA SATUAN]])</f>
        <v/>
      </c>
      <c r="AF602" s="54" t="str">
        <f ca="1">IF(NOTA[ID_H]="","",INDEX(NOTA[TANGGAL],MATCH(,INDIRECT(ADDRESS(ROW(NOTA[TANGGAL]),COLUMN(NOTA[TANGGAL]))&amp;":"&amp;ADDRESS(ROW(),COLUMN(NOTA[TANGGAL]))),-1)))</f>
        <v/>
      </c>
      <c r="AG602" s="65" t="str">
        <f ca="1">IF(NOTA[[#This Row],[NAMA BARANG]]="","",INDEX(NOTA[SUPPLIER],MATCH(,INDIRECT(ADDRESS(ROW(NOTA[ID]),COLUMN(NOTA[ID]))&amp;":"&amp;ADDRESS(ROW(),COLUMN(NOTA[ID]))),-1)))</f>
        <v/>
      </c>
      <c r="AH602" s="65" t="str">
        <f ca="1">IF(NOTA[[#This Row],[ID_H]]="","",IF(NOTA[[#This Row],[FAKTUR]]="",INDIRECT(ADDRESS(ROW()-1,COLUMN())),NOTA[[#This Row],[FAKTUR]]))</f>
        <v/>
      </c>
      <c r="AI602" s="27" t="str">
        <f ca="1">IF(NOTA[[#This Row],[ID]]="","",COUNTIF(NOTA[ID_H],NOTA[[#This Row],[ID_H]]))</f>
        <v/>
      </c>
      <c r="AJ602" s="27" t="str">
        <f ca="1">IF(NOTA[[#This Row],[TGL.NOTA]]="",IF(NOTA[[#This Row],[SUPPLIER_H]]="","",AJ601),MONTH(NOTA[[#This Row],[TGL.NOTA]]))</f>
        <v/>
      </c>
      <c r="AK602" s="27" t="str">
        <f>LOWER(SUBSTITUTE(SUBSTITUTE(SUBSTITUTE(SUBSTITUTE(SUBSTITUTE(SUBSTITUTE(SUBSTITUTE(SUBSTITUTE(SUBSTITUTE(NOTA[NAMA BARANG]," ",),".",""),"-",""),"(",""),")",""),",",""),"/",""),"""",""),"+",""))</f>
        <v/>
      </c>
      <c r="AL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2" s="27" t="str">
        <f>IF(NOTA[[#This Row],[CONCAT4]]="","",_xlfn.IFNA(MATCH(NOTA[[#This Row],[CONCAT4]],[2]!RAW[CONCAT_H],0),FALSE))</f>
        <v/>
      </c>
      <c r="AP602" s="146" t="str">
        <f>IF(NOTA[[#This Row],[CONCAT1]]="","",MATCH(NOTA[[#This Row],[CONCAT1]],[3]!db[NB NOTA_C],0)+1)</f>
        <v/>
      </c>
    </row>
    <row r="603" spans="1:42" ht="20.100000000000001" customHeight="1" x14ac:dyDescent="0.25">
      <c r="A6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7" t="str">
        <f>IF(NOTA[[#This Row],[ID_P]]="","",MATCH(NOTA[[#This Row],[ID_P]],[1]!B_MSK[N_ID],0))</f>
        <v/>
      </c>
      <c r="D603" s="67" t="str">
        <f ca="1">IF(NOTA[[#This Row],[NAMA BARANG]]="","",INDEX(NOTA[ID],MATCH(,INDIRECT(ADDRESS(ROW(NOTA[ID]),COLUMN(NOTA[ID]))&amp;":"&amp;ADDRESS(ROW(),COLUMN(NOTA[ID]))),-1)))</f>
        <v/>
      </c>
      <c r="E603" s="114"/>
      <c r="H603" s="55"/>
      <c r="Q603" s="80"/>
      <c r="R603" s="115"/>
      <c r="S603" s="116"/>
      <c r="U603" s="52"/>
      <c r="V603" s="78"/>
      <c r="W603" s="52" t="str">
        <f>IF(NOTA[[#This Row],[HARGA/ CTN]]="",NOTA[[#This Row],[JUMLAH_H]],NOTA[[#This Row],[HARGA/ CTN]]*IF(NOTA[[#This Row],[C]]="",0,NOTA[[#This Row],[C]]))</f>
        <v/>
      </c>
      <c r="X603" s="52" t="str">
        <f>IF(NOTA[[#This Row],[JUMLAH]]="","",NOTA[[#This Row],[JUMLAH]]*NOTA[[#This Row],[DISC 1]])</f>
        <v/>
      </c>
      <c r="Y603" s="52" t="str">
        <f>IF(NOTA[[#This Row],[JUMLAH]]="","",(NOTA[[#This Row],[JUMLAH]]-NOTA[[#This Row],[DISC 1-]])*NOTA[[#This Row],[DISC 2]])</f>
        <v/>
      </c>
      <c r="Z603" s="52" t="str">
        <f>IF(NOTA[[#This Row],[JUMLAH]]="","",NOTA[[#This Row],[DISC 1-]]+NOTA[[#This Row],[DISC 2-]])</f>
        <v/>
      </c>
      <c r="AA603" s="52" t="str">
        <f>IF(NOTA[[#This Row],[JUMLAH]]="","",NOTA[[#This Row],[JUMLAH]]-NOTA[[#This Row],[DISC]])</f>
        <v/>
      </c>
      <c r="AB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2" t="str">
        <f>IF(OR(NOTA[[#This Row],[QTY]]="",NOTA[[#This Row],[HARGA SATUAN]]="",),"",NOTA[[#This Row],[QTY]]*NOTA[[#This Row],[HARGA SATUAN]])</f>
        <v/>
      </c>
      <c r="AF603" s="54" t="str">
        <f ca="1">IF(NOTA[ID_H]="","",INDEX(NOTA[TANGGAL],MATCH(,INDIRECT(ADDRESS(ROW(NOTA[TANGGAL]),COLUMN(NOTA[TANGGAL]))&amp;":"&amp;ADDRESS(ROW(),COLUMN(NOTA[TANGGAL]))),-1)))</f>
        <v/>
      </c>
      <c r="AG603" s="65" t="str">
        <f ca="1">IF(NOTA[[#This Row],[NAMA BARANG]]="","",INDEX(NOTA[SUPPLIER],MATCH(,INDIRECT(ADDRESS(ROW(NOTA[ID]),COLUMN(NOTA[ID]))&amp;":"&amp;ADDRESS(ROW(),COLUMN(NOTA[ID]))),-1)))</f>
        <v/>
      </c>
      <c r="AH603" s="65" t="str">
        <f ca="1">IF(NOTA[[#This Row],[ID_H]]="","",IF(NOTA[[#This Row],[FAKTUR]]="",INDIRECT(ADDRESS(ROW()-1,COLUMN())),NOTA[[#This Row],[FAKTUR]]))</f>
        <v/>
      </c>
      <c r="AI603" s="27" t="str">
        <f ca="1">IF(NOTA[[#This Row],[ID]]="","",COUNTIF(NOTA[ID_H],NOTA[[#This Row],[ID_H]]))</f>
        <v/>
      </c>
      <c r="AJ603" s="27" t="str">
        <f ca="1">IF(NOTA[[#This Row],[TGL.NOTA]]="",IF(NOTA[[#This Row],[SUPPLIER_H]]="","",AJ602),MONTH(NOTA[[#This Row],[TGL.NOTA]]))</f>
        <v/>
      </c>
      <c r="AK603" s="27" t="str">
        <f>LOWER(SUBSTITUTE(SUBSTITUTE(SUBSTITUTE(SUBSTITUTE(SUBSTITUTE(SUBSTITUTE(SUBSTITUTE(SUBSTITUTE(SUBSTITUTE(NOTA[NAMA BARANG]," ",),".",""),"-",""),"(",""),")",""),",",""),"/",""),"""",""),"+",""))</f>
        <v/>
      </c>
      <c r="AL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3" s="27" t="str">
        <f>IF(NOTA[[#This Row],[CONCAT4]]="","",_xlfn.IFNA(MATCH(NOTA[[#This Row],[CONCAT4]],[2]!RAW[CONCAT_H],0),FALSE))</f>
        <v/>
      </c>
      <c r="AP603" s="146" t="str">
        <f>IF(NOTA[[#This Row],[CONCAT1]]="","",MATCH(NOTA[[#This Row],[CONCAT1]],[3]!db[NB NOTA_C],0)+1)</f>
        <v/>
      </c>
    </row>
    <row r="604" spans="1:42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7" t="str">
        <f>IF(NOTA[[#This Row],[ID_P]]="","",MATCH(NOTA[[#This Row],[ID_P]],[1]!B_MSK[N_ID],0))</f>
        <v/>
      </c>
      <c r="D604" s="67" t="str">
        <f ca="1">IF(NOTA[[#This Row],[NAMA BARANG]]="","",INDEX(NOTA[ID],MATCH(,INDIRECT(ADDRESS(ROW(NOTA[ID]),COLUMN(NOTA[ID]))&amp;":"&amp;ADDRESS(ROW(),COLUMN(NOTA[ID]))),-1)))</f>
        <v/>
      </c>
      <c r="E604" s="114"/>
      <c r="H604" s="55"/>
      <c r="Q604" s="80"/>
      <c r="R604" s="115"/>
      <c r="S604" s="116"/>
      <c r="U604" s="52"/>
      <c r="V604" s="78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2" t="str">
        <f>IF(OR(NOTA[[#This Row],[QTY]]="",NOTA[[#This Row],[HARGA SATUAN]]="",),"",NOTA[[#This Row],[QTY]]*NOTA[[#This Row],[HARGA SATUAN]])</f>
        <v/>
      </c>
      <c r="AF604" s="54" t="str">
        <f ca="1">IF(NOTA[ID_H]="","",INDEX(NOTA[TANGGAL],MATCH(,INDIRECT(ADDRESS(ROW(NOTA[TANGGAL]),COLUMN(NOTA[TANGGAL]))&amp;":"&amp;ADDRESS(ROW(),COLUMN(NOTA[TANGGAL]))),-1)))</f>
        <v/>
      </c>
      <c r="AG604" s="65" t="str">
        <f ca="1">IF(NOTA[[#This Row],[NAMA BARANG]]="","",INDEX(NOTA[SUPPLIER],MATCH(,INDIRECT(ADDRESS(ROW(NOTA[ID]),COLUMN(NOTA[ID]))&amp;":"&amp;ADDRESS(ROW(),COLUMN(NOTA[ID]))),-1)))</f>
        <v/>
      </c>
      <c r="AH604" s="65" t="str">
        <f ca="1">IF(NOTA[[#This Row],[ID_H]]="","",IF(NOTA[[#This Row],[FAKTUR]]="",INDIRECT(ADDRESS(ROW()-1,COLUMN())),NOTA[[#This Row],[FAKTUR]]))</f>
        <v/>
      </c>
      <c r="AI604" s="27" t="str">
        <f ca="1">IF(NOTA[[#This Row],[ID]]="","",COUNTIF(NOTA[ID_H],NOTA[[#This Row],[ID_H]]))</f>
        <v/>
      </c>
      <c r="AJ604" s="27" t="str">
        <f ca="1">IF(NOTA[[#This Row],[TGL.NOTA]]="",IF(NOTA[[#This Row],[SUPPLIER_H]]="","",AJ603),MONTH(NOTA[[#This Row],[TGL.NOTA]]))</f>
        <v/>
      </c>
      <c r="AK604" s="27" t="str">
        <f>LOWER(SUBSTITUTE(SUBSTITUTE(SUBSTITUTE(SUBSTITUTE(SUBSTITUTE(SUBSTITUTE(SUBSTITUTE(SUBSTITUTE(SUBSTITUTE(NOTA[NAMA BARANG]," ",),".",""),"-",""),"(",""),")",""),",",""),"/",""),"""",""),"+",""))</f>
        <v/>
      </c>
      <c r="AL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4" s="27" t="str">
        <f>IF(NOTA[[#This Row],[CONCAT4]]="","",_xlfn.IFNA(MATCH(NOTA[[#This Row],[CONCAT4]],[2]!RAW[CONCAT_H],0),FALSE))</f>
        <v/>
      </c>
      <c r="AP604" s="146" t="str">
        <f>IF(NOTA[[#This Row],[CONCAT1]]="","",MATCH(NOTA[[#This Row],[CONCAT1]],[3]!db[NB NOTA_C],0)+1)</f>
        <v/>
      </c>
    </row>
    <row r="605" spans="1:42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7" t="str">
        <f>IF(NOTA[[#This Row],[ID_P]]="","",MATCH(NOTA[[#This Row],[ID_P]],[1]!B_MSK[N_ID],0))</f>
        <v/>
      </c>
      <c r="D605" s="67" t="str">
        <f ca="1">IF(NOTA[[#This Row],[NAMA BARANG]]="","",INDEX(NOTA[ID],MATCH(,INDIRECT(ADDRESS(ROW(NOTA[ID]),COLUMN(NOTA[ID]))&amp;":"&amp;ADDRESS(ROW(),COLUMN(NOTA[ID]))),-1)))</f>
        <v/>
      </c>
      <c r="E605" s="114"/>
      <c r="H605" s="55"/>
      <c r="Q605" s="80"/>
      <c r="R605" s="115"/>
      <c r="S605" s="116"/>
      <c r="U605" s="52"/>
      <c r="V605" s="78"/>
      <c r="W605" s="52" t="str">
        <f>IF(NOTA[[#This Row],[HARGA/ CTN]]="",NOTA[[#This Row],[JUMLAH_H]],NOTA[[#This Row],[HARGA/ CTN]]*IF(NOTA[[#This Row],[C]]="",0,NOTA[[#This Row],[C]]))</f>
        <v/>
      </c>
      <c r="X605" s="52" t="str">
        <f>IF(NOTA[[#This Row],[JUMLAH]]="","",NOTA[[#This Row],[JUMLAH]]*NOTA[[#This Row],[DISC 1]])</f>
        <v/>
      </c>
      <c r="Y605" s="52" t="str">
        <f>IF(NOTA[[#This Row],[JUMLAH]]="","",(NOTA[[#This Row],[JUMLAH]]-NOTA[[#This Row],[DISC 1-]])*NOTA[[#This Row],[DISC 2]])</f>
        <v/>
      </c>
      <c r="Z605" s="52" t="str">
        <f>IF(NOTA[[#This Row],[JUMLAH]]="","",NOTA[[#This Row],[DISC 1-]]+NOTA[[#This Row],[DISC 2-]])</f>
        <v/>
      </c>
      <c r="AA605" s="52" t="str">
        <f>IF(NOTA[[#This Row],[JUMLAH]]="","",NOTA[[#This Row],[JUMLAH]]-NOTA[[#This Row],[DISC]])</f>
        <v/>
      </c>
      <c r="AB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2" t="str">
        <f>IF(OR(NOTA[[#This Row],[QTY]]="",NOTA[[#This Row],[HARGA SATUAN]]="",),"",NOTA[[#This Row],[QTY]]*NOTA[[#This Row],[HARGA SATUAN]])</f>
        <v/>
      </c>
      <c r="AF605" s="54" t="str">
        <f ca="1">IF(NOTA[ID_H]="","",INDEX(NOTA[TANGGAL],MATCH(,INDIRECT(ADDRESS(ROW(NOTA[TANGGAL]),COLUMN(NOTA[TANGGAL]))&amp;":"&amp;ADDRESS(ROW(),COLUMN(NOTA[TANGGAL]))),-1)))</f>
        <v/>
      </c>
      <c r="AG605" s="65" t="str">
        <f ca="1">IF(NOTA[[#This Row],[NAMA BARANG]]="","",INDEX(NOTA[SUPPLIER],MATCH(,INDIRECT(ADDRESS(ROW(NOTA[ID]),COLUMN(NOTA[ID]))&amp;":"&amp;ADDRESS(ROW(),COLUMN(NOTA[ID]))),-1)))</f>
        <v/>
      </c>
      <c r="AH605" s="65" t="str">
        <f ca="1">IF(NOTA[[#This Row],[ID_H]]="","",IF(NOTA[[#This Row],[FAKTUR]]="",INDIRECT(ADDRESS(ROW()-1,COLUMN())),NOTA[[#This Row],[FAKTUR]]))</f>
        <v/>
      </c>
      <c r="AI605" s="27" t="str">
        <f ca="1">IF(NOTA[[#This Row],[ID]]="","",COUNTIF(NOTA[ID_H],NOTA[[#This Row],[ID_H]]))</f>
        <v/>
      </c>
      <c r="AJ605" s="27" t="str">
        <f ca="1">IF(NOTA[[#This Row],[TGL.NOTA]]="",IF(NOTA[[#This Row],[SUPPLIER_H]]="","",AJ604),MONTH(NOTA[[#This Row],[TGL.NOTA]]))</f>
        <v/>
      </c>
      <c r="AK605" s="27" t="str">
        <f>LOWER(SUBSTITUTE(SUBSTITUTE(SUBSTITUTE(SUBSTITUTE(SUBSTITUTE(SUBSTITUTE(SUBSTITUTE(SUBSTITUTE(SUBSTITUTE(NOTA[NAMA BARANG]," ",),".",""),"-",""),"(",""),")",""),",",""),"/",""),"""",""),"+",""))</f>
        <v/>
      </c>
      <c r="AL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5" s="27" t="str">
        <f>IF(NOTA[[#This Row],[CONCAT4]]="","",_xlfn.IFNA(MATCH(NOTA[[#This Row],[CONCAT4]],[2]!RAW[CONCAT_H],0),FALSE))</f>
        <v/>
      </c>
      <c r="AP605" s="146" t="str">
        <f>IF(NOTA[[#This Row],[CONCAT1]]="","",MATCH(NOTA[[#This Row],[CONCAT1]],[3]!db[NB NOTA_C],0)+1)</f>
        <v/>
      </c>
    </row>
    <row r="606" spans="1:42" ht="20.100000000000001" customHeight="1" x14ac:dyDescent="0.25">
      <c r="A606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118" t="str">
        <f>IF(NOTA[[#This Row],[ID_P]]="","",MATCH(NOTA[[#This Row],[ID_P]],[1]!B_MSK[N_ID],0))</f>
        <v/>
      </c>
      <c r="D606" s="118" t="str">
        <f ca="1">IF(NOTA[[#This Row],[NAMA BARANG]]="","",INDEX(NOTA[ID],MATCH(,INDIRECT(ADDRESS(ROW(NOTA[ID]),COLUMN(NOTA[ID]))&amp;":"&amp;ADDRESS(ROW(),COLUMN(NOTA[ID]))),-1)))</f>
        <v/>
      </c>
      <c r="E606" s="119"/>
      <c r="F606" s="120"/>
      <c r="G606" s="120"/>
      <c r="H606" s="121"/>
      <c r="I606" s="120"/>
      <c r="J606" s="122"/>
      <c r="K606" s="120"/>
      <c r="L606" s="120"/>
      <c r="M606" s="123"/>
      <c r="N606" s="120"/>
      <c r="O606" s="120"/>
      <c r="P606" s="117"/>
      <c r="Q606" s="124"/>
      <c r="R606" s="123"/>
      <c r="S606" s="125"/>
      <c r="T606" s="125"/>
      <c r="U606" s="126"/>
      <c r="V606" s="78"/>
      <c r="W606" s="126" t="str">
        <f>IF(NOTA[[#This Row],[HARGA/ CTN]]="",NOTA[[#This Row],[JUMLAH_H]],NOTA[[#This Row],[HARGA/ CTN]]*IF(NOTA[[#This Row],[C]]="",0,NOTA[[#This Row],[C]]))</f>
        <v/>
      </c>
      <c r="X606" s="126" t="str">
        <f>IF(NOTA[[#This Row],[JUMLAH]]="","",NOTA[[#This Row],[JUMLAH]]*NOTA[[#This Row],[DISC 1]])</f>
        <v/>
      </c>
      <c r="Y606" s="126" t="str">
        <f>IF(NOTA[[#This Row],[JUMLAH]]="","",(NOTA[[#This Row],[JUMLAH]]-NOTA[[#This Row],[DISC 1-]])*NOTA[[#This Row],[DISC 2]])</f>
        <v/>
      </c>
      <c r="Z606" s="126" t="str">
        <f>IF(NOTA[[#This Row],[JUMLAH]]="","",NOTA[[#This Row],[DISC 1-]]+NOTA[[#This Row],[DISC 2-]])</f>
        <v/>
      </c>
      <c r="AA606" s="126" t="str">
        <f>IF(NOTA[[#This Row],[JUMLAH]]="","",NOTA[[#This Row],[JUMLAH]]-NOTA[[#This Row],[DISC]])</f>
        <v/>
      </c>
      <c r="AB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126" t="str">
        <f>IF(OR(NOTA[[#This Row],[QTY]]="",NOTA[[#This Row],[HARGA SATUAN]]="",),"",NOTA[[#This Row],[QTY]]*NOTA[[#This Row],[HARGA SATUAN]])</f>
        <v/>
      </c>
      <c r="AF606" s="122" t="str">
        <f ca="1">IF(NOTA[ID_H]="","",INDEX(NOTA[TANGGAL],MATCH(,INDIRECT(ADDRESS(ROW(NOTA[TANGGAL]),COLUMN(NOTA[TANGGAL]))&amp;":"&amp;ADDRESS(ROW(),COLUMN(NOTA[TANGGAL]))),-1)))</f>
        <v/>
      </c>
      <c r="AG606" s="117" t="str">
        <f ca="1">IF(NOTA[[#This Row],[NAMA BARANG]]="","",INDEX(NOTA[SUPPLIER],MATCH(,INDIRECT(ADDRESS(ROW(NOTA[ID]),COLUMN(NOTA[ID]))&amp;":"&amp;ADDRESS(ROW(),COLUMN(NOTA[ID]))),-1)))</f>
        <v/>
      </c>
      <c r="AH606" s="117" t="str">
        <f ca="1">IF(NOTA[[#This Row],[ID_H]]="","",IF(NOTA[[#This Row],[FAKTUR]]="",INDIRECT(ADDRESS(ROW()-1,COLUMN())),NOTA[[#This Row],[FAKTUR]]))</f>
        <v/>
      </c>
      <c r="AI606" s="27" t="str">
        <f ca="1">IF(NOTA[[#This Row],[ID]]="","",COUNTIF(NOTA[ID_H],NOTA[[#This Row],[ID_H]]))</f>
        <v/>
      </c>
      <c r="AJ606" s="27" t="str">
        <f ca="1">IF(NOTA[[#This Row],[TGL.NOTA]]="",IF(NOTA[[#This Row],[SUPPLIER_H]]="","",AJ605),MONTH(NOTA[[#This Row],[TGL.NOTA]]))</f>
        <v/>
      </c>
      <c r="AK606" s="27" t="str">
        <f>LOWER(SUBSTITUTE(SUBSTITUTE(SUBSTITUTE(SUBSTITUTE(SUBSTITUTE(SUBSTITUTE(SUBSTITUTE(SUBSTITUTE(SUBSTITUTE(NOTA[NAMA BARANG]," ",),".",""),"-",""),"(",""),")",""),",",""),"/",""),"""",""),"+",""))</f>
        <v/>
      </c>
      <c r="AL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6" s="27" t="str">
        <f>IF(NOTA[[#This Row],[CONCAT4]]="","",_xlfn.IFNA(MATCH(NOTA[[#This Row],[CONCAT4]],[2]!RAW[CONCAT_H],0),FALSE))</f>
        <v/>
      </c>
      <c r="AP606" s="146" t="str">
        <f>IF(NOTA[[#This Row],[CONCAT1]]="","",MATCH(NOTA[[#This Row],[CONCAT1]],[3]!db[NB NOTA_C],0)+1)</f>
        <v/>
      </c>
    </row>
    <row r="607" spans="1:42" ht="20.100000000000001" customHeight="1" x14ac:dyDescent="0.25">
      <c r="A607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8" t="str">
        <f>IF(NOTA[[#This Row],[ID_P]]="","",MATCH(NOTA[[#This Row],[ID_P]],[1]!B_MSK[N_ID],0))</f>
        <v/>
      </c>
      <c r="D607" s="118" t="str">
        <f ca="1">IF(NOTA[[#This Row],[NAMA BARANG]]="","",INDEX(NOTA[ID],MATCH(,INDIRECT(ADDRESS(ROW(NOTA[ID]),COLUMN(NOTA[ID]))&amp;":"&amp;ADDRESS(ROW(),COLUMN(NOTA[ID]))),-1)))</f>
        <v/>
      </c>
      <c r="E607" s="119"/>
      <c r="F607" s="120"/>
      <c r="G607" s="120"/>
      <c r="H607" s="121"/>
      <c r="I607" s="120"/>
      <c r="J607" s="122"/>
      <c r="K607" s="120"/>
      <c r="L607" s="120"/>
      <c r="M607" s="123"/>
      <c r="N607" s="120"/>
      <c r="O607" s="120"/>
      <c r="P607" s="117"/>
      <c r="Q607" s="124"/>
      <c r="R607" s="123"/>
      <c r="S607" s="125"/>
      <c r="T607" s="125"/>
      <c r="U607" s="126"/>
      <c r="V607" s="78"/>
      <c r="W607" s="126" t="str">
        <f>IF(NOTA[[#This Row],[HARGA/ CTN]]="",NOTA[[#This Row],[JUMLAH_H]],NOTA[[#This Row],[HARGA/ CTN]]*IF(NOTA[[#This Row],[C]]="",0,NOTA[[#This Row],[C]]))</f>
        <v/>
      </c>
      <c r="X607" s="126" t="str">
        <f>IF(NOTA[[#This Row],[JUMLAH]]="","",NOTA[[#This Row],[JUMLAH]]*NOTA[[#This Row],[DISC 1]])</f>
        <v/>
      </c>
      <c r="Y607" s="126" t="str">
        <f>IF(NOTA[[#This Row],[JUMLAH]]="","",(NOTA[[#This Row],[JUMLAH]]-NOTA[[#This Row],[DISC 1-]])*NOTA[[#This Row],[DISC 2]])</f>
        <v/>
      </c>
      <c r="Z607" s="126" t="str">
        <f>IF(NOTA[[#This Row],[JUMLAH]]="","",NOTA[[#This Row],[DISC 1-]]+NOTA[[#This Row],[DISC 2-]])</f>
        <v/>
      </c>
      <c r="AA607" s="126" t="str">
        <f>IF(NOTA[[#This Row],[JUMLAH]]="","",NOTA[[#This Row],[JUMLAH]]-NOTA[[#This Row],[DISC]])</f>
        <v/>
      </c>
      <c r="AB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126" t="str">
        <f>IF(OR(NOTA[[#This Row],[QTY]]="",NOTA[[#This Row],[HARGA SATUAN]]="",),"",NOTA[[#This Row],[QTY]]*NOTA[[#This Row],[HARGA SATUAN]])</f>
        <v/>
      </c>
      <c r="AF607" s="122" t="str">
        <f ca="1">IF(NOTA[ID_H]="","",INDEX(NOTA[TANGGAL],MATCH(,INDIRECT(ADDRESS(ROW(NOTA[TANGGAL]),COLUMN(NOTA[TANGGAL]))&amp;":"&amp;ADDRESS(ROW(),COLUMN(NOTA[TANGGAL]))),-1)))</f>
        <v/>
      </c>
      <c r="AG607" s="117" t="str">
        <f ca="1">IF(NOTA[[#This Row],[NAMA BARANG]]="","",INDEX(NOTA[SUPPLIER],MATCH(,INDIRECT(ADDRESS(ROW(NOTA[ID]),COLUMN(NOTA[ID]))&amp;":"&amp;ADDRESS(ROW(),COLUMN(NOTA[ID]))),-1)))</f>
        <v/>
      </c>
      <c r="AH607" s="117" t="str">
        <f ca="1">IF(NOTA[[#This Row],[ID_H]]="","",IF(NOTA[[#This Row],[FAKTUR]]="",INDIRECT(ADDRESS(ROW()-1,COLUMN())),NOTA[[#This Row],[FAKTUR]]))</f>
        <v/>
      </c>
      <c r="AI607" s="27" t="str">
        <f ca="1">IF(NOTA[[#This Row],[ID]]="","",COUNTIF(NOTA[ID_H],NOTA[[#This Row],[ID_H]]))</f>
        <v/>
      </c>
      <c r="AJ607" s="27" t="str">
        <f ca="1">IF(NOTA[[#This Row],[TGL.NOTA]]="",IF(NOTA[[#This Row],[SUPPLIER_H]]="","",AJ606),MONTH(NOTA[[#This Row],[TGL.NOTA]]))</f>
        <v/>
      </c>
      <c r="AK607" s="27" t="str">
        <f>LOWER(SUBSTITUTE(SUBSTITUTE(SUBSTITUTE(SUBSTITUTE(SUBSTITUTE(SUBSTITUTE(SUBSTITUTE(SUBSTITUTE(SUBSTITUTE(NOTA[NAMA BARANG]," ",),".",""),"-",""),"(",""),")",""),",",""),"/",""),"""",""),"+",""))</f>
        <v/>
      </c>
      <c r="AL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7" s="27" t="str">
        <f>IF(NOTA[[#This Row],[CONCAT4]]="","",_xlfn.IFNA(MATCH(NOTA[[#This Row],[CONCAT4]],[2]!RAW[CONCAT_H],0),FALSE))</f>
        <v/>
      </c>
      <c r="AP607" s="146" t="str">
        <f>IF(NOTA[[#This Row],[CONCAT1]]="","",MATCH(NOTA[[#This Row],[CONCAT1]],[3]!db[NB NOTA_C],0)+1)</f>
        <v/>
      </c>
    </row>
    <row r="608" spans="1:42" ht="20.100000000000001" customHeight="1" x14ac:dyDescent="0.25">
      <c r="A608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8" t="str">
        <f>IF(NOTA[[#This Row],[ID_P]]="","",MATCH(NOTA[[#This Row],[ID_P]],[1]!B_MSK[N_ID],0))</f>
        <v/>
      </c>
      <c r="D608" s="118" t="str">
        <f ca="1">IF(NOTA[[#This Row],[NAMA BARANG]]="","",INDEX(NOTA[ID],MATCH(,INDIRECT(ADDRESS(ROW(NOTA[ID]),COLUMN(NOTA[ID]))&amp;":"&amp;ADDRESS(ROW(),COLUMN(NOTA[ID]))),-1)))</f>
        <v/>
      </c>
      <c r="E608" s="119"/>
      <c r="F608" s="120"/>
      <c r="G608" s="120"/>
      <c r="H608" s="121"/>
      <c r="I608" s="120"/>
      <c r="J608" s="122"/>
      <c r="K608" s="120"/>
      <c r="L608" s="120"/>
      <c r="M608" s="123"/>
      <c r="N608" s="120"/>
      <c r="O608" s="120"/>
      <c r="P608" s="117"/>
      <c r="Q608" s="124"/>
      <c r="R608" s="123"/>
      <c r="S608" s="125"/>
      <c r="T608" s="125"/>
      <c r="U608" s="126"/>
      <c r="V608" s="78"/>
      <c r="W608" s="126" t="str">
        <f>IF(NOTA[[#This Row],[HARGA/ CTN]]="",NOTA[[#This Row],[JUMLAH_H]],NOTA[[#This Row],[HARGA/ CTN]]*IF(NOTA[[#This Row],[C]]="",0,NOTA[[#This Row],[C]]))</f>
        <v/>
      </c>
      <c r="X608" s="126" t="str">
        <f>IF(NOTA[[#This Row],[JUMLAH]]="","",NOTA[[#This Row],[JUMLAH]]*NOTA[[#This Row],[DISC 1]])</f>
        <v/>
      </c>
      <c r="Y608" s="126" t="str">
        <f>IF(NOTA[[#This Row],[JUMLAH]]="","",(NOTA[[#This Row],[JUMLAH]]-NOTA[[#This Row],[DISC 1-]])*NOTA[[#This Row],[DISC 2]])</f>
        <v/>
      </c>
      <c r="Z608" s="126" t="str">
        <f>IF(NOTA[[#This Row],[JUMLAH]]="","",NOTA[[#This Row],[DISC 1-]]+NOTA[[#This Row],[DISC 2-]])</f>
        <v/>
      </c>
      <c r="AA608" s="126" t="str">
        <f>IF(NOTA[[#This Row],[JUMLAH]]="","",NOTA[[#This Row],[JUMLAH]]-NOTA[[#This Row],[DISC]])</f>
        <v/>
      </c>
      <c r="AB608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126" t="str">
        <f>IF(OR(NOTA[[#This Row],[QTY]]="",NOTA[[#This Row],[HARGA SATUAN]]="",),"",NOTA[[#This Row],[QTY]]*NOTA[[#This Row],[HARGA SATUAN]])</f>
        <v/>
      </c>
      <c r="AF608" s="122" t="str">
        <f ca="1">IF(NOTA[ID_H]="","",INDEX(NOTA[TANGGAL],MATCH(,INDIRECT(ADDRESS(ROW(NOTA[TANGGAL]),COLUMN(NOTA[TANGGAL]))&amp;":"&amp;ADDRESS(ROW(),COLUMN(NOTA[TANGGAL]))),-1)))</f>
        <v/>
      </c>
      <c r="AG608" s="117" t="str">
        <f ca="1">IF(NOTA[[#This Row],[NAMA BARANG]]="","",INDEX(NOTA[SUPPLIER],MATCH(,INDIRECT(ADDRESS(ROW(NOTA[ID]),COLUMN(NOTA[ID]))&amp;":"&amp;ADDRESS(ROW(),COLUMN(NOTA[ID]))),-1)))</f>
        <v/>
      </c>
      <c r="AH608" s="117" t="str">
        <f ca="1">IF(NOTA[[#This Row],[ID_H]]="","",IF(NOTA[[#This Row],[FAKTUR]]="",INDIRECT(ADDRESS(ROW()-1,COLUMN())),NOTA[[#This Row],[FAKTUR]]))</f>
        <v/>
      </c>
      <c r="AI608" s="27" t="str">
        <f ca="1">IF(NOTA[[#This Row],[ID]]="","",COUNTIF(NOTA[ID_H],NOTA[[#This Row],[ID_H]]))</f>
        <v/>
      </c>
      <c r="AJ608" s="27" t="str">
        <f ca="1">IF(NOTA[[#This Row],[TGL.NOTA]]="",IF(NOTA[[#This Row],[SUPPLIER_H]]="","",AJ607),MONTH(NOTA[[#This Row],[TGL.NOTA]]))</f>
        <v/>
      </c>
      <c r="AK608" s="27" t="str">
        <f>LOWER(SUBSTITUTE(SUBSTITUTE(SUBSTITUTE(SUBSTITUTE(SUBSTITUTE(SUBSTITUTE(SUBSTITUTE(SUBSTITUTE(SUBSTITUTE(NOTA[NAMA BARANG]," ",),".",""),"-",""),"(",""),")",""),",",""),"/",""),"""",""),"+",""))</f>
        <v/>
      </c>
      <c r="AL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8" s="27" t="str">
        <f>IF(NOTA[[#This Row],[CONCAT4]]="","",_xlfn.IFNA(MATCH(NOTA[[#This Row],[CONCAT4]],[2]!RAW[CONCAT_H],0),FALSE))</f>
        <v/>
      </c>
      <c r="AP608" s="146" t="str">
        <f>IF(NOTA[[#This Row],[CONCAT1]]="","",MATCH(NOTA[[#This Row],[CONCAT1]],[3]!db[NB NOTA_C],0)+1)</f>
        <v/>
      </c>
    </row>
    <row r="609" spans="1:42" ht="20.100000000000001" customHeight="1" x14ac:dyDescent="0.25">
      <c r="A609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8" t="str">
        <f>IF(NOTA[[#This Row],[ID_P]]="","",MATCH(NOTA[[#This Row],[ID_P]],[1]!B_MSK[N_ID],0))</f>
        <v/>
      </c>
      <c r="D609" s="118" t="str">
        <f ca="1">IF(NOTA[[#This Row],[NAMA BARANG]]="","",INDEX(NOTA[ID],MATCH(,INDIRECT(ADDRESS(ROW(NOTA[ID]),COLUMN(NOTA[ID]))&amp;":"&amp;ADDRESS(ROW(),COLUMN(NOTA[ID]))),-1)))</f>
        <v/>
      </c>
      <c r="E609" s="119"/>
      <c r="F609" s="120"/>
      <c r="G609" s="120"/>
      <c r="H609" s="121"/>
      <c r="I609" s="120"/>
      <c r="J609" s="122"/>
      <c r="K609" s="120"/>
      <c r="L609" s="120"/>
      <c r="M609" s="123"/>
      <c r="N609" s="120"/>
      <c r="O609" s="120"/>
      <c r="P609" s="117"/>
      <c r="Q609" s="124"/>
      <c r="R609" s="123"/>
      <c r="S609" s="125"/>
      <c r="T609" s="125"/>
      <c r="U609" s="126"/>
      <c r="V609" s="78"/>
      <c r="W609" s="126" t="str">
        <f>IF(NOTA[[#This Row],[HARGA/ CTN]]="",NOTA[[#This Row],[JUMLAH_H]],NOTA[[#This Row],[HARGA/ CTN]]*IF(NOTA[[#This Row],[C]]="",0,NOTA[[#This Row],[C]]))</f>
        <v/>
      </c>
      <c r="X609" s="126" t="str">
        <f>IF(NOTA[[#This Row],[JUMLAH]]="","",NOTA[[#This Row],[JUMLAH]]*NOTA[[#This Row],[DISC 1]])</f>
        <v/>
      </c>
      <c r="Y609" s="126" t="str">
        <f>IF(NOTA[[#This Row],[JUMLAH]]="","",(NOTA[[#This Row],[JUMLAH]]-NOTA[[#This Row],[DISC 1-]])*NOTA[[#This Row],[DISC 2]])</f>
        <v/>
      </c>
      <c r="Z609" s="126" t="str">
        <f>IF(NOTA[[#This Row],[JUMLAH]]="","",NOTA[[#This Row],[DISC 1-]]+NOTA[[#This Row],[DISC 2-]])</f>
        <v/>
      </c>
      <c r="AA609" s="126" t="str">
        <f>IF(NOTA[[#This Row],[JUMLAH]]="","",NOTA[[#This Row],[JUMLAH]]-NOTA[[#This Row],[DISC]])</f>
        <v/>
      </c>
      <c r="AB609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126" t="str">
        <f>IF(OR(NOTA[[#This Row],[QTY]]="",NOTA[[#This Row],[HARGA SATUAN]]="",),"",NOTA[[#This Row],[QTY]]*NOTA[[#This Row],[HARGA SATUAN]])</f>
        <v/>
      </c>
      <c r="AF609" s="122" t="str">
        <f ca="1">IF(NOTA[ID_H]="","",INDEX(NOTA[TANGGAL],MATCH(,INDIRECT(ADDRESS(ROW(NOTA[TANGGAL]),COLUMN(NOTA[TANGGAL]))&amp;":"&amp;ADDRESS(ROW(),COLUMN(NOTA[TANGGAL]))),-1)))</f>
        <v/>
      </c>
      <c r="AG609" s="117" t="str">
        <f ca="1">IF(NOTA[[#This Row],[NAMA BARANG]]="","",INDEX(NOTA[SUPPLIER],MATCH(,INDIRECT(ADDRESS(ROW(NOTA[ID]),COLUMN(NOTA[ID]))&amp;":"&amp;ADDRESS(ROW(),COLUMN(NOTA[ID]))),-1)))</f>
        <v/>
      </c>
      <c r="AH609" s="117" t="str">
        <f ca="1">IF(NOTA[[#This Row],[ID_H]]="","",IF(NOTA[[#This Row],[FAKTUR]]="",INDIRECT(ADDRESS(ROW()-1,COLUMN())),NOTA[[#This Row],[FAKTUR]]))</f>
        <v/>
      </c>
      <c r="AI609" s="27" t="str">
        <f ca="1">IF(NOTA[[#This Row],[ID]]="","",COUNTIF(NOTA[ID_H],NOTA[[#This Row],[ID_H]]))</f>
        <v/>
      </c>
      <c r="AJ609" s="27" t="str">
        <f ca="1">IF(NOTA[[#This Row],[TGL.NOTA]]="",IF(NOTA[[#This Row],[SUPPLIER_H]]="","",AJ608),MONTH(NOTA[[#This Row],[TGL.NOTA]]))</f>
        <v/>
      </c>
      <c r="AK609" s="27" t="str">
        <f>LOWER(SUBSTITUTE(SUBSTITUTE(SUBSTITUTE(SUBSTITUTE(SUBSTITUTE(SUBSTITUTE(SUBSTITUTE(SUBSTITUTE(SUBSTITUTE(NOTA[NAMA BARANG]," ",),".",""),"-",""),"(",""),")",""),",",""),"/",""),"""",""),"+",""))</f>
        <v/>
      </c>
      <c r="AL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9" s="27" t="str">
        <f>IF(NOTA[[#This Row],[CONCAT4]]="","",_xlfn.IFNA(MATCH(NOTA[[#This Row],[CONCAT4]],[2]!RAW[CONCAT_H],0),FALSE))</f>
        <v/>
      </c>
      <c r="AP609" s="146" t="str">
        <f>IF(NOTA[[#This Row],[CONCAT1]]="","",MATCH(NOTA[[#This Row],[CONCAT1]],[3]!db[NB NOTA_C],0)+1)</f>
        <v/>
      </c>
    </row>
    <row r="610" spans="1:42" ht="20.100000000000001" customHeight="1" x14ac:dyDescent="0.25">
      <c r="A610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118" t="str">
        <f>IF(NOTA[[#This Row],[ID_P]]="","",MATCH(NOTA[[#This Row],[ID_P]],[1]!B_MSK[N_ID],0))</f>
        <v/>
      </c>
      <c r="D610" s="118" t="str">
        <f ca="1">IF(NOTA[[#This Row],[NAMA BARANG]]="","",INDEX(NOTA[ID],MATCH(,INDIRECT(ADDRESS(ROW(NOTA[ID]),COLUMN(NOTA[ID]))&amp;":"&amp;ADDRESS(ROW(),COLUMN(NOTA[ID]))),-1)))</f>
        <v/>
      </c>
      <c r="E610" s="119"/>
      <c r="F610" s="120"/>
      <c r="G610" s="120"/>
      <c r="H610" s="121"/>
      <c r="I610" s="120"/>
      <c r="J610" s="122"/>
      <c r="K610" s="120"/>
      <c r="L610" s="120"/>
      <c r="M610" s="123"/>
      <c r="N610" s="120"/>
      <c r="O610" s="120"/>
      <c r="P610" s="117"/>
      <c r="Q610" s="124"/>
      <c r="R610" s="123"/>
      <c r="S610" s="125"/>
      <c r="T610" s="125"/>
      <c r="U610" s="126"/>
      <c r="V610" s="78"/>
      <c r="W610" s="126" t="str">
        <f>IF(NOTA[[#This Row],[HARGA/ CTN]]="",NOTA[[#This Row],[JUMLAH_H]],NOTA[[#This Row],[HARGA/ CTN]]*IF(NOTA[[#This Row],[C]]="",0,NOTA[[#This Row],[C]]))</f>
        <v/>
      </c>
      <c r="X610" s="126" t="str">
        <f>IF(NOTA[[#This Row],[JUMLAH]]="","",NOTA[[#This Row],[JUMLAH]]*NOTA[[#This Row],[DISC 1]])</f>
        <v/>
      </c>
      <c r="Y610" s="126" t="str">
        <f>IF(NOTA[[#This Row],[JUMLAH]]="","",(NOTA[[#This Row],[JUMLAH]]-NOTA[[#This Row],[DISC 1-]])*NOTA[[#This Row],[DISC 2]])</f>
        <v/>
      </c>
      <c r="Z610" s="126" t="str">
        <f>IF(NOTA[[#This Row],[JUMLAH]]="","",NOTA[[#This Row],[DISC 1-]]+NOTA[[#This Row],[DISC 2-]])</f>
        <v/>
      </c>
      <c r="AA610" s="126" t="str">
        <f>IF(NOTA[[#This Row],[JUMLAH]]="","",NOTA[[#This Row],[JUMLAH]]-NOTA[[#This Row],[DISC]])</f>
        <v/>
      </c>
      <c r="AB610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126" t="str">
        <f>IF(OR(NOTA[[#This Row],[QTY]]="",NOTA[[#This Row],[HARGA SATUAN]]="",),"",NOTA[[#This Row],[QTY]]*NOTA[[#This Row],[HARGA SATUAN]])</f>
        <v/>
      </c>
      <c r="AF610" s="122" t="str">
        <f ca="1">IF(NOTA[ID_H]="","",INDEX(NOTA[TANGGAL],MATCH(,INDIRECT(ADDRESS(ROW(NOTA[TANGGAL]),COLUMN(NOTA[TANGGAL]))&amp;":"&amp;ADDRESS(ROW(),COLUMN(NOTA[TANGGAL]))),-1)))</f>
        <v/>
      </c>
      <c r="AG610" s="117" t="str">
        <f ca="1">IF(NOTA[[#This Row],[NAMA BARANG]]="","",INDEX(NOTA[SUPPLIER],MATCH(,INDIRECT(ADDRESS(ROW(NOTA[ID]),COLUMN(NOTA[ID]))&amp;":"&amp;ADDRESS(ROW(),COLUMN(NOTA[ID]))),-1)))</f>
        <v/>
      </c>
      <c r="AH610" s="117" t="str">
        <f ca="1">IF(NOTA[[#This Row],[ID_H]]="","",IF(NOTA[[#This Row],[FAKTUR]]="",INDIRECT(ADDRESS(ROW()-1,COLUMN())),NOTA[[#This Row],[FAKTUR]]))</f>
        <v/>
      </c>
      <c r="AI610" s="27" t="str">
        <f ca="1">IF(NOTA[[#This Row],[ID]]="","",COUNTIF(NOTA[ID_H],NOTA[[#This Row],[ID_H]]))</f>
        <v/>
      </c>
      <c r="AJ610" s="27" t="str">
        <f ca="1">IF(NOTA[[#This Row],[TGL.NOTA]]="",IF(NOTA[[#This Row],[SUPPLIER_H]]="","",AJ609),MONTH(NOTA[[#This Row],[TGL.NOTA]]))</f>
        <v/>
      </c>
      <c r="AK610" s="27" t="str">
        <f>LOWER(SUBSTITUTE(SUBSTITUTE(SUBSTITUTE(SUBSTITUTE(SUBSTITUTE(SUBSTITUTE(SUBSTITUTE(SUBSTITUTE(SUBSTITUTE(NOTA[NAMA BARANG]," ",),".",""),"-",""),"(",""),")",""),",",""),"/",""),"""",""),"+",""))</f>
        <v/>
      </c>
      <c r="AL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0" s="27" t="str">
        <f>IF(NOTA[[#This Row],[CONCAT4]]="","",_xlfn.IFNA(MATCH(NOTA[[#This Row],[CONCAT4]],[2]!RAW[CONCAT_H],0),FALSE))</f>
        <v/>
      </c>
      <c r="AP610" s="146" t="str">
        <f>IF(NOTA[[#This Row],[CONCAT1]]="","",MATCH(NOTA[[#This Row],[CONCAT1]],[3]!db[NB NOTA_C],0)+1)</f>
        <v/>
      </c>
    </row>
    <row r="611" spans="1:42" ht="20.100000000000001" customHeight="1" x14ac:dyDescent="0.25">
      <c r="A611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8" t="str">
        <f>IF(NOTA[[#This Row],[ID_P]]="","",MATCH(NOTA[[#This Row],[ID_P]],[1]!B_MSK[N_ID],0))</f>
        <v/>
      </c>
      <c r="D611" s="118" t="str">
        <f ca="1">IF(NOTA[[#This Row],[NAMA BARANG]]="","",INDEX(NOTA[ID],MATCH(,INDIRECT(ADDRESS(ROW(NOTA[ID]),COLUMN(NOTA[ID]))&amp;":"&amp;ADDRESS(ROW(),COLUMN(NOTA[ID]))),-1)))</f>
        <v/>
      </c>
      <c r="E611" s="119"/>
      <c r="F611" s="120"/>
      <c r="G611" s="120"/>
      <c r="H611" s="121"/>
      <c r="I611" s="120"/>
      <c r="J611" s="122"/>
      <c r="K611" s="120"/>
      <c r="L611" s="120"/>
      <c r="M611" s="123"/>
      <c r="N611" s="120"/>
      <c r="O611" s="120"/>
      <c r="P611" s="117"/>
      <c r="Q611" s="124"/>
      <c r="R611" s="123"/>
      <c r="S611" s="125"/>
      <c r="T611" s="125"/>
      <c r="U611" s="126"/>
      <c r="V611" s="78"/>
      <c r="W611" s="126" t="str">
        <f>IF(NOTA[[#This Row],[HARGA/ CTN]]="",NOTA[[#This Row],[JUMLAH_H]],NOTA[[#This Row],[HARGA/ CTN]]*IF(NOTA[[#This Row],[C]]="",0,NOTA[[#This Row],[C]]))</f>
        <v/>
      </c>
      <c r="X611" s="126" t="str">
        <f>IF(NOTA[[#This Row],[JUMLAH]]="","",NOTA[[#This Row],[JUMLAH]]*NOTA[[#This Row],[DISC 1]])</f>
        <v/>
      </c>
      <c r="Y611" s="126" t="str">
        <f>IF(NOTA[[#This Row],[JUMLAH]]="","",(NOTA[[#This Row],[JUMLAH]]-NOTA[[#This Row],[DISC 1-]])*NOTA[[#This Row],[DISC 2]])</f>
        <v/>
      </c>
      <c r="Z611" s="126" t="str">
        <f>IF(NOTA[[#This Row],[JUMLAH]]="","",NOTA[[#This Row],[DISC 1-]]+NOTA[[#This Row],[DISC 2-]])</f>
        <v/>
      </c>
      <c r="AA611" s="126" t="str">
        <f>IF(NOTA[[#This Row],[JUMLAH]]="","",NOTA[[#This Row],[JUMLAH]]-NOTA[[#This Row],[DISC]])</f>
        <v/>
      </c>
      <c r="AB611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126" t="str">
        <f>IF(OR(NOTA[[#This Row],[QTY]]="",NOTA[[#This Row],[HARGA SATUAN]]="",),"",NOTA[[#This Row],[QTY]]*NOTA[[#This Row],[HARGA SATUAN]])</f>
        <v/>
      </c>
      <c r="AF611" s="122" t="str">
        <f ca="1">IF(NOTA[ID_H]="","",INDEX(NOTA[TANGGAL],MATCH(,INDIRECT(ADDRESS(ROW(NOTA[TANGGAL]),COLUMN(NOTA[TANGGAL]))&amp;":"&amp;ADDRESS(ROW(),COLUMN(NOTA[TANGGAL]))),-1)))</f>
        <v/>
      </c>
      <c r="AG611" s="117" t="str">
        <f ca="1">IF(NOTA[[#This Row],[NAMA BARANG]]="","",INDEX(NOTA[SUPPLIER],MATCH(,INDIRECT(ADDRESS(ROW(NOTA[ID]),COLUMN(NOTA[ID]))&amp;":"&amp;ADDRESS(ROW(),COLUMN(NOTA[ID]))),-1)))</f>
        <v/>
      </c>
      <c r="AH611" s="117" t="str">
        <f ca="1">IF(NOTA[[#This Row],[ID_H]]="","",IF(NOTA[[#This Row],[FAKTUR]]="",INDIRECT(ADDRESS(ROW()-1,COLUMN())),NOTA[[#This Row],[FAKTUR]]))</f>
        <v/>
      </c>
      <c r="AI611" s="27" t="str">
        <f ca="1">IF(NOTA[[#This Row],[ID]]="","",COUNTIF(NOTA[ID_H],NOTA[[#This Row],[ID_H]]))</f>
        <v/>
      </c>
      <c r="AJ611" s="27" t="str">
        <f ca="1">IF(NOTA[[#This Row],[TGL.NOTA]]="",IF(NOTA[[#This Row],[SUPPLIER_H]]="","",AJ610),MONTH(NOTA[[#This Row],[TGL.NOTA]]))</f>
        <v/>
      </c>
      <c r="AK611" s="27" t="str">
        <f>LOWER(SUBSTITUTE(SUBSTITUTE(SUBSTITUTE(SUBSTITUTE(SUBSTITUTE(SUBSTITUTE(SUBSTITUTE(SUBSTITUTE(SUBSTITUTE(NOTA[NAMA BARANG]," ",),".",""),"-",""),"(",""),")",""),",",""),"/",""),"""",""),"+",""))</f>
        <v/>
      </c>
      <c r="AL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1" s="27" t="str">
        <f>IF(NOTA[[#This Row],[CONCAT4]]="","",_xlfn.IFNA(MATCH(NOTA[[#This Row],[CONCAT4]],[2]!RAW[CONCAT_H],0),FALSE))</f>
        <v/>
      </c>
      <c r="AP611" s="146" t="str">
        <f>IF(NOTA[[#This Row],[CONCAT1]]="","",MATCH(NOTA[[#This Row],[CONCAT1]],[3]!db[NB NOTA_C],0)+1)</f>
        <v/>
      </c>
    </row>
    <row r="612" spans="1:42" ht="20.100000000000001" customHeight="1" x14ac:dyDescent="0.25">
      <c r="A612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118" t="str">
        <f>IF(NOTA[[#This Row],[ID_P]]="","",MATCH(NOTA[[#This Row],[ID_P]],[1]!B_MSK[N_ID],0))</f>
        <v/>
      </c>
      <c r="D612" s="118" t="str">
        <f ca="1">IF(NOTA[[#This Row],[NAMA BARANG]]="","",INDEX(NOTA[ID],MATCH(,INDIRECT(ADDRESS(ROW(NOTA[ID]),COLUMN(NOTA[ID]))&amp;":"&amp;ADDRESS(ROW(),COLUMN(NOTA[ID]))),-1)))</f>
        <v/>
      </c>
      <c r="E612" s="119"/>
      <c r="F612" s="120"/>
      <c r="G612" s="120"/>
      <c r="H612" s="121"/>
      <c r="I612" s="120"/>
      <c r="J612" s="122"/>
      <c r="K612" s="120"/>
      <c r="L612" s="120"/>
      <c r="M612" s="123"/>
      <c r="N612" s="120"/>
      <c r="O612" s="120"/>
      <c r="P612" s="117"/>
      <c r="Q612" s="124"/>
      <c r="R612" s="123"/>
      <c r="S612" s="125"/>
      <c r="T612" s="125"/>
      <c r="U612" s="126"/>
      <c r="V612" s="78"/>
      <c r="W612" s="126" t="str">
        <f>IF(NOTA[[#This Row],[HARGA/ CTN]]="",NOTA[[#This Row],[JUMLAH_H]],NOTA[[#This Row],[HARGA/ CTN]]*IF(NOTA[[#This Row],[C]]="",0,NOTA[[#This Row],[C]]))</f>
        <v/>
      </c>
      <c r="X612" s="126" t="str">
        <f>IF(NOTA[[#This Row],[JUMLAH]]="","",NOTA[[#This Row],[JUMLAH]]*NOTA[[#This Row],[DISC 1]])</f>
        <v/>
      </c>
      <c r="Y612" s="126" t="str">
        <f>IF(NOTA[[#This Row],[JUMLAH]]="","",(NOTA[[#This Row],[JUMLAH]]-NOTA[[#This Row],[DISC 1-]])*NOTA[[#This Row],[DISC 2]])</f>
        <v/>
      </c>
      <c r="Z612" s="126" t="str">
        <f>IF(NOTA[[#This Row],[JUMLAH]]="","",NOTA[[#This Row],[DISC 1-]]+NOTA[[#This Row],[DISC 2-]])</f>
        <v/>
      </c>
      <c r="AA612" s="126" t="str">
        <f>IF(NOTA[[#This Row],[JUMLAH]]="","",NOTA[[#This Row],[JUMLAH]]-NOTA[[#This Row],[DISC]])</f>
        <v/>
      </c>
      <c r="AB612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126" t="str">
        <f>IF(OR(NOTA[[#This Row],[QTY]]="",NOTA[[#This Row],[HARGA SATUAN]]="",),"",NOTA[[#This Row],[QTY]]*NOTA[[#This Row],[HARGA SATUAN]])</f>
        <v/>
      </c>
      <c r="AF612" s="122" t="str">
        <f ca="1">IF(NOTA[ID_H]="","",INDEX(NOTA[TANGGAL],MATCH(,INDIRECT(ADDRESS(ROW(NOTA[TANGGAL]),COLUMN(NOTA[TANGGAL]))&amp;":"&amp;ADDRESS(ROW(),COLUMN(NOTA[TANGGAL]))),-1)))</f>
        <v/>
      </c>
      <c r="AG612" s="117" t="str">
        <f ca="1">IF(NOTA[[#This Row],[NAMA BARANG]]="","",INDEX(NOTA[SUPPLIER],MATCH(,INDIRECT(ADDRESS(ROW(NOTA[ID]),COLUMN(NOTA[ID]))&amp;":"&amp;ADDRESS(ROW(),COLUMN(NOTA[ID]))),-1)))</f>
        <v/>
      </c>
      <c r="AH612" s="117" t="str">
        <f ca="1">IF(NOTA[[#This Row],[ID_H]]="","",IF(NOTA[[#This Row],[FAKTUR]]="",INDIRECT(ADDRESS(ROW()-1,COLUMN())),NOTA[[#This Row],[FAKTUR]]))</f>
        <v/>
      </c>
      <c r="AI612" s="27" t="str">
        <f ca="1">IF(NOTA[[#This Row],[ID]]="","",COUNTIF(NOTA[ID_H],NOTA[[#This Row],[ID_H]]))</f>
        <v/>
      </c>
      <c r="AJ612" s="27" t="str">
        <f ca="1">IF(NOTA[[#This Row],[TGL.NOTA]]="",IF(NOTA[[#This Row],[SUPPLIER_H]]="","",AJ611),MONTH(NOTA[[#This Row],[TGL.NOTA]]))</f>
        <v/>
      </c>
      <c r="AK612" s="27" t="str">
        <f>LOWER(SUBSTITUTE(SUBSTITUTE(SUBSTITUTE(SUBSTITUTE(SUBSTITUTE(SUBSTITUTE(SUBSTITUTE(SUBSTITUTE(SUBSTITUTE(NOTA[NAMA BARANG]," ",),".",""),"-",""),"(",""),")",""),",",""),"/",""),"""",""),"+",""))</f>
        <v/>
      </c>
      <c r="AL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2" s="27" t="str">
        <f>IF(NOTA[[#This Row],[CONCAT4]]="","",_xlfn.IFNA(MATCH(NOTA[[#This Row],[CONCAT4]],[2]!RAW[CONCAT_H],0),FALSE))</f>
        <v/>
      </c>
      <c r="AP612" s="146" t="str">
        <f>IF(NOTA[[#This Row],[CONCAT1]]="","",MATCH(NOTA[[#This Row],[CONCAT1]],[3]!db[NB NOTA_C],0)+1)</f>
        <v/>
      </c>
    </row>
    <row r="613" spans="1:42" ht="20.100000000000001" customHeight="1" x14ac:dyDescent="0.25">
      <c r="A613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8" t="str">
        <f>IF(NOTA[[#This Row],[ID_P]]="","",MATCH(NOTA[[#This Row],[ID_P]],[1]!B_MSK[N_ID],0))</f>
        <v/>
      </c>
      <c r="D613" s="118" t="str">
        <f ca="1">IF(NOTA[[#This Row],[NAMA BARANG]]="","",INDEX(NOTA[ID],MATCH(,INDIRECT(ADDRESS(ROW(NOTA[ID]),COLUMN(NOTA[ID]))&amp;":"&amp;ADDRESS(ROW(),COLUMN(NOTA[ID]))),-1)))</f>
        <v/>
      </c>
      <c r="E613" s="119"/>
      <c r="F613" s="120"/>
      <c r="G613" s="120"/>
      <c r="H613" s="121"/>
      <c r="I613" s="120"/>
      <c r="J613" s="122"/>
      <c r="K613" s="120"/>
      <c r="L613" s="120"/>
      <c r="M613" s="123"/>
      <c r="N613" s="120"/>
      <c r="O613" s="120"/>
      <c r="P613" s="117"/>
      <c r="Q613" s="124"/>
      <c r="R613" s="123"/>
      <c r="S613" s="125"/>
      <c r="T613" s="125"/>
      <c r="U613" s="126"/>
      <c r="V613" s="78"/>
      <c r="W613" s="126" t="str">
        <f>IF(NOTA[[#This Row],[HARGA/ CTN]]="",NOTA[[#This Row],[JUMLAH_H]],NOTA[[#This Row],[HARGA/ CTN]]*IF(NOTA[[#This Row],[C]]="",0,NOTA[[#This Row],[C]]))</f>
        <v/>
      </c>
      <c r="X613" s="126" t="str">
        <f>IF(NOTA[[#This Row],[JUMLAH]]="","",NOTA[[#This Row],[JUMLAH]]*NOTA[[#This Row],[DISC 1]])</f>
        <v/>
      </c>
      <c r="Y613" s="126" t="str">
        <f>IF(NOTA[[#This Row],[JUMLAH]]="","",(NOTA[[#This Row],[JUMLAH]]-NOTA[[#This Row],[DISC 1-]])*NOTA[[#This Row],[DISC 2]])</f>
        <v/>
      </c>
      <c r="Z613" s="126" t="str">
        <f>IF(NOTA[[#This Row],[JUMLAH]]="","",NOTA[[#This Row],[DISC 1-]]+NOTA[[#This Row],[DISC 2-]])</f>
        <v/>
      </c>
      <c r="AA613" s="126" t="str">
        <f>IF(NOTA[[#This Row],[JUMLAH]]="","",NOTA[[#This Row],[JUMLAH]]-NOTA[[#This Row],[DISC]])</f>
        <v/>
      </c>
      <c r="AB613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126" t="str">
        <f>IF(OR(NOTA[[#This Row],[QTY]]="",NOTA[[#This Row],[HARGA SATUAN]]="",),"",NOTA[[#This Row],[QTY]]*NOTA[[#This Row],[HARGA SATUAN]])</f>
        <v/>
      </c>
      <c r="AF613" s="122" t="str">
        <f ca="1">IF(NOTA[ID_H]="","",INDEX(NOTA[TANGGAL],MATCH(,INDIRECT(ADDRESS(ROW(NOTA[TANGGAL]),COLUMN(NOTA[TANGGAL]))&amp;":"&amp;ADDRESS(ROW(),COLUMN(NOTA[TANGGAL]))),-1)))</f>
        <v/>
      </c>
      <c r="AG613" s="117" t="str">
        <f ca="1">IF(NOTA[[#This Row],[NAMA BARANG]]="","",INDEX(NOTA[SUPPLIER],MATCH(,INDIRECT(ADDRESS(ROW(NOTA[ID]),COLUMN(NOTA[ID]))&amp;":"&amp;ADDRESS(ROW(),COLUMN(NOTA[ID]))),-1)))</f>
        <v/>
      </c>
      <c r="AH613" s="117" t="str">
        <f ca="1">IF(NOTA[[#This Row],[ID_H]]="","",IF(NOTA[[#This Row],[FAKTUR]]="",INDIRECT(ADDRESS(ROW()-1,COLUMN())),NOTA[[#This Row],[FAKTUR]]))</f>
        <v/>
      </c>
      <c r="AI613" s="27" t="str">
        <f ca="1">IF(NOTA[[#This Row],[ID]]="","",COUNTIF(NOTA[ID_H],NOTA[[#This Row],[ID_H]]))</f>
        <v/>
      </c>
      <c r="AJ613" s="27" t="str">
        <f ca="1">IF(NOTA[[#This Row],[TGL.NOTA]]="",IF(NOTA[[#This Row],[SUPPLIER_H]]="","",AJ612),MONTH(NOTA[[#This Row],[TGL.NOTA]]))</f>
        <v/>
      </c>
      <c r="AK613" s="27" t="str">
        <f>LOWER(SUBSTITUTE(SUBSTITUTE(SUBSTITUTE(SUBSTITUTE(SUBSTITUTE(SUBSTITUTE(SUBSTITUTE(SUBSTITUTE(SUBSTITUTE(NOTA[NAMA BARANG]," ",),".",""),"-",""),"(",""),")",""),",",""),"/",""),"""",""),"+",""))</f>
        <v/>
      </c>
      <c r="AL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3" s="27" t="str">
        <f>IF(NOTA[[#This Row],[CONCAT4]]="","",_xlfn.IFNA(MATCH(NOTA[[#This Row],[CONCAT4]],[2]!RAW[CONCAT_H],0),FALSE))</f>
        <v/>
      </c>
      <c r="AP613" s="146" t="str">
        <f>IF(NOTA[[#This Row],[CONCAT1]]="","",MATCH(NOTA[[#This Row],[CONCAT1]],[3]!db[NB NOTA_C],0)+1)</f>
        <v/>
      </c>
    </row>
    <row r="614" spans="1:42" ht="20.100000000000001" customHeight="1" x14ac:dyDescent="0.25">
      <c r="A614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8" t="str">
        <f>IF(NOTA[[#This Row],[ID_P]]="","",MATCH(NOTA[[#This Row],[ID_P]],[1]!B_MSK[N_ID],0))</f>
        <v/>
      </c>
      <c r="D614" s="118" t="str">
        <f ca="1">IF(NOTA[[#This Row],[NAMA BARANG]]="","",INDEX(NOTA[ID],MATCH(,INDIRECT(ADDRESS(ROW(NOTA[ID]),COLUMN(NOTA[ID]))&amp;":"&amp;ADDRESS(ROW(),COLUMN(NOTA[ID]))),-1)))</f>
        <v/>
      </c>
      <c r="E614" s="119"/>
      <c r="F614" s="120"/>
      <c r="G614" s="120"/>
      <c r="H614" s="121"/>
      <c r="I614" s="120"/>
      <c r="J614" s="122"/>
      <c r="K614" s="120"/>
      <c r="L614" s="120"/>
      <c r="M614" s="123"/>
      <c r="N614" s="120"/>
      <c r="O614" s="120"/>
      <c r="P614" s="117"/>
      <c r="Q614" s="124"/>
      <c r="R614" s="123"/>
      <c r="S614" s="125"/>
      <c r="T614" s="125"/>
      <c r="U614" s="126"/>
      <c r="V614" s="78"/>
      <c r="W614" s="126" t="str">
        <f>IF(NOTA[[#This Row],[HARGA/ CTN]]="",NOTA[[#This Row],[JUMLAH_H]],NOTA[[#This Row],[HARGA/ CTN]]*IF(NOTA[[#This Row],[C]]="",0,NOTA[[#This Row],[C]]))</f>
        <v/>
      </c>
      <c r="X614" s="126" t="str">
        <f>IF(NOTA[[#This Row],[JUMLAH]]="","",NOTA[[#This Row],[JUMLAH]]*NOTA[[#This Row],[DISC 1]])</f>
        <v/>
      </c>
      <c r="Y614" s="126" t="str">
        <f>IF(NOTA[[#This Row],[JUMLAH]]="","",(NOTA[[#This Row],[JUMLAH]]-NOTA[[#This Row],[DISC 1-]])*NOTA[[#This Row],[DISC 2]])</f>
        <v/>
      </c>
      <c r="Z614" s="126" t="str">
        <f>IF(NOTA[[#This Row],[JUMLAH]]="","",NOTA[[#This Row],[DISC 1-]]+NOTA[[#This Row],[DISC 2-]])</f>
        <v/>
      </c>
      <c r="AA614" s="126" t="str">
        <f>IF(NOTA[[#This Row],[JUMLAH]]="","",NOTA[[#This Row],[JUMLAH]]-NOTA[[#This Row],[DISC]])</f>
        <v/>
      </c>
      <c r="AB614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126" t="str">
        <f>IF(OR(NOTA[[#This Row],[QTY]]="",NOTA[[#This Row],[HARGA SATUAN]]="",),"",NOTA[[#This Row],[QTY]]*NOTA[[#This Row],[HARGA SATUAN]])</f>
        <v/>
      </c>
      <c r="AF614" s="122" t="str">
        <f ca="1">IF(NOTA[ID_H]="","",INDEX(NOTA[TANGGAL],MATCH(,INDIRECT(ADDRESS(ROW(NOTA[TANGGAL]),COLUMN(NOTA[TANGGAL]))&amp;":"&amp;ADDRESS(ROW(),COLUMN(NOTA[TANGGAL]))),-1)))</f>
        <v/>
      </c>
      <c r="AG614" s="117" t="str">
        <f ca="1">IF(NOTA[[#This Row],[NAMA BARANG]]="","",INDEX(NOTA[SUPPLIER],MATCH(,INDIRECT(ADDRESS(ROW(NOTA[ID]),COLUMN(NOTA[ID]))&amp;":"&amp;ADDRESS(ROW(),COLUMN(NOTA[ID]))),-1)))</f>
        <v/>
      </c>
      <c r="AH614" s="117" t="str">
        <f ca="1">IF(NOTA[[#This Row],[ID_H]]="","",IF(NOTA[[#This Row],[FAKTUR]]="",INDIRECT(ADDRESS(ROW()-1,COLUMN())),NOTA[[#This Row],[FAKTUR]]))</f>
        <v/>
      </c>
      <c r="AI614" s="27" t="str">
        <f ca="1">IF(NOTA[[#This Row],[ID]]="","",COUNTIF(NOTA[ID_H],NOTA[[#This Row],[ID_H]]))</f>
        <v/>
      </c>
      <c r="AJ614" s="27" t="str">
        <f ca="1">IF(NOTA[[#This Row],[TGL.NOTA]]="",IF(NOTA[[#This Row],[SUPPLIER_H]]="","",AJ613),MONTH(NOTA[[#This Row],[TGL.NOTA]]))</f>
        <v/>
      </c>
      <c r="AK614" s="27" t="str">
        <f>LOWER(SUBSTITUTE(SUBSTITUTE(SUBSTITUTE(SUBSTITUTE(SUBSTITUTE(SUBSTITUTE(SUBSTITUTE(SUBSTITUTE(SUBSTITUTE(NOTA[NAMA BARANG]," ",),".",""),"-",""),"(",""),")",""),",",""),"/",""),"""",""),"+",""))</f>
        <v/>
      </c>
      <c r="AL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4" s="27" t="str">
        <f>IF(NOTA[[#This Row],[CONCAT4]]="","",_xlfn.IFNA(MATCH(NOTA[[#This Row],[CONCAT4]],[2]!RAW[CONCAT_H],0),FALSE))</f>
        <v/>
      </c>
      <c r="AP614" s="146" t="str">
        <f>IF(NOTA[[#This Row],[CONCAT1]]="","",MATCH(NOTA[[#This Row],[CONCAT1]],[3]!db[NB NOTA_C],0)+1)</f>
        <v/>
      </c>
    </row>
    <row r="615" spans="1:42" ht="20.100000000000001" customHeight="1" x14ac:dyDescent="0.25">
      <c r="A615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8" t="str">
        <f>IF(NOTA[[#This Row],[ID_P]]="","",MATCH(NOTA[[#This Row],[ID_P]],[1]!B_MSK[N_ID],0))</f>
        <v/>
      </c>
      <c r="D615" s="118" t="str">
        <f ca="1">IF(NOTA[[#This Row],[NAMA BARANG]]="","",INDEX(NOTA[ID],MATCH(,INDIRECT(ADDRESS(ROW(NOTA[ID]),COLUMN(NOTA[ID]))&amp;":"&amp;ADDRESS(ROW(),COLUMN(NOTA[ID]))),-1)))</f>
        <v/>
      </c>
      <c r="E615" s="119"/>
      <c r="F615" s="120"/>
      <c r="G615" s="120"/>
      <c r="H615" s="121"/>
      <c r="I615" s="120"/>
      <c r="J615" s="122"/>
      <c r="K615" s="120"/>
      <c r="L615" s="120"/>
      <c r="M615" s="123"/>
      <c r="N615" s="120"/>
      <c r="O615" s="120"/>
      <c r="P615" s="117"/>
      <c r="Q615" s="124"/>
      <c r="R615" s="123"/>
      <c r="S615" s="125"/>
      <c r="T615" s="125"/>
      <c r="U615" s="126"/>
      <c r="V615" s="78"/>
      <c r="W615" s="126" t="str">
        <f>IF(NOTA[[#This Row],[HARGA/ CTN]]="",NOTA[[#This Row],[JUMLAH_H]],NOTA[[#This Row],[HARGA/ CTN]]*IF(NOTA[[#This Row],[C]]="",0,NOTA[[#This Row],[C]]))</f>
        <v/>
      </c>
      <c r="X615" s="126" t="str">
        <f>IF(NOTA[[#This Row],[JUMLAH]]="","",NOTA[[#This Row],[JUMLAH]]*NOTA[[#This Row],[DISC 1]])</f>
        <v/>
      </c>
      <c r="Y615" s="126" t="str">
        <f>IF(NOTA[[#This Row],[JUMLAH]]="","",(NOTA[[#This Row],[JUMLAH]]-NOTA[[#This Row],[DISC 1-]])*NOTA[[#This Row],[DISC 2]])</f>
        <v/>
      </c>
      <c r="Z615" s="126" t="str">
        <f>IF(NOTA[[#This Row],[JUMLAH]]="","",NOTA[[#This Row],[DISC 1-]]+NOTA[[#This Row],[DISC 2-]])</f>
        <v/>
      </c>
      <c r="AA615" s="126" t="str">
        <f>IF(NOTA[[#This Row],[JUMLAH]]="","",NOTA[[#This Row],[JUMLAH]]-NOTA[[#This Row],[DISC]])</f>
        <v/>
      </c>
      <c r="AB61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126" t="str">
        <f>IF(OR(NOTA[[#This Row],[QTY]]="",NOTA[[#This Row],[HARGA SATUAN]]="",),"",NOTA[[#This Row],[QTY]]*NOTA[[#This Row],[HARGA SATUAN]])</f>
        <v/>
      </c>
      <c r="AF615" s="122" t="str">
        <f ca="1">IF(NOTA[ID_H]="","",INDEX(NOTA[TANGGAL],MATCH(,INDIRECT(ADDRESS(ROW(NOTA[TANGGAL]),COLUMN(NOTA[TANGGAL]))&amp;":"&amp;ADDRESS(ROW(),COLUMN(NOTA[TANGGAL]))),-1)))</f>
        <v/>
      </c>
      <c r="AG615" s="117" t="str">
        <f ca="1">IF(NOTA[[#This Row],[NAMA BARANG]]="","",INDEX(NOTA[SUPPLIER],MATCH(,INDIRECT(ADDRESS(ROW(NOTA[ID]),COLUMN(NOTA[ID]))&amp;":"&amp;ADDRESS(ROW(),COLUMN(NOTA[ID]))),-1)))</f>
        <v/>
      </c>
      <c r="AH615" s="117" t="str">
        <f ca="1">IF(NOTA[[#This Row],[ID_H]]="","",IF(NOTA[[#This Row],[FAKTUR]]="",INDIRECT(ADDRESS(ROW()-1,COLUMN())),NOTA[[#This Row],[FAKTUR]]))</f>
        <v/>
      </c>
      <c r="AI615" s="27" t="str">
        <f ca="1">IF(NOTA[[#This Row],[ID]]="","",COUNTIF(NOTA[ID_H],NOTA[[#This Row],[ID_H]]))</f>
        <v/>
      </c>
      <c r="AJ615" s="27" t="str">
        <f ca="1">IF(NOTA[[#This Row],[TGL.NOTA]]="",IF(NOTA[[#This Row],[SUPPLIER_H]]="","",AJ614),MONTH(NOTA[[#This Row],[TGL.NOTA]]))</f>
        <v/>
      </c>
      <c r="AK615" s="27" t="str">
        <f>LOWER(SUBSTITUTE(SUBSTITUTE(SUBSTITUTE(SUBSTITUTE(SUBSTITUTE(SUBSTITUTE(SUBSTITUTE(SUBSTITUTE(SUBSTITUTE(NOTA[NAMA BARANG]," ",),".",""),"-",""),"(",""),")",""),",",""),"/",""),"""",""),"+",""))</f>
        <v/>
      </c>
      <c r="AL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5" s="27" t="str">
        <f>IF(NOTA[[#This Row],[CONCAT4]]="","",_xlfn.IFNA(MATCH(NOTA[[#This Row],[CONCAT4]],[2]!RAW[CONCAT_H],0),FALSE))</f>
        <v/>
      </c>
      <c r="AP615" s="146" t="str">
        <f>IF(NOTA[[#This Row],[CONCAT1]]="","",MATCH(NOTA[[#This Row],[CONCAT1]],[3]!db[NB NOTA_C],0)+1)</f>
        <v/>
      </c>
    </row>
    <row r="616" spans="1:42" ht="20.100000000000001" customHeight="1" x14ac:dyDescent="0.25">
      <c r="A616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8" t="str">
        <f>IF(NOTA[[#This Row],[ID_P]]="","",MATCH(NOTA[[#This Row],[ID_P]],[1]!B_MSK[N_ID],0))</f>
        <v/>
      </c>
      <c r="D616" s="118" t="str">
        <f ca="1">IF(NOTA[[#This Row],[NAMA BARANG]]="","",INDEX(NOTA[ID],MATCH(,INDIRECT(ADDRESS(ROW(NOTA[ID]),COLUMN(NOTA[ID]))&amp;":"&amp;ADDRESS(ROW(),COLUMN(NOTA[ID]))),-1)))</f>
        <v/>
      </c>
      <c r="E616" s="119"/>
      <c r="F616" s="120"/>
      <c r="G616" s="120"/>
      <c r="H616" s="121"/>
      <c r="I616" s="120"/>
      <c r="J616" s="122"/>
      <c r="K616" s="120"/>
      <c r="L616" s="120"/>
      <c r="M616" s="123"/>
      <c r="N616" s="120"/>
      <c r="O616" s="120"/>
      <c r="P616" s="117"/>
      <c r="Q616" s="124"/>
      <c r="R616" s="123"/>
      <c r="S616" s="125"/>
      <c r="T616" s="125"/>
      <c r="U616" s="126"/>
      <c r="V616" s="78"/>
      <c r="W616" s="126" t="str">
        <f>IF(NOTA[[#This Row],[HARGA/ CTN]]="",NOTA[[#This Row],[JUMLAH_H]],NOTA[[#This Row],[HARGA/ CTN]]*IF(NOTA[[#This Row],[C]]="",0,NOTA[[#This Row],[C]]))</f>
        <v/>
      </c>
      <c r="X616" s="126" t="str">
        <f>IF(NOTA[[#This Row],[JUMLAH]]="","",NOTA[[#This Row],[JUMLAH]]*NOTA[[#This Row],[DISC 1]])</f>
        <v/>
      </c>
      <c r="Y616" s="126" t="str">
        <f>IF(NOTA[[#This Row],[JUMLAH]]="","",(NOTA[[#This Row],[JUMLAH]]-NOTA[[#This Row],[DISC 1-]])*NOTA[[#This Row],[DISC 2]])</f>
        <v/>
      </c>
      <c r="Z616" s="126" t="str">
        <f>IF(NOTA[[#This Row],[JUMLAH]]="","",NOTA[[#This Row],[DISC 1-]]+NOTA[[#This Row],[DISC 2-]])</f>
        <v/>
      </c>
      <c r="AA616" s="126" t="str">
        <f>IF(NOTA[[#This Row],[JUMLAH]]="","",NOTA[[#This Row],[JUMLAH]]-NOTA[[#This Row],[DISC]])</f>
        <v/>
      </c>
      <c r="AB61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126" t="str">
        <f>IF(OR(NOTA[[#This Row],[QTY]]="",NOTA[[#This Row],[HARGA SATUAN]]="",),"",NOTA[[#This Row],[QTY]]*NOTA[[#This Row],[HARGA SATUAN]])</f>
        <v/>
      </c>
      <c r="AF616" s="122" t="str">
        <f ca="1">IF(NOTA[ID_H]="","",INDEX(NOTA[TANGGAL],MATCH(,INDIRECT(ADDRESS(ROW(NOTA[TANGGAL]),COLUMN(NOTA[TANGGAL]))&amp;":"&amp;ADDRESS(ROW(),COLUMN(NOTA[TANGGAL]))),-1)))</f>
        <v/>
      </c>
      <c r="AG616" s="117" t="str">
        <f ca="1">IF(NOTA[[#This Row],[NAMA BARANG]]="","",INDEX(NOTA[SUPPLIER],MATCH(,INDIRECT(ADDRESS(ROW(NOTA[ID]),COLUMN(NOTA[ID]))&amp;":"&amp;ADDRESS(ROW(),COLUMN(NOTA[ID]))),-1)))</f>
        <v/>
      </c>
      <c r="AH616" s="117" t="str">
        <f ca="1">IF(NOTA[[#This Row],[ID_H]]="","",IF(NOTA[[#This Row],[FAKTUR]]="",INDIRECT(ADDRESS(ROW()-1,COLUMN())),NOTA[[#This Row],[FAKTUR]]))</f>
        <v/>
      </c>
      <c r="AI616" s="27" t="str">
        <f ca="1">IF(NOTA[[#This Row],[ID]]="","",COUNTIF(NOTA[ID_H],NOTA[[#This Row],[ID_H]]))</f>
        <v/>
      </c>
      <c r="AJ616" s="27" t="str">
        <f ca="1">IF(NOTA[[#This Row],[TGL.NOTA]]="",IF(NOTA[[#This Row],[SUPPLIER_H]]="","",AJ615),MONTH(NOTA[[#This Row],[TGL.NOTA]]))</f>
        <v/>
      </c>
      <c r="AK616" s="27" t="str">
        <f>LOWER(SUBSTITUTE(SUBSTITUTE(SUBSTITUTE(SUBSTITUTE(SUBSTITUTE(SUBSTITUTE(SUBSTITUTE(SUBSTITUTE(SUBSTITUTE(NOTA[NAMA BARANG]," ",),".",""),"-",""),"(",""),")",""),",",""),"/",""),"""",""),"+",""))</f>
        <v/>
      </c>
      <c r="AL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6" s="27" t="str">
        <f>IF(NOTA[[#This Row],[CONCAT4]]="","",_xlfn.IFNA(MATCH(NOTA[[#This Row],[CONCAT4]],[2]!RAW[CONCAT_H],0),FALSE))</f>
        <v/>
      </c>
      <c r="AP616" s="146" t="str">
        <f>IF(NOTA[[#This Row],[CONCAT1]]="","",MATCH(NOTA[[#This Row],[CONCAT1]],[3]!db[NB NOTA_C],0)+1)</f>
        <v/>
      </c>
    </row>
    <row r="617" spans="1:42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8" t="str">
        <f>IF(NOTA[[#This Row],[ID_P]]="","",MATCH(NOTA[[#This Row],[ID_P]],[1]!B_MSK[N_ID],0))</f>
        <v/>
      </c>
      <c r="D617" s="118" t="str">
        <f ca="1">IF(NOTA[[#This Row],[NAMA BARANG]]="","",INDEX(NOTA[ID],MATCH(,INDIRECT(ADDRESS(ROW(NOTA[ID]),COLUMN(NOTA[ID]))&amp;":"&amp;ADDRESS(ROW(),COLUMN(NOTA[ID]))),-1)))</f>
        <v/>
      </c>
      <c r="E617" s="119"/>
      <c r="F617" s="120"/>
      <c r="G617" s="120"/>
      <c r="H617" s="121"/>
      <c r="I617" s="120"/>
      <c r="J617" s="122"/>
      <c r="K617" s="120"/>
      <c r="L617" s="120"/>
      <c r="M617" s="123"/>
      <c r="N617" s="120"/>
      <c r="O617" s="120"/>
      <c r="P617" s="117"/>
      <c r="Q617" s="124"/>
      <c r="R617" s="123"/>
      <c r="S617" s="125"/>
      <c r="T617" s="125"/>
      <c r="U617" s="126"/>
      <c r="V617" s="78"/>
      <c r="W617" s="126" t="str">
        <f>IF(NOTA[[#This Row],[HARGA/ CTN]]="",NOTA[[#This Row],[JUMLAH_H]],NOTA[[#This Row],[HARGA/ CTN]]*IF(NOTA[[#This Row],[C]]="",0,NOTA[[#This Row],[C]]))</f>
        <v/>
      </c>
      <c r="X617" s="126" t="str">
        <f>IF(NOTA[[#This Row],[JUMLAH]]="","",NOTA[[#This Row],[JUMLAH]]*NOTA[[#This Row],[DISC 1]])</f>
        <v/>
      </c>
      <c r="Y617" s="126" t="str">
        <f>IF(NOTA[[#This Row],[JUMLAH]]="","",(NOTA[[#This Row],[JUMLAH]]-NOTA[[#This Row],[DISC 1-]])*NOTA[[#This Row],[DISC 2]])</f>
        <v/>
      </c>
      <c r="Z617" s="126" t="str">
        <f>IF(NOTA[[#This Row],[JUMLAH]]="","",NOTA[[#This Row],[DISC 1-]]+NOTA[[#This Row],[DISC 2-]])</f>
        <v/>
      </c>
      <c r="AA617" s="126" t="str">
        <f>IF(NOTA[[#This Row],[JUMLAH]]="","",NOTA[[#This Row],[JUMLAH]]-NOTA[[#This Row],[DISC]])</f>
        <v/>
      </c>
      <c r="AB61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126" t="str">
        <f>IF(OR(NOTA[[#This Row],[QTY]]="",NOTA[[#This Row],[HARGA SATUAN]]="",),"",NOTA[[#This Row],[QTY]]*NOTA[[#This Row],[HARGA SATUAN]])</f>
        <v/>
      </c>
      <c r="AF617" s="122" t="str">
        <f ca="1">IF(NOTA[ID_H]="","",INDEX(NOTA[TANGGAL],MATCH(,INDIRECT(ADDRESS(ROW(NOTA[TANGGAL]),COLUMN(NOTA[TANGGAL]))&amp;":"&amp;ADDRESS(ROW(),COLUMN(NOTA[TANGGAL]))),-1)))</f>
        <v/>
      </c>
      <c r="AG617" s="117" t="str">
        <f ca="1">IF(NOTA[[#This Row],[NAMA BARANG]]="","",INDEX(NOTA[SUPPLIER],MATCH(,INDIRECT(ADDRESS(ROW(NOTA[ID]),COLUMN(NOTA[ID]))&amp;":"&amp;ADDRESS(ROW(),COLUMN(NOTA[ID]))),-1)))</f>
        <v/>
      </c>
      <c r="AH617" s="117" t="str">
        <f ca="1">IF(NOTA[[#This Row],[ID_H]]="","",IF(NOTA[[#This Row],[FAKTUR]]="",INDIRECT(ADDRESS(ROW()-1,COLUMN())),NOTA[[#This Row],[FAKTUR]]))</f>
        <v/>
      </c>
      <c r="AI617" s="27" t="str">
        <f ca="1">IF(NOTA[[#This Row],[ID]]="","",COUNTIF(NOTA[ID_H],NOTA[[#This Row],[ID_H]]))</f>
        <v/>
      </c>
      <c r="AJ617" s="27" t="str">
        <f ca="1">IF(NOTA[[#This Row],[TGL.NOTA]]="",IF(NOTA[[#This Row],[SUPPLIER_H]]="","",AJ616),MONTH(NOTA[[#This Row],[TGL.NOTA]]))</f>
        <v/>
      </c>
      <c r="AK617" s="27" t="str">
        <f>LOWER(SUBSTITUTE(SUBSTITUTE(SUBSTITUTE(SUBSTITUTE(SUBSTITUTE(SUBSTITUTE(SUBSTITUTE(SUBSTITUTE(SUBSTITUTE(NOTA[NAMA BARANG]," ",),".",""),"-",""),"(",""),")",""),",",""),"/",""),"""",""),"+",""))</f>
        <v/>
      </c>
      <c r="AL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7" s="27" t="str">
        <f>IF(NOTA[[#This Row],[CONCAT4]]="","",_xlfn.IFNA(MATCH(NOTA[[#This Row],[CONCAT4]],[2]!RAW[CONCAT_H],0),FALSE))</f>
        <v/>
      </c>
      <c r="AP617" s="146" t="str">
        <f>IF(NOTA[[#This Row],[CONCAT1]]="","",MATCH(NOTA[[#This Row],[CONCAT1]],[3]!db[NB NOTA_C],0)+1)</f>
        <v/>
      </c>
    </row>
    <row r="618" spans="1:42" ht="20.100000000000001" customHeight="1" x14ac:dyDescent="0.25">
      <c r="A618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118" t="str">
        <f>IF(NOTA[[#This Row],[ID_P]]="","",MATCH(NOTA[[#This Row],[ID_P]],[1]!B_MSK[N_ID],0))</f>
        <v/>
      </c>
      <c r="D618" s="118" t="str">
        <f ca="1">IF(NOTA[[#This Row],[NAMA BARANG]]="","",INDEX(NOTA[ID],MATCH(,INDIRECT(ADDRESS(ROW(NOTA[ID]),COLUMN(NOTA[ID]))&amp;":"&amp;ADDRESS(ROW(),COLUMN(NOTA[ID]))),-1)))</f>
        <v/>
      </c>
      <c r="E618" s="119"/>
      <c r="F618" s="120"/>
      <c r="G618" s="120"/>
      <c r="H618" s="121"/>
      <c r="I618" s="120"/>
      <c r="J618" s="122"/>
      <c r="K618" s="120"/>
      <c r="L618" s="120"/>
      <c r="M618" s="123"/>
      <c r="N618" s="120"/>
      <c r="O618" s="120"/>
      <c r="P618" s="117"/>
      <c r="Q618" s="124"/>
      <c r="R618" s="123"/>
      <c r="S618" s="125"/>
      <c r="T618" s="125"/>
      <c r="U618" s="126"/>
      <c r="V618" s="78"/>
      <c r="W618" s="126" t="str">
        <f>IF(NOTA[[#This Row],[HARGA/ CTN]]="",NOTA[[#This Row],[JUMLAH_H]],NOTA[[#This Row],[HARGA/ CTN]]*IF(NOTA[[#This Row],[C]]="",0,NOTA[[#This Row],[C]]))</f>
        <v/>
      </c>
      <c r="X618" s="126" t="str">
        <f>IF(NOTA[[#This Row],[JUMLAH]]="","",NOTA[[#This Row],[JUMLAH]]*NOTA[[#This Row],[DISC 1]])</f>
        <v/>
      </c>
      <c r="Y618" s="126" t="str">
        <f>IF(NOTA[[#This Row],[JUMLAH]]="","",(NOTA[[#This Row],[JUMLAH]]-NOTA[[#This Row],[DISC 1-]])*NOTA[[#This Row],[DISC 2]])</f>
        <v/>
      </c>
      <c r="Z618" s="126" t="str">
        <f>IF(NOTA[[#This Row],[JUMLAH]]="","",NOTA[[#This Row],[DISC 1-]]+NOTA[[#This Row],[DISC 2-]])</f>
        <v/>
      </c>
      <c r="AA618" s="126" t="str">
        <f>IF(NOTA[[#This Row],[JUMLAH]]="","",NOTA[[#This Row],[JUMLAH]]-NOTA[[#This Row],[DISC]])</f>
        <v/>
      </c>
      <c r="AB618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126" t="str">
        <f>IF(OR(NOTA[[#This Row],[QTY]]="",NOTA[[#This Row],[HARGA SATUAN]]="",),"",NOTA[[#This Row],[QTY]]*NOTA[[#This Row],[HARGA SATUAN]])</f>
        <v/>
      </c>
      <c r="AF618" s="122" t="str">
        <f ca="1">IF(NOTA[ID_H]="","",INDEX(NOTA[TANGGAL],MATCH(,INDIRECT(ADDRESS(ROW(NOTA[TANGGAL]),COLUMN(NOTA[TANGGAL]))&amp;":"&amp;ADDRESS(ROW(),COLUMN(NOTA[TANGGAL]))),-1)))</f>
        <v/>
      </c>
      <c r="AG618" s="117" t="str">
        <f ca="1">IF(NOTA[[#This Row],[NAMA BARANG]]="","",INDEX(NOTA[SUPPLIER],MATCH(,INDIRECT(ADDRESS(ROW(NOTA[ID]),COLUMN(NOTA[ID]))&amp;":"&amp;ADDRESS(ROW(),COLUMN(NOTA[ID]))),-1)))</f>
        <v/>
      </c>
      <c r="AH618" s="117" t="str">
        <f ca="1">IF(NOTA[[#This Row],[ID_H]]="","",IF(NOTA[[#This Row],[FAKTUR]]="",INDIRECT(ADDRESS(ROW()-1,COLUMN())),NOTA[[#This Row],[FAKTUR]]))</f>
        <v/>
      </c>
      <c r="AI618" s="27" t="str">
        <f ca="1">IF(NOTA[[#This Row],[ID]]="","",COUNTIF(NOTA[ID_H],NOTA[[#This Row],[ID_H]]))</f>
        <v/>
      </c>
      <c r="AJ618" s="27" t="str">
        <f ca="1">IF(NOTA[[#This Row],[TGL.NOTA]]="",IF(NOTA[[#This Row],[SUPPLIER_H]]="","",AJ617),MONTH(NOTA[[#This Row],[TGL.NOTA]]))</f>
        <v/>
      </c>
      <c r="AK618" s="27" t="str">
        <f>LOWER(SUBSTITUTE(SUBSTITUTE(SUBSTITUTE(SUBSTITUTE(SUBSTITUTE(SUBSTITUTE(SUBSTITUTE(SUBSTITUTE(SUBSTITUTE(NOTA[NAMA BARANG]," ",),".",""),"-",""),"(",""),")",""),",",""),"/",""),"""",""),"+",""))</f>
        <v/>
      </c>
      <c r="AL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8" s="27" t="str">
        <f>IF(NOTA[[#This Row],[CONCAT4]]="","",_xlfn.IFNA(MATCH(NOTA[[#This Row],[CONCAT4]],[2]!RAW[CONCAT_H],0),FALSE))</f>
        <v/>
      </c>
      <c r="AP618" s="146" t="str">
        <f>IF(NOTA[[#This Row],[CONCAT1]]="","",MATCH(NOTA[[#This Row],[CONCAT1]],[3]!db[NB NOTA_C],0)+1)</f>
        <v/>
      </c>
    </row>
    <row r="619" spans="1:42" ht="20.100000000000001" customHeight="1" x14ac:dyDescent="0.25">
      <c r="A619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8" t="str">
        <f>IF(NOTA[[#This Row],[ID_P]]="","",MATCH(NOTA[[#This Row],[ID_P]],[1]!B_MSK[N_ID],0))</f>
        <v/>
      </c>
      <c r="D619" s="118" t="str">
        <f ca="1">IF(NOTA[[#This Row],[NAMA BARANG]]="","",INDEX(NOTA[ID],MATCH(,INDIRECT(ADDRESS(ROW(NOTA[ID]),COLUMN(NOTA[ID]))&amp;":"&amp;ADDRESS(ROW(),COLUMN(NOTA[ID]))),-1)))</f>
        <v/>
      </c>
      <c r="E619" s="119"/>
      <c r="F619" s="120"/>
      <c r="G619" s="120"/>
      <c r="H619" s="121"/>
      <c r="I619" s="120"/>
      <c r="J619" s="122"/>
      <c r="K619" s="120"/>
      <c r="L619" s="120"/>
      <c r="M619" s="123"/>
      <c r="N619" s="120"/>
      <c r="O619" s="120"/>
      <c r="P619" s="117"/>
      <c r="Q619" s="124"/>
      <c r="R619" s="123"/>
      <c r="S619" s="125"/>
      <c r="T619" s="125"/>
      <c r="U619" s="126"/>
      <c r="V619" s="78"/>
      <c r="W619" s="126" t="str">
        <f>IF(NOTA[[#This Row],[HARGA/ CTN]]="",NOTA[[#This Row],[JUMLAH_H]],NOTA[[#This Row],[HARGA/ CTN]]*IF(NOTA[[#This Row],[C]]="",0,NOTA[[#This Row],[C]]))</f>
        <v/>
      </c>
      <c r="X619" s="126" t="str">
        <f>IF(NOTA[[#This Row],[JUMLAH]]="","",NOTA[[#This Row],[JUMLAH]]*NOTA[[#This Row],[DISC 1]])</f>
        <v/>
      </c>
      <c r="Y619" s="126" t="str">
        <f>IF(NOTA[[#This Row],[JUMLAH]]="","",(NOTA[[#This Row],[JUMLAH]]-NOTA[[#This Row],[DISC 1-]])*NOTA[[#This Row],[DISC 2]])</f>
        <v/>
      </c>
      <c r="Z619" s="126" t="str">
        <f>IF(NOTA[[#This Row],[JUMLAH]]="","",NOTA[[#This Row],[DISC 1-]]+NOTA[[#This Row],[DISC 2-]])</f>
        <v/>
      </c>
      <c r="AA619" s="126" t="str">
        <f>IF(NOTA[[#This Row],[JUMLAH]]="","",NOTA[[#This Row],[JUMLAH]]-NOTA[[#This Row],[DISC]])</f>
        <v/>
      </c>
      <c r="AB619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126" t="str">
        <f>IF(OR(NOTA[[#This Row],[QTY]]="",NOTA[[#This Row],[HARGA SATUAN]]="",),"",NOTA[[#This Row],[QTY]]*NOTA[[#This Row],[HARGA SATUAN]])</f>
        <v/>
      </c>
      <c r="AF619" s="122" t="str">
        <f ca="1">IF(NOTA[ID_H]="","",INDEX(NOTA[TANGGAL],MATCH(,INDIRECT(ADDRESS(ROW(NOTA[TANGGAL]),COLUMN(NOTA[TANGGAL]))&amp;":"&amp;ADDRESS(ROW(),COLUMN(NOTA[TANGGAL]))),-1)))</f>
        <v/>
      </c>
      <c r="AG619" s="117" t="str">
        <f ca="1">IF(NOTA[[#This Row],[NAMA BARANG]]="","",INDEX(NOTA[SUPPLIER],MATCH(,INDIRECT(ADDRESS(ROW(NOTA[ID]),COLUMN(NOTA[ID]))&amp;":"&amp;ADDRESS(ROW(),COLUMN(NOTA[ID]))),-1)))</f>
        <v/>
      </c>
      <c r="AH619" s="117" t="str">
        <f ca="1">IF(NOTA[[#This Row],[ID_H]]="","",IF(NOTA[[#This Row],[FAKTUR]]="",INDIRECT(ADDRESS(ROW()-1,COLUMN())),NOTA[[#This Row],[FAKTUR]]))</f>
        <v/>
      </c>
      <c r="AI619" s="27" t="str">
        <f ca="1">IF(NOTA[[#This Row],[ID]]="","",COUNTIF(NOTA[ID_H],NOTA[[#This Row],[ID_H]]))</f>
        <v/>
      </c>
      <c r="AJ619" s="27" t="str">
        <f ca="1">IF(NOTA[[#This Row],[TGL.NOTA]]="",IF(NOTA[[#This Row],[SUPPLIER_H]]="","",AJ618),MONTH(NOTA[[#This Row],[TGL.NOTA]]))</f>
        <v/>
      </c>
      <c r="AK619" s="27" t="str">
        <f>LOWER(SUBSTITUTE(SUBSTITUTE(SUBSTITUTE(SUBSTITUTE(SUBSTITUTE(SUBSTITUTE(SUBSTITUTE(SUBSTITUTE(SUBSTITUTE(NOTA[NAMA BARANG]," ",),".",""),"-",""),"(",""),")",""),",",""),"/",""),"""",""),"+",""))</f>
        <v/>
      </c>
      <c r="AL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9" s="27" t="str">
        <f>IF(NOTA[[#This Row],[CONCAT4]]="","",_xlfn.IFNA(MATCH(NOTA[[#This Row],[CONCAT4]],[2]!RAW[CONCAT_H],0),FALSE))</f>
        <v/>
      </c>
      <c r="AP619" s="146" t="str">
        <f>IF(NOTA[[#This Row],[CONCAT1]]="","",MATCH(NOTA[[#This Row],[CONCAT1]],[3]!db[NB NOTA_C],0)+1)</f>
        <v/>
      </c>
    </row>
    <row r="620" spans="1:42" ht="20.100000000000001" customHeight="1" x14ac:dyDescent="0.25">
      <c r="A620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8" t="str">
        <f>IF(NOTA[[#This Row],[ID_P]]="","",MATCH(NOTA[[#This Row],[ID_P]],[1]!B_MSK[N_ID],0))</f>
        <v/>
      </c>
      <c r="D620" s="118" t="str">
        <f ca="1">IF(NOTA[[#This Row],[NAMA BARANG]]="","",INDEX(NOTA[ID],MATCH(,INDIRECT(ADDRESS(ROW(NOTA[ID]),COLUMN(NOTA[ID]))&amp;":"&amp;ADDRESS(ROW(),COLUMN(NOTA[ID]))),-1)))</f>
        <v/>
      </c>
      <c r="E620" s="119"/>
      <c r="F620" s="120"/>
      <c r="G620" s="120"/>
      <c r="H620" s="121"/>
      <c r="I620" s="120"/>
      <c r="J620" s="122"/>
      <c r="K620" s="120"/>
      <c r="L620" s="120"/>
      <c r="M620" s="123"/>
      <c r="N620" s="120"/>
      <c r="O620" s="120"/>
      <c r="P620" s="117"/>
      <c r="Q620" s="124"/>
      <c r="R620" s="123"/>
      <c r="S620" s="125"/>
      <c r="T620" s="125"/>
      <c r="U620" s="126"/>
      <c r="V620" s="78"/>
      <c r="W620" s="126" t="str">
        <f>IF(NOTA[[#This Row],[HARGA/ CTN]]="",NOTA[[#This Row],[JUMLAH_H]],NOTA[[#This Row],[HARGA/ CTN]]*IF(NOTA[[#This Row],[C]]="",0,NOTA[[#This Row],[C]]))</f>
        <v/>
      </c>
      <c r="X620" s="126" t="str">
        <f>IF(NOTA[[#This Row],[JUMLAH]]="","",NOTA[[#This Row],[JUMLAH]]*NOTA[[#This Row],[DISC 1]])</f>
        <v/>
      </c>
      <c r="Y620" s="126" t="str">
        <f>IF(NOTA[[#This Row],[JUMLAH]]="","",(NOTA[[#This Row],[JUMLAH]]-NOTA[[#This Row],[DISC 1-]])*NOTA[[#This Row],[DISC 2]])</f>
        <v/>
      </c>
      <c r="Z620" s="126" t="str">
        <f>IF(NOTA[[#This Row],[JUMLAH]]="","",NOTA[[#This Row],[DISC 1-]]+NOTA[[#This Row],[DISC 2-]])</f>
        <v/>
      </c>
      <c r="AA620" s="126" t="str">
        <f>IF(NOTA[[#This Row],[JUMLAH]]="","",NOTA[[#This Row],[JUMLAH]]-NOTA[[#This Row],[DISC]])</f>
        <v/>
      </c>
      <c r="AB620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126" t="str">
        <f>IF(OR(NOTA[[#This Row],[QTY]]="",NOTA[[#This Row],[HARGA SATUAN]]="",),"",NOTA[[#This Row],[QTY]]*NOTA[[#This Row],[HARGA SATUAN]])</f>
        <v/>
      </c>
      <c r="AF620" s="122" t="str">
        <f ca="1">IF(NOTA[ID_H]="","",INDEX(NOTA[TANGGAL],MATCH(,INDIRECT(ADDRESS(ROW(NOTA[TANGGAL]),COLUMN(NOTA[TANGGAL]))&amp;":"&amp;ADDRESS(ROW(),COLUMN(NOTA[TANGGAL]))),-1)))</f>
        <v/>
      </c>
      <c r="AG620" s="117" t="str">
        <f ca="1">IF(NOTA[[#This Row],[NAMA BARANG]]="","",INDEX(NOTA[SUPPLIER],MATCH(,INDIRECT(ADDRESS(ROW(NOTA[ID]),COLUMN(NOTA[ID]))&amp;":"&amp;ADDRESS(ROW(),COLUMN(NOTA[ID]))),-1)))</f>
        <v/>
      </c>
      <c r="AH620" s="117" t="str">
        <f ca="1">IF(NOTA[[#This Row],[ID_H]]="","",IF(NOTA[[#This Row],[FAKTUR]]="",INDIRECT(ADDRESS(ROW()-1,COLUMN())),NOTA[[#This Row],[FAKTUR]]))</f>
        <v/>
      </c>
      <c r="AI620" s="27" t="str">
        <f ca="1">IF(NOTA[[#This Row],[ID]]="","",COUNTIF(NOTA[ID_H],NOTA[[#This Row],[ID_H]]))</f>
        <v/>
      </c>
      <c r="AJ620" s="27" t="str">
        <f ca="1">IF(NOTA[[#This Row],[TGL.NOTA]]="",IF(NOTA[[#This Row],[SUPPLIER_H]]="","",AJ619),MONTH(NOTA[[#This Row],[TGL.NOTA]]))</f>
        <v/>
      </c>
      <c r="AK620" s="27" t="str">
        <f>LOWER(SUBSTITUTE(SUBSTITUTE(SUBSTITUTE(SUBSTITUTE(SUBSTITUTE(SUBSTITUTE(SUBSTITUTE(SUBSTITUTE(SUBSTITUTE(NOTA[NAMA BARANG]," ",),".",""),"-",""),"(",""),")",""),",",""),"/",""),"""",""),"+",""))</f>
        <v/>
      </c>
      <c r="AL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0" s="27" t="str">
        <f>IF(NOTA[[#This Row],[CONCAT4]]="","",_xlfn.IFNA(MATCH(NOTA[[#This Row],[CONCAT4]],[2]!RAW[CONCAT_H],0),FALSE))</f>
        <v/>
      </c>
      <c r="AP620" s="146" t="str">
        <f>IF(NOTA[[#This Row],[CONCAT1]]="","",MATCH(NOTA[[#This Row],[CONCAT1]],[3]!db[NB NOTA_C],0)+1)</f>
        <v/>
      </c>
    </row>
    <row r="621" spans="1:42" ht="20.100000000000001" customHeight="1" x14ac:dyDescent="0.25">
      <c r="A621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8" t="str">
        <f>IF(NOTA[[#This Row],[ID_P]]="","",MATCH(NOTA[[#This Row],[ID_P]],[1]!B_MSK[N_ID],0))</f>
        <v/>
      </c>
      <c r="D621" s="118" t="str">
        <f ca="1">IF(NOTA[[#This Row],[NAMA BARANG]]="","",INDEX(NOTA[ID],MATCH(,INDIRECT(ADDRESS(ROW(NOTA[ID]),COLUMN(NOTA[ID]))&amp;":"&amp;ADDRESS(ROW(),COLUMN(NOTA[ID]))),-1)))</f>
        <v/>
      </c>
      <c r="E621" s="119"/>
      <c r="F621" s="120"/>
      <c r="G621" s="120"/>
      <c r="H621" s="121"/>
      <c r="I621" s="120"/>
      <c r="J621" s="122"/>
      <c r="K621" s="120"/>
      <c r="M621" s="123"/>
      <c r="N621" s="120"/>
      <c r="O621" s="120"/>
      <c r="P621" s="117"/>
      <c r="Q621" s="124"/>
      <c r="R621" s="123"/>
      <c r="S621" s="125"/>
      <c r="T621" s="125"/>
      <c r="U621" s="126"/>
      <c r="V621" s="78"/>
      <c r="W621" s="126" t="str">
        <f>IF(NOTA[[#This Row],[HARGA/ CTN]]="",NOTA[[#This Row],[JUMLAH_H]],NOTA[[#This Row],[HARGA/ CTN]]*IF(NOTA[[#This Row],[C]]="",0,NOTA[[#This Row],[C]]))</f>
        <v/>
      </c>
      <c r="X621" s="126" t="str">
        <f>IF(NOTA[[#This Row],[JUMLAH]]="","",NOTA[[#This Row],[JUMLAH]]*NOTA[[#This Row],[DISC 1]])</f>
        <v/>
      </c>
      <c r="Y621" s="126" t="str">
        <f>IF(NOTA[[#This Row],[JUMLAH]]="","",(NOTA[[#This Row],[JUMLAH]]-NOTA[[#This Row],[DISC 1-]])*NOTA[[#This Row],[DISC 2]])</f>
        <v/>
      </c>
      <c r="Z621" s="126" t="str">
        <f>IF(NOTA[[#This Row],[JUMLAH]]="","",NOTA[[#This Row],[DISC 1-]]+NOTA[[#This Row],[DISC 2-]])</f>
        <v/>
      </c>
      <c r="AA621" s="126" t="str">
        <f>IF(NOTA[[#This Row],[JUMLAH]]="","",NOTA[[#This Row],[JUMLAH]]-NOTA[[#This Row],[DISC]])</f>
        <v/>
      </c>
      <c r="AB621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126" t="str">
        <f>IF(OR(NOTA[[#This Row],[QTY]]="",NOTA[[#This Row],[HARGA SATUAN]]="",),"",NOTA[[#This Row],[QTY]]*NOTA[[#This Row],[HARGA SATUAN]])</f>
        <v/>
      </c>
      <c r="AF621" s="122" t="str">
        <f ca="1">IF(NOTA[ID_H]="","",INDEX(NOTA[TANGGAL],MATCH(,INDIRECT(ADDRESS(ROW(NOTA[TANGGAL]),COLUMN(NOTA[TANGGAL]))&amp;":"&amp;ADDRESS(ROW(),COLUMN(NOTA[TANGGAL]))),-1)))</f>
        <v/>
      </c>
      <c r="AG621" s="117" t="str">
        <f ca="1">IF(NOTA[[#This Row],[NAMA BARANG]]="","",INDEX(NOTA[SUPPLIER],MATCH(,INDIRECT(ADDRESS(ROW(NOTA[ID]),COLUMN(NOTA[ID]))&amp;":"&amp;ADDRESS(ROW(),COLUMN(NOTA[ID]))),-1)))</f>
        <v/>
      </c>
      <c r="AH621" s="117" t="str">
        <f ca="1">IF(NOTA[[#This Row],[ID_H]]="","",IF(NOTA[[#This Row],[FAKTUR]]="",INDIRECT(ADDRESS(ROW()-1,COLUMN())),NOTA[[#This Row],[FAKTUR]]))</f>
        <v/>
      </c>
      <c r="AI621" s="27" t="str">
        <f ca="1">IF(NOTA[[#This Row],[ID]]="","",COUNTIF(NOTA[ID_H],NOTA[[#This Row],[ID_H]]))</f>
        <v/>
      </c>
      <c r="AJ621" s="27" t="str">
        <f ca="1">IF(NOTA[[#This Row],[TGL.NOTA]]="",IF(NOTA[[#This Row],[SUPPLIER_H]]="","",AJ620),MONTH(NOTA[[#This Row],[TGL.NOTA]]))</f>
        <v/>
      </c>
      <c r="AK621" s="27" t="str">
        <f>LOWER(SUBSTITUTE(SUBSTITUTE(SUBSTITUTE(SUBSTITUTE(SUBSTITUTE(SUBSTITUTE(SUBSTITUTE(SUBSTITUTE(SUBSTITUTE(NOTA[NAMA BARANG]," ",),".",""),"-",""),"(",""),")",""),",",""),"/",""),"""",""),"+",""))</f>
        <v/>
      </c>
      <c r="AL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1" s="27" t="str">
        <f>IF(NOTA[[#This Row],[CONCAT4]]="","",_xlfn.IFNA(MATCH(NOTA[[#This Row],[CONCAT4]],[2]!RAW[CONCAT_H],0),FALSE))</f>
        <v/>
      </c>
      <c r="AP621" s="146" t="str">
        <f>IF(NOTA[[#This Row],[CONCAT1]]="","",MATCH(NOTA[[#This Row],[CONCAT1]],[3]!db[NB NOTA_C],0)+1)</f>
        <v/>
      </c>
    </row>
    <row r="622" spans="1:42" ht="20.100000000000001" customHeight="1" x14ac:dyDescent="0.25">
      <c r="A622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8" t="str">
        <f>IF(NOTA[[#This Row],[ID_P]]="","",MATCH(NOTA[[#This Row],[ID_P]],[1]!B_MSK[N_ID],0))</f>
        <v/>
      </c>
      <c r="D622" s="118" t="str">
        <f ca="1">IF(NOTA[[#This Row],[NAMA BARANG]]="","",INDEX(NOTA[ID],MATCH(,INDIRECT(ADDRESS(ROW(NOTA[ID]),COLUMN(NOTA[ID]))&amp;":"&amp;ADDRESS(ROW(),COLUMN(NOTA[ID]))),-1)))</f>
        <v/>
      </c>
      <c r="E622" s="119"/>
      <c r="F622" s="120"/>
      <c r="G622" s="120"/>
      <c r="H622" s="121"/>
      <c r="I622" s="120"/>
      <c r="J622" s="122"/>
      <c r="K622" s="120"/>
      <c r="L622" s="120"/>
      <c r="M622" s="123"/>
      <c r="N622" s="120"/>
      <c r="O622" s="120"/>
      <c r="P622" s="117"/>
      <c r="Q622" s="124"/>
      <c r="R622" s="123"/>
      <c r="S622" s="125"/>
      <c r="T622" s="125"/>
      <c r="U622" s="126"/>
      <c r="V622" s="78"/>
      <c r="W622" s="126" t="str">
        <f>IF(NOTA[[#This Row],[HARGA/ CTN]]="",NOTA[[#This Row],[JUMLAH_H]],NOTA[[#This Row],[HARGA/ CTN]]*IF(NOTA[[#This Row],[C]]="",0,NOTA[[#This Row],[C]]))</f>
        <v/>
      </c>
      <c r="X622" s="126" t="str">
        <f>IF(NOTA[[#This Row],[JUMLAH]]="","",NOTA[[#This Row],[JUMLAH]]*NOTA[[#This Row],[DISC 1]])</f>
        <v/>
      </c>
      <c r="Y622" s="126" t="str">
        <f>IF(NOTA[[#This Row],[JUMLAH]]="","",(NOTA[[#This Row],[JUMLAH]]-NOTA[[#This Row],[DISC 1-]])*NOTA[[#This Row],[DISC 2]])</f>
        <v/>
      </c>
      <c r="Z622" s="126" t="str">
        <f>IF(NOTA[[#This Row],[JUMLAH]]="","",NOTA[[#This Row],[DISC 1-]]+NOTA[[#This Row],[DISC 2-]])</f>
        <v/>
      </c>
      <c r="AA622" s="126" t="str">
        <f>IF(NOTA[[#This Row],[JUMLAH]]="","",NOTA[[#This Row],[JUMLAH]]-NOTA[[#This Row],[DISC]])</f>
        <v/>
      </c>
      <c r="AB622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126" t="str">
        <f>IF(OR(NOTA[[#This Row],[QTY]]="",NOTA[[#This Row],[HARGA SATUAN]]="",),"",NOTA[[#This Row],[QTY]]*NOTA[[#This Row],[HARGA SATUAN]])</f>
        <v/>
      </c>
      <c r="AF622" s="122" t="str">
        <f ca="1">IF(NOTA[ID_H]="","",INDEX(NOTA[TANGGAL],MATCH(,INDIRECT(ADDRESS(ROW(NOTA[TANGGAL]),COLUMN(NOTA[TANGGAL]))&amp;":"&amp;ADDRESS(ROW(),COLUMN(NOTA[TANGGAL]))),-1)))</f>
        <v/>
      </c>
      <c r="AG622" s="117" t="str">
        <f ca="1">IF(NOTA[[#This Row],[NAMA BARANG]]="","",INDEX(NOTA[SUPPLIER],MATCH(,INDIRECT(ADDRESS(ROW(NOTA[ID]),COLUMN(NOTA[ID]))&amp;":"&amp;ADDRESS(ROW(),COLUMN(NOTA[ID]))),-1)))</f>
        <v/>
      </c>
      <c r="AH622" s="117" t="str">
        <f ca="1">IF(NOTA[[#This Row],[ID_H]]="","",IF(NOTA[[#This Row],[FAKTUR]]="",INDIRECT(ADDRESS(ROW()-1,COLUMN())),NOTA[[#This Row],[FAKTUR]]))</f>
        <v/>
      </c>
      <c r="AI622" s="27" t="str">
        <f ca="1">IF(NOTA[[#This Row],[ID]]="","",COUNTIF(NOTA[ID_H],NOTA[[#This Row],[ID_H]]))</f>
        <v/>
      </c>
      <c r="AJ622" s="27" t="str">
        <f ca="1">IF(NOTA[[#This Row],[TGL.NOTA]]="",IF(NOTA[[#This Row],[SUPPLIER_H]]="","",AJ621),MONTH(NOTA[[#This Row],[TGL.NOTA]]))</f>
        <v/>
      </c>
      <c r="AK622" s="27" t="str">
        <f>LOWER(SUBSTITUTE(SUBSTITUTE(SUBSTITUTE(SUBSTITUTE(SUBSTITUTE(SUBSTITUTE(SUBSTITUTE(SUBSTITUTE(SUBSTITUTE(NOTA[NAMA BARANG]," ",),".",""),"-",""),"(",""),")",""),",",""),"/",""),"""",""),"+",""))</f>
        <v/>
      </c>
      <c r="AL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2" s="27" t="str">
        <f>IF(NOTA[[#This Row],[CONCAT4]]="","",_xlfn.IFNA(MATCH(NOTA[[#This Row],[CONCAT4]],[2]!RAW[CONCAT_H],0),FALSE))</f>
        <v/>
      </c>
      <c r="AP622" s="146" t="str">
        <f>IF(NOTA[[#This Row],[CONCAT1]]="","",MATCH(NOTA[[#This Row],[CONCAT1]],[3]!db[NB NOTA_C],0)+1)</f>
        <v/>
      </c>
    </row>
    <row r="623" spans="1:42" ht="20.100000000000001" customHeight="1" x14ac:dyDescent="0.25">
      <c r="A623" s="1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8" t="str">
        <f>IF(NOTA[[#This Row],[ID_P]]="","",MATCH(NOTA[[#This Row],[ID_P]],[1]!B_MSK[N_ID],0))</f>
        <v/>
      </c>
      <c r="D623" s="118" t="str">
        <f ca="1">IF(NOTA[[#This Row],[NAMA BARANG]]="","",INDEX(NOTA[ID],MATCH(,INDIRECT(ADDRESS(ROW(NOTA[ID]),COLUMN(NOTA[ID]))&amp;":"&amp;ADDRESS(ROW(),COLUMN(NOTA[ID]))),-1)))</f>
        <v/>
      </c>
      <c r="E623" s="119"/>
      <c r="F623" s="120"/>
      <c r="G623" s="120"/>
      <c r="H623" s="121"/>
      <c r="I623" s="120"/>
      <c r="J623" s="122"/>
      <c r="K623" s="120"/>
      <c r="M623" s="123"/>
      <c r="N623" s="120"/>
      <c r="O623" s="120"/>
      <c r="P623" s="117"/>
      <c r="Q623" s="124"/>
      <c r="R623" s="123"/>
      <c r="S623" s="125"/>
      <c r="T623" s="125"/>
      <c r="U623" s="126"/>
      <c r="V623" s="78"/>
      <c r="W623" s="126" t="str">
        <f>IF(NOTA[[#This Row],[HARGA/ CTN]]="",NOTA[[#This Row],[JUMLAH_H]],NOTA[[#This Row],[HARGA/ CTN]]*IF(NOTA[[#This Row],[C]]="",0,NOTA[[#This Row],[C]]))</f>
        <v/>
      </c>
      <c r="X623" s="126" t="str">
        <f>IF(NOTA[[#This Row],[JUMLAH]]="","",NOTA[[#This Row],[JUMLAH]]*NOTA[[#This Row],[DISC 1]])</f>
        <v/>
      </c>
      <c r="Y623" s="126" t="str">
        <f>IF(NOTA[[#This Row],[JUMLAH]]="","",(NOTA[[#This Row],[JUMLAH]]-NOTA[[#This Row],[DISC 1-]])*NOTA[[#This Row],[DISC 2]])</f>
        <v/>
      </c>
      <c r="Z623" s="126" t="str">
        <f>IF(NOTA[[#This Row],[JUMLAH]]="","",NOTA[[#This Row],[DISC 1-]]+NOTA[[#This Row],[DISC 2-]])</f>
        <v/>
      </c>
      <c r="AA623" s="126" t="str">
        <f>IF(NOTA[[#This Row],[JUMLAH]]="","",NOTA[[#This Row],[JUMLAH]]-NOTA[[#This Row],[DISC]])</f>
        <v/>
      </c>
      <c r="AB623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1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126" t="str">
        <f>IF(OR(NOTA[[#This Row],[QTY]]="",NOTA[[#This Row],[HARGA SATUAN]]="",),"",NOTA[[#This Row],[QTY]]*NOTA[[#This Row],[HARGA SATUAN]])</f>
        <v/>
      </c>
      <c r="AF623" s="122" t="str">
        <f ca="1">IF(NOTA[ID_H]="","",INDEX(NOTA[TANGGAL],MATCH(,INDIRECT(ADDRESS(ROW(NOTA[TANGGAL]),COLUMN(NOTA[TANGGAL]))&amp;":"&amp;ADDRESS(ROW(),COLUMN(NOTA[TANGGAL]))),-1)))</f>
        <v/>
      </c>
      <c r="AG623" s="117" t="str">
        <f ca="1">IF(NOTA[[#This Row],[NAMA BARANG]]="","",INDEX(NOTA[SUPPLIER],MATCH(,INDIRECT(ADDRESS(ROW(NOTA[ID]),COLUMN(NOTA[ID]))&amp;":"&amp;ADDRESS(ROW(),COLUMN(NOTA[ID]))),-1)))</f>
        <v/>
      </c>
      <c r="AH623" s="117" t="str">
        <f ca="1">IF(NOTA[[#This Row],[ID_H]]="","",IF(NOTA[[#This Row],[FAKTUR]]="",INDIRECT(ADDRESS(ROW()-1,COLUMN())),NOTA[[#This Row],[FAKTUR]]))</f>
        <v/>
      </c>
      <c r="AI623" s="27" t="str">
        <f ca="1">IF(NOTA[[#This Row],[ID]]="","",COUNTIF(NOTA[ID_H],NOTA[[#This Row],[ID_H]]))</f>
        <v/>
      </c>
      <c r="AJ623" s="27" t="str">
        <f ca="1">IF(NOTA[[#This Row],[TGL.NOTA]]="",IF(NOTA[[#This Row],[SUPPLIER_H]]="","",AJ622),MONTH(NOTA[[#This Row],[TGL.NOTA]]))</f>
        <v/>
      </c>
      <c r="AK623" s="27" t="str">
        <f>LOWER(SUBSTITUTE(SUBSTITUTE(SUBSTITUTE(SUBSTITUTE(SUBSTITUTE(SUBSTITUTE(SUBSTITUTE(SUBSTITUTE(SUBSTITUTE(NOTA[NAMA BARANG]," ",),".",""),"-",""),"(",""),")",""),",",""),"/",""),"""",""),"+",""))</f>
        <v/>
      </c>
      <c r="AL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3" s="27" t="str">
        <f>IF(NOTA[[#This Row],[CONCAT4]]="","",_xlfn.IFNA(MATCH(NOTA[[#This Row],[CONCAT4]],[2]!RAW[CONCAT_H],0),FALSE))</f>
        <v/>
      </c>
      <c r="AP623" s="146" t="str">
        <f>IF(NOTA[[#This Row],[CONCAT1]]="","",MATCH(NOTA[[#This Row],[CONCAT1]],[3]!db[NB NOTA_C],0)+1)</f>
        <v/>
      </c>
    </row>
    <row r="624" spans="1:42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7" t="str">
        <f>IF(NOTA[[#This Row],[ID_P]]="","",MATCH(NOTA[[#This Row],[ID_P]],[1]!B_MSK[N_ID],0))</f>
        <v/>
      </c>
      <c r="D624" s="67" t="str">
        <f ca="1">IF(NOTA[[#This Row],[NAMA BARANG]]="","",INDEX(NOTA[ID],MATCH(,INDIRECT(ADDRESS(ROW(NOTA[ID]),COLUMN(NOTA[ID]))&amp;":"&amp;ADDRESS(ROW(),COLUMN(NOTA[ID]))),-1)))</f>
        <v/>
      </c>
      <c r="E624" s="114"/>
      <c r="H624" s="55"/>
      <c r="Q624" s="80"/>
      <c r="R624" s="115"/>
      <c r="S624" s="116"/>
      <c r="U624" s="52"/>
      <c r="V624" s="78"/>
      <c r="W624" s="52" t="str">
        <f>IF(NOTA[[#This Row],[HARGA/ CTN]]="",NOTA[[#This Row],[JUMLAH_H]],NOTA[[#This Row],[HARGA/ CTN]]*IF(NOTA[[#This Row],[C]]="",0,NOTA[[#This Row],[C]]))</f>
        <v/>
      </c>
      <c r="X624" s="52" t="str">
        <f>IF(NOTA[[#This Row],[JUMLAH]]="","",NOTA[[#This Row],[JUMLAH]]*NOTA[[#This Row],[DISC 1]])</f>
        <v/>
      </c>
      <c r="Y624" s="52" t="str">
        <f>IF(NOTA[[#This Row],[JUMLAH]]="","",(NOTA[[#This Row],[JUMLAH]]-NOTA[[#This Row],[DISC 1-]])*NOTA[[#This Row],[DISC 2]])</f>
        <v/>
      </c>
      <c r="Z624" s="52" t="str">
        <f>IF(NOTA[[#This Row],[JUMLAH]]="","",NOTA[[#This Row],[DISC 1-]]+NOTA[[#This Row],[DISC 2-]])</f>
        <v/>
      </c>
      <c r="AA624" s="52" t="str">
        <f>IF(NOTA[[#This Row],[JUMLAH]]="","",NOTA[[#This Row],[JUMLAH]]-NOTA[[#This Row],[DISC]])</f>
        <v/>
      </c>
      <c r="AB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2" t="str">
        <f>IF(OR(NOTA[[#This Row],[QTY]]="",NOTA[[#This Row],[HARGA SATUAN]]="",),"",NOTA[[#This Row],[QTY]]*NOTA[[#This Row],[HARGA SATUAN]])</f>
        <v/>
      </c>
      <c r="AF624" s="54" t="str">
        <f ca="1">IF(NOTA[ID_H]="","",INDEX(NOTA[TANGGAL],MATCH(,INDIRECT(ADDRESS(ROW(NOTA[TANGGAL]),COLUMN(NOTA[TANGGAL]))&amp;":"&amp;ADDRESS(ROW(),COLUMN(NOTA[TANGGAL]))),-1)))</f>
        <v/>
      </c>
      <c r="AG624" s="65" t="str">
        <f ca="1">IF(NOTA[[#This Row],[NAMA BARANG]]="","",INDEX(NOTA[SUPPLIER],MATCH(,INDIRECT(ADDRESS(ROW(NOTA[ID]),COLUMN(NOTA[ID]))&amp;":"&amp;ADDRESS(ROW(),COLUMN(NOTA[ID]))),-1)))</f>
        <v/>
      </c>
      <c r="AH624" s="65" t="str">
        <f ca="1">IF(NOTA[[#This Row],[ID_H]]="","",IF(NOTA[[#This Row],[FAKTUR]]="",INDIRECT(ADDRESS(ROW()-1,COLUMN())),NOTA[[#This Row],[FAKTUR]]))</f>
        <v/>
      </c>
      <c r="AI624" s="27" t="str">
        <f ca="1">IF(NOTA[[#This Row],[ID]]="","",COUNTIF(NOTA[ID_H],NOTA[[#This Row],[ID_H]]))</f>
        <v/>
      </c>
      <c r="AJ624" s="27" t="str">
        <f ca="1">IF(NOTA[[#This Row],[TGL.NOTA]]="",IF(NOTA[[#This Row],[SUPPLIER_H]]="","",AJ623),MONTH(NOTA[[#This Row],[TGL.NOTA]]))</f>
        <v/>
      </c>
      <c r="AK624" s="27" t="str">
        <f>LOWER(SUBSTITUTE(SUBSTITUTE(SUBSTITUTE(SUBSTITUTE(SUBSTITUTE(SUBSTITUTE(SUBSTITUTE(SUBSTITUTE(SUBSTITUTE(NOTA[NAMA BARANG]," ",),".",""),"-",""),"(",""),")",""),",",""),"/",""),"""",""),"+",""))</f>
        <v/>
      </c>
      <c r="AL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4" s="27" t="str">
        <f>IF(NOTA[[#This Row],[CONCAT4]]="","",_xlfn.IFNA(MATCH(NOTA[[#This Row],[CONCAT4]],[2]!RAW[CONCAT_H],0),FALSE))</f>
        <v/>
      </c>
      <c r="AP624" s="146" t="str">
        <f>IF(NOTA[[#This Row],[CONCAT1]]="","",MATCH(NOTA[[#This Row],[CONCAT1]],[3]!db[NB NOTA_C],0)+1)</f>
        <v/>
      </c>
    </row>
    <row r="625" spans="1:42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7" t="str">
        <f>IF(NOTA[[#This Row],[ID_P]]="","",MATCH(NOTA[[#This Row],[ID_P]],[1]!B_MSK[N_ID],0))</f>
        <v/>
      </c>
      <c r="D625" s="67" t="str">
        <f ca="1">IF(NOTA[[#This Row],[NAMA BARANG]]="","",INDEX(NOTA[ID],MATCH(,INDIRECT(ADDRESS(ROW(NOTA[ID]),COLUMN(NOTA[ID]))&amp;":"&amp;ADDRESS(ROW(),COLUMN(NOTA[ID]))),-1)))</f>
        <v/>
      </c>
      <c r="E625" s="114"/>
      <c r="H625" s="55"/>
      <c r="Q625" s="80"/>
      <c r="R625" s="115"/>
      <c r="S625" s="116"/>
      <c r="U625" s="52"/>
      <c r="V625" s="78"/>
      <c r="W625" s="52" t="str">
        <f>IF(NOTA[[#This Row],[HARGA/ CTN]]="",NOTA[[#This Row],[JUMLAH_H]],NOTA[[#This Row],[HARGA/ CTN]]*IF(NOTA[[#This Row],[C]]="",0,NOTA[[#This Row],[C]]))</f>
        <v/>
      </c>
      <c r="X625" s="52" t="str">
        <f>IF(NOTA[[#This Row],[JUMLAH]]="","",NOTA[[#This Row],[JUMLAH]]*NOTA[[#This Row],[DISC 1]])</f>
        <v/>
      </c>
      <c r="Y625" s="52" t="str">
        <f>IF(NOTA[[#This Row],[JUMLAH]]="","",(NOTA[[#This Row],[JUMLAH]]-NOTA[[#This Row],[DISC 1-]])*NOTA[[#This Row],[DISC 2]])</f>
        <v/>
      </c>
      <c r="Z625" s="52" t="str">
        <f>IF(NOTA[[#This Row],[JUMLAH]]="","",NOTA[[#This Row],[DISC 1-]]+NOTA[[#This Row],[DISC 2-]])</f>
        <v/>
      </c>
      <c r="AA625" s="52" t="str">
        <f>IF(NOTA[[#This Row],[JUMLAH]]="","",NOTA[[#This Row],[JUMLAH]]-NOTA[[#This Row],[DISC]])</f>
        <v/>
      </c>
      <c r="AB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2" t="str">
        <f>IF(OR(NOTA[[#This Row],[QTY]]="",NOTA[[#This Row],[HARGA SATUAN]]="",),"",NOTA[[#This Row],[QTY]]*NOTA[[#This Row],[HARGA SATUAN]])</f>
        <v/>
      </c>
      <c r="AF625" s="54" t="str">
        <f ca="1">IF(NOTA[ID_H]="","",INDEX(NOTA[TANGGAL],MATCH(,INDIRECT(ADDRESS(ROW(NOTA[TANGGAL]),COLUMN(NOTA[TANGGAL]))&amp;":"&amp;ADDRESS(ROW(),COLUMN(NOTA[TANGGAL]))),-1)))</f>
        <v/>
      </c>
      <c r="AG625" s="65" t="str">
        <f ca="1">IF(NOTA[[#This Row],[NAMA BARANG]]="","",INDEX(NOTA[SUPPLIER],MATCH(,INDIRECT(ADDRESS(ROW(NOTA[ID]),COLUMN(NOTA[ID]))&amp;":"&amp;ADDRESS(ROW(),COLUMN(NOTA[ID]))),-1)))</f>
        <v/>
      </c>
      <c r="AH625" s="65" t="str">
        <f ca="1">IF(NOTA[[#This Row],[ID_H]]="","",IF(NOTA[[#This Row],[FAKTUR]]="",INDIRECT(ADDRESS(ROW()-1,COLUMN())),NOTA[[#This Row],[FAKTUR]]))</f>
        <v/>
      </c>
      <c r="AI625" s="27" t="str">
        <f ca="1">IF(NOTA[[#This Row],[ID]]="","",COUNTIF(NOTA[ID_H],NOTA[[#This Row],[ID_H]]))</f>
        <v/>
      </c>
      <c r="AJ625" s="27" t="str">
        <f ca="1">IF(NOTA[[#This Row],[TGL.NOTA]]="",IF(NOTA[[#This Row],[SUPPLIER_H]]="","",AJ624),MONTH(NOTA[[#This Row],[TGL.NOTA]]))</f>
        <v/>
      </c>
      <c r="AK625" s="27" t="str">
        <f>LOWER(SUBSTITUTE(SUBSTITUTE(SUBSTITUTE(SUBSTITUTE(SUBSTITUTE(SUBSTITUTE(SUBSTITUTE(SUBSTITUTE(SUBSTITUTE(NOTA[NAMA BARANG]," ",),".",""),"-",""),"(",""),")",""),",",""),"/",""),"""",""),"+",""))</f>
        <v/>
      </c>
      <c r="AL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5" s="27" t="str">
        <f>IF(NOTA[[#This Row],[CONCAT4]]="","",_xlfn.IFNA(MATCH(NOTA[[#This Row],[CONCAT4]],[2]!RAW[CONCAT_H],0),FALSE))</f>
        <v/>
      </c>
      <c r="AP625" s="146" t="str">
        <f>IF(NOTA[[#This Row],[CONCAT1]]="","",MATCH(NOTA[[#This Row],[CONCAT1]],[3]!db[NB NOTA_C],0)+1)</f>
        <v/>
      </c>
    </row>
    <row r="626" spans="1:42" ht="20.100000000000001" customHeight="1" x14ac:dyDescent="0.25">
      <c r="A6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7" t="str">
        <f>IF(NOTA[[#This Row],[ID_P]]="","",MATCH(NOTA[[#This Row],[ID_P]],[1]!B_MSK[N_ID],0))</f>
        <v/>
      </c>
      <c r="D626" s="67" t="str">
        <f ca="1">IF(NOTA[[#This Row],[NAMA BARANG]]="","",INDEX(NOTA[ID],MATCH(,INDIRECT(ADDRESS(ROW(NOTA[ID]),COLUMN(NOTA[ID]))&amp;":"&amp;ADDRESS(ROW(),COLUMN(NOTA[ID]))),-1)))</f>
        <v/>
      </c>
      <c r="E626" s="114"/>
      <c r="H626" s="55"/>
      <c r="Q626" s="80"/>
      <c r="R626" s="115"/>
      <c r="S626" s="116"/>
      <c r="U626" s="52"/>
      <c r="V626" s="78"/>
      <c r="W626" s="52" t="str">
        <f>IF(NOTA[[#This Row],[HARGA/ CTN]]="",NOTA[[#This Row],[JUMLAH_H]],NOTA[[#This Row],[HARGA/ CTN]]*IF(NOTA[[#This Row],[C]]="",0,NOTA[[#This Row],[C]]))</f>
        <v/>
      </c>
      <c r="X626" s="52" t="str">
        <f>IF(NOTA[[#This Row],[JUMLAH]]="","",NOTA[[#This Row],[JUMLAH]]*NOTA[[#This Row],[DISC 1]])</f>
        <v/>
      </c>
      <c r="Y626" s="52" t="str">
        <f>IF(NOTA[[#This Row],[JUMLAH]]="","",(NOTA[[#This Row],[JUMLAH]]-NOTA[[#This Row],[DISC 1-]])*NOTA[[#This Row],[DISC 2]])</f>
        <v/>
      </c>
      <c r="Z626" s="52" t="str">
        <f>IF(NOTA[[#This Row],[JUMLAH]]="","",NOTA[[#This Row],[DISC 1-]]+NOTA[[#This Row],[DISC 2-]])</f>
        <v/>
      </c>
      <c r="AA626" s="52" t="str">
        <f>IF(NOTA[[#This Row],[JUMLAH]]="","",NOTA[[#This Row],[JUMLAH]]-NOTA[[#This Row],[DISC]])</f>
        <v/>
      </c>
      <c r="AB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2" t="str">
        <f>IF(OR(NOTA[[#This Row],[QTY]]="",NOTA[[#This Row],[HARGA SATUAN]]="",),"",NOTA[[#This Row],[QTY]]*NOTA[[#This Row],[HARGA SATUAN]])</f>
        <v/>
      </c>
      <c r="AF626" s="54" t="str">
        <f ca="1">IF(NOTA[ID_H]="","",INDEX(NOTA[TANGGAL],MATCH(,INDIRECT(ADDRESS(ROW(NOTA[TANGGAL]),COLUMN(NOTA[TANGGAL]))&amp;":"&amp;ADDRESS(ROW(),COLUMN(NOTA[TANGGAL]))),-1)))</f>
        <v/>
      </c>
      <c r="AG626" s="65" t="str">
        <f ca="1">IF(NOTA[[#This Row],[NAMA BARANG]]="","",INDEX(NOTA[SUPPLIER],MATCH(,INDIRECT(ADDRESS(ROW(NOTA[ID]),COLUMN(NOTA[ID]))&amp;":"&amp;ADDRESS(ROW(),COLUMN(NOTA[ID]))),-1)))</f>
        <v/>
      </c>
      <c r="AH626" s="65" t="str">
        <f ca="1">IF(NOTA[[#This Row],[ID_H]]="","",IF(NOTA[[#This Row],[FAKTUR]]="",INDIRECT(ADDRESS(ROW()-1,COLUMN())),NOTA[[#This Row],[FAKTUR]]))</f>
        <v/>
      </c>
      <c r="AI626" s="27" t="str">
        <f ca="1">IF(NOTA[[#This Row],[ID]]="","",COUNTIF(NOTA[ID_H],NOTA[[#This Row],[ID_H]]))</f>
        <v/>
      </c>
      <c r="AJ626" s="27" t="str">
        <f ca="1">IF(NOTA[[#This Row],[TGL.NOTA]]="",IF(NOTA[[#This Row],[SUPPLIER_H]]="","",AJ625),MONTH(NOTA[[#This Row],[TGL.NOTA]]))</f>
        <v/>
      </c>
      <c r="AK626" s="27" t="str">
        <f>LOWER(SUBSTITUTE(SUBSTITUTE(SUBSTITUTE(SUBSTITUTE(SUBSTITUTE(SUBSTITUTE(SUBSTITUTE(SUBSTITUTE(SUBSTITUTE(NOTA[NAMA BARANG]," ",),".",""),"-",""),"(",""),")",""),",",""),"/",""),"""",""),"+",""))</f>
        <v/>
      </c>
      <c r="AL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6" s="27" t="str">
        <f>IF(NOTA[[#This Row],[CONCAT4]]="","",_xlfn.IFNA(MATCH(NOTA[[#This Row],[CONCAT4]],[2]!RAW[CONCAT_H],0),FALSE))</f>
        <v/>
      </c>
      <c r="AP626" s="146" t="str">
        <f>IF(NOTA[[#This Row],[CONCAT1]]="","",MATCH(NOTA[[#This Row],[CONCAT1]],[3]!db[NB NOTA_C],0)+1)</f>
        <v/>
      </c>
    </row>
  </sheetData>
  <conditionalFormatting sqref="B1:C1048576">
    <cfRule type="duplicateValues" dxfId="244" priority="38"/>
    <cfRule type="duplicateValues" dxfId="243" priority="39"/>
  </conditionalFormatting>
  <conditionalFormatting sqref="B1:B1048576">
    <cfRule type="duplicateValues" dxfId="242" priority="36"/>
  </conditionalFormatting>
  <conditionalFormatting sqref="H309:H313 H85:H93 H25:H49 H315:H1048576 H95:H150 H152:H307 H1:H5 I6 H7:H23">
    <cfRule type="duplicateValues" dxfId="241" priority="972"/>
  </conditionalFormatting>
  <conditionalFormatting sqref="L281">
    <cfRule type="duplicateValues" dxfId="240" priority="15"/>
  </conditionalFormatting>
  <conditionalFormatting sqref="L107">
    <cfRule type="duplicateValues" dxfId="239" priority="12"/>
  </conditionalFormatting>
  <conditionalFormatting sqref="L110">
    <cfRule type="duplicateValues" dxfId="238" priority="11"/>
  </conditionalFormatting>
  <conditionalFormatting sqref="L111">
    <cfRule type="duplicateValues" dxfId="237" priority="10"/>
  </conditionalFormatting>
  <conditionalFormatting sqref="L114">
    <cfRule type="duplicateValues" dxfId="236" priority="9"/>
  </conditionalFormatting>
  <conditionalFormatting sqref="I14">
    <cfRule type="duplicateValues" dxfId="235" priority="1"/>
  </conditionalFormatting>
  <conditionalFormatting sqref="I14">
    <cfRule type="duplicateValues" dxfId="234" priority="2"/>
  </conditionalFormatting>
  <conditionalFormatting sqref="I6 H3:H5 H7:H626">
    <cfRule type="duplicateValues" dxfId="233" priority="1552"/>
  </conditionalFormatting>
  <conditionalFormatting sqref="B3:B626">
    <cfRule type="duplicateValues" dxfId="232" priority="1556"/>
  </conditionalFormatting>
  <conditionalFormatting sqref="AO3:AO626">
    <cfRule type="duplicateValues" dxfId="231" priority="155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"/>
  <sheetViews>
    <sheetView workbookViewId="0">
      <selection activeCell="A23" sqref="A23"/>
    </sheetView>
  </sheetViews>
  <sheetFormatPr defaultRowHeight="15" x14ac:dyDescent="0.25"/>
  <cols>
    <col min="1" max="1" width="44.570312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56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304</v>
      </c>
      <c r="D2" t="s">
        <v>23</v>
      </c>
      <c r="E2" t="s">
        <v>60</v>
      </c>
      <c r="F2" t="s">
        <v>70</v>
      </c>
      <c r="G2">
        <f>COUNTIF(NOTA[SUPPLIER],CONV[[#This Row],[1]])</f>
        <v>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6</v>
      </c>
    </row>
    <row r="4" spans="1:7" x14ac:dyDescent="0.25">
      <c r="A4" t="s">
        <v>35</v>
      </c>
      <c r="B4">
        <f>COUNTIF(NOTA[FAKTUR],NM_FAKTUR)</f>
        <v>15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5" t="s">
        <v>88</v>
      </c>
      <c r="B14" t="s">
        <v>24</v>
      </c>
    </row>
    <row r="16" spans="1:7" x14ac:dyDescent="0.25">
      <c r="A16" s="145" t="s">
        <v>86</v>
      </c>
      <c r="B16" t="s">
        <v>89</v>
      </c>
    </row>
    <row r="17" spans="1:2" x14ac:dyDescent="0.25">
      <c r="A17" s="4" t="s">
        <v>90</v>
      </c>
      <c r="B17" s="3">
        <v>50</v>
      </c>
    </row>
    <row r="18" spans="1:2" x14ac:dyDescent="0.25">
      <c r="A18" s="4" t="s">
        <v>96</v>
      </c>
      <c r="B18" s="3">
        <v>1</v>
      </c>
    </row>
    <row r="19" spans="1:2" x14ac:dyDescent="0.25">
      <c r="A19" s="4" t="s">
        <v>101</v>
      </c>
      <c r="B19" s="3">
        <v>1</v>
      </c>
    </row>
    <row r="20" spans="1:2" x14ac:dyDescent="0.25">
      <c r="A20" s="4" t="s">
        <v>100</v>
      </c>
      <c r="B20" s="3">
        <v>4</v>
      </c>
    </row>
    <row r="21" spans="1:2" x14ac:dyDescent="0.25">
      <c r="A21" s="4" t="s">
        <v>107</v>
      </c>
      <c r="B21" s="3">
        <v>3</v>
      </c>
    </row>
    <row r="22" spans="1:2" x14ac:dyDescent="0.25">
      <c r="A22" s="4" t="s">
        <v>103</v>
      </c>
      <c r="B22" s="3">
        <v>2</v>
      </c>
    </row>
    <row r="23" spans="1:2" x14ac:dyDescent="0.25">
      <c r="A23" s="4" t="s">
        <v>106</v>
      </c>
      <c r="B23" s="3">
        <v>3</v>
      </c>
    </row>
    <row r="24" spans="1:2" x14ac:dyDescent="0.25">
      <c r="A24" s="4" t="s">
        <v>105</v>
      </c>
      <c r="B24" s="3">
        <v>1</v>
      </c>
    </row>
    <row r="25" spans="1:2" x14ac:dyDescent="0.25">
      <c r="A25" s="4" t="s">
        <v>104</v>
      </c>
      <c r="B25" s="3">
        <v>1</v>
      </c>
    </row>
    <row r="26" spans="1:2" x14ac:dyDescent="0.25">
      <c r="A26" s="4" t="s">
        <v>87</v>
      </c>
      <c r="B26" s="3">
        <v>66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10" sqref="C10"/>
    </sheetView>
  </sheetViews>
  <sheetFormatPr defaultRowHeight="15" x14ac:dyDescent="0.25"/>
  <cols>
    <col min="1" max="1" width="4.140625" style="33" customWidth="1"/>
    <col min="2" max="2" width="3.140625" style="33" customWidth="1"/>
    <col min="3" max="3" width="16.42578125" style="33" customWidth="1"/>
    <col min="4" max="4" width="7" style="33" customWidth="1"/>
    <col min="5" max="5" width="3.140625" style="127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7" customWidth="1"/>
    <col min="10" max="10" width="8.85546875" style="33" customWidth="1"/>
    <col min="11" max="11" width="15.28515625" style="147" bestFit="1" customWidth="1"/>
    <col min="12" max="12" width="14.28515625" style="147" bestFit="1" customWidth="1"/>
    <col min="13" max="13" width="15.28515625" style="147" bestFit="1" customWidth="1"/>
    <col min="14" max="14" width="13.28515625" style="147" customWidth="1"/>
    <col min="15" max="15" width="15.28515625" style="147" bestFit="1" customWidth="1"/>
    <col min="16" max="16" width="14.28515625" style="147" bestFit="1" customWidth="1"/>
    <col min="17" max="17" width="15.28515625" style="147" bestFit="1" customWidth="1"/>
    <col min="18" max="18" width="4.7109375" style="33" customWidth="1"/>
    <col min="19" max="22" width="9.140625" style="33"/>
    <col min="23" max="23" width="19.42578125" style="147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7" t="s">
        <v>49</v>
      </c>
      <c r="F1" s="29" t="s">
        <v>2</v>
      </c>
      <c r="G1" s="33" t="s">
        <v>46</v>
      </c>
      <c r="H1" s="31" t="s">
        <v>6</v>
      </c>
      <c r="I1" s="127" t="s">
        <v>4</v>
      </c>
      <c r="J1" s="33" t="s">
        <v>5</v>
      </c>
      <c r="K1" s="147" t="s">
        <v>39</v>
      </c>
      <c r="L1" s="147" t="s">
        <v>40</v>
      </c>
      <c r="M1" s="147" t="s">
        <v>41</v>
      </c>
      <c r="N1" s="147" t="s">
        <v>20</v>
      </c>
      <c r="O1" s="147" t="s">
        <v>42</v>
      </c>
      <c r="P1" s="147" t="s">
        <v>44</v>
      </c>
      <c r="Q1" s="147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8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 t="e">
        <f ca="1">MATCH(PAJAK[[#This Row],[ID]],[4]!Table1[ID],0)</f>
        <v>#REF!</v>
      </c>
      <c r="E2" s="127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7">
        <f ca="1">IF(PAJAK[[#This Row],[//]]="","",SUMIF(NOTA[ID_H],PAJAK[[#This Row],[ID]],NOTA[JUMLAH]))</f>
        <v>152560800</v>
      </c>
      <c r="L2" s="147">
        <f ca="1">IF(PAJAK[[#This Row],[//]]="","",SUMIF(NOTA[ID_H],PAJAK[[#This Row],[ID]],NOTA[DISC]))</f>
        <v>25935336</v>
      </c>
      <c r="M2" s="147">
        <f ca="1">PAJAK[[#This Row],[SUB TOTAL]]-PAJAK[[#This Row],[DISKON]]</f>
        <v>126625464</v>
      </c>
      <c r="N2" s="147">
        <f ca="1">IF(PAJAK[[#This Row],[//]]="","",INDEX(INDIRECT("NOTA["&amp;PAJAK[#Headers]&amp;"]"),PAJAK[[#This Row],[//]]-2+PAJAK[[#This Row],[QB]]-1))</f>
        <v>0</v>
      </c>
      <c r="O2" s="147">
        <f ca="1">(PAJAK[[#This Row],[SUB T-DISC]]-PAJAK[[#This Row],[DISC DLL]])/111%</f>
        <v>114076994.59459458</v>
      </c>
      <c r="P2" s="147">
        <f ca="1">PAJAK[[#This Row],[DPP]]*PAJAK[[#This Row],[PPN]]</f>
        <v>12548469.405405404</v>
      </c>
      <c r="Q2" s="147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3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89</v>
      </c>
      <c r="B3" s="128">
        <f ca="1">HYPERLINK("[NOTA_.XLSX]NOTA!c"&amp;PAJAK[[#This Row],[//]],IF(PAJAK[[#This Row],[//]]="","",INDEX(INDIRECT("NOTA["&amp;PAJAK[#Headers]&amp;"]"),PAJAK[[#This Row],[//]]-2)))</f>
        <v>14</v>
      </c>
      <c r="C3" s="33" t="str">
        <f ca="1">IF(PAJAK[[#This Row],[//]]="","",INDEX(INDIRECT("NOTA["&amp;PAJAK[#Headers]&amp;"]"),PAJAK[[#This Row],[//]]-2))</f>
        <v>KEN_0605_215-8</v>
      </c>
      <c r="D3" s="33" t="e">
        <f ca="1">MATCH(PAJAK[[#This Row],[ID]],[4]!Table1[ID],0)</f>
        <v>#REF!</v>
      </c>
      <c r="E3" s="127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7">
        <f ca="1">IF(PAJAK[[#This Row],[//]]="","",SUMIF(NOTA[ID_H],PAJAK[[#This Row],[ID]],NOTA[JUMLAH]))</f>
        <v>12166800</v>
      </c>
      <c r="L3" s="147">
        <f ca="1">IF(PAJAK[[#This Row],[//]]="","",SUMIF(NOTA[ID_H],PAJAK[[#This Row],[ID]],NOTA[DISC]))</f>
        <v>2068356</v>
      </c>
      <c r="M3" s="147">
        <f ca="1">PAJAK[[#This Row],[SUB TOTAL]]-PAJAK[[#This Row],[DISKON]]</f>
        <v>10098444</v>
      </c>
      <c r="N3" s="147">
        <f ca="1">IF(PAJAK[[#This Row],[//]]="","",INDEX(INDIRECT("NOTA["&amp;PAJAK[#Headers]&amp;"]"),PAJAK[[#This Row],[//]]-2+PAJAK[[#This Row],[QB]]-1))</f>
        <v>0</v>
      </c>
      <c r="O3" s="147">
        <f ca="1">(PAJAK[[#This Row],[SUB T-DISC]]-PAJAK[[#This Row],[DISC DLL]])/111%</f>
        <v>9097697.297297297</v>
      </c>
      <c r="P3" s="147">
        <f ca="1">PAJAK[[#This Row],[DPP]]*PAJAK[[#This Row],[PPN]]</f>
        <v>1000746.7027027027</v>
      </c>
      <c r="Q3" s="147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33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98</v>
      </c>
      <c r="B4" s="128">
        <f ca="1">HYPERLINK("[NOTA_.XLSX]NOTA!c"&amp;PAJAK[[#This Row],[//]],IF(PAJAK[[#This Row],[//]]="","",INDEX(INDIRECT("NOTA["&amp;PAJAK[#Headers]&amp;"]"),PAJAK[[#This Row],[//]]-2)))</f>
        <v>15</v>
      </c>
      <c r="C4" s="33" t="str">
        <f ca="1">IF(PAJAK[[#This Row],[//]]="","",INDEX(INDIRECT("NOTA["&amp;PAJAK[#Headers]&amp;"]"),PAJAK[[#This Row],[//]]-2))</f>
        <v>KEN_0605_231-4</v>
      </c>
      <c r="D4" s="33" t="e">
        <f ca="1">MATCH(PAJAK[[#This Row],[ID]],[4]!Table1[ID],0)</f>
        <v>#REF!</v>
      </c>
      <c r="E4" s="127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7">
        <f ca="1">IF(PAJAK[[#This Row],[//]]="","",SUMIF(NOTA[ID_H],PAJAK[[#This Row],[ID]],NOTA[JUMLAH]))</f>
        <v>46440000</v>
      </c>
      <c r="L4" s="147">
        <f ca="1">IF(PAJAK[[#This Row],[//]]="","",SUMIF(NOTA[ID_H],PAJAK[[#This Row],[ID]],NOTA[DISC]))</f>
        <v>7894800</v>
      </c>
      <c r="M4" s="147">
        <f ca="1">PAJAK[[#This Row],[SUB TOTAL]]-PAJAK[[#This Row],[DISKON]]</f>
        <v>38545200</v>
      </c>
      <c r="N4" s="147">
        <f ca="1">IF(PAJAK[[#This Row],[//]]="","",INDEX(INDIRECT("NOTA["&amp;PAJAK[#Headers]&amp;"]"),PAJAK[[#This Row],[//]]-2+PAJAK[[#This Row],[QB]]-1))</f>
        <v>0</v>
      </c>
      <c r="O4" s="147">
        <f ca="1">(PAJAK[[#This Row],[SUB T-DISC]]-PAJAK[[#This Row],[DISC DLL]])/111%</f>
        <v>34725405.405405402</v>
      </c>
      <c r="P4" s="147">
        <f ca="1">PAJAK[[#This Row],[DPP]]*PAJAK[[#This Row],[PPN]]</f>
        <v>3819794.5945945941</v>
      </c>
      <c r="Q4" s="147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128</v>
      </c>
      <c r="B5" s="128">
        <f ca="1">HYPERLINK("[NOTA_.XLSX]NOTA!c"&amp;PAJAK[[#This Row],[//]],IF(PAJAK[[#This Row],[//]]="","",INDEX(INDIRECT("NOTA["&amp;PAJAK[#Headers]&amp;"]"),PAJAK[[#This Row],[//]]-2)))</f>
        <v>22</v>
      </c>
      <c r="C5" s="33" t="str">
        <f ca="1">IF(PAJAK[[#This Row],[//]]="","",INDEX(INDIRECT("NOTA["&amp;PAJAK[#Headers]&amp;"]"),PAJAK[[#This Row],[//]]-2))</f>
        <v>ATA_0905_867-1</v>
      </c>
      <c r="D5" s="33" t="e">
        <f ca="1">MATCH(PAJAK[[#This Row],[ID]],[4]!Table1[ID],0)</f>
        <v>#REF!</v>
      </c>
      <c r="E5" s="127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7">
        <f ca="1">IF(PAJAK[[#This Row],[//]]="","",SUMIF(NOTA[ID_H],PAJAK[[#This Row],[ID]],NOTA[JUMLAH]))</f>
        <v>31320000</v>
      </c>
      <c r="L5" s="147">
        <f ca="1">IF(PAJAK[[#This Row],[//]]="","",SUMIF(NOTA[ID_H],PAJAK[[#This Row],[ID]],NOTA[DISC]))</f>
        <v>5285250</v>
      </c>
      <c r="M5" s="147">
        <f ca="1">PAJAK[[#This Row],[SUB TOTAL]]-PAJAK[[#This Row],[DISKON]]</f>
        <v>26034750</v>
      </c>
      <c r="N5" s="147">
        <f ca="1">IF(PAJAK[[#This Row],[//]]="","",INDEX(INDIRECT("NOTA["&amp;PAJAK[#Headers]&amp;"]"),PAJAK[[#This Row],[//]]-2+PAJAK[[#This Row],[QB]]-1))</f>
        <v>0</v>
      </c>
      <c r="O5" s="147">
        <f ca="1">(PAJAK[[#This Row],[SUB T-DISC]]-PAJAK[[#This Row],[DISC DLL]])/111%</f>
        <v>23454729.729729727</v>
      </c>
      <c r="P5" s="147">
        <f ca="1">PAJAK[[#This Row],[DPP]]*PAJAK[[#This Row],[PPN]]</f>
        <v>2580020.2702702698</v>
      </c>
      <c r="Q5" s="147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33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130</v>
      </c>
      <c r="B6" s="128">
        <f ca="1">HYPERLINK("[NOTA_.XLSX]NOTA!c"&amp;PAJAK[[#This Row],[//]],IF(PAJAK[[#This Row],[//]]="","",INDEX(INDIRECT("NOTA["&amp;PAJAK[#Headers]&amp;"]"),PAJAK[[#This Row],[//]]-2)))</f>
        <v>23</v>
      </c>
      <c r="C6" s="33" t="str">
        <f ca="1">IF(PAJAK[[#This Row],[//]]="","",INDEX(INDIRECT("NOTA["&amp;PAJAK[#Headers]&amp;"]"),PAJAK[[#This Row],[//]]-2))</f>
        <v>ATA_0905_812-2</v>
      </c>
      <c r="D6" s="33" t="e">
        <f ca="1">MATCH(PAJAK[[#This Row],[ID]],[4]!Table1[ID],0)</f>
        <v>#REF!</v>
      </c>
      <c r="E6" s="127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7">
        <f ca="1">IF(PAJAK[[#This Row],[//]]="","",SUMIF(NOTA[ID_H],PAJAK[[#This Row],[ID]],NOTA[JUMLAH]))</f>
        <v>30600000</v>
      </c>
      <c r="L6" s="147">
        <f ca="1">IF(PAJAK[[#This Row],[//]]="","",SUMIF(NOTA[ID_H],PAJAK[[#This Row],[ID]],NOTA[DISC]))</f>
        <v>5163750</v>
      </c>
      <c r="M6" s="147">
        <f ca="1">PAJAK[[#This Row],[SUB TOTAL]]-PAJAK[[#This Row],[DISKON]]</f>
        <v>25436250</v>
      </c>
      <c r="N6" s="147">
        <f ca="1">IF(PAJAK[[#This Row],[//]]="","",INDEX(INDIRECT("NOTA["&amp;PAJAK[#Headers]&amp;"]"),PAJAK[[#This Row],[//]]-2+PAJAK[[#This Row],[QB]]-1))</f>
        <v>1584080</v>
      </c>
      <c r="O6" s="147">
        <f ca="1">(PAJAK[[#This Row],[SUB T-DISC]]-PAJAK[[#This Row],[DISC DLL]])/111%</f>
        <v>21488441.441441439</v>
      </c>
      <c r="P6" s="147">
        <f ca="1">PAJAK[[#This Row],[DPP]]*PAJAK[[#This Row],[PPN]]</f>
        <v>2363728.5585585581</v>
      </c>
      <c r="Q6" s="147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3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133</v>
      </c>
      <c r="B7" s="128">
        <f ca="1">HYPERLINK("[NOTA_.XLSX]NOTA!c"&amp;PAJAK[[#This Row],[//]],IF(PAJAK[[#This Row],[//]]="","",INDEX(INDIRECT("NOTA["&amp;PAJAK[#Headers]&amp;"]"),PAJAK[[#This Row],[//]]-2)))</f>
        <v>24</v>
      </c>
      <c r="C7" s="33" t="str">
        <f ca="1">IF(PAJAK[[#This Row],[//]]="","",INDEX(INDIRECT("NOTA["&amp;PAJAK[#Headers]&amp;"]"),PAJAK[[#This Row],[//]]-2))</f>
        <v>ATA_0905_794-6</v>
      </c>
      <c r="D7" s="33" t="e">
        <f ca="1">MATCH(PAJAK[[#This Row],[ID]],[4]!Table1[ID],0)</f>
        <v>#REF!</v>
      </c>
      <c r="E7" s="127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7">
        <f ca="1">IF(PAJAK[[#This Row],[//]]="","",SUMIF(NOTA[ID_H],PAJAK[[#This Row],[ID]],NOTA[JUMLAH]))</f>
        <v>44092800</v>
      </c>
      <c r="L7" s="147">
        <f ca="1">IF(PAJAK[[#This Row],[//]]="","",SUMIF(NOTA[ID_H],PAJAK[[#This Row],[ID]],NOTA[DISC]))</f>
        <v>7339410</v>
      </c>
      <c r="M7" s="147">
        <f ca="1">PAJAK[[#This Row],[SUB TOTAL]]-PAJAK[[#This Row],[DISKON]]</f>
        <v>36753390</v>
      </c>
      <c r="N7" s="147">
        <f ca="1">IF(PAJAK[[#This Row],[//]]="","",INDEX(INDIRECT("NOTA["&amp;PAJAK[#Headers]&amp;"]"),PAJAK[[#This Row],[//]]-2+PAJAK[[#This Row],[QB]]-1))</f>
        <v>600000</v>
      </c>
      <c r="O7" s="147">
        <f ca="1">(PAJAK[[#This Row],[SUB T-DISC]]-PAJAK[[#This Row],[DISC DLL]])/111%</f>
        <v>32570621.62162162</v>
      </c>
      <c r="P7" s="147">
        <f ca="1">PAJAK[[#This Row],[DPP]]*PAJAK[[#This Row],[PPN]]</f>
        <v>3582768.3783783782</v>
      </c>
      <c r="Q7" s="147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140</v>
      </c>
      <c r="B8" s="29">
        <f ca="1">HYPERLINK("[NOTA_.XLSX]NOTA!c"&amp;PAJAK[[#This Row],[//]],IF(PAJAK[[#This Row],[//]]="","",INDEX(INDIRECT("NOTA["&amp;PAJAK[#Headers]&amp;"]"),PAJAK[[#This Row],[//]]-2)))</f>
        <v>25</v>
      </c>
      <c r="C8" s="29" t="str">
        <f ca="1">IF(PAJAK[[#This Row],[//]]="","",INDEX(INDIRECT("NOTA["&amp;PAJAK[#Headers]&amp;"]"),PAJAK[[#This Row],[//]]-2))</f>
        <v>ATA_0905_792-9</v>
      </c>
      <c r="D8" s="29" t="e">
        <f ca="1">MATCH(PAJAK[[#This Row],[ID]],[4]!Table1[ID],0)</f>
        <v>#REF!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7">
        <f ca="1">IF(PAJAK[[#This Row],[//]]="","",SUMIF(NOTA[ID_H],PAJAK[[#This Row],[ID]],NOTA[JUMLAH]))</f>
        <v>35962000</v>
      </c>
      <c r="L8" s="147">
        <f ca="1">IF(PAJAK[[#This Row],[//]]="","",SUMIF(NOTA[ID_H],PAJAK[[#This Row],[ID]],NOTA[DISC]))</f>
        <v>5970325.5</v>
      </c>
      <c r="M8" s="147">
        <f ca="1">PAJAK[[#This Row],[SUB TOTAL]]-PAJAK[[#This Row],[DISKON]]</f>
        <v>29991674.5</v>
      </c>
      <c r="N8" s="147">
        <f ca="1">IF(PAJAK[[#This Row],[//]]="","",INDEX(INDIRECT("NOTA["&amp;PAJAK[#Headers]&amp;"]"),PAJAK[[#This Row],[//]]-2+PAJAK[[#This Row],[QB]]-1))</f>
        <v>695432</v>
      </c>
      <c r="O8" s="147">
        <f ca="1">(PAJAK[[#This Row],[SUB T-DISC]]-PAJAK[[#This Row],[DISC DLL]])/111%</f>
        <v>26393011.261261258</v>
      </c>
      <c r="P8" s="147">
        <f ca="1">PAJAK[[#This Row],[DPP]]*PAJAK[[#This Row],[PPN]]</f>
        <v>2903231.2387387385</v>
      </c>
      <c r="Q8" s="147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3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150</v>
      </c>
      <c r="B9" s="128">
        <f ca="1">HYPERLINK("[NOTA_.XLSX]NOTA!c"&amp;PAJAK[[#This Row],[//]],IF(PAJAK[[#This Row],[//]]="","",INDEX(INDIRECT("NOTA["&amp;PAJAK[#Headers]&amp;"]"),PAJAK[[#This Row],[//]]-2)))</f>
        <v>26</v>
      </c>
      <c r="C9" s="33" t="str">
        <f ca="1">IF(PAJAK[[#This Row],[//]]="","",INDEX(INDIRECT("NOTA["&amp;PAJAK[#Headers]&amp;"]"),PAJAK[[#This Row],[//]]-2))</f>
        <v>ATA_0905_793-9</v>
      </c>
      <c r="D9" s="33" t="e">
        <f ca="1">MATCH(PAJAK[[#This Row],[ID]],[4]!Table1[ID],0)</f>
        <v>#REF!</v>
      </c>
      <c r="E9" s="127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7">
        <f ca="1">IF(PAJAK[[#This Row],[//]]="","",SUMIF(NOTA[ID_H],PAJAK[[#This Row],[ID]],NOTA[JUMLAH]))</f>
        <v>81775000</v>
      </c>
      <c r="L9" s="147">
        <f ca="1">IF(PAJAK[[#This Row],[//]]="","",SUMIF(NOTA[ID_H],PAJAK[[#This Row],[ID]],NOTA[DISC]))</f>
        <v>13455281.25</v>
      </c>
      <c r="M9" s="147">
        <f ca="1">PAJAK[[#This Row],[SUB TOTAL]]-PAJAK[[#This Row],[DISKON]]</f>
        <v>68319718.75</v>
      </c>
      <c r="N9" s="147">
        <f ca="1">IF(PAJAK[[#This Row],[//]]="","",INDEX(INDIRECT("NOTA["&amp;PAJAK[#Headers]&amp;"]"),PAJAK[[#This Row],[//]]-2+PAJAK[[#This Row],[QB]]-1))</f>
        <v>2040000</v>
      </c>
      <c r="O9" s="147">
        <f ca="1">(PAJAK[[#This Row],[SUB T-DISC]]-PAJAK[[#This Row],[DISC DLL]])/111%</f>
        <v>59711458.333333328</v>
      </c>
      <c r="P9" s="147">
        <f ca="1">PAJAK[[#This Row],[DPP]]*PAJAK[[#This Row],[PPN]]</f>
        <v>6568260.416666666</v>
      </c>
      <c r="Q9" s="147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3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160</v>
      </c>
      <c r="B10" s="128">
        <f ca="1">HYPERLINK("[NOTA_.XLSX]NOTA!c"&amp;PAJAK[[#This Row],[//]],IF(PAJAK[[#This Row],[//]]="","",INDEX(INDIRECT("NOTA["&amp;PAJAK[#Headers]&amp;"]"),PAJAK[[#This Row],[//]]-2)))</f>
        <v>27</v>
      </c>
      <c r="C10" s="33" t="str">
        <f ca="1">IF(PAJAK[[#This Row],[//]]="","",INDEX(INDIRECT("NOTA["&amp;PAJAK[#Headers]&amp;"]"),PAJAK[[#This Row],[//]]-2))</f>
        <v>KAL_0905_960-7</v>
      </c>
      <c r="D10" s="33" t="e">
        <f ca="1">MATCH(PAJAK[[#This Row],[ID]],[4]!Table1[ID],0)</f>
        <v>#REF!</v>
      </c>
      <c r="E10" s="127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7">
        <f ca="1">IF(PAJAK[[#This Row],[//]]="","",SUMIF(NOTA[ID_H],PAJAK[[#This Row],[ID]],NOTA[JUMLAH]))</f>
        <v>16771600</v>
      </c>
      <c r="L10" s="147">
        <f ca="1">IF(PAJAK[[#This Row],[//]]="","",SUMIF(NOTA[ID_H],PAJAK[[#This Row],[ID]],NOTA[DISC]))</f>
        <v>2826132</v>
      </c>
      <c r="M10" s="147">
        <f ca="1">PAJAK[[#This Row],[SUB TOTAL]]-PAJAK[[#This Row],[DISKON]]</f>
        <v>13945468</v>
      </c>
      <c r="N10" s="147">
        <f ca="1">IF(PAJAK[[#This Row],[//]]="","",INDEX(INDIRECT("NOTA["&amp;PAJAK[#Headers]&amp;"]"),PAJAK[[#This Row],[//]]-2+PAJAK[[#This Row],[QB]]-1))</f>
        <v>1382000</v>
      </c>
      <c r="O10" s="147">
        <f ca="1">(PAJAK[[#This Row],[SUB T-DISC]]-PAJAK[[#This Row],[DISC DLL]])/111%</f>
        <v>11318439.639639638</v>
      </c>
      <c r="P10" s="147">
        <f ca="1">PAJAK[[#This Row],[DPP]]*PAJAK[[#This Row],[PPN]]</f>
        <v>1245028.3603603602</v>
      </c>
      <c r="Q10" s="147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3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168</v>
      </c>
      <c r="B11" s="128">
        <f ca="1">HYPERLINK("[NOTA_.XLSX]NOTA!c"&amp;PAJAK[[#This Row],[//]],IF(PAJAK[[#This Row],[//]]="","",INDEX(INDIRECT("NOTA["&amp;PAJAK[#Headers]&amp;"]"),PAJAK[[#This Row],[//]]-2)))</f>
        <v>28</v>
      </c>
      <c r="C11" s="33" t="str">
        <f ca="1">IF(PAJAK[[#This Row],[//]]="","",INDEX(INDIRECT("NOTA["&amp;PAJAK[#Headers]&amp;"]"),PAJAK[[#This Row],[//]]-2))</f>
        <v>KEN_0905_448-3</v>
      </c>
      <c r="D11" s="33" t="e">
        <f ca="1">MATCH(PAJAK[[#This Row],[ID]],[4]!Table1[ID],0)</f>
        <v>#REF!</v>
      </c>
      <c r="E11" s="127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7">
        <f ca="1">IF(PAJAK[[#This Row],[//]]="","",SUMIF(NOTA[ID_H],PAJAK[[#This Row],[ID]],NOTA[JUMLAH]))</f>
        <v>12968400</v>
      </c>
      <c r="L11" s="147">
        <f ca="1">IF(PAJAK[[#This Row],[//]]="","",SUMIF(NOTA[ID_H],PAJAK[[#This Row],[ID]],NOTA[DISC]))</f>
        <v>2204628</v>
      </c>
      <c r="M11" s="147">
        <f ca="1">PAJAK[[#This Row],[SUB TOTAL]]-PAJAK[[#This Row],[DISKON]]</f>
        <v>10763772</v>
      </c>
      <c r="N11" s="147">
        <f ca="1">IF(PAJAK[[#This Row],[//]]="","",INDEX(INDIRECT("NOTA["&amp;PAJAK[#Headers]&amp;"]"),PAJAK[[#This Row],[//]]-2+PAJAK[[#This Row],[QB]]-1))</f>
        <v>0</v>
      </c>
      <c r="O11" s="147">
        <f ca="1">(PAJAK[[#This Row],[SUB T-DISC]]-PAJAK[[#This Row],[DISC DLL]])/111%</f>
        <v>9697091.8918918911</v>
      </c>
      <c r="P11" s="147">
        <f ca="1">PAJAK[[#This Row],[DPP]]*PAJAK[[#This Row],[PPN]]</f>
        <v>1066680.1081081079</v>
      </c>
      <c r="Q11" s="147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172</v>
      </c>
      <c r="B12" s="128">
        <f ca="1">HYPERLINK("[NOTA_.XLSX]NOTA!c"&amp;PAJAK[[#This Row],[//]],IF(PAJAK[[#This Row],[//]]="","",INDEX(INDIRECT("NOTA["&amp;PAJAK[#Headers]&amp;"]"),PAJAK[[#This Row],[//]]-2)))</f>
        <v>29</v>
      </c>
      <c r="C12" s="33" t="str">
        <f ca="1">IF(PAJAK[[#This Row],[//]]="","",INDEX(INDIRECT("NOTA["&amp;PAJAK[#Headers]&amp;"]"),PAJAK[[#This Row],[//]]-2))</f>
        <v>KEN_0905_306-2</v>
      </c>
      <c r="D12" s="33" t="e">
        <f ca="1">MATCH(PAJAK[[#This Row],[ID]],[4]!Table1[ID],0)</f>
        <v>#REF!</v>
      </c>
      <c r="E12" s="127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7">
        <f ca="1">IF(PAJAK[[#This Row],[//]]="","",SUMIF(NOTA[ID_H],PAJAK[[#This Row],[ID]],NOTA[JUMLAH]))</f>
        <v>6177600</v>
      </c>
      <c r="L12" s="147">
        <f ca="1">IF(PAJAK[[#This Row],[//]]="","",SUMIF(NOTA[ID_H],PAJAK[[#This Row],[ID]],NOTA[DISC]))</f>
        <v>1050192</v>
      </c>
      <c r="M12" s="147">
        <f ca="1">PAJAK[[#This Row],[SUB TOTAL]]-PAJAK[[#This Row],[DISKON]]</f>
        <v>5127408</v>
      </c>
      <c r="N12" s="147">
        <f ca="1">IF(PAJAK[[#This Row],[//]]="","",INDEX(INDIRECT("NOTA["&amp;PAJAK[#Headers]&amp;"]"),PAJAK[[#This Row],[//]]-2+PAJAK[[#This Row],[QB]]-1))</f>
        <v>0</v>
      </c>
      <c r="O12" s="147">
        <f ca="1">(PAJAK[[#This Row],[SUB T-DISC]]-PAJAK[[#This Row],[DISC DLL]])/111%</f>
        <v>4619286.4864864862</v>
      </c>
      <c r="P12" s="147">
        <f ca="1">PAJAK[[#This Row],[DPP]]*PAJAK[[#This Row],[PPN]]</f>
        <v>508121.51351351349</v>
      </c>
      <c r="Q12" s="147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252</v>
      </c>
      <c r="B13" s="128">
        <f ca="1">HYPERLINK("[NOTA_.XLSX]NOTA!c"&amp;PAJAK[[#This Row],[//]],IF(PAJAK[[#This Row],[//]]="","",INDEX(INDIRECT("NOTA["&amp;PAJAK[#Headers]&amp;"]"),PAJAK[[#This Row],[//]]-2)))</f>
        <v>44</v>
      </c>
      <c r="C13" s="33" t="str">
        <f ca="1">IF(PAJAK[[#This Row],[//]]="","",INDEX(INDIRECT("NOTA["&amp;PAJAK[#Headers]&amp;"]"),PAJAK[[#This Row],[//]]-2))</f>
        <v>ATA_1205_030-1</v>
      </c>
      <c r="D13" s="33" t="e">
        <f ca="1">MATCH(PAJAK[[#This Row],[ID]],[4]!Table1[ID],0)</f>
        <v>#REF!</v>
      </c>
      <c r="E13" s="127">
        <f ca="1">IF(PAJAK[[#This Row],[ID]]="","",COUNTIF(NOTA[ID_H],PAJAK[[#This Row],[ID]]))</f>
        <v>1</v>
      </c>
      <c r="F13" s="29" t="str">
        <f ca="1">IF(PAJAK[[#This Row],[//]]="","",INDEX(CONV[2],MATCH(INDEX(INDIRECT("NOTA["&amp;PAJAK[#Headers]&amp;"]"),PAJAK[[#This Row],[//]]-2),CONV[1],0),0))</f>
        <v>PT ATALI MAKMUR</v>
      </c>
      <c r="G13" s="31">
        <f ca="1">IF(PAJAK[[#This Row],[//]]="","",INDEX(NOTA[TGL_H],PAJAK[[#This Row],[//]]-2))</f>
        <v>45058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SA230507030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/>
      </c>
      <c r="K13" s="147">
        <f ca="1">IF(PAJAK[[#This Row],[//]]="","",SUMIF(NOTA[ID_H],PAJAK[[#This Row],[ID]],NOTA[JUMLAH]))</f>
        <v>12441600</v>
      </c>
      <c r="L13" s="147">
        <f ca="1">IF(PAJAK[[#This Row],[//]]="","",SUMIF(NOTA[ID_H],PAJAK[[#This Row],[ID]],NOTA[DISC]))</f>
        <v>2099520</v>
      </c>
      <c r="M13" s="147">
        <f ca="1">PAJAK[[#This Row],[SUB TOTAL]]-PAJAK[[#This Row],[DISKON]]</f>
        <v>10342080</v>
      </c>
      <c r="N13" s="147">
        <f ca="1">IF(PAJAK[[#This Row],[//]]="","",INDEX(INDIRECT("NOTA["&amp;PAJAK[#Headers]&amp;"]"),PAJAK[[#This Row],[//]]-2+PAJAK[[#This Row],[QB]]-1))</f>
        <v>0</v>
      </c>
      <c r="O13" s="147">
        <f ca="1">(PAJAK[[#This Row],[SUB T-DISC]]-PAJAK[[#This Row],[DISC DLL]])/111%</f>
        <v>9317189.1891891882</v>
      </c>
      <c r="P13" s="147">
        <f ca="1">PAJAK[[#This Row],[DPP]]*PAJAK[[#This Row],[PPN]]</f>
        <v>1024890.8108108107</v>
      </c>
      <c r="Q13" s="147">
        <f ca="1">PAJAK[[#This Row],[DPP]]+PAJAK[[#This Row],[PPN 11%]]</f>
        <v>10342079.999999998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254</v>
      </c>
      <c r="B14" s="128">
        <f ca="1">HYPERLINK("[NOTA_.XLSX]NOTA!c"&amp;PAJAK[[#This Row],[//]],IF(PAJAK[[#This Row],[//]]="","",INDEX(INDIRECT("NOTA["&amp;PAJAK[#Headers]&amp;"]"),PAJAK[[#This Row],[//]]-2)))</f>
        <v>45</v>
      </c>
      <c r="C14" s="33" t="str">
        <f ca="1">IF(PAJAK[[#This Row],[//]]="","",INDEX(INDIRECT("NOTA["&amp;PAJAK[#Headers]&amp;"]"),PAJAK[[#This Row],[//]]-2))</f>
        <v>KAL_1205_002-4</v>
      </c>
      <c r="D14" s="33" t="e">
        <f ca="1">MATCH(PAJAK[[#This Row],[ID]],[4]!Table1[ID],0)</f>
        <v>#REF!</v>
      </c>
      <c r="E14" s="127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KALINDO SUKSES</v>
      </c>
      <c r="G14" s="31">
        <f ca="1">IF(PAJAK[[#This Row],[//]]="","",INDEX(NOTA[TGL_H],PAJAK[[#This Row],[//]]-2))</f>
        <v>45058</v>
      </c>
      <c r="H14" s="31">
        <f ca="1">IF(PAJAK[[#This Row],[//]]="","",INDEX(INDIRECT("NOTA["&amp;PAJAK[#Headers]&amp;"]"),PAJAK[[#This Row],[//]]-2))</f>
        <v>45054</v>
      </c>
      <c r="I14" s="30" t="str">
        <f ca="1">IF(PAJAK[[#This Row],[//]]="","",INDEX(INDIRECT("NOTA["&amp;PAJAK[#Headers]&amp;"]"),PAJAK[[#This Row],[//]]-2))</f>
        <v>SN23051002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/>
      </c>
      <c r="K14" s="147">
        <f ca="1">IF(PAJAK[[#This Row],[//]]="","",SUMIF(NOTA[ID_H],PAJAK[[#This Row],[ID]],NOTA[JUMLAH]))</f>
        <v>13682900</v>
      </c>
      <c r="L14" s="147">
        <f ca="1">IF(PAJAK[[#This Row],[//]]="","",SUMIF(NOTA[ID_H],PAJAK[[#This Row],[ID]],NOTA[DISC]))</f>
        <v>2307970.5</v>
      </c>
      <c r="M14" s="147">
        <f ca="1">PAJAK[[#This Row],[SUB TOTAL]]-PAJAK[[#This Row],[DISKON]]</f>
        <v>11374929.5</v>
      </c>
      <c r="N14" s="147">
        <f ca="1">IF(PAJAK[[#This Row],[//]]="","",INDEX(INDIRECT("NOTA["&amp;PAJAK[#Headers]&amp;"]"),PAJAK[[#This Row],[//]]-2+PAJAK[[#This Row],[QB]]-1))</f>
        <v>36679.5</v>
      </c>
      <c r="O14" s="147">
        <f ca="1">(PAJAK[[#This Row],[SUB T-DISC]]-PAJAK[[#This Row],[DISC DLL]])/111%</f>
        <v>10214639.639639638</v>
      </c>
      <c r="P14" s="147">
        <f ca="1">PAJAK[[#This Row],[DPP]]*PAJAK[[#This Row],[PPN]]</f>
        <v>1123610.3603603602</v>
      </c>
      <c r="Q14" s="147">
        <f ca="1">PAJAK[[#This Row],[DPP]]+PAJAK[[#This Row],[PPN 11%]]</f>
        <v>11338249.999999998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259</v>
      </c>
      <c r="B15" s="128">
        <f ca="1">HYPERLINK("[NOTA_.XLSX]NOTA!c"&amp;PAJAK[[#This Row],[//]],IF(PAJAK[[#This Row],[//]]="","",INDEX(INDIRECT("NOTA["&amp;PAJAK[#Headers]&amp;"]"),PAJAK[[#This Row],[//]]-2)))</f>
        <v>46</v>
      </c>
      <c r="C15" s="33" t="str">
        <f ca="1">IF(PAJAK[[#This Row],[//]]="","",INDEX(INDIRECT("NOTA["&amp;PAJAK[#Headers]&amp;"]"),PAJAK[[#This Row],[//]]-2))</f>
        <v>KEN_1105_594-2</v>
      </c>
      <c r="D15" s="33" t="e">
        <f ca="1">MATCH(PAJAK[[#This Row],[ID]],[4]!Table1[ID],0)</f>
        <v>#REF!</v>
      </c>
      <c r="E15" s="127">
        <f ca="1">IF(PAJAK[[#This Row],[ID]]="","",COUNTIF(NOTA[ID_H],PAJAK[[#This Row],[ID]]))</f>
        <v>2</v>
      </c>
      <c r="F15" s="29" t="str">
        <f ca="1">IF(PAJAK[[#This Row],[//]]="","",INDEX(CONV[2],MATCH(INDEX(INDIRECT("NOTA["&amp;PAJAK[#Headers]&amp;"]"),PAJAK[[#This Row],[//]]-2),CONV[1],0),0))</f>
        <v>PT KENKO SINAR INDONESIA</v>
      </c>
      <c r="G15" s="31">
        <f ca="1">IF(PAJAK[[#This Row],[//]]="","",INDEX(NOTA[TGL_H],PAJAK[[#This Row],[//]]-2))</f>
        <v>45057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23050594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5" s="147">
        <f ca="1">IF(PAJAK[[#This Row],[//]]="","",SUMIF(NOTA[ID_H],PAJAK[[#This Row],[ID]],NOTA[JUMLAH]))</f>
        <v>46584000</v>
      </c>
      <c r="L15" s="147">
        <f ca="1">IF(PAJAK[[#This Row],[//]]="","",SUMIF(NOTA[ID_H],PAJAK[[#This Row],[ID]],NOTA[DISC]))</f>
        <v>9852516</v>
      </c>
      <c r="M15" s="147">
        <f ca="1">PAJAK[[#This Row],[SUB TOTAL]]-PAJAK[[#This Row],[DISKON]]</f>
        <v>36731484</v>
      </c>
      <c r="N15" s="147">
        <f ca="1">IF(PAJAK[[#This Row],[//]]="","",INDEX(INDIRECT("NOTA["&amp;PAJAK[#Headers]&amp;"]"),PAJAK[[#This Row],[//]]-2+PAJAK[[#This Row],[QB]]-1))</f>
        <v>0</v>
      </c>
      <c r="O15" s="147">
        <f ca="1">(PAJAK[[#This Row],[SUB T-DISC]]-PAJAK[[#This Row],[DISC DLL]])/111%</f>
        <v>33091427.027027026</v>
      </c>
      <c r="P15" s="147">
        <f ca="1">PAJAK[[#This Row],[DPP]]*PAJAK[[#This Row],[PPN]]</f>
        <v>3640056.9729729728</v>
      </c>
      <c r="Q15" s="147">
        <f ca="1">PAJAK[[#This Row],[DPP]]+PAJAK[[#This Row],[PPN 11%]]</f>
        <v>36731484</v>
      </c>
      <c r="R15" s="32" t="str">
        <f ca="1">IF(ISNUMBER(PAJAK[[#This Row],[//]]),PPN,"")</f>
        <v>11%</v>
      </c>
    </row>
    <row r="16" spans="1:18" x14ac:dyDescent="0.25">
      <c r="A16" s="2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262</v>
      </c>
      <c r="B16" s="29">
        <f ca="1">HYPERLINK("[NOTA_.XLSX]NOTA!c"&amp;PAJAK[[#This Row],[//]],IF(PAJAK[[#This Row],[//]]="","",INDEX(INDIRECT("NOTA["&amp;PAJAK[#Headers]&amp;"]"),PAJAK[[#This Row],[//]]-2)))</f>
        <v>47</v>
      </c>
      <c r="C16" s="29" t="str">
        <f ca="1">IF(PAJAK[[#This Row],[//]]="","",INDEX(INDIRECT("NOTA["&amp;PAJAK[#Headers]&amp;"]"),PAJAK[[#This Row],[//]]-2))</f>
        <v>KEN_1105_588-4</v>
      </c>
      <c r="D16" s="29" t="e">
        <f ca="1">MATCH(PAJAK[[#This Row],[ID]],[4]!Table1[ID],0)</f>
        <v>#REF!</v>
      </c>
      <c r="E16" s="30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KENKO SINAR INDONESIA</v>
      </c>
      <c r="G16" s="31">
        <f ca="1">IF(PAJAK[[#This Row],[//]]="","",INDEX(NOTA[TGL_H],PAJAK[[#This Row],[//]]-2))</f>
        <v>45057</v>
      </c>
      <c r="H16" s="31">
        <f ca="1">IF(PAJAK[[#This Row],[//]]="","",INDEX(INDIRECT("NOTA["&amp;PAJAK[#Headers]&amp;"]"),PAJAK[[#This Row],[//]]-2))</f>
        <v>45052</v>
      </c>
      <c r="I16" s="30" t="str">
        <f ca="1">IF(PAJAK[[#This Row],[//]]="","",INDEX(INDIRECT("NOTA["&amp;PAJAK[#Headers]&amp;"]"),PAJAK[[#This Row],[//]]-2))</f>
        <v>23050588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6" s="147">
        <f ca="1">IF(PAJAK[[#This Row],[//]]="","",SUMIF(NOTA[ID_H],PAJAK[[#This Row],[ID]],NOTA[JUMLAH]))</f>
        <v>27554400</v>
      </c>
      <c r="L16" s="147">
        <f ca="1">IF(PAJAK[[#This Row],[//]]="","",SUMIF(NOTA[ID_H],PAJAK[[#This Row],[ID]],NOTA[DISC]))</f>
        <v>4684248</v>
      </c>
      <c r="M16" s="147">
        <f ca="1">PAJAK[[#This Row],[SUB TOTAL]]-PAJAK[[#This Row],[DISKON]]</f>
        <v>22870152</v>
      </c>
      <c r="N16" s="147">
        <f ca="1">IF(PAJAK[[#This Row],[//]]="","",INDEX(INDIRECT("NOTA["&amp;PAJAK[#Headers]&amp;"]"),PAJAK[[#This Row],[//]]-2+PAJAK[[#This Row],[QB]]-1))</f>
        <v>0</v>
      </c>
      <c r="O16" s="147">
        <f ca="1">(PAJAK[[#This Row],[SUB T-DISC]]-PAJAK[[#This Row],[DISC DLL]])/111%</f>
        <v>20603740.540540539</v>
      </c>
      <c r="P16" s="147">
        <f ca="1">PAJAK[[#This Row],[DPP]]*PAJAK[[#This Row],[PPN]]</f>
        <v>2266411.4594594594</v>
      </c>
      <c r="Q16" s="147">
        <f ca="1">PAJAK[[#This Row],[DPP]]+PAJAK[[#This Row],[PPN 11%]]</f>
        <v>22870152</v>
      </c>
      <c r="R16" s="32" t="str">
        <f ca="1">IF(ISNUMBER(PAJAK[[#This Row],[//]]),PPN,"")</f>
        <v>11%</v>
      </c>
    </row>
    <row r="17" spans="1:18" x14ac:dyDescent="0.25">
      <c r="A17" s="29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29" t="str">
        <f ca="1">HYPERLINK("[NOTA_.XLSX]NOTA!c"&amp;PAJAK[[#This Row],[//]],IF(PAJAK[[#This Row],[//]]="","",INDEX(INDIRECT("NOTA["&amp;PAJAK[#Headers]&amp;"]"),PAJAK[[#This Row],[//]]-2)))</f>
        <v/>
      </c>
      <c r="C17" s="29" t="str">
        <f ca="1">IF(PAJAK[[#This Row],[//]]="","",INDEX(INDIRECT("NOTA["&amp;PAJAK[#Headers]&amp;"]"),PAJAK[[#This Row],[//]]-2))</f>
        <v/>
      </c>
      <c r="D17" s="29" t="e">
        <f ca="1">MATCH(PAJAK[[#This Row],[ID]],[4]!Table1[ID],0)</f>
        <v>#REF!</v>
      </c>
      <c r="E17" s="30" t="str">
        <f ca="1">IF(PAJAK[[#This Row],[ID]]="","",COUNTIF(NOTA[ID_H],PAJAK[[#This Row],[ID]]))</f>
        <v/>
      </c>
      <c r="F17" s="29" t="str">
        <f ca="1">IF(PAJAK[[#This Row],[//]]="","",INDEX(CONV[2],MATCH(INDEX(INDIRECT("NOTA["&amp;PAJAK[#Headers]&amp;"]"),PAJAK[[#This Row],[//]]-2),CONV[1],0),0))</f>
        <v/>
      </c>
      <c r="G17" s="31" t="str">
        <f ca="1">IF(PAJAK[[#This Row],[//]]="","",INDEX(NOTA[TGL_H],PAJAK[[#This Row],[//]]-2))</f>
        <v/>
      </c>
      <c r="H17" s="31" t="str">
        <f ca="1">IF(PAJAK[[#This Row],[//]]="","",INDEX(INDIRECT("NOTA["&amp;PAJAK[#Headers]&amp;"]"),PAJAK[[#This Row],[//]]-2))</f>
        <v/>
      </c>
      <c r="I17" s="30" t="str">
        <f ca="1">IF(PAJAK[[#This Row],[//]]="","",INDEX(INDIRECT("NOTA["&amp;PAJAK[#Headers]&amp;"]"),PAJAK[[#This Row],[//]]-2))</f>
        <v/>
      </c>
      <c r="J1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147" t="str">
        <f ca="1">IF(PAJAK[[#This Row],[//]]="","",SUMIF(NOTA[ID_H],PAJAK[[#This Row],[ID]],NOTA[JUMLAH]))</f>
        <v/>
      </c>
      <c r="L17" s="147" t="str">
        <f ca="1">IF(PAJAK[[#This Row],[//]]="","",SUMIF(NOTA[ID_H],PAJAK[[#This Row],[ID]],NOTA[DISC]))</f>
        <v/>
      </c>
      <c r="M17" s="147" t="e">
        <f ca="1">PAJAK[[#This Row],[SUB TOTAL]]-PAJAK[[#This Row],[DISKON]]</f>
        <v>#VALUE!</v>
      </c>
      <c r="N17" s="147" t="str">
        <f ca="1">IF(PAJAK[[#This Row],[//]]="","",INDEX(INDIRECT("NOTA["&amp;PAJAK[#Headers]&amp;"]"),PAJAK[[#This Row],[//]]-2+PAJAK[[#This Row],[QB]]-1))</f>
        <v/>
      </c>
      <c r="O17" s="147" t="e">
        <f ca="1">(PAJAK[[#This Row],[SUB T-DISC]]-PAJAK[[#This Row],[DISC DLL]])/111%</f>
        <v>#VALUE!</v>
      </c>
      <c r="P17" s="147" t="e">
        <f ca="1">PAJAK[[#This Row],[DPP]]*PAJAK[[#This Row],[PPN]]</f>
        <v>#VALUE!</v>
      </c>
      <c r="Q17" s="147" t="e">
        <f ca="1">PAJAK[[#This Row],[DPP]]+PAJAK[[#This Row],[PPN 11%]]</f>
        <v>#VALUE!</v>
      </c>
      <c r="R17" s="32" t="str">
        <f ca="1">IF(ISNUMBER(PAJAK[[#This Row],[//]]),PPN,"")</f>
        <v/>
      </c>
    </row>
    <row r="18" spans="1:18" x14ac:dyDescent="0.25">
      <c r="A18" s="2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9" t="str">
        <f ca="1">HYPERLINK("[NOTA_.XLSX]NOTA!c"&amp;PAJAK[[#This Row],[//]],IF(PAJAK[[#This Row],[//]]="","",INDEX(INDIRECT("NOTA["&amp;PAJAK[#Headers]&amp;"]"),PAJAK[[#This Row],[//]]-2)))</f>
        <v/>
      </c>
      <c r="C18" s="29" t="str">
        <f ca="1">IF(PAJAK[[#This Row],[//]]="","",INDEX(INDIRECT("NOTA["&amp;PAJAK[#Headers]&amp;"]"),PAJAK[[#This Row],[//]]-2))</f>
        <v/>
      </c>
      <c r="D18" s="29" t="e">
        <f ca="1">MATCH(PAJAK[[#This Row],[ID]],[4]!Table1[ID],0)</f>
        <v>#REF!</v>
      </c>
      <c r="E18" s="30" t="str">
        <f ca="1">IF(PAJAK[[#This Row],[ID]]="","",COUNTIF(NOTA[ID_H],PAJAK[[#This Row],[ID]]))</f>
        <v/>
      </c>
      <c r="F18" s="29" t="str">
        <f ca="1">IF(PAJAK[[#This Row],[//]]="","",INDEX(CONV[2],MATCH(INDEX(INDIRECT("NOTA["&amp;PAJAK[#Headers]&amp;"]"),PAJAK[[#This Row],[//]]-2),CONV[1],0),0))</f>
        <v/>
      </c>
      <c r="G18" s="31" t="str">
        <f ca="1">IF(PAJAK[[#This Row],[//]]="","",INDEX(NOTA[TGL_H],PAJAK[[#This Row],[//]]-2))</f>
        <v/>
      </c>
      <c r="H18" s="31" t="str">
        <f ca="1">IF(PAJAK[[#This Row],[//]]="","",INDEX(INDIRECT("NOTA["&amp;PAJAK[#Headers]&amp;"]"),PAJAK[[#This Row],[//]]-2))</f>
        <v/>
      </c>
      <c r="I18" s="30" t="str">
        <f ca="1">IF(PAJAK[[#This Row],[//]]="","",INDEX(INDIRECT("NOTA["&amp;PAJAK[#Headers]&amp;"]"),PAJAK[[#This Row],[//]]-2))</f>
        <v/>
      </c>
      <c r="J1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147" t="str">
        <f ca="1">IF(PAJAK[[#This Row],[//]]="","",SUMIF(NOTA[ID_H],PAJAK[[#This Row],[ID]],NOTA[JUMLAH]))</f>
        <v/>
      </c>
      <c r="L18" s="147" t="str">
        <f ca="1">IF(PAJAK[[#This Row],[//]]="","",SUMIF(NOTA[ID_H],PAJAK[[#This Row],[ID]],NOTA[DISC]))</f>
        <v/>
      </c>
      <c r="M18" s="147" t="e">
        <f ca="1">PAJAK[[#This Row],[SUB TOTAL]]-PAJAK[[#This Row],[DISKON]]</f>
        <v>#VALUE!</v>
      </c>
      <c r="N18" s="147" t="str">
        <f ca="1">IF(PAJAK[[#This Row],[//]]="","",INDEX(INDIRECT("NOTA["&amp;PAJAK[#Headers]&amp;"]"),PAJAK[[#This Row],[//]]-2+PAJAK[[#This Row],[QB]]-1))</f>
        <v/>
      </c>
      <c r="O18" s="147" t="e">
        <f ca="1">(PAJAK[[#This Row],[SUB T-DISC]]-PAJAK[[#This Row],[DISC DLL]])/111%</f>
        <v>#VALUE!</v>
      </c>
      <c r="P18" s="147" t="e">
        <f ca="1">PAJAK[[#This Row],[DPP]]*PAJAK[[#This Row],[PPN]]</f>
        <v>#VALUE!</v>
      </c>
      <c r="Q18" s="147" t="e">
        <f ca="1">PAJAK[[#This Row],[DPP]]+PAJAK[[#This Row],[PPN 11%]]</f>
        <v>#VALUE!</v>
      </c>
      <c r="R18" s="32" t="str">
        <f ca="1">IF(ISNUMBER(PAJAK[[#This Row],[//]]),PPN,"")</f>
        <v/>
      </c>
    </row>
    <row r="19" spans="1:18" x14ac:dyDescent="0.25">
      <c r="A19" s="33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28" t="str">
        <f ca="1">HYPERLINK("[NOTA_.XLSX]NOTA!c"&amp;PAJAK[[#This Row],[//]],IF(PAJAK[[#This Row],[//]]="","",INDEX(INDIRECT("NOTA["&amp;PAJAK[#Headers]&amp;"]"),PAJAK[[#This Row],[//]]-2)))</f>
        <v/>
      </c>
      <c r="C19" s="33" t="str">
        <f ca="1">IF(PAJAK[[#This Row],[//]]="","",INDEX(INDIRECT("NOTA["&amp;PAJAK[#Headers]&amp;"]"),PAJAK[[#This Row],[//]]-2))</f>
        <v/>
      </c>
      <c r="D19" s="33" t="e">
        <f ca="1">MATCH(PAJAK[[#This Row],[ID]],[4]!Table1[ID],0)</f>
        <v>#REF!</v>
      </c>
      <c r="E19" s="127" t="str">
        <f ca="1">IF(PAJAK[[#This Row],[ID]]="","",COUNTIF(NOTA[ID_H],PAJAK[[#This Row],[ID]]))</f>
        <v/>
      </c>
      <c r="F19" s="29" t="str">
        <f ca="1">IF(PAJAK[[#This Row],[//]]="","",INDEX(CONV[2],MATCH(INDEX(INDIRECT("NOTA["&amp;PAJAK[#Headers]&amp;"]"),PAJAK[[#This Row],[//]]-2),CONV[1],0),0))</f>
        <v/>
      </c>
      <c r="G19" s="31" t="str">
        <f ca="1">IF(PAJAK[[#This Row],[//]]="","",INDEX(NOTA[TGL_H],PAJAK[[#This Row],[//]]-2))</f>
        <v/>
      </c>
      <c r="H19" s="31" t="str">
        <f ca="1">IF(PAJAK[[#This Row],[//]]="","",INDEX(INDIRECT("NOTA["&amp;PAJAK[#Headers]&amp;"]"),PAJAK[[#This Row],[//]]-2))</f>
        <v/>
      </c>
      <c r="I19" s="30" t="str">
        <f ca="1">IF(PAJAK[[#This Row],[//]]="","",INDEX(INDIRECT("NOTA["&amp;PAJAK[#Headers]&amp;"]"),PAJAK[[#This Row],[//]]-2))</f>
        <v/>
      </c>
      <c r="J1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147" t="str">
        <f ca="1">IF(PAJAK[[#This Row],[//]]="","",SUMIF(NOTA[ID_H],PAJAK[[#This Row],[ID]],NOTA[JUMLAH]))</f>
        <v/>
      </c>
      <c r="L19" s="147" t="str">
        <f ca="1">IF(PAJAK[[#This Row],[//]]="","",SUMIF(NOTA[ID_H],PAJAK[[#This Row],[ID]],NOTA[DISC]))</f>
        <v/>
      </c>
      <c r="M19" s="147" t="e">
        <f ca="1">PAJAK[[#This Row],[SUB TOTAL]]-PAJAK[[#This Row],[DISKON]]</f>
        <v>#VALUE!</v>
      </c>
      <c r="N19" s="147" t="str">
        <f ca="1">IF(PAJAK[[#This Row],[//]]="","",INDEX(INDIRECT("NOTA["&amp;PAJAK[#Headers]&amp;"]"),PAJAK[[#This Row],[//]]-2+PAJAK[[#This Row],[QB]]-1))</f>
        <v/>
      </c>
      <c r="O19" s="147" t="e">
        <f ca="1">(PAJAK[[#This Row],[SUB T-DISC]]-PAJAK[[#This Row],[DISC DLL]])/111%</f>
        <v>#VALUE!</v>
      </c>
      <c r="P19" s="147" t="e">
        <f ca="1">PAJAK[[#This Row],[DPP]]*PAJAK[[#This Row],[PPN]]</f>
        <v>#VALUE!</v>
      </c>
      <c r="Q19" s="147" t="e">
        <f ca="1">PAJAK[[#This Row],[DPP]]+PAJAK[[#This Row],[PPN 11%]]</f>
        <v>#VALUE!</v>
      </c>
      <c r="R19" s="32" t="str">
        <f ca="1">IF(ISNUMBER(PAJAK[[#This Row],[//]]),PPN,"")</f>
        <v/>
      </c>
    </row>
    <row r="20" spans="1:18" x14ac:dyDescent="0.25">
      <c r="A20" s="29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29" t="str">
        <f ca="1">HYPERLINK("[NOTA_.XLSX]NOTA!c"&amp;PAJAK[[#This Row],[//]],IF(PAJAK[[#This Row],[//]]="","",INDEX(INDIRECT("NOTA["&amp;PAJAK[#Headers]&amp;"]"),PAJAK[[#This Row],[//]]-2)))</f>
        <v/>
      </c>
      <c r="C20" s="29" t="str">
        <f ca="1">IF(PAJAK[[#This Row],[//]]="","",INDEX(INDIRECT("NOTA["&amp;PAJAK[#Headers]&amp;"]"),PAJAK[[#This Row],[//]]-2))</f>
        <v/>
      </c>
      <c r="D20" s="29" t="e">
        <f ca="1">MATCH(PAJAK[[#This Row],[ID]],[4]!Table1[ID],0)</f>
        <v>#REF!</v>
      </c>
      <c r="E20" s="30" t="str">
        <f ca="1">IF(PAJAK[[#This Row],[ID]]="","",COUNTIF(NOTA[ID_H],PAJAK[[#This Row],[ID]]))</f>
        <v/>
      </c>
      <c r="F20" s="29" t="str">
        <f ca="1">IF(PAJAK[[#This Row],[//]]="","",INDEX(CONV[2],MATCH(INDEX(INDIRECT("NOTA["&amp;PAJAK[#Headers]&amp;"]"),PAJAK[[#This Row],[//]]-2),CONV[1],0),0))</f>
        <v/>
      </c>
      <c r="G20" s="31" t="str">
        <f ca="1">IF(PAJAK[[#This Row],[//]]="","",INDEX(NOTA[TGL_H],PAJAK[[#This Row],[//]]-2))</f>
        <v/>
      </c>
      <c r="H20" s="31" t="str">
        <f ca="1">IF(PAJAK[[#This Row],[//]]="","",INDEX(INDIRECT("NOTA["&amp;PAJAK[#Headers]&amp;"]"),PAJAK[[#This Row],[//]]-2))</f>
        <v/>
      </c>
      <c r="I20" s="30" t="str">
        <f ca="1">IF(PAJAK[[#This Row],[//]]="","",INDEX(INDIRECT("NOTA["&amp;PAJAK[#Headers]&amp;"]"),PAJAK[[#This Row],[//]]-2))</f>
        <v/>
      </c>
      <c r="J2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147" t="str">
        <f ca="1">IF(PAJAK[[#This Row],[//]]="","",SUMIF(NOTA[ID_H],PAJAK[[#This Row],[ID]],NOTA[JUMLAH]))</f>
        <v/>
      </c>
      <c r="L20" s="147" t="str">
        <f ca="1">IF(PAJAK[[#This Row],[//]]="","",SUMIF(NOTA[ID_H],PAJAK[[#This Row],[ID]],NOTA[DISC]))</f>
        <v/>
      </c>
      <c r="M20" s="147" t="e">
        <f ca="1">PAJAK[[#This Row],[SUB TOTAL]]-PAJAK[[#This Row],[DISKON]]</f>
        <v>#VALUE!</v>
      </c>
      <c r="N20" s="147" t="str">
        <f ca="1">IF(PAJAK[[#This Row],[//]]="","",INDEX(INDIRECT("NOTA["&amp;PAJAK[#Headers]&amp;"]"),PAJAK[[#This Row],[//]]-2+PAJAK[[#This Row],[QB]]-1))</f>
        <v/>
      </c>
      <c r="O20" s="147" t="e">
        <f ca="1">(PAJAK[[#This Row],[SUB T-DISC]]-PAJAK[[#This Row],[DISC DLL]])/111%</f>
        <v>#VALUE!</v>
      </c>
      <c r="P20" s="147" t="e">
        <f ca="1">PAJAK[[#This Row],[DPP]]*PAJAK[[#This Row],[PPN]]</f>
        <v>#VALUE!</v>
      </c>
      <c r="Q20" s="147" t="e">
        <f ca="1">PAJAK[[#This Row],[DPP]]+PAJAK[[#This Row],[PPN 11%]]</f>
        <v>#VALUE!</v>
      </c>
      <c r="R20" s="32" t="str">
        <f ca="1">IF(ISNUMBER(PAJAK[[#This Row],[//]]),PPN,"")</f>
        <v/>
      </c>
    </row>
    <row r="21" spans="1:18" x14ac:dyDescent="0.25">
      <c r="A21" s="33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28" t="str">
        <f ca="1">HYPERLINK("[NOTA_.XLSX]NOTA!c"&amp;PAJAK[[#This Row],[//]],IF(PAJAK[[#This Row],[//]]="","",INDEX(INDIRECT("NOTA["&amp;PAJAK[#Headers]&amp;"]"),PAJAK[[#This Row],[//]]-2)))</f>
        <v/>
      </c>
      <c r="C21" s="33" t="str">
        <f ca="1">IF(PAJAK[[#This Row],[//]]="","",INDEX(INDIRECT("NOTA["&amp;PAJAK[#Headers]&amp;"]"),PAJAK[[#This Row],[//]]-2))</f>
        <v/>
      </c>
      <c r="D21" s="33" t="e">
        <f ca="1">MATCH(PAJAK[[#This Row],[ID]],[4]!Table1[ID],0)</f>
        <v>#REF!</v>
      </c>
      <c r="E21" s="127" t="str">
        <f ca="1">IF(PAJAK[[#This Row],[ID]]="","",COUNTIF(NOTA[ID_H],PAJAK[[#This Row],[ID]]))</f>
        <v/>
      </c>
      <c r="F21" s="29" t="str">
        <f ca="1">IF(PAJAK[[#This Row],[//]]="","",INDEX(CONV[2],MATCH(INDEX(INDIRECT("NOTA["&amp;PAJAK[#Headers]&amp;"]"),PAJAK[[#This Row],[//]]-2),CONV[1],0),0))</f>
        <v/>
      </c>
      <c r="G21" s="31" t="str">
        <f ca="1">IF(PAJAK[[#This Row],[//]]="","",INDEX(NOTA[TGL_H],PAJAK[[#This Row],[//]]-2))</f>
        <v/>
      </c>
      <c r="H21" s="31" t="str">
        <f ca="1">IF(PAJAK[[#This Row],[//]]="","",INDEX(INDIRECT("NOTA["&amp;PAJAK[#Headers]&amp;"]"),PAJAK[[#This Row],[//]]-2))</f>
        <v/>
      </c>
      <c r="I21" s="30" t="str">
        <f ca="1">IF(PAJAK[[#This Row],[//]]="","",INDEX(INDIRECT("NOTA["&amp;PAJAK[#Headers]&amp;"]"),PAJAK[[#This Row],[//]]-2))</f>
        <v/>
      </c>
      <c r="J2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147" t="str">
        <f ca="1">IF(PAJAK[[#This Row],[//]]="","",SUMIF(NOTA[ID_H],PAJAK[[#This Row],[ID]],NOTA[JUMLAH]))</f>
        <v/>
      </c>
      <c r="L21" s="147" t="str">
        <f ca="1">IF(PAJAK[[#This Row],[//]]="","",SUMIF(NOTA[ID_H],PAJAK[[#This Row],[ID]],NOTA[DISC]))</f>
        <v/>
      </c>
      <c r="M21" s="147" t="e">
        <f ca="1">PAJAK[[#This Row],[SUB TOTAL]]-PAJAK[[#This Row],[DISKON]]</f>
        <v>#VALUE!</v>
      </c>
      <c r="N21" s="147" t="str">
        <f ca="1">IF(PAJAK[[#This Row],[//]]="","",INDEX(INDIRECT("NOTA["&amp;PAJAK[#Headers]&amp;"]"),PAJAK[[#This Row],[//]]-2+PAJAK[[#This Row],[QB]]-1))</f>
        <v/>
      </c>
      <c r="O21" s="147" t="e">
        <f ca="1">(PAJAK[[#This Row],[SUB T-DISC]]-PAJAK[[#This Row],[DISC DLL]])/111%</f>
        <v>#VALUE!</v>
      </c>
      <c r="P21" s="147" t="e">
        <f ca="1">PAJAK[[#This Row],[DPP]]*PAJAK[[#This Row],[PPN]]</f>
        <v>#VALUE!</v>
      </c>
      <c r="Q21" s="147" t="e">
        <f ca="1">PAJAK[[#This Row],[DPP]]+PAJAK[[#This Row],[PPN 11%]]</f>
        <v>#VALUE!</v>
      </c>
      <c r="R21" s="32" t="str">
        <f ca="1">IF(ISNUMBER(PAJAK[[#This Row],[//]]),PPN,"")</f>
        <v/>
      </c>
    </row>
    <row r="22" spans="1:18" x14ac:dyDescent="0.25">
      <c r="A22" s="29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29" t="str">
        <f ca="1">HYPERLINK("[NOTA_.XLSX]NOTA!c"&amp;PAJAK[[#This Row],[//]],IF(PAJAK[[#This Row],[//]]="","",INDEX(INDIRECT("NOTA["&amp;PAJAK[#Headers]&amp;"]"),PAJAK[[#This Row],[//]]-2)))</f>
        <v/>
      </c>
      <c r="C22" s="29" t="str">
        <f ca="1">IF(PAJAK[[#This Row],[//]]="","",INDEX(INDIRECT("NOTA["&amp;PAJAK[#Headers]&amp;"]"),PAJAK[[#This Row],[//]]-2))</f>
        <v/>
      </c>
      <c r="D22" s="29" t="e">
        <f ca="1">MATCH(PAJAK[[#This Row],[ID]],[4]!Table1[ID],0)</f>
        <v>#REF!</v>
      </c>
      <c r="E22" s="30" t="str">
        <f ca="1">IF(PAJAK[[#This Row],[ID]]="","",COUNTIF(NOTA[ID_H],PAJAK[[#This Row],[ID]]))</f>
        <v/>
      </c>
      <c r="F22" s="29" t="str">
        <f ca="1">IF(PAJAK[[#This Row],[//]]="","",INDEX(CONV[2],MATCH(INDEX(INDIRECT("NOTA["&amp;PAJAK[#Headers]&amp;"]"),PAJAK[[#This Row],[//]]-2),CONV[1],0),0))</f>
        <v/>
      </c>
      <c r="G22" s="31" t="str">
        <f ca="1">IF(PAJAK[[#This Row],[//]]="","",INDEX(NOTA[TGL_H],PAJAK[[#This Row],[//]]-2))</f>
        <v/>
      </c>
      <c r="H22" s="31" t="str">
        <f ca="1">IF(PAJAK[[#This Row],[//]]="","",INDEX(INDIRECT("NOTA["&amp;PAJAK[#Headers]&amp;"]"),PAJAK[[#This Row],[//]]-2))</f>
        <v/>
      </c>
      <c r="I22" s="30" t="str">
        <f ca="1">IF(PAJAK[[#This Row],[//]]="","",INDEX(INDIRECT("NOTA["&amp;PAJAK[#Headers]&amp;"]"),PAJAK[[#This Row],[//]]-2))</f>
        <v/>
      </c>
      <c r="J2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47" t="str">
        <f ca="1">IF(PAJAK[[#This Row],[//]]="","",SUMIF(NOTA[ID_H],PAJAK[[#This Row],[ID]],NOTA[JUMLAH]))</f>
        <v/>
      </c>
      <c r="L22" s="147" t="str">
        <f ca="1">IF(PAJAK[[#This Row],[//]]="","",SUMIF(NOTA[ID_H],PAJAK[[#This Row],[ID]],NOTA[DISC]))</f>
        <v/>
      </c>
      <c r="M22" s="147" t="e">
        <f ca="1">PAJAK[[#This Row],[SUB TOTAL]]-PAJAK[[#This Row],[DISKON]]</f>
        <v>#VALUE!</v>
      </c>
      <c r="N22" s="147" t="str">
        <f ca="1">IF(PAJAK[[#This Row],[//]]="","",INDEX(INDIRECT("NOTA["&amp;PAJAK[#Headers]&amp;"]"),PAJAK[[#This Row],[//]]-2+PAJAK[[#This Row],[QB]]-1))</f>
        <v/>
      </c>
      <c r="O22" s="147" t="e">
        <f ca="1">(PAJAK[[#This Row],[SUB T-DISC]]-PAJAK[[#This Row],[DISC DLL]])/111%</f>
        <v>#VALUE!</v>
      </c>
      <c r="P22" s="147" t="e">
        <f ca="1">PAJAK[[#This Row],[DPP]]*PAJAK[[#This Row],[PPN]]</f>
        <v>#VALUE!</v>
      </c>
      <c r="Q22" s="147" t="e">
        <f ca="1">PAJAK[[#This Row],[DPP]]+PAJAK[[#This Row],[PPN 11%]]</f>
        <v>#VALUE!</v>
      </c>
      <c r="R22" s="32" t="str">
        <f ca="1">IF(ISNUMBER(PAJAK[[#This Row],[//]]),PPN,"")</f>
        <v/>
      </c>
    </row>
    <row r="23" spans="1:18" x14ac:dyDescent="0.25">
      <c r="A23" s="33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28" t="str">
        <f ca="1">HYPERLINK("[NOTA_.XLSX]NOTA!c"&amp;PAJAK[[#This Row],[//]],IF(PAJAK[[#This Row],[//]]="","",INDEX(INDIRECT("NOTA["&amp;PAJAK[#Headers]&amp;"]"),PAJAK[[#This Row],[//]]-2)))</f>
        <v/>
      </c>
      <c r="C23" s="33" t="str">
        <f ca="1">IF(PAJAK[[#This Row],[//]]="","",INDEX(INDIRECT("NOTA["&amp;PAJAK[#Headers]&amp;"]"),PAJAK[[#This Row],[//]]-2))</f>
        <v/>
      </c>
      <c r="D23" s="33" t="e">
        <f ca="1">MATCH(PAJAK[[#This Row],[ID]],[4]!Table1[ID],0)</f>
        <v>#REF!</v>
      </c>
      <c r="E23" s="127" t="str">
        <f ca="1">IF(PAJAK[[#This Row],[ID]]="","",COUNTIF(NOTA[ID_H],PAJAK[[#This Row],[ID]]))</f>
        <v/>
      </c>
      <c r="F23" s="29" t="str">
        <f ca="1">IF(PAJAK[[#This Row],[//]]="","",INDEX(CONV[2],MATCH(INDEX(INDIRECT("NOTA["&amp;PAJAK[#Headers]&amp;"]"),PAJAK[[#This Row],[//]]-2),CONV[1],0),0))</f>
        <v/>
      </c>
      <c r="G23" s="31" t="str">
        <f ca="1">IF(PAJAK[[#This Row],[//]]="","",INDEX(NOTA[TGL_H],PAJAK[[#This Row],[//]]-2))</f>
        <v/>
      </c>
      <c r="H23" s="31" t="str">
        <f ca="1">IF(PAJAK[[#This Row],[//]]="","",INDEX(INDIRECT("NOTA["&amp;PAJAK[#Headers]&amp;"]"),PAJAK[[#This Row],[//]]-2))</f>
        <v/>
      </c>
      <c r="I23" s="30" t="str">
        <f ca="1">IF(PAJAK[[#This Row],[//]]="","",INDEX(INDIRECT("NOTA["&amp;PAJAK[#Headers]&amp;"]"),PAJAK[[#This Row],[//]]-2))</f>
        <v/>
      </c>
      <c r="J2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47" t="str">
        <f ca="1">IF(PAJAK[[#This Row],[//]]="","",SUMIF(NOTA[ID_H],PAJAK[[#This Row],[ID]],NOTA[JUMLAH]))</f>
        <v/>
      </c>
      <c r="L23" s="147" t="str">
        <f ca="1">IF(PAJAK[[#This Row],[//]]="","",SUMIF(NOTA[ID_H],PAJAK[[#This Row],[ID]],NOTA[DISC]))</f>
        <v/>
      </c>
      <c r="M23" s="147" t="e">
        <f ca="1">PAJAK[[#This Row],[SUB TOTAL]]-PAJAK[[#This Row],[DISKON]]</f>
        <v>#VALUE!</v>
      </c>
      <c r="N23" s="147" t="str">
        <f ca="1">IF(PAJAK[[#This Row],[//]]="","",INDEX(INDIRECT("NOTA["&amp;PAJAK[#Headers]&amp;"]"),PAJAK[[#This Row],[//]]-2+PAJAK[[#This Row],[QB]]-1))</f>
        <v/>
      </c>
      <c r="O23" s="147" t="e">
        <f ca="1">(PAJAK[[#This Row],[SUB T-DISC]]-PAJAK[[#This Row],[DISC DLL]])/111%</f>
        <v>#VALUE!</v>
      </c>
      <c r="P23" s="147" t="e">
        <f ca="1">PAJAK[[#This Row],[DPP]]*PAJAK[[#This Row],[PPN]]</f>
        <v>#VALUE!</v>
      </c>
      <c r="Q23" s="147" t="e">
        <f ca="1">PAJAK[[#This Row],[DPP]]+PAJAK[[#This Row],[PPN 11%]]</f>
        <v>#VALUE!</v>
      </c>
      <c r="R23" s="32" t="str">
        <f ca="1">IF(ISNUMBER(PAJAK[[#This Row],[//]]),PPN,"")</f>
        <v/>
      </c>
    </row>
    <row r="24" spans="1:18" x14ac:dyDescent="0.25">
      <c r="A24" s="33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28" t="str">
        <f ca="1">HYPERLINK("[NOTA_.XLSX]NOTA!c"&amp;PAJAK[[#This Row],[//]],IF(PAJAK[[#This Row],[//]]="","",INDEX(INDIRECT("NOTA["&amp;PAJAK[#Headers]&amp;"]"),PAJAK[[#This Row],[//]]-2)))</f>
        <v/>
      </c>
      <c r="C24" s="33" t="str">
        <f ca="1">IF(PAJAK[[#This Row],[//]]="","",INDEX(INDIRECT("NOTA["&amp;PAJAK[#Headers]&amp;"]"),PAJAK[[#This Row],[//]]-2))</f>
        <v/>
      </c>
      <c r="D24" s="33" t="e">
        <f ca="1">MATCH(PAJAK[[#This Row],[ID]],[4]!Table1[ID],0)</f>
        <v>#REF!</v>
      </c>
      <c r="E24" s="127" t="str">
        <f ca="1">IF(PAJAK[[#This Row],[ID]]="","",COUNTIF(NOTA[ID_H],PAJAK[[#This Row],[ID]]))</f>
        <v/>
      </c>
      <c r="F24" s="29" t="str">
        <f ca="1">IF(PAJAK[[#This Row],[//]]="","",INDEX(CONV[2],MATCH(INDEX(INDIRECT("NOTA["&amp;PAJAK[#Headers]&amp;"]"),PAJAK[[#This Row],[//]]-2),CONV[1],0),0))</f>
        <v/>
      </c>
      <c r="G24" s="31" t="str">
        <f ca="1">IF(PAJAK[[#This Row],[//]]="","",INDEX(NOTA[TGL_H],PAJAK[[#This Row],[//]]-2))</f>
        <v/>
      </c>
      <c r="H24" s="31" t="str">
        <f ca="1">IF(PAJAK[[#This Row],[//]]="","",INDEX(INDIRECT("NOTA["&amp;PAJAK[#Headers]&amp;"]"),PAJAK[[#This Row],[//]]-2))</f>
        <v/>
      </c>
      <c r="I24" s="30" t="str">
        <f ca="1">IF(PAJAK[[#This Row],[//]]="","",INDEX(INDIRECT("NOTA["&amp;PAJAK[#Headers]&amp;"]"),PAJAK[[#This Row],[//]]-2))</f>
        <v/>
      </c>
      <c r="J2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47" t="str">
        <f ca="1">IF(PAJAK[[#This Row],[//]]="","",SUMIF(NOTA[ID_H],PAJAK[[#This Row],[ID]],NOTA[JUMLAH]))</f>
        <v/>
      </c>
      <c r="L24" s="147" t="str">
        <f ca="1">IF(PAJAK[[#This Row],[//]]="","",SUMIF(NOTA[ID_H],PAJAK[[#This Row],[ID]],NOTA[DISC]))</f>
        <v/>
      </c>
      <c r="M24" s="147" t="e">
        <f ca="1">PAJAK[[#This Row],[SUB TOTAL]]-PAJAK[[#This Row],[DISKON]]</f>
        <v>#VALUE!</v>
      </c>
      <c r="N24" s="147" t="str">
        <f ca="1">IF(PAJAK[[#This Row],[//]]="","",INDEX(INDIRECT("NOTA["&amp;PAJAK[#Headers]&amp;"]"),PAJAK[[#This Row],[//]]-2+PAJAK[[#This Row],[QB]]-1))</f>
        <v/>
      </c>
      <c r="O24" s="147" t="e">
        <f ca="1">(PAJAK[[#This Row],[SUB T-DISC]]-PAJAK[[#This Row],[DISC DLL]])/111%</f>
        <v>#VALUE!</v>
      </c>
      <c r="P24" s="147" t="e">
        <f ca="1">PAJAK[[#This Row],[DPP]]*PAJAK[[#This Row],[PPN]]</f>
        <v>#VALUE!</v>
      </c>
      <c r="Q24" s="147" t="e">
        <f ca="1">PAJAK[[#This Row],[DPP]]+PAJAK[[#This Row],[PPN 11%]]</f>
        <v>#VALUE!</v>
      </c>
      <c r="R24" s="32" t="str">
        <f ca="1">IF(ISNUMBER(PAJAK[[#This Row],[//]]),PPN,"")</f>
        <v/>
      </c>
    </row>
    <row r="25" spans="1:18" x14ac:dyDescent="0.25">
      <c r="A25" s="33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28" t="str">
        <f ca="1">HYPERLINK("[NOTA_.XLSX]NOTA!c"&amp;PAJAK[[#This Row],[//]],IF(PAJAK[[#This Row],[//]]="","",INDEX(INDIRECT("NOTA["&amp;PAJAK[#Headers]&amp;"]"),PAJAK[[#This Row],[//]]-2)))</f>
        <v/>
      </c>
      <c r="C25" s="33" t="str">
        <f ca="1">IF(PAJAK[[#This Row],[//]]="","",INDEX(INDIRECT("NOTA["&amp;PAJAK[#Headers]&amp;"]"),PAJAK[[#This Row],[//]]-2))</f>
        <v/>
      </c>
      <c r="D25" s="33" t="e">
        <f ca="1">MATCH(PAJAK[[#This Row],[ID]],[4]!Table1[ID],0)</f>
        <v>#REF!</v>
      </c>
      <c r="E25" s="127" t="str">
        <f ca="1">IF(PAJAK[[#This Row],[ID]]="","",COUNTIF(NOTA[ID_H],PAJAK[[#This Row],[ID]]))</f>
        <v/>
      </c>
      <c r="F25" s="29" t="str">
        <f ca="1">IF(PAJAK[[#This Row],[//]]="","",INDEX(CONV[2],MATCH(INDEX(INDIRECT("NOTA["&amp;PAJAK[#Headers]&amp;"]"),PAJAK[[#This Row],[//]]-2),CONV[1],0),0))</f>
        <v/>
      </c>
      <c r="G25" s="31" t="str">
        <f ca="1">IF(PAJAK[[#This Row],[//]]="","",INDEX(NOTA[TGL_H],PAJAK[[#This Row],[//]]-2))</f>
        <v/>
      </c>
      <c r="H25" s="31" t="str">
        <f ca="1">IF(PAJAK[[#This Row],[//]]="","",INDEX(INDIRECT("NOTA["&amp;PAJAK[#Headers]&amp;"]"),PAJAK[[#This Row],[//]]-2))</f>
        <v/>
      </c>
      <c r="I25" s="30" t="str">
        <f ca="1">IF(PAJAK[[#This Row],[//]]="","",INDEX(INDIRECT("NOTA["&amp;PAJAK[#Headers]&amp;"]"),PAJAK[[#This Row],[//]]-2))</f>
        <v/>
      </c>
      <c r="J2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47" t="str">
        <f ca="1">IF(PAJAK[[#This Row],[//]]="","",SUMIF(NOTA[ID_H],PAJAK[[#This Row],[ID]],NOTA[JUMLAH]))</f>
        <v/>
      </c>
      <c r="L25" s="147" t="str">
        <f ca="1">IF(PAJAK[[#This Row],[//]]="","",SUMIF(NOTA[ID_H],PAJAK[[#This Row],[ID]],NOTA[DISC]))</f>
        <v/>
      </c>
      <c r="M25" s="147" t="e">
        <f ca="1">PAJAK[[#This Row],[SUB TOTAL]]-PAJAK[[#This Row],[DISKON]]</f>
        <v>#VALUE!</v>
      </c>
      <c r="N25" s="147" t="str">
        <f ca="1">IF(PAJAK[[#This Row],[//]]="","",INDEX(INDIRECT("NOTA["&amp;PAJAK[#Headers]&amp;"]"),PAJAK[[#This Row],[//]]-2+PAJAK[[#This Row],[QB]]-1))</f>
        <v/>
      </c>
      <c r="O25" s="147" t="e">
        <f ca="1">(PAJAK[[#This Row],[SUB T-DISC]]-PAJAK[[#This Row],[DISC DLL]])/111%</f>
        <v>#VALUE!</v>
      </c>
      <c r="P25" s="147" t="e">
        <f ca="1">PAJAK[[#This Row],[DPP]]*PAJAK[[#This Row],[PPN]]</f>
        <v>#VALUE!</v>
      </c>
      <c r="Q25" s="147" t="e">
        <f ca="1">PAJAK[[#This Row],[DPP]]+PAJAK[[#This Row],[PPN 11%]]</f>
        <v>#VALUE!</v>
      </c>
      <c r="R25" s="32" t="str">
        <f ca="1">IF(ISNUMBER(PAJAK[[#This Row],[//]]),PPN,"")</f>
        <v/>
      </c>
    </row>
    <row r="26" spans="1:18" x14ac:dyDescent="0.25">
      <c r="A26" s="33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28" t="str">
        <f ca="1">HYPERLINK("[NOTA_.XLSX]NOTA!c"&amp;PAJAK[[#This Row],[//]],IF(PAJAK[[#This Row],[//]]="","",INDEX(INDIRECT("NOTA["&amp;PAJAK[#Headers]&amp;"]"),PAJAK[[#This Row],[//]]-2)))</f>
        <v/>
      </c>
      <c r="C26" s="33" t="str">
        <f ca="1">IF(PAJAK[[#This Row],[//]]="","",INDEX(INDIRECT("NOTA["&amp;PAJAK[#Headers]&amp;"]"),PAJAK[[#This Row],[//]]-2))</f>
        <v/>
      </c>
      <c r="D26" s="33" t="e">
        <f ca="1">MATCH(PAJAK[[#This Row],[ID]],[4]!Table1[ID],0)</f>
        <v>#REF!</v>
      </c>
      <c r="E26" s="127" t="str">
        <f ca="1">IF(PAJAK[[#This Row],[ID]]="","",COUNTIF(NOTA[ID_H],PAJAK[[#This Row],[ID]]))</f>
        <v/>
      </c>
      <c r="F26" s="29" t="str">
        <f ca="1">IF(PAJAK[[#This Row],[//]]="","",INDEX(CONV[2],MATCH(INDEX(INDIRECT("NOTA["&amp;PAJAK[#Headers]&amp;"]"),PAJAK[[#This Row],[//]]-2),CONV[1],0),0))</f>
        <v/>
      </c>
      <c r="G26" s="31" t="str">
        <f ca="1">IF(PAJAK[[#This Row],[//]]="","",INDEX(NOTA[TGL_H],PAJAK[[#This Row],[//]]-2))</f>
        <v/>
      </c>
      <c r="H26" s="31" t="str">
        <f ca="1">IF(PAJAK[[#This Row],[//]]="","",INDEX(INDIRECT("NOTA["&amp;PAJAK[#Headers]&amp;"]"),PAJAK[[#This Row],[//]]-2))</f>
        <v/>
      </c>
      <c r="I26" s="30" t="str">
        <f ca="1">IF(PAJAK[[#This Row],[//]]="","",INDEX(INDIRECT("NOTA["&amp;PAJAK[#Headers]&amp;"]"),PAJAK[[#This Row],[//]]-2))</f>
        <v/>
      </c>
      <c r="J2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47" t="str">
        <f ca="1">IF(PAJAK[[#This Row],[//]]="","",SUMIF(NOTA[ID_H],PAJAK[[#This Row],[ID]],NOTA[JUMLAH]))</f>
        <v/>
      </c>
      <c r="L26" s="147" t="str">
        <f ca="1">IF(PAJAK[[#This Row],[//]]="","",SUMIF(NOTA[ID_H],PAJAK[[#This Row],[ID]],NOTA[DISC]))</f>
        <v/>
      </c>
      <c r="M26" s="147" t="e">
        <f ca="1">PAJAK[[#This Row],[SUB TOTAL]]-PAJAK[[#This Row],[DISKON]]</f>
        <v>#VALUE!</v>
      </c>
      <c r="N26" s="147" t="str">
        <f ca="1">IF(PAJAK[[#This Row],[//]]="","",INDEX(INDIRECT("NOTA["&amp;PAJAK[#Headers]&amp;"]"),PAJAK[[#This Row],[//]]-2+PAJAK[[#This Row],[QB]]-1))</f>
        <v/>
      </c>
      <c r="O26" s="147" t="e">
        <f ca="1">(PAJAK[[#This Row],[SUB T-DISC]]-PAJAK[[#This Row],[DISC DLL]])/111%</f>
        <v>#VALUE!</v>
      </c>
      <c r="P26" s="147" t="e">
        <f ca="1">PAJAK[[#This Row],[DPP]]*PAJAK[[#This Row],[PPN]]</f>
        <v>#VALUE!</v>
      </c>
      <c r="Q26" s="147" t="e">
        <f ca="1">PAJAK[[#This Row],[DPP]]+PAJAK[[#This Row],[PPN 11%]]</f>
        <v>#VALUE!</v>
      </c>
      <c r="R26" s="32" t="str">
        <f ca="1">IF(ISNUMBER(PAJAK[[#This Row],[//]]),PPN,"")</f>
        <v/>
      </c>
    </row>
    <row r="27" spans="1:18" x14ac:dyDescent="0.25">
      <c r="A27" s="29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29" t="str">
        <f ca="1">HYPERLINK("[NOTA_.XLSX]NOTA!c"&amp;PAJAK[[#This Row],[//]],IF(PAJAK[[#This Row],[//]]="","",INDEX(INDIRECT("NOTA["&amp;PAJAK[#Headers]&amp;"]"),PAJAK[[#This Row],[//]]-2)))</f>
        <v/>
      </c>
      <c r="C27" s="29" t="str">
        <f ca="1">IF(PAJAK[[#This Row],[//]]="","",INDEX(INDIRECT("NOTA["&amp;PAJAK[#Headers]&amp;"]"),PAJAK[[#This Row],[//]]-2))</f>
        <v/>
      </c>
      <c r="D27" s="29" t="e">
        <f ca="1">MATCH(PAJAK[[#This Row],[ID]],[4]!Table1[ID],0)</f>
        <v>#REF!</v>
      </c>
      <c r="E27" s="30" t="str">
        <f ca="1">IF(PAJAK[[#This Row],[ID]]="","",COUNTIF(NOTA[ID_H],PAJAK[[#This Row],[ID]]))</f>
        <v/>
      </c>
      <c r="F27" s="29" t="str">
        <f ca="1">IF(PAJAK[[#This Row],[//]]="","",INDEX(CONV[2],MATCH(INDEX(INDIRECT("NOTA["&amp;PAJAK[#Headers]&amp;"]"),PAJAK[[#This Row],[//]]-2),CONV[1],0),0))</f>
        <v/>
      </c>
      <c r="G27" s="31" t="str">
        <f ca="1">IF(PAJAK[[#This Row],[//]]="","",INDEX(NOTA[TGL_H],PAJAK[[#This Row],[//]]-2))</f>
        <v/>
      </c>
      <c r="H27" s="31" t="str">
        <f ca="1">IF(PAJAK[[#This Row],[//]]="","",INDEX(INDIRECT("NOTA["&amp;PAJAK[#Headers]&amp;"]"),PAJAK[[#This Row],[//]]-2))</f>
        <v/>
      </c>
      <c r="I27" s="30" t="str">
        <f ca="1">IF(PAJAK[[#This Row],[//]]="","",INDEX(INDIRECT("NOTA["&amp;PAJAK[#Headers]&amp;"]"),PAJAK[[#This Row],[//]]-2))</f>
        <v/>
      </c>
      <c r="J2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47" t="str">
        <f ca="1">IF(PAJAK[[#This Row],[//]]="","",SUMIF(NOTA[ID_H],PAJAK[[#This Row],[ID]],NOTA[JUMLAH]))</f>
        <v/>
      </c>
      <c r="L27" s="147" t="str">
        <f ca="1">IF(PAJAK[[#This Row],[//]]="","",SUMIF(NOTA[ID_H],PAJAK[[#This Row],[ID]],NOTA[DISC]))</f>
        <v/>
      </c>
      <c r="M27" s="147" t="e">
        <f ca="1">PAJAK[[#This Row],[SUB TOTAL]]-PAJAK[[#This Row],[DISKON]]</f>
        <v>#VALUE!</v>
      </c>
      <c r="N27" s="147" t="str">
        <f ca="1">IF(PAJAK[[#This Row],[//]]="","",INDEX(INDIRECT("NOTA["&amp;PAJAK[#Headers]&amp;"]"),PAJAK[[#This Row],[//]]-2+PAJAK[[#This Row],[QB]]-1))</f>
        <v/>
      </c>
      <c r="O27" s="147" t="e">
        <f ca="1">(PAJAK[[#This Row],[SUB T-DISC]]-PAJAK[[#This Row],[DISC DLL]])/111%</f>
        <v>#VALUE!</v>
      </c>
      <c r="P27" s="147" t="e">
        <f ca="1">PAJAK[[#This Row],[DPP]]*PAJAK[[#This Row],[PPN]]</f>
        <v>#VALUE!</v>
      </c>
      <c r="Q27" s="147" t="e">
        <f ca="1">PAJAK[[#This Row],[DPP]]+PAJAK[[#This Row],[PPN 11%]]</f>
        <v>#VALUE!</v>
      </c>
      <c r="R27" s="32" t="str">
        <f ca="1">IF(ISNUMBER(PAJAK[[#This Row],[//]]),PPN,"")</f>
        <v/>
      </c>
    </row>
    <row r="28" spans="1:18" x14ac:dyDescent="0.25">
      <c r="A28" s="2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9" t="str">
        <f ca="1">HYPERLINK("[NOTA_.XLSX]NOTA!c"&amp;PAJAK[[#This Row],[//]],IF(PAJAK[[#This Row],[//]]="","",INDEX(INDIRECT("NOTA["&amp;PAJAK[#Headers]&amp;"]"),PAJAK[[#This Row],[//]]-2)))</f>
        <v/>
      </c>
      <c r="C28" s="29" t="str">
        <f ca="1">IF(PAJAK[[#This Row],[//]]="","",INDEX(INDIRECT("NOTA["&amp;PAJAK[#Headers]&amp;"]"),PAJAK[[#This Row],[//]]-2))</f>
        <v/>
      </c>
      <c r="D28" s="29" t="e">
        <f ca="1">MATCH(PAJAK[[#This Row],[ID]],[4]!Table1[ID],0)</f>
        <v>#REF!</v>
      </c>
      <c r="E28" s="30" t="str">
        <f ca="1">IF(PAJAK[[#This Row],[ID]]="","",COUNTIF(NOTA[ID_H],PAJAK[[#This Row],[ID]]))</f>
        <v/>
      </c>
      <c r="F28" s="29" t="str">
        <f ca="1">IF(PAJAK[[#This Row],[//]]="","",INDEX(CONV[2],MATCH(INDEX(INDIRECT("NOTA["&amp;PAJAK[#Headers]&amp;"]"),PAJAK[[#This Row],[//]]-2),CONV[1],0),0))</f>
        <v/>
      </c>
      <c r="G28" s="31" t="str">
        <f ca="1">IF(PAJAK[[#This Row],[//]]="","",INDEX(NOTA[TGL_H],PAJAK[[#This Row],[//]]-2))</f>
        <v/>
      </c>
      <c r="H28" s="31" t="str">
        <f ca="1">IF(PAJAK[[#This Row],[//]]="","",INDEX(INDIRECT("NOTA["&amp;PAJAK[#Headers]&amp;"]"),PAJAK[[#This Row],[//]]-2))</f>
        <v/>
      </c>
      <c r="I28" s="30" t="str">
        <f ca="1">IF(PAJAK[[#This Row],[//]]="","",INDEX(INDIRECT("NOTA["&amp;PAJAK[#Headers]&amp;"]"),PAJAK[[#This Row],[//]]-2))</f>
        <v/>
      </c>
      <c r="J2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47" t="str">
        <f ca="1">IF(PAJAK[[#This Row],[//]]="","",SUMIF(NOTA[ID_H],PAJAK[[#This Row],[ID]],NOTA[JUMLAH]))</f>
        <v/>
      </c>
      <c r="L28" s="147" t="str">
        <f ca="1">IF(PAJAK[[#This Row],[//]]="","",SUMIF(NOTA[ID_H],PAJAK[[#This Row],[ID]],NOTA[DISC]))</f>
        <v/>
      </c>
      <c r="M28" s="147" t="e">
        <f ca="1">PAJAK[[#This Row],[SUB TOTAL]]-PAJAK[[#This Row],[DISKON]]</f>
        <v>#VALUE!</v>
      </c>
      <c r="N28" s="147" t="str">
        <f ca="1">IF(PAJAK[[#This Row],[//]]="","",INDEX(INDIRECT("NOTA["&amp;PAJAK[#Headers]&amp;"]"),PAJAK[[#This Row],[//]]-2+PAJAK[[#This Row],[QB]]-1))</f>
        <v/>
      </c>
      <c r="O28" s="147" t="e">
        <f ca="1">(PAJAK[[#This Row],[SUB T-DISC]]-PAJAK[[#This Row],[DISC DLL]])/111%</f>
        <v>#VALUE!</v>
      </c>
      <c r="P28" s="147" t="e">
        <f ca="1">PAJAK[[#This Row],[DPP]]*PAJAK[[#This Row],[PPN]]</f>
        <v>#VALUE!</v>
      </c>
      <c r="Q28" s="147" t="e">
        <f ca="1">PAJAK[[#This Row],[DPP]]+PAJAK[[#This Row],[PPN 11%]]</f>
        <v>#VALUE!</v>
      </c>
      <c r="R28" s="32" t="str">
        <f ca="1">IF(ISNUMBER(PAJAK[[#This Row],[//]]),PPN,"")</f>
        <v/>
      </c>
    </row>
    <row r="29" spans="1:18" x14ac:dyDescent="0.25">
      <c r="A29" s="2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9" t="str">
        <f ca="1">HYPERLINK("[NOTA_.XLSX]NOTA!c"&amp;PAJAK[[#This Row],[//]],IF(PAJAK[[#This Row],[//]]="","",INDEX(INDIRECT("NOTA["&amp;PAJAK[#Headers]&amp;"]"),PAJAK[[#This Row],[//]]-2)))</f>
        <v/>
      </c>
      <c r="C29" s="29" t="str">
        <f ca="1">IF(PAJAK[[#This Row],[//]]="","",INDEX(INDIRECT("NOTA["&amp;PAJAK[#Headers]&amp;"]"),PAJAK[[#This Row],[//]]-2))</f>
        <v/>
      </c>
      <c r="D29" s="29" t="e">
        <f ca="1">MATCH(PAJAK[[#This Row],[ID]],[4]!Table1[ID],0)</f>
        <v>#REF!</v>
      </c>
      <c r="E29" s="30" t="str">
        <f ca="1">IF(PAJAK[[#This Row],[ID]]="","",COUNTIF(NOTA[ID_H],PAJAK[[#This Row],[ID]]))</f>
        <v/>
      </c>
      <c r="F29" s="29" t="str">
        <f ca="1">IF(PAJAK[[#This Row],[//]]="","",INDEX(CONV[2],MATCH(INDEX(INDIRECT("NOTA["&amp;PAJAK[#Headers]&amp;"]"),PAJAK[[#This Row],[//]]-2),CONV[1],0),0))</f>
        <v/>
      </c>
      <c r="G29" s="31" t="str">
        <f ca="1">IF(PAJAK[[#This Row],[//]]="","",INDEX(NOTA[TGL_H],PAJAK[[#This Row],[//]]-2))</f>
        <v/>
      </c>
      <c r="H29" s="31" t="str">
        <f ca="1">IF(PAJAK[[#This Row],[//]]="","",INDEX(INDIRECT("NOTA["&amp;PAJAK[#Headers]&amp;"]"),PAJAK[[#This Row],[//]]-2))</f>
        <v/>
      </c>
      <c r="I29" s="30" t="str">
        <f ca="1">IF(PAJAK[[#This Row],[//]]="","",INDEX(INDIRECT("NOTA["&amp;PAJAK[#Headers]&amp;"]"),PAJAK[[#This Row],[//]]-2))</f>
        <v/>
      </c>
      <c r="J2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47" t="str">
        <f ca="1">IF(PAJAK[[#This Row],[//]]="","",SUMIF(NOTA[ID_H],PAJAK[[#This Row],[ID]],NOTA[JUMLAH]))</f>
        <v/>
      </c>
      <c r="L29" s="147" t="str">
        <f ca="1">IF(PAJAK[[#This Row],[//]]="","",SUMIF(NOTA[ID_H],PAJAK[[#This Row],[ID]],NOTA[DISC]))</f>
        <v/>
      </c>
      <c r="M29" s="147" t="e">
        <f ca="1">PAJAK[[#This Row],[SUB TOTAL]]-PAJAK[[#This Row],[DISKON]]</f>
        <v>#VALUE!</v>
      </c>
      <c r="N29" s="147" t="str">
        <f ca="1">IF(PAJAK[[#This Row],[//]]="","",INDEX(INDIRECT("NOTA["&amp;PAJAK[#Headers]&amp;"]"),PAJAK[[#This Row],[//]]-2+PAJAK[[#This Row],[QB]]-1))</f>
        <v/>
      </c>
      <c r="O29" s="147" t="e">
        <f ca="1">(PAJAK[[#This Row],[SUB T-DISC]]-PAJAK[[#This Row],[DISC DLL]])/111%</f>
        <v>#VALUE!</v>
      </c>
      <c r="P29" s="147" t="e">
        <f ca="1">PAJAK[[#This Row],[DPP]]*PAJAK[[#This Row],[PPN]]</f>
        <v>#VALUE!</v>
      </c>
      <c r="Q29" s="147" t="e">
        <f ca="1">PAJAK[[#This Row],[DPP]]+PAJAK[[#This Row],[PPN 11%]]</f>
        <v>#VALUE!</v>
      </c>
      <c r="R29" s="32" t="str">
        <f ca="1">IF(ISNUMBER(PAJAK[[#This Row],[//]]),PPN,"")</f>
        <v/>
      </c>
    </row>
    <row r="30" spans="1:18" x14ac:dyDescent="0.25">
      <c r="A30" s="33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28" t="str">
        <f ca="1">HYPERLINK("[NOTA_.XLSX]NOTA!c"&amp;PAJAK[[#This Row],[//]],IF(PAJAK[[#This Row],[//]]="","",INDEX(INDIRECT("NOTA["&amp;PAJAK[#Headers]&amp;"]"),PAJAK[[#This Row],[//]]-2)))</f>
        <v/>
      </c>
      <c r="C30" s="33" t="str">
        <f ca="1">IF(PAJAK[[#This Row],[//]]="","",INDEX(INDIRECT("NOTA["&amp;PAJAK[#Headers]&amp;"]"),PAJAK[[#This Row],[//]]-2))</f>
        <v/>
      </c>
      <c r="D30" s="33" t="e">
        <f ca="1">MATCH(PAJAK[[#This Row],[ID]],[4]!Table1[ID],0)</f>
        <v>#REF!</v>
      </c>
      <c r="E30" s="127" t="str">
        <f ca="1">IF(PAJAK[[#This Row],[ID]]="","",COUNTIF(NOTA[ID_H],PAJAK[[#This Row],[ID]]))</f>
        <v/>
      </c>
      <c r="F30" s="29" t="str">
        <f ca="1">IF(PAJAK[[#This Row],[//]]="","",INDEX(CONV[2],MATCH(INDEX(INDIRECT("NOTA["&amp;PAJAK[#Headers]&amp;"]"),PAJAK[[#This Row],[//]]-2),CONV[1],0),0))</f>
        <v/>
      </c>
      <c r="G30" s="31" t="str">
        <f ca="1">IF(PAJAK[[#This Row],[//]]="","",INDEX(NOTA[TGL_H],PAJAK[[#This Row],[//]]-2))</f>
        <v/>
      </c>
      <c r="H30" s="31" t="str">
        <f ca="1">IF(PAJAK[[#This Row],[//]]="","",INDEX(INDIRECT("NOTA["&amp;PAJAK[#Headers]&amp;"]"),PAJAK[[#This Row],[//]]-2))</f>
        <v/>
      </c>
      <c r="I30" s="30" t="str">
        <f ca="1">IF(PAJAK[[#This Row],[//]]="","",INDEX(INDIRECT("NOTA["&amp;PAJAK[#Headers]&amp;"]"),PAJAK[[#This Row],[//]]-2))</f>
        <v/>
      </c>
      <c r="J3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47" t="str">
        <f ca="1">IF(PAJAK[[#This Row],[//]]="","",SUMIF(NOTA[ID_H],PAJAK[[#This Row],[ID]],NOTA[JUMLAH]))</f>
        <v/>
      </c>
      <c r="L30" s="147" t="str">
        <f ca="1">IF(PAJAK[[#This Row],[//]]="","",SUMIF(NOTA[ID_H],PAJAK[[#This Row],[ID]],NOTA[DISC]))</f>
        <v/>
      </c>
      <c r="M30" s="147" t="e">
        <f ca="1">PAJAK[[#This Row],[SUB TOTAL]]-PAJAK[[#This Row],[DISKON]]</f>
        <v>#VALUE!</v>
      </c>
      <c r="N30" s="147" t="str">
        <f ca="1">IF(PAJAK[[#This Row],[//]]="","",INDEX(INDIRECT("NOTA["&amp;PAJAK[#Headers]&amp;"]"),PAJAK[[#This Row],[//]]-2+PAJAK[[#This Row],[QB]]-1))</f>
        <v/>
      </c>
      <c r="O30" s="147" t="e">
        <f ca="1">(PAJAK[[#This Row],[SUB T-DISC]]-PAJAK[[#This Row],[DISC DLL]])/111%</f>
        <v>#VALUE!</v>
      </c>
      <c r="P30" s="147" t="e">
        <f ca="1">PAJAK[[#This Row],[DPP]]*PAJAK[[#This Row],[PPN]]</f>
        <v>#VALUE!</v>
      </c>
      <c r="Q30" s="147" t="e">
        <f ca="1">PAJAK[[#This Row],[DPP]]+PAJAK[[#This Row],[PPN 11%]]</f>
        <v>#VALUE!</v>
      </c>
      <c r="R30" s="32" t="str">
        <f ca="1">IF(ISNUMBER(PAJAK[[#This Row],[//]]),PPN,"")</f>
        <v/>
      </c>
    </row>
    <row r="31" spans="1:18" x14ac:dyDescent="0.25">
      <c r="A31" s="2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9" t="str">
        <f ca="1">HYPERLINK("[NOTA_.XLSX]NOTA!c"&amp;PAJAK[[#This Row],[//]],IF(PAJAK[[#This Row],[//]]="","",INDEX(INDIRECT("NOTA["&amp;PAJAK[#Headers]&amp;"]"),PAJAK[[#This Row],[//]]-2)))</f>
        <v/>
      </c>
      <c r="C31" s="29" t="str">
        <f ca="1">IF(PAJAK[[#This Row],[//]]="","",INDEX(INDIRECT("NOTA["&amp;PAJAK[#Headers]&amp;"]"),PAJAK[[#This Row],[//]]-2))</f>
        <v/>
      </c>
      <c r="D31" s="29" t="e">
        <f ca="1">MATCH(PAJAK[[#This Row],[ID]],[4]!Table1[ID],0)</f>
        <v>#REF!</v>
      </c>
      <c r="E31" s="30" t="str">
        <f ca="1">IF(PAJAK[[#This Row],[ID]]="","",COUNTIF(NOTA[ID_H],PAJAK[[#This Row],[ID]]))</f>
        <v/>
      </c>
      <c r="F31" s="29" t="str">
        <f ca="1">IF(PAJAK[[#This Row],[//]]="","",INDEX(CONV[2],MATCH(INDEX(INDIRECT("NOTA["&amp;PAJAK[#Headers]&amp;"]"),PAJAK[[#This Row],[//]]-2),CONV[1],0),0))</f>
        <v/>
      </c>
      <c r="G31" s="31" t="str">
        <f ca="1">IF(PAJAK[[#This Row],[//]]="","",INDEX(NOTA[TGL_H],PAJAK[[#This Row],[//]]-2))</f>
        <v/>
      </c>
      <c r="H31" s="31" t="str">
        <f ca="1">IF(PAJAK[[#This Row],[//]]="","",INDEX(INDIRECT("NOTA["&amp;PAJAK[#Headers]&amp;"]"),PAJAK[[#This Row],[//]]-2))</f>
        <v/>
      </c>
      <c r="I31" s="30" t="str">
        <f ca="1">IF(PAJAK[[#This Row],[//]]="","",INDEX(INDIRECT("NOTA["&amp;PAJAK[#Headers]&amp;"]"),PAJAK[[#This Row],[//]]-2))</f>
        <v/>
      </c>
      <c r="J3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47" t="str">
        <f ca="1">IF(PAJAK[[#This Row],[//]]="","",SUMIF(NOTA[ID_H],PAJAK[[#This Row],[ID]],NOTA[JUMLAH]))</f>
        <v/>
      </c>
      <c r="L31" s="147" t="str">
        <f ca="1">IF(PAJAK[[#This Row],[//]]="","",SUMIF(NOTA[ID_H],PAJAK[[#This Row],[ID]],NOTA[DISC]))</f>
        <v/>
      </c>
      <c r="M31" s="147" t="e">
        <f ca="1">PAJAK[[#This Row],[SUB TOTAL]]-PAJAK[[#This Row],[DISKON]]</f>
        <v>#VALUE!</v>
      </c>
      <c r="N31" s="147" t="str">
        <f ca="1">IF(PAJAK[[#This Row],[//]]="","",INDEX(INDIRECT("NOTA["&amp;PAJAK[#Headers]&amp;"]"),PAJAK[[#This Row],[//]]-2+PAJAK[[#This Row],[QB]]-1))</f>
        <v/>
      </c>
      <c r="O31" s="147" t="e">
        <f ca="1">(PAJAK[[#This Row],[SUB T-DISC]]-PAJAK[[#This Row],[DISC DLL]])/111%</f>
        <v>#VALUE!</v>
      </c>
      <c r="P31" s="147" t="e">
        <f ca="1">PAJAK[[#This Row],[DPP]]*PAJAK[[#This Row],[PPN]]</f>
        <v>#VALUE!</v>
      </c>
      <c r="Q31" s="147" t="e">
        <f ca="1">PAJAK[[#This Row],[DPP]]+PAJAK[[#This Row],[PPN 11%]]</f>
        <v>#VALUE!</v>
      </c>
      <c r="R31" s="32" t="str">
        <f ca="1">IF(ISNUMBER(PAJAK[[#This Row],[//]]),PPN,"")</f>
        <v/>
      </c>
    </row>
    <row r="32" spans="1:18" x14ac:dyDescent="0.25">
      <c r="A32" s="33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28" t="str">
        <f ca="1">HYPERLINK("[NOTA_.XLSX]NOTA!c"&amp;PAJAK[[#This Row],[//]],IF(PAJAK[[#This Row],[//]]="","",INDEX(INDIRECT("NOTA["&amp;PAJAK[#Headers]&amp;"]"),PAJAK[[#This Row],[//]]-2)))</f>
        <v/>
      </c>
      <c r="C32" s="33" t="str">
        <f ca="1">IF(PAJAK[[#This Row],[//]]="","",INDEX(INDIRECT("NOTA["&amp;PAJAK[#Headers]&amp;"]"),PAJAK[[#This Row],[//]]-2))</f>
        <v/>
      </c>
      <c r="D32" s="33" t="e">
        <f ca="1">MATCH(PAJAK[[#This Row],[ID]],[4]!Table1[ID],0)</f>
        <v>#REF!</v>
      </c>
      <c r="E32" s="127" t="str">
        <f ca="1">IF(PAJAK[[#This Row],[ID]]="","",COUNTIF(NOTA[ID_H],PAJAK[[#This Row],[ID]]))</f>
        <v/>
      </c>
      <c r="F32" s="29" t="str">
        <f ca="1">IF(PAJAK[[#This Row],[//]]="","",INDEX(CONV[2],MATCH(INDEX(INDIRECT("NOTA["&amp;PAJAK[#Headers]&amp;"]"),PAJAK[[#This Row],[//]]-2),CONV[1],0),0))</f>
        <v/>
      </c>
      <c r="G32" s="31" t="str">
        <f ca="1">IF(PAJAK[[#This Row],[//]]="","",INDEX(NOTA[TGL_H],PAJAK[[#This Row],[//]]-2))</f>
        <v/>
      </c>
      <c r="H32" s="31" t="str">
        <f ca="1">IF(PAJAK[[#This Row],[//]]="","",INDEX(INDIRECT("NOTA["&amp;PAJAK[#Headers]&amp;"]"),PAJAK[[#This Row],[//]]-2))</f>
        <v/>
      </c>
      <c r="I32" s="30" t="str">
        <f ca="1">IF(PAJAK[[#This Row],[//]]="","",INDEX(INDIRECT("NOTA["&amp;PAJAK[#Headers]&amp;"]"),PAJAK[[#This Row],[//]]-2))</f>
        <v/>
      </c>
      <c r="J3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47" t="str">
        <f ca="1">IF(PAJAK[[#This Row],[//]]="","",SUMIF(NOTA[ID_H],PAJAK[[#This Row],[ID]],NOTA[JUMLAH]))</f>
        <v/>
      </c>
      <c r="L32" s="147" t="str">
        <f ca="1">IF(PAJAK[[#This Row],[//]]="","",SUMIF(NOTA[ID_H],PAJAK[[#This Row],[ID]],NOTA[DISC]))</f>
        <v/>
      </c>
      <c r="M32" s="147" t="e">
        <f ca="1">PAJAK[[#This Row],[SUB TOTAL]]-PAJAK[[#This Row],[DISKON]]</f>
        <v>#VALUE!</v>
      </c>
      <c r="N32" s="147" t="str">
        <f ca="1">IF(PAJAK[[#This Row],[//]]="","",INDEX(INDIRECT("NOTA["&amp;PAJAK[#Headers]&amp;"]"),PAJAK[[#This Row],[//]]-2+PAJAK[[#This Row],[QB]]-1))</f>
        <v/>
      </c>
      <c r="O32" s="147" t="e">
        <f ca="1">(PAJAK[[#This Row],[SUB T-DISC]]-PAJAK[[#This Row],[DISC DLL]])/111%</f>
        <v>#VALUE!</v>
      </c>
      <c r="P32" s="147" t="e">
        <f ca="1">PAJAK[[#This Row],[DPP]]*PAJAK[[#This Row],[PPN]]</f>
        <v>#VALUE!</v>
      </c>
      <c r="Q32" s="147" t="e">
        <f ca="1">PAJAK[[#This Row],[DPP]]+PAJAK[[#This Row],[PPN 11%]]</f>
        <v>#VALUE!</v>
      </c>
      <c r="R32" s="32" t="str">
        <f ca="1">IF(ISNUMBER(PAJAK[[#This Row],[//]]),PPN,"")</f>
        <v/>
      </c>
    </row>
    <row r="33" spans="1:18" x14ac:dyDescent="0.25">
      <c r="A33" s="33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28" t="str">
        <f ca="1">HYPERLINK("[NOTA_.XLSX]NOTA!c"&amp;PAJAK[[#This Row],[//]],IF(PAJAK[[#This Row],[//]]="","",INDEX(INDIRECT("NOTA["&amp;PAJAK[#Headers]&amp;"]"),PAJAK[[#This Row],[//]]-2)))</f>
        <v/>
      </c>
      <c r="C33" s="33" t="str">
        <f ca="1">IF(PAJAK[[#This Row],[//]]="","",INDEX(INDIRECT("NOTA["&amp;PAJAK[#Headers]&amp;"]"),PAJAK[[#This Row],[//]]-2))</f>
        <v/>
      </c>
      <c r="D33" s="33" t="e">
        <f ca="1">MATCH(PAJAK[[#This Row],[ID]],[4]!Table1[ID],0)</f>
        <v>#REF!</v>
      </c>
      <c r="E33" s="127" t="str">
        <f ca="1">IF(PAJAK[[#This Row],[ID]]="","",COUNTIF(NOTA[ID_H],PAJAK[[#This Row],[ID]]))</f>
        <v/>
      </c>
      <c r="F33" s="29" t="str">
        <f ca="1">IF(PAJAK[[#This Row],[//]]="","",INDEX(CONV[2],MATCH(INDEX(INDIRECT("NOTA["&amp;PAJAK[#Headers]&amp;"]"),PAJAK[[#This Row],[//]]-2),CONV[1],0),0))</f>
        <v/>
      </c>
      <c r="G33" s="31" t="str">
        <f ca="1">IF(PAJAK[[#This Row],[//]]="","",INDEX(NOTA[TGL_H],PAJAK[[#This Row],[//]]-2))</f>
        <v/>
      </c>
      <c r="H33" s="31" t="str">
        <f ca="1">IF(PAJAK[[#This Row],[//]]="","",INDEX(INDIRECT("NOTA["&amp;PAJAK[#Headers]&amp;"]"),PAJAK[[#This Row],[//]]-2))</f>
        <v/>
      </c>
      <c r="I33" s="30" t="str">
        <f ca="1">IF(PAJAK[[#This Row],[//]]="","",INDEX(INDIRECT("NOTA["&amp;PAJAK[#Headers]&amp;"]"),PAJAK[[#This Row],[//]]-2))</f>
        <v/>
      </c>
      <c r="J3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47" t="str">
        <f ca="1">IF(PAJAK[[#This Row],[//]]="","",SUMIF(NOTA[ID_H],PAJAK[[#This Row],[ID]],NOTA[JUMLAH]))</f>
        <v/>
      </c>
      <c r="L33" s="147" t="str">
        <f ca="1">IF(PAJAK[[#This Row],[//]]="","",SUMIF(NOTA[ID_H],PAJAK[[#This Row],[ID]],NOTA[DISC]))</f>
        <v/>
      </c>
      <c r="M33" s="147" t="e">
        <f ca="1">PAJAK[[#This Row],[SUB TOTAL]]-PAJAK[[#This Row],[DISKON]]</f>
        <v>#VALUE!</v>
      </c>
      <c r="N33" s="147" t="str">
        <f ca="1">IF(PAJAK[[#This Row],[//]]="","",INDEX(INDIRECT("NOTA["&amp;PAJAK[#Headers]&amp;"]"),PAJAK[[#This Row],[//]]-2+PAJAK[[#This Row],[QB]]-1))</f>
        <v/>
      </c>
      <c r="O33" s="147" t="e">
        <f ca="1">(PAJAK[[#This Row],[SUB T-DISC]]-PAJAK[[#This Row],[DISC DLL]])/111%</f>
        <v>#VALUE!</v>
      </c>
      <c r="P33" s="147" t="e">
        <f ca="1">PAJAK[[#This Row],[DPP]]*PAJAK[[#This Row],[PPN]]</f>
        <v>#VALUE!</v>
      </c>
      <c r="Q33" s="147" t="e">
        <f ca="1">PAJAK[[#This Row],[DPP]]+PAJAK[[#This Row],[PPN 11%]]</f>
        <v>#VALUE!</v>
      </c>
      <c r="R33" s="32" t="str">
        <f ca="1">IF(ISNUMBER(PAJAK[[#This Row],[//]]),PPN,"")</f>
        <v/>
      </c>
    </row>
    <row r="34" spans="1:18" x14ac:dyDescent="0.25">
      <c r="A34" s="33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28" t="str">
        <f ca="1">HYPERLINK("[NOTA_.XLSX]NOTA!c"&amp;PAJAK[[#This Row],[//]],IF(PAJAK[[#This Row],[//]]="","",INDEX(INDIRECT("NOTA["&amp;PAJAK[#Headers]&amp;"]"),PAJAK[[#This Row],[//]]-2)))</f>
        <v/>
      </c>
      <c r="C34" s="33" t="str">
        <f ca="1">IF(PAJAK[[#This Row],[//]]="","",INDEX(INDIRECT("NOTA["&amp;PAJAK[#Headers]&amp;"]"),PAJAK[[#This Row],[//]]-2))</f>
        <v/>
      </c>
      <c r="D34" s="33" t="e">
        <f ca="1">MATCH(PAJAK[[#This Row],[ID]],[4]!Table1[ID],0)</f>
        <v>#REF!</v>
      </c>
      <c r="E34" s="127" t="str">
        <f ca="1">IF(PAJAK[[#This Row],[ID]]="","",COUNTIF(NOTA[ID_H],PAJAK[[#This Row],[ID]]))</f>
        <v/>
      </c>
      <c r="F34" s="29" t="str">
        <f ca="1">IF(PAJAK[[#This Row],[//]]="","",INDEX(CONV[2],MATCH(INDEX(INDIRECT("NOTA["&amp;PAJAK[#Headers]&amp;"]"),PAJAK[[#This Row],[//]]-2),CONV[1],0),0))</f>
        <v/>
      </c>
      <c r="G34" s="31" t="str">
        <f ca="1">IF(PAJAK[[#This Row],[//]]="","",INDEX(NOTA[TGL_H],PAJAK[[#This Row],[//]]-2))</f>
        <v/>
      </c>
      <c r="H34" s="31" t="str">
        <f ca="1">IF(PAJAK[[#This Row],[//]]="","",INDEX(INDIRECT("NOTA["&amp;PAJAK[#Headers]&amp;"]"),PAJAK[[#This Row],[//]]-2))</f>
        <v/>
      </c>
      <c r="I34" s="30" t="str">
        <f ca="1">IF(PAJAK[[#This Row],[//]]="","",INDEX(INDIRECT("NOTA["&amp;PAJAK[#Headers]&amp;"]"),PAJAK[[#This Row],[//]]-2))</f>
        <v/>
      </c>
      <c r="J3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47" t="str">
        <f ca="1">IF(PAJAK[[#This Row],[//]]="","",SUMIF(NOTA[ID_H],PAJAK[[#This Row],[ID]],NOTA[JUMLAH]))</f>
        <v/>
      </c>
      <c r="L34" s="147" t="str">
        <f ca="1">IF(PAJAK[[#This Row],[//]]="","",SUMIF(NOTA[ID_H],PAJAK[[#This Row],[ID]],NOTA[DISC]))</f>
        <v/>
      </c>
      <c r="M34" s="147" t="e">
        <f ca="1">PAJAK[[#This Row],[SUB TOTAL]]-PAJAK[[#This Row],[DISKON]]</f>
        <v>#VALUE!</v>
      </c>
      <c r="N34" s="147" t="str">
        <f ca="1">IF(PAJAK[[#This Row],[//]]="","",INDEX(INDIRECT("NOTA["&amp;PAJAK[#Headers]&amp;"]"),PAJAK[[#This Row],[//]]-2+PAJAK[[#This Row],[QB]]-1))</f>
        <v/>
      </c>
      <c r="O34" s="147" t="e">
        <f ca="1">(PAJAK[[#This Row],[SUB T-DISC]]-PAJAK[[#This Row],[DISC DLL]])/111%</f>
        <v>#VALUE!</v>
      </c>
      <c r="P34" s="147" t="e">
        <f ca="1">PAJAK[[#This Row],[DPP]]*PAJAK[[#This Row],[PPN]]</f>
        <v>#VALUE!</v>
      </c>
      <c r="Q34" s="147" t="e">
        <f ca="1">PAJAK[[#This Row],[DPP]]+PAJAK[[#This Row],[PPN 11%]]</f>
        <v>#VALUE!</v>
      </c>
      <c r="R34" s="32" t="str">
        <f ca="1">IF(ISNUMBER(PAJAK[[#This Row],[//]]),PPN,"")</f>
        <v/>
      </c>
    </row>
    <row r="35" spans="1:18" x14ac:dyDescent="0.25">
      <c r="A35" s="2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9" t="str">
        <f ca="1">HYPERLINK("[NOTA_.XLSX]NOTA!c"&amp;PAJAK[[#This Row],[//]],IF(PAJAK[[#This Row],[//]]="","",INDEX(INDIRECT("NOTA["&amp;PAJAK[#Headers]&amp;"]"),PAJAK[[#This Row],[//]]-2)))</f>
        <v/>
      </c>
      <c r="C35" s="29" t="str">
        <f ca="1">IF(PAJAK[[#This Row],[//]]="","",INDEX(INDIRECT("NOTA["&amp;PAJAK[#Headers]&amp;"]"),PAJAK[[#This Row],[//]]-2))</f>
        <v/>
      </c>
      <c r="D35" s="29" t="e">
        <f ca="1">MATCH(PAJAK[[#This Row],[ID]],[4]!Table1[ID],0)</f>
        <v>#REF!</v>
      </c>
      <c r="E35" s="30" t="str">
        <f ca="1">IF(PAJAK[[#This Row],[ID]]="","",COUNTIF(NOTA[ID_H],PAJAK[[#This Row],[ID]]))</f>
        <v/>
      </c>
      <c r="F35" s="29" t="str">
        <f ca="1">IF(PAJAK[[#This Row],[//]]="","",INDEX(CONV[2],MATCH(INDEX(INDIRECT("NOTA["&amp;PAJAK[#Headers]&amp;"]"),PAJAK[[#This Row],[//]]-2),CONV[1],0),0))</f>
        <v/>
      </c>
      <c r="G35" s="31" t="str">
        <f ca="1">IF(PAJAK[[#This Row],[//]]="","",INDEX(NOTA[TGL_H],PAJAK[[#This Row],[//]]-2))</f>
        <v/>
      </c>
      <c r="H35" s="31" t="str">
        <f ca="1">IF(PAJAK[[#This Row],[//]]="","",INDEX(INDIRECT("NOTA["&amp;PAJAK[#Headers]&amp;"]"),PAJAK[[#This Row],[//]]-2))</f>
        <v/>
      </c>
      <c r="I35" s="30" t="str">
        <f ca="1">IF(PAJAK[[#This Row],[//]]="","",INDEX(INDIRECT("NOTA["&amp;PAJAK[#Headers]&amp;"]"),PAJAK[[#This Row],[//]]-2))</f>
        <v/>
      </c>
      <c r="J3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47" t="str">
        <f ca="1">IF(PAJAK[[#This Row],[//]]="","",SUMIF(NOTA[ID_H],PAJAK[[#This Row],[ID]],NOTA[JUMLAH]))</f>
        <v/>
      </c>
      <c r="L35" s="147" t="str">
        <f ca="1">IF(PAJAK[[#This Row],[//]]="","",SUMIF(NOTA[ID_H],PAJAK[[#This Row],[ID]],NOTA[DISC]))</f>
        <v/>
      </c>
      <c r="M35" s="147" t="e">
        <f ca="1">PAJAK[[#This Row],[SUB TOTAL]]-PAJAK[[#This Row],[DISKON]]</f>
        <v>#VALUE!</v>
      </c>
      <c r="N35" s="147" t="str">
        <f ca="1">IF(PAJAK[[#This Row],[//]]="","",INDEX(INDIRECT("NOTA["&amp;PAJAK[#Headers]&amp;"]"),PAJAK[[#This Row],[//]]-2+PAJAK[[#This Row],[QB]]-1))</f>
        <v/>
      </c>
      <c r="O35" s="147" t="e">
        <f ca="1">(PAJAK[[#This Row],[SUB T-DISC]]-PAJAK[[#This Row],[DISC DLL]])/111%</f>
        <v>#VALUE!</v>
      </c>
      <c r="P35" s="147" t="e">
        <f ca="1">PAJAK[[#This Row],[DPP]]*PAJAK[[#This Row],[PPN]]</f>
        <v>#VALUE!</v>
      </c>
      <c r="Q35" s="147" t="e">
        <f ca="1">PAJAK[[#This Row],[DPP]]+PAJAK[[#This Row],[PPN 11%]]</f>
        <v>#VALUE!</v>
      </c>
      <c r="R35" s="32" t="str">
        <f ca="1">IF(ISNUMBER(PAJAK[[#This Row],[//]]),PPN,"")</f>
        <v/>
      </c>
    </row>
    <row r="36" spans="1:18" x14ac:dyDescent="0.25">
      <c r="A36" s="33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28" t="str">
        <f ca="1">HYPERLINK("[NOTA_.XLSX]NOTA!c"&amp;PAJAK[[#This Row],[//]],IF(PAJAK[[#This Row],[//]]="","",INDEX(INDIRECT("NOTA["&amp;PAJAK[#Headers]&amp;"]"),PAJAK[[#This Row],[//]]-2)))</f>
        <v/>
      </c>
      <c r="C36" s="33" t="str">
        <f ca="1">IF(PAJAK[[#This Row],[//]]="","",INDEX(INDIRECT("NOTA["&amp;PAJAK[#Headers]&amp;"]"),PAJAK[[#This Row],[//]]-2))</f>
        <v/>
      </c>
      <c r="D36" s="33" t="e">
        <f ca="1">MATCH(PAJAK[[#This Row],[ID]],[4]!Table1[ID],0)</f>
        <v>#REF!</v>
      </c>
      <c r="E36" s="127" t="str">
        <f ca="1">IF(PAJAK[[#This Row],[ID]]="","",COUNTIF(NOTA[ID_H],PAJAK[[#This Row],[ID]]))</f>
        <v/>
      </c>
      <c r="F36" s="29" t="str">
        <f ca="1">IF(PAJAK[[#This Row],[//]]="","",INDEX(CONV[2],MATCH(INDEX(INDIRECT("NOTA["&amp;PAJAK[#Headers]&amp;"]"),PAJAK[[#This Row],[//]]-2),CONV[1],0),0))</f>
        <v/>
      </c>
      <c r="G36" s="31" t="str">
        <f ca="1">IF(PAJAK[[#This Row],[//]]="","",INDEX(NOTA[TGL_H],PAJAK[[#This Row],[//]]-2))</f>
        <v/>
      </c>
      <c r="H36" s="31" t="str">
        <f ca="1">IF(PAJAK[[#This Row],[//]]="","",INDEX(INDIRECT("NOTA["&amp;PAJAK[#Headers]&amp;"]"),PAJAK[[#This Row],[//]]-2))</f>
        <v/>
      </c>
      <c r="I36" s="30" t="str">
        <f ca="1">IF(PAJAK[[#This Row],[//]]="","",INDEX(INDIRECT("NOTA["&amp;PAJAK[#Headers]&amp;"]"),PAJAK[[#This Row],[//]]-2))</f>
        <v/>
      </c>
      <c r="J3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47" t="str">
        <f ca="1">IF(PAJAK[[#This Row],[//]]="","",SUMIF(NOTA[ID_H],PAJAK[[#This Row],[ID]],NOTA[JUMLAH]))</f>
        <v/>
      </c>
      <c r="L36" s="147" t="str">
        <f ca="1">IF(PAJAK[[#This Row],[//]]="","",SUMIF(NOTA[ID_H],PAJAK[[#This Row],[ID]],NOTA[DISC]))</f>
        <v/>
      </c>
      <c r="M36" s="147" t="e">
        <f ca="1">PAJAK[[#This Row],[SUB TOTAL]]-PAJAK[[#This Row],[DISKON]]</f>
        <v>#VALUE!</v>
      </c>
      <c r="N36" s="147" t="str">
        <f ca="1">IF(PAJAK[[#This Row],[//]]="","",INDEX(INDIRECT("NOTA["&amp;PAJAK[#Headers]&amp;"]"),PAJAK[[#This Row],[//]]-2+PAJAK[[#This Row],[QB]]-1))</f>
        <v/>
      </c>
      <c r="O36" s="147" t="e">
        <f ca="1">(PAJAK[[#This Row],[SUB T-DISC]]-PAJAK[[#This Row],[DISC DLL]])/111%</f>
        <v>#VALUE!</v>
      </c>
      <c r="P36" s="147" t="e">
        <f ca="1">PAJAK[[#This Row],[DPP]]*PAJAK[[#This Row],[PPN]]</f>
        <v>#VALUE!</v>
      </c>
      <c r="Q36" s="147" t="e">
        <f ca="1">PAJAK[[#This Row],[DPP]]+PAJAK[[#This Row],[PPN 11%]]</f>
        <v>#VALUE!</v>
      </c>
      <c r="R36" s="32" t="str">
        <f ca="1">IF(ISNUMBER(PAJAK[[#This Row],[//]]),PPN,"")</f>
        <v/>
      </c>
    </row>
    <row r="37" spans="1:18" x14ac:dyDescent="0.25">
      <c r="A37" s="33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28" t="str">
        <f ca="1">HYPERLINK("[NOTA_.XLSX]NOTA!c"&amp;PAJAK[[#This Row],[//]],IF(PAJAK[[#This Row],[//]]="","",INDEX(INDIRECT("NOTA["&amp;PAJAK[#Headers]&amp;"]"),PAJAK[[#This Row],[//]]-2)))</f>
        <v/>
      </c>
      <c r="C37" s="33" t="str">
        <f ca="1">IF(PAJAK[[#This Row],[//]]="","",INDEX(INDIRECT("NOTA["&amp;PAJAK[#Headers]&amp;"]"),PAJAK[[#This Row],[//]]-2))</f>
        <v/>
      </c>
      <c r="D37" s="33" t="e">
        <f ca="1">MATCH(PAJAK[[#This Row],[ID]],[4]!Table1[ID],0)</f>
        <v>#REF!</v>
      </c>
      <c r="E37" s="127" t="str">
        <f ca="1">IF(PAJAK[[#This Row],[ID]]="","",COUNTIF(NOTA[ID_H],PAJAK[[#This Row],[ID]]))</f>
        <v/>
      </c>
      <c r="F37" s="29" t="str">
        <f ca="1">IF(PAJAK[[#This Row],[//]]="","",INDEX(CONV[2],MATCH(INDEX(INDIRECT("NOTA["&amp;PAJAK[#Headers]&amp;"]"),PAJAK[[#This Row],[//]]-2),CONV[1],0),0))</f>
        <v/>
      </c>
      <c r="G37" s="31" t="str">
        <f ca="1">IF(PAJAK[[#This Row],[//]]="","",INDEX(NOTA[TGL_H],PAJAK[[#This Row],[//]]-2))</f>
        <v/>
      </c>
      <c r="H37" s="31" t="str">
        <f ca="1">IF(PAJAK[[#This Row],[//]]="","",INDEX(INDIRECT("NOTA["&amp;PAJAK[#Headers]&amp;"]"),PAJAK[[#This Row],[//]]-2))</f>
        <v/>
      </c>
      <c r="I37" s="30" t="str">
        <f ca="1">IF(PAJAK[[#This Row],[//]]="","",INDEX(INDIRECT("NOTA["&amp;PAJAK[#Headers]&amp;"]"),PAJAK[[#This Row],[//]]-2))</f>
        <v/>
      </c>
      <c r="J3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47" t="str">
        <f ca="1">IF(PAJAK[[#This Row],[//]]="","",SUMIF(NOTA[ID_H],PAJAK[[#This Row],[ID]],NOTA[JUMLAH]))</f>
        <v/>
      </c>
      <c r="L37" s="147" t="str">
        <f ca="1">IF(PAJAK[[#This Row],[//]]="","",SUMIF(NOTA[ID_H],PAJAK[[#This Row],[ID]],NOTA[DISC]))</f>
        <v/>
      </c>
      <c r="M37" s="147" t="e">
        <f ca="1">PAJAK[[#This Row],[SUB TOTAL]]-PAJAK[[#This Row],[DISKON]]</f>
        <v>#VALUE!</v>
      </c>
      <c r="N37" s="147" t="str">
        <f ca="1">IF(PAJAK[[#This Row],[//]]="","",INDEX(INDIRECT("NOTA["&amp;PAJAK[#Headers]&amp;"]"),PAJAK[[#This Row],[//]]-2+PAJAK[[#This Row],[QB]]-1))</f>
        <v/>
      </c>
      <c r="O37" s="147" t="e">
        <f ca="1">(PAJAK[[#This Row],[SUB T-DISC]]-PAJAK[[#This Row],[DISC DLL]])/111%</f>
        <v>#VALUE!</v>
      </c>
      <c r="P37" s="147" t="e">
        <f ca="1">PAJAK[[#This Row],[DPP]]*PAJAK[[#This Row],[PPN]]</f>
        <v>#VALUE!</v>
      </c>
      <c r="Q37" s="147" t="e">
        <f ca="1">PAJAK[[#This Row],[DPP]]+PAJAK[[#This Row],[PPN 11%]]</f>
        <v>#VALUE!</v>
      </c>
      <c r="R37" s="32" t="str">
        <f ca="1">IF(ISNUMBER(PAJAK[[#This Row],[//]]),PPN,"")</f>
        <v/>
      </c>
    </row>
    <row r="38" spans="1:18" x14ac:dyDescent="0.25">
      <c r="A38" s="33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28" t="str">
        <f ca="1">HYPERLINK("[NOTA_.XLSX]NOTA!c"&amp;PAJAK[[#This Row],[//]],IF(PAJAK[[#This Row],[//]]="","",INDEX(INDIRECT("NOTA["&amp;PAJAK[#Headers]&amp;"]"),PAJAK[[#This Row],[//]]-2)))</f>
        <v/>
      </c>
      <c r="C38" s="33" t="str">
        <f ca="1">IF(PAJAK[[#This Row],[//]]="","",INDEX(INDIRECT("NOTA["&amp;PAJAK[#Headers]&amp;"]"),PAJAK[[#This Row],[//]]-2))</f>
        <v/>
      </c>
      <c r="D38" s="33" t="e">
        <f ca="1">MATCH(PAJAK[[#This Row],[ID]],[4]!Table1[ID],0)</f>
        <v>#REF!</v>
      </c>
      <c r="E38" s="127" t="str">
        <f ca="1">IF(PAJAK[[#This Row],[ID]]="","",COUNTIF(NOTA[ID_H],PAJAK[[#This Row],[ID]]))</f>
        <v/>
      </c>
      <c r="F38" s="29" t="str">
        <f ca="1">IF(PAJAK[[#This Row],[//]]="","",INDEX(CONV[2],MATCH(INDEX(INDIRECT("NOTA["&amp;PAJAK[#Headers]&amp;"]"),PAJAK[[#This Row],[//]]-2),CONV[1],0),0))</f>
        <v/>
      </c>
      <c r="G38" s="31" t="str">
        <f ca="1">IF(PAJAK[[#This Row],[//]]="","",INDEX(NOTA[TGL_H],PAJAK[[#This Row],[//]]-2))</f>
        <v/>
      </c>
      <c r="H38" s="31" t="str">
        <f ca="1">IF(PAJAK[[#This Row],[//]]="","",INDEX(INDIRECT("NOTA["&amp;PAJAK[#Headers]&amp;"]"),PAJAK[[#This Row],[//]]-2))</f>
        <v/>
      </c>
      <c r="I38" s="30" t="str">
        <f ca="1">IF(PAJAK[[#This Row],[//]]="","",INDEX(INDIRECT("NOTA["&amp;PAJAK[#Headers]&amp;"]"),PAJAK[[#This Row],[//]]-2))</f>
        <v/>
      </c>
      <c r="J3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47" t="str">
        <f ca="1">IF(PAJAK[[#This Row],[//]]="","",SUMIF(NOTA[ID_H],PAJAK[[#This Row],[ID]],NOTA[JUMLAH]))</f>
        <v/>
      </c>
      <c r="L38" s="147" t="str">
        <f ca="1">IF(PAJAK[[#This Row],[//]]="","",SUMIF(NOTA[ID_H],PAJAK[[#This Row],[ID]],NOTA[DISC]))</f>
        <v/>
      </c>
      <c r="M38" s="147" t="e">
        <f ca="1">PAJAK[[#This Row],[SUB TOTAL]]-PAJAK[[#This Row],[DISKON]]</f>
        <v>#VALUE!</v>
      </c>
      <c r="N38" s="147" t="str">
        <f ca="1">IF(PAJAK[[#This Row],[//]]="","",INDEX(INDIRECT("NOTA["&amp;PAJAK[#Headers]&amp;"]"),PAJAK[[#This Row],[//]]-2+PAJAK[[#This Row],[QB]]-1))</f>
        <v/>
      </c>
      <c r="O38" s="147" t="e">
        <f ca="1">(PAJAK[[#This Row],[SUB T-DISC]]-PAJAK[[#This Row],[DISC DLL]])/111%</f>
        <v>#VALUE!</v>
      </c>
      <c r="P38" s="147" t="e">
        <f ca="1">PAJAK[[#This Row],[DPP]]*PAJAK[[#This Row],[PPN]]</f>
        <v>#VALUE!</v>
      </c>
      <c r="Q38" s="147" t="e">
        <f ca="1">PAJAK[[#This Row],[DPP]]+PAJAK[[#This Row],[PPN 11%]]</f>
        <v>#VALUE!</v>
      </c>
      <c r="R38" s="32" t="str">
        <f ca="1">IF(ISNUMBER(PAJAK[[#This Row],[//]]),PPN,"")</f>
        <v/>
      </c>
    </row>
    <row r="39" spans="1:18" x14ac:dyDescent="0.25">
      <c r="A39" s="2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29" t="str">
        <f ca="1">HYPERLINK("[NOTA_.XLSX]NOTA!c"&amp;PAJAK[[#This Row],[//]],IF(PAJAK[[#This Row],[//]]="","",INDEX(INDIRECT("NOTA["&amp;PAJAK[#Headers]&amp;"]"),PAJAK[[#This Row],[//]]-2)))</f>
        <v/>
      </c>
      <c r="C39" s="29" t="str">
        <f ca="1">IF(PAJAK[[#This Row],[//]]="","",INDEX(INDIRECT("NOTA["&amp;PAJAK[#Headers]&amp;"]"),PAJAK[[#This Row],[//]]-2))</f>
        <v/>
      </c>
      <c r="D39" s="29" t="e">
        <f ca="1">MATCH(PAJAK[[#This Row],[ID]],[4]!Table1[ID],0)</f>
        <v>#REF!</v>
      </c>
      <c r="E39" s="30" t="str">
        <f ca="1">IF(PAJAK[[#This Row],[ID]]="","",COUNTIF(NOTA[ID_H],PAJAK[[#This Row],[ID]]))</f>
        <v/>
      </c>
      <c r="F39" s="29" t="str">
        <f ca="1">IF(PAJAK[[#This Row],[//]]="","",INDEX(CONV[2],MATCH(INDEX(INDIRECT("NOTA["&amp;PAJAK[#Headers]&amp;"]"),PAJAK[[#This Row],[//]]-2),CONV[1],0),0))</f>
        <v/>
      </c>
      <c r="G39" s="31" t="str">
        <f ca="1">IF(PAJAK[[#This Row],[//]]="","",INDEX(NOTA[TGL_H],PAJAK[[#This Row],[//]]-2))</f>
        <v/>
      </c>
      <c r="H39" s="31" t="str">
        <f ca="1">IF(PAJAK[[#This Row],[//]]="","",INDEX(INDIRECT("NOTA["&amp;PAJAK[#Headers]&amp;"]"),PAJAK[[#This Row],[//]]-2))</f>
        <v/>
      </c>
      <c r="I39" s="30" t="str">
        <f ca="1">IF(PAJAK[[#This Row],[//]]="","",INDEX(INDIRECT("NOTA["&amp;PAJAK[#Headers]&amp;"]"),PAJAK[[#This Row],[//]]-2))</f>
        <v/>
      </c>
      <c r="J3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47" t="str">
        <f ca="1">IF(PAJAK[[#This Row],[//]]="","",SUMIF(NOTA[ID_H],PAJAK[[#This Row],[ID]],NOTA[JUMLAH]))</f>
        <v/>
      </c>
      <c r="L39" s="147" t="str">
        <f ca="1">IF(PAJAK[[#This Row],[//]]="","",SUMIF(NOTA[ID_H],PAJAK[[#This Row],[ID]],NOTA[DISC]))</f>
        <v/>
      </c>
      <c r="M39" s="147" t="e">
        <f ca="1">PAJAK[[#This Row],[SUB TOTAL]]-PAJAK[[#This Row],[DISKON]]</f>
        <v>#VALUE!</v>
      </c>
      <c r="N39" s="147" t="str">
        <f ca="1">IF(PAJAK[[#This Row],[//]]="","",INDEX(INDIRECT("NOTA["&amp;PAJAK[#Headers]&amp;"]"),PAJAK[[#This Row],[//]]-2+PAJAK[[#This Row],[QB]]-1))</f>
        <v/>
      </c>
      <c r="O39" s="147" t="e">
        <f ca="1">(PAJAK[[#This Row],[SUB T-DISC]]-PAJAK[[#This Row],[DISC DLL]])/111%</f>
        <v>#VALUE!</v>
      </c>
      <c r="P39" s="147" t="e">
        <f ca="1">PAJAK[[#This Row],[DPP]]*PAJAK[[#This Row],[PPN]]</f>
        <v>#VALUE!</v>
      </c>
      <c r="Q39" s="147" t="e">
        <f ca="1">PAJAK[[#This Row],[DPP]]+PAJAK[[#This Row],[PPN 11%]]</f>
        <v>#VALUE!</v>
      </c>
      <c r="R39" s="32" t="str">
        <f ca="1">IF(ISNUMBER(PAJAK[[#This Row],[//]]),PPN,"")</f>
        <v/>
      </c>
    </row>
    <row r="40" spans="1:18" x14ac:dyDescent="0.25">
      <c r="A40" s="33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28" t="str">
        <f ca="1">HYPERLINK("[NOTA_.XLSX]NOTA!c"&amp;PAJAK[[#This Row],[//]],IF(PAJAK[[#This Row],[//]]="","",INDEX(INDIRECT("NOTA["&amp;PAJAK[#Headers]&amp;"]"),PAJAK[[#This Row],[//]]-2)))</f>
        <v/>
      </c>
      <c r="C40" s="33" t="str">
        <f ca="1">IF(PAJAK[[#This Row],[//]]="","",INDEX(INDIRECT("NOTA["&amp;PAJAK[#Headers]&amp;"]"),PAJAK[[#This Row],[//]]-2))</f>
        <v/>
      </c>
      <c r="D40" s="33" t="e">
        <f ca="1">MATCH(PAJAK[[#This Row],[ID]],[4]!Table1[ID],0)</f>
        <v>#REF!</v>
      </c>
      <c r="E40" s="127" t="str">
        <f ca="1">IF(PAJAK[[#This Row],[ID]]="","",COUNTIF(NOTA[ID_H],PAJAK[[#This Row],[ID]]))</f>
        <v/>
      </c>
      <c r="F40" s="29" t="str">
        <f ca="1">IF(PAJAK[[#This Row],[//]]="","",INDEX(CONV[2],MATCH(INDEX(INDIRECT("NOTA["&amp;PAJAK[#Headers]&amp;"]"),PAJAK[[#This Row],[//]]-2),CONV[1],0),0))</f>
        <v/>
      </c>
      <c r="G40" s="31" t="str">
        <f ca="1">IF(PAJAK[[#This Row],[//]]="","",INDEX(NOTA[TGL_H],PAJAK[[#This Row],[//]]-2))</f>
        <v/>
      </c>
      <c r="H40" s="31" t="str">
        <f ca="1">IF(PAJAK[[#This Row],[//]]="","",INDEX(INDIRECT("NOTA["&amp;PAJAK[#Headers]&amp;"]"),PAJAK[[#This Row],[//]]-2))</f>
        <v/>
      </c>
      <c r="I40" s="30" t="str">
        <f ca="1">IF(PAJAK[[#This Row],[//]]="","",INDEX(INDIRECT("NOTA["&amp;PAJAK[#Headers]&amp;"]"),PAJAK[[#This Row],[//]]-2))</f>
        <v/>
      </c>
      <c r="J4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47" t="str">
        <f ca="1">IF(PAJAK[[#This Row],[//]]="","",SUMIF(NOTA[ID_H],PAJAK[[#This Row],[ID]],NOTA[JUMLAH]))</f>
        <v/>
      </c>
      <c r="L40" s="147" t="str">
        <f ca="1">IF(PAJAK[[#This Row],[//]]="","",SUMIF(NOTA[ID_H],PAJAK[[#This Row],[ID]],NOTA[DISC]))</f>
        <v/>
      </c>
      <c r="M40" s="147" t="e">
        <f ca="1">PAJAK[[#This Row],[SUB TOTAL]]-PAJAK[[#This Row],[DISKON]]</f>
        <v>#VALUE!</v>
      </c>
      <c r="N40" s="147" t="str">
        <f ca="1">IF(PAJAK[[#This Row],[//]]="","",INDEX(INDIRECT("NOTA["&amp;PAJAK[#Headers]&amp;"]"),PAJAK[[#This Row],[//]]-2+PAJAK[[#This Row],[QB]]-1))</f>
        <v/>
      </c>
      <c r="O40" s="147" t="e">
        <f ca="1">(PAJAK[[#This Row],[SUB T-DISC]]-PAJAK[[#This Row],[DISC DLL]])/111%</f>
        <v>#VALUE!</v>
      </c>
      <c r="P40" s="147" t="e">
        <f ca="1">PAJAK[[#This Row],[DPP]]*PAJAK[[#This Row],[PPN]]</f>
        <v>#VALUE!</v>
      </c>
      <c r="Q40" s="147" t="e">
        <f ca="1">PAJAK[[#This Row],[DPP]]+PAJAK[[#This Row],[PPN 11%]]</f>
        <v>#VALUE!</v>
      </c>
      <c r="R40" s="32" t="str">
        <f ca="1">IF(ISNUMBER(PAJAK[[#This Row],[//]]),PPN,"")</f>
        <v/>
      </c>
    </row>
    <row r="41" spans="1:18" x14ac:dyDescent="0.25">
      <c r="A41" s="2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9" t="str">
        <f ca="1">HYPERLINK("[NOTA_.XLSX]NOTA!c"&amp;PAJAK[[#This Row],[//]],IF(PAJAK[[#This Row],[//]]="","",INDEX(INDIRECT("NOTA["&amp;PAJAK[#Headers]&amp;"]"),PAJAK[[#This Row],[//]]-2)))</f>
        <v/>
      </c>
      <c r="C41" s="29" t="str">
        <f ca="1">IF(PAJAK[[#This Row],[//]]="","",INDEX(INDIRECT("NOTA["&amp;PAJAK[#Headers]&amp;"]"),PAJAK[[#This Row],[//]]-2))</f>
        <v/>
      </c>
      <c r="D41" s="29" t="e">
        <f ca="1">MATCH(PAJAK[[#This Row],[ID]],[4]!Table1[ID],0)</f>
        <v>#REF!</v>
      </c>
      <c r="E41" s="30" t="str">
        <f ca="1">IF(PAJAK[[#This Row],[ID]]="","",COUNTIF(NOTA[ID_H],PAJAK[[#This Row],[ID]]))</f>
        <v/>
      </c>
      <c r="F41" s="29" t="str">
        <f ca="1">IF(PAJAK[[#This Row],[//]]="","",INDEX(CONV[2],MATCH(INDEX(INDIRECT("NOTA["&amp;PAJAK[#Headers]&amp;"]"),PAJAK[[#This Row],[//]]-2),CONV[1],0),0))</f>
        <v/>
      </c>
      <c r="G41" s="31" t="str">
        <f ca="1">IF(PAJAK[[#This Row],[//]]="","",INDEX(NOTA[TGL_H],PAJAK[[#This Row],[//]]-2))</f>
        <v/>
      </c>
      <c r="H41" s="31" t="str">
        <f ca="1">IF(PAJAK[[#This Row],[//]]="","",INDEX(INDIRECT("NOTA["&amp;PAJAK[#Headers]&amp;"]"),PAJAK[[#This Row],[//]]-2))</f>
        <v/>
      </c>
      <c r="I41" s="30" t="str">
        <f ca="1">IF(PAJAK[[#This Row],[//]]="","",INDEX(INDIRECT("NOTA["&amp;PAJAK[#Headers]&amp;"]"),PAJAK[[#This Row],[//]]-2))</f>
        <v/>
      </c>
      <c r="J4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47" t="str">
        <f ca="1">IF(PAJAK[[#This Row],[//]]="","",SUMIF(NOTA[ID_H],PAJAK[[#This Row],[ID]],NOTA[JUMLAH]))</f>
        <v/>
      </c>
      <c r="L41" s="147" t="str">
        <f ca="1">IF(PAJAK[[#This Row],[//]]="","",SUMIF(NOTA[ID_H],PAJAK[[#This Row],[ID]],NOTA[DISC]))</f>
        <v/>
      </c>
      <c r="M41" s="147" t="e">
        <f ca="1">PAJAK[[#This Row],[SUB TOTAL]]-PAJAK[[#This Row],[DISKON]]</f>
        <v>#VALUE!</v>
      </c>
      <c r="N41" s="147" t="str">
        <f ca="1">IF(PAJAK[[#This Row],[//]]="","",INDEX(INDIRECT("NOTA["&amp;PAJAK[#Headers]&amp;"]"),PAJAK[[#This Row],[//]]-2+PAJAK[[#This Row],[QB]]-1))</f>
        <v/>
      </c>
      <c r="O41" s="147" t="e">
        <f ca="1">(PAJAK[[#This Row],[SUB T-DISC]]-PAJAK[[#This Row],[DISC DLL]])/111%</f>
        <v>#VALUE!</v>
      </c>
      <c r="P41" s="147" t="e">
        <f ca="1">PAJAK[[#This Row],[DPP]]*PAJAK[[#This Row],[PPN]]</f>
        <v>#VALUE!</v>
      </c>
      <c r="Q41" s="147" t="e">
        <f ca="1">PAJAK[[#This Row],[DPP]]+PAJAK[[#This Row],[PPN 11%]]</f>
        <v>#VALUE!</v>
      </c>
      <c r="R41" s="32" t="str">
        <f ca="1">IF(ISNUMBER(PAJAK[[#This Row],[//]]),PPN,"")</f>
        <v/>
      </c>
    </row>
    <row r="42" spans="1:18" x14ac:dyDescent="0.25">
      <c r="A42" s="2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9" t="str">
        <f ca="1">HYPERLINK("[NOTA_.XLSX]NOTA!c"&amp;PAJAK[[#This Row],[//]],IF(PAJAK[[#This Row],[//]]="","",INDEX(INDIRECT("NOTA["&amp;PAJAK[#Headers]&amp;"]"),PAJAK[[#This Row],[//]]-2)))</f>
        <v/>
      </c>
      <c r="C42" s="29" t="str">
        <f ca="1">IF(PAJAK[[#This Row],[//]]="","",INDEX(INDIRECT("NOTA["&amp;PAJAK[#Headers]&amp;"]"),PAJAK[[#This Row],[//]]-2))</f>
        <v/>
      </c>
      <c r="D42" s="29" t="e">
        <f ca="1">MATCH(PAJAK[[#This Row],[ID]],[4]!Table1[ID],0)</f>
        <v>#REF!</v>
      </c>
      <c r="E42" s="30" t="str">
        <f ca="1">IF(PAJAK[[#This Row],[ID]]="","",COUNTIF(NOTA[ID_H],PAJAK[[#This Row],[ID]]))</f>
        <v/>
      </c>
      <c r="F42" s="29" t="str">
        <f ca="1">IF(PAJAK[[#This Row],[//]]="","",INDEX(CONV[2],MATCH(INDEX(INDIRECT("NOTA["&amp;PAJAK[#Headers]&amp;"]"),PAJAK[[#This Row],[//]]-2),CONV[1],0),0))</f>
        <v/>
      </c>
      <c r="G42" s="31" t="str">
        <f ca="1">IF(PAJAK[[#This Row],[//]]="","",INDEX(NOTA[TGL_H],PAJAK[[#This Row],[//]]-2))</f>
        <v/>
      </c>
      <c r="H42" s="31" t="str">
        <f ca="1">IF(PAJAK[[#This Row],[//]]="","",INDEX(INDIRECT("NOTA["&amp;PAJAK[#Headers]&amp;"]"),PAJAK[[#This Row],[//]]-2))</f>
        <v/>
      </c>
      <c r="I42" s="30" t="str">
        <f ca="1">IF(PAJAK[[#This Row],[//]]="","",INDEX(INDIRECT("NOTA["&amp;PAJAK[#Headers]&amp;"]"),PAJAK[[#This Row],[//]]-2))</f>
        <v/>
      </c>
      <c r="J4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47" t="str">
        <f ca="1">IF(PAJAK[[#This Row],[//]]="","",SUMIF(NOTA[ID_H],PAJAK[[#This Row],[ID]],NOTA[JUMLAH]))</f>
        <v/>
      </c>
      <c r="L42" s="147" t="str">
        <f ca="1">IF(PAJAK[[#This Row],[//]]="","",SUMIF(NOTA[ID_H],PAJAK[[#This Row],[ID]],NOTA[DISC]))</f>
        <v/>
      </c>
      <c r="M42" s="147" t="e">
        <f ca="1">PAJAK[[#This Row],[SUB TOTAL]]-PAJAK[[#This Row],[DISKON]]</f>
        <v>#VALUE!</v>
      </c>
      <c r="N42" s="147" t="str">
        <f ca="1">IF(PAJAK[[#This Row],[//]]="","",INDEX(INDIRECT("NOTA["&amp;PAJAK[#Headers]&amp;"]"),PAJAK[[#This Row],[//]]-2+PAJAK[[#This Row],[QB]]-1))</f>
        <v/>
      </c>
      <c r="O42" s="147" t="e">
        <f ca="1">(PAJAK[[#This Row],[SUB T-DISC]]-PAJAK[[#This Row],[DISC DLL]])/111%</f>
        <v>#VALUE!</v>
      </c>
      <c r="P42" s="147" t="e">
        <f ca="1">PAJAK[[#This Row],[DPP]]*PAJAK[[#This Row],[PPN]]</f>
        <v>#VALUE!</v>
      </c>
      <c r="Q42" s="147" t="e">
        <f ca="1">PAJAK[[#This Row],[DPP]]+PAJAK[[#This Row],[PPN 11%]]</f>
        <v>#VALUE!</v>
      </c>
      <c r="R42" s="32" t="str">
        <f ca="1">IF(ISNUMBER(PAJAK[[#This Row],[//]]),PPN,"")</f>
        <v/>
      </c>
    </row>
    <row r="43" spans="1:18" x14ac:dyDescent="0.25">
      <c r="A43" s="33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28" t="str">
        <f ca="1">HYPERLINK("[NOTA_.XLSX]NOTA!c"&amp;PAJAK[[#This Row],[//]],IF(PAJAK[[#This Row],[//]]="","",INDEX(INDIRECT("NOTA["&amp;PAJAK[#Headers]&amp;"]"),PAJAK[[#This Row],[//]]-2)))</f>
        <v/>
      </c>
      <c r="C43" s="33" t="str">
        <f ca="1">IF(PAJAK[[#This Row],[//]]="","",INDEX(INDIRECT("NOTA["&amp;PAJAK[#Headers]&amp;"]"),PAJAK[[#This Row],[//]]-2))</f>
        <v/>
      </c>
      <c r="D43" s="33" t="e">
        <f ca="1">MATCH(PAJAK[[#This Row],[ID]],[4]!Table1[ID],0)</f>
        <v>#REF!</v>
      </c>
      <c r="E43" s="127" t="str">
        <f ca="1">IF(PAJAK[[#This Row],[ID]]="","",COUNTIF(NOTA[ID_H],PAJAK[[#This Row],[ID]]))</f>
        <v/>
      </c>
      <c r="F43" s="29" t="str">
        <f ca="1">IF(PAJAK[[#This Row],[//]]="","",INDEX(CONV[2],MATCH(INDEX(INDIRECT("NOTA["&amp;PAJAK[#Headers]&amp;"]"),PAJAK[[#This Row],[//]]-2),CONV[1],0),0))</f>
        <v/>
      </c>
      <c r="G43" s="31" t="str">
        <f ca="1">IF(PAJAK[[#This Row],[//]]="","",INDEX(NOTA[TGL_H],PAJAK[[#This Row],[//]]-2))</f>
        <v/>
      </c>
      <c r="H43" s="31" t="str">
        <f ca="1">IF(PAJAK[[#This Row],[//]]="","",INDEX(INDIRECT("NOTA["&amp;PAJAK[#Headers]&amp;"]"),PAJAK[[#This Row],[//]]-2))</f>
        <v/>
      </c>
      <c r="I43" s="30" t="str">
        <f ca="1">IF(PAJAK[[#This Row],[//]]="","",INDEX(INDIRECT("NOTA["&amp;PAJAK[#Headers]&amp;"]"),PAJAK[[#This Row],[//]]-2))</f>
        <v/>
      </c>
      <c r="J4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47" t="str">
        <f ca="1">IF(PAJAK[[#This Row],[//]]="","",SUMIF(NOTA[ID_H],PAJAK[[#This Row],[ID]],NOTA[JUMLAH]))</f>
        <v/>
      </c>
      <c r="L43" s="147" t="str">
        <f ca="1">IF(PAJAK[[#This Row],[//]]="","",SUMIF(NOTA[ID_H],PAJAK[[#This Row],[ID]],NOTA[DISC]))</f>
        <v/>
      </c>
      <c r="M43" s="147" t="e">
        <f ca="1">PAJAK[[#This Row],[SUB TOTAL]]-PAJAK[[#This Row],[DISKON]]</f>
        <v>#VALUE!</v>
      </c>
      <c r="N43" s="147" t="str">
        <f ca="1">IF(PAJAK[[#This Row],[//]]="","",INDEX(INDIRECT("NOTA["&amp;PAJAK[#Headers]&amp;"]"),PAJAK[[#This Row],[//]]-2+PAJAK[[#This Row],[QB]]-1))</f>
        <v/>
      </c>
      <c r="O43" s="147" t="e">
        <f ca="1">(PAJAK[[#This Row],[SUB T-DISC]]-PAJAK[[#This Row],[DISC DLL]])/111%</f>
        <v>#VALUE!</v>
      </c>
      <c r="P43" s="147" t="e">
        <f ca="1">PAJAK[[#This Row],[DPP]]*PAJAK[[#This Row],[PPN]]</f>
        <v>#VALUE!</v>
      </c>
      <c r="Q43" s="147" t="e">
        <f ca="1">PAJAK[[#This Row],[DPP]]+PAJAK[[#This Row],[PPN 11%]]</f>
        <v>#VALUE!</v>
      </c>
      <c r="R43" s="32" t="str">
        <f ca="1">IF(ISNUMBER(PAJAK[[#This Row],[//]]),PPN,"")</f>
        <v/>
      </c>
    </row>
    <row r="44" spans="1:18" x14ac:dyDescent="0.25">
      <c r="A44" s="33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28" t="str">
        <f ca="1">HYPERLINK("[NOTA_.XLSX]NOTA!c"&amp;PAJAK[[#This Row],[//]],IF(PAJAK[[#This Row],[//]]="","",INDEX(INDIRECT("NOTA["&amp;PAJAK[#Headers]&amp;"]"),PAJAK[[#This Row],[//]]-2)))</f>
        <v/>
      </c>
      <c r="C44" s="33" t="str">
        <f ca="1">IF(PAJAK[[#This Row],[//]]="","",INDEX(INDIRECT("NOTA["&amp;PAJAK[#Headers]&amp;"]"),PAJAK[[#This Row],[//]]-2))</f>
        <v/>
      </c>
      <c r="D44" s="33" t="e">
        <f ca="1">MATCH(PAJAK[[#This Row],[ID]],[4]!Table1[ID],0)</f>
        <v>#REF!</v>
      </c>
      <c r="E44" s="127" t="str">
        <f ca="1">IF(PAJAK[[#This Row],[ID]]="","",COUNTIF(NOTA[ID_H],PAJAK[[#This Row],[ID]]))</f>
        <v/>
      </c>
      <c r="F44" s="29" t="str">
        <f ca="1">IF(PAJAK[[#This Row],[//]]="","",INDEX(CONV[2],MATCH(INDEX(INDIRECT("NOTA["&amp;PAJAK[#Headers]&amp;"]"),PAJAK[[#This Row],[//]]-2),CONV[1],0),0))</f>
        <v/>
      </c>
      <c r="G44" s="31" t="str">
        <f ca="1">IF(PAJAK[[#This Row],[//]]="","",INDEX(NOTA[TGL_H],PAJAK[[#This Row],[//]]-2))</f>
        <v/>
      </c>
      <c r="H44" s="31" t="str">
        <f ca="1">IF(PAJAK[[#This Row],[//]]="","",INDEX(INDIRECT("NOTA["&amp;PAJAK[#Headers]&amp;"]"),PAJAK[[#This Row],[//]]-2))</f>
        <v/>
      </c>
      <c r="I44" s="30" t="str">
        <f ca="1">IF(PAJAK[[#This Row],[//]]="","",INDEX(INDIRECT("NOTA["&amp;PAJAK[#Headers]&amp;"]"),PAJAK[[#This Row],[//]]-2))</f>
        <v/>
      </c>
      <c r="J4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47" t="str">
        <f ca="1">IF(PAJAK[[#This Row],[//]]="","",SUMIF(NOTA[ID_H],PAJAK[[#This Row],[ID]],NOTA[JUMLAH]))</f>
        <v/>
      </c>
      <c r="L44" s="147" t="str">
        <f ca="1">IF(PAJAK[[#This Row],[//]]="","",SUMIF(NOTA[ID_H],PAJAK[[#This Row],[ID]],NOTA[DISC]))</f>
        <v/>
      </c>
      <c r="M44" s="147" t="e">
        <f ca="1">PAJAK[[#This Row],[SUB TOTAL]]-PAJAK[[#This Row],[DISKON]]</f>
        <v>#VALUE!</v>
      </c>
      <c r="N44" s="147" t="str">
        <f ca="1">IF(PAJAK[[#This Row],[//]]="","",INDEX(INDIRECT("NOTA["&amp;PAJAK[#Headers]&amp;"]"),PAJAK[[#This Row],[//]]-2+PAJAK[[#This Row],[QB]]-1))</f>
        <v/>
      </c>
      <c r="O44" s="147" t="e">
        <f ca="1">(PAJAK[[#This Row],[SUB T-DISC]]-PAJAK[[#This Row],[DISC DLL]])/111%</f>
        <v>#VALUE!</v>
      </c>
      <c r="P44" s="147" t="e">
        <f ca="1">PAJAK[[#This Row],[DPP]]*PAJAK[[#This Row],[PPN]]</f>
        <v>#VALUE!</v>
      </c>
      <c r="Q44" s="147" t="e">
        <f ca="1">PAJAK[[#This Row],[DPP]]+PAJAK[[#This Row],[PPN 11%]]</f>
        <v>#VALUE!</v>
      </c>
      <c r="R44" s="32" t="str">
        <f ca="1">IF(ISNUMBER(PAJAK[[#This Row],[//]]),PPN,"")</f>
        <v/>
      </c>
    </row>
    <row r="45" spans="1:18" x14ac:dyDescent="0.25">
      <c r="A45" s="33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128" t="str">
        <f ca="1">HYPERLINK("[NOTA_.XLSX]NOTA!c"&amp;PAJAK[[#This Row],[//]],IF(PAJAK[[#This Row],[//]]="","",INDEX(INDIRECT("NOTA["&amp;PAJAK[#Headers]&amp;"]"),PAJAK[[#This Row],[//]]-2)))</f>
        <v/>
      </c>
      <c r="C45" s="33" t="str">
        <f ca="1">IF(PAJAK[[#This Row],[//]]="","",INDEX(INDIRECT("NOTA["&amp;PAJAK[#Headers]&amp;"]"),PAJAK[[#This Row],[//]]-2))</f>
        <v/>
      </c>
      <c r="D45" s="33" t="e">
        <f ca="1">MATCH(PAJAK[[#This Row],[ID]],[4]!Table1[ID],0)</f>
        <v>#REF!</v>
      </c>
      <c r="E45" s="127" t="str">
        <f ca="1">IF(PAJAK[[#This Row],[ID]]="","",COUNTIF(NOTA[ID_H],PAJAK[[#This Row],[ID]]))</f>
        <v/>
      </c>
      <c r="F45" s="29" t="str">
        <f ca="1">IF(PAJAK[[#This Row],[//]]="","",INDEX(CONV[2],MATCH(INDEX(INDIRECT("NOTA["&amp;PAJAK[#Headers]&amp;"]"),PAJAK[[#This Row],[//]]-2),CONV[1],0),0))</f>
        <v/>
      </c>
      <c r="G45" s="31" t="str">
        <f ca="1">IF(PAJAK[[#This Row],[//]]="","",INDEX(NOTA[TGL_H],PAJAK[[#This Row],[//]]-2))</f>
        <v/>
      </c>
      <c r="H45" s="31" t="str">
        <f ca="1">IF(PAJAK[[#This Row],[//]]="","",INDEX(INDIRECT("NOTA["&amp;PAJAK[#Headers]&amp;"]"),PAJAK[[#This Row],[//]]-2))</f>
        <v/>
      </c>
      <c r="I45" s="30" t="str">
        <f ca="1">IF(PAJAK[[#This Row],[//]]="","",INDEX(INDIRECT("NOTA["&amp;PAJAK[#Headers]&amp;"]"),PAJAK[[#This Row],[//]]-2))</f>
        <v/>
      </c>
      <c r="J4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47" t="str">
        <f ca="1">IF(PAJAK[[#This Row],[//]]="","",SUMIF(NOTA[ID_H],PAJAK[[#This Row],[ID]],NOTA[JUMLAH]))</f>
        <v/>
      </c>
      <c r="L45" s="147" t="str">
        <f ca="1">IF(PAJAK[[#This Row],[//]]="","",SUMIF(NOTA[ID_H],PAJAK[[#This Row],[ID]],NOTA[DISC]))</f>
        <v/>
      </c>
      <c r="M45" s="147" t="e">
        <f ca="1">PAJAK[[#This Row],[SUB TOTAL]]-PAJAK[[#This Row],[DISKON]]</f>
        <v>#VALUE!</v>
      </c>
      <c r="N45" s="147" t="str">
        <f ca="1">IF(PAJAK[[#This Row],[//]]="","",INDEX(INDIRECT("NOTA["&amp;PAJAK[#Headers]&amp;"]"),PAJAK[[#This Row],[//]]-2+PAJAK[[#This Row],[QB]]-1))</f>
        <v/>
      </c>
      <c r="O45" s="147" t="e">
        <f ca="1">(PAJAK[[#This Row],[SUB T-DISC]]-PAJAK[[#This Row],[DISC DLL]])/111%</f>
        <v>#VALUE!</v>
      </c>
      <c r="P45" s="147" t="e">
        <f ca="1">PAJAK[[#This Row],[DPP]]*PAJAK[[#This Row],[PPN]]</f>
        <v>#VALUE!</v>
      </c>
      <c r="Q45" s="147" t="e">
        <f ca="1">PAJAK[[#This Row],[DPP]]+PAJAK[[#This Row],[PPN 11%]]</f>
        <v>#VALUE!</v>
      </c>
      <c r="R45" s="32" t="str">
        <f ca="1">IF(ISNUMBER(PAJAK[[#This Row],[//]]),PPN,"")</f>
        <v/>
      </c>
    </row>
    <row r="46" spans="1:18" x14ac:dyDescent="0.25">
      <c r="A46" s="33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28" t="str">
        <f ca="1">HYPERLINK("[NOTA_.XLSX]NOTA!c"&amp;PAJAK[[#This Row],[//]],IF(PAJAK[[#This Row],[//]]="","",INDEX(INDIRECT("NOTA["&amp;PAJAK[#Headers]&amp;"]"),PAJAK[[#This Row],[//]]-2)))</f>
        <v/>
      </c>
      <c r="C46" s="33" t="str">
        <f ca="1">IF(PAJAK[[#This Row],[//]]="","",INDEX(INDIRECT("NOTA["&amp;PAJAK[#Headers]&amp;"]"),PAJAK[[#This Row],[//]]-2))</f>
        <v/>
      </c>
      <c r="D46" s="33" t="e">
        <f ca="1">MATCH(PAJAK[[#This Row],[ID]],[4]!Table1[ID],0)</f>
        <v>#REF!</v>
      </c>
      <c r="E46" s="127" t="str">
        <f ca="1">IF(PAJAK[[#This Row],[ID]]="","",COUNTIF(NOTA[ID_H],PAJAK[[#This Row],[ID]]))</f>
        <v/>
      </c>
      <c r="F46" s="29" t="str">
        <f ca="1">IF(PAJAK[[#This Row],[//]]="","",INDEX(CONV[2],MATCH(INDEX(INDIRECT("NOTA["&amp;PAJAK[#Headers]&amp;"]"),PAJAK[[#This Row],[//]]-2),CONV[1],0),0))</f>
        <v/>
      </c>
      <c r="G46" s="31" t="str">
        <f ca="1">IF(PAJAK[[#This Row],[//]]="","",INDEX(NOTA[TGL_H],PAJAK[[#This Row],[//]]-2))</f>
        <v/>
      </c>
      <c r="H46" s="31" t="str">
        <f ca="1">IF(PAJAK[[#This Row],[//]]="","",INDEX(INDIRECT("NOTA["&amp;PAJAK[#Headers]&amp;"]"),PAJAK[[#This Row],[//]]-2))</f>
        <v/>
      </c>
      <c r="I46" s="30" t="str">
        <f ca="1">IF(PAJAK[[#This Row],[//]]="","",INDEX(INDIRECT("NOTA["&amp;PAJAK[#Headers]&amp;"]"),PAJAK[[#This Row],[//]]-2))</f>
        <v/>
      </c>
      <c r="J4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47" t="str">
        <f ca="1">IF(PAJAK[[#This Row],[//]]="","",SUMIF(NOTA[ID_H],PAJAK[[#This Row],[ID]],NOTA[JUMLAH]))</f>
        <v/>
      </c>
      <c r="L46" s="147" t="str">
        <f ca="1">IF(PAJAK[[#This Row],[//]]="","",SUMIF(NOTA[ID_H],PAJAK[[#This Row],[ID]],NOTA[DISC]))</f>
        <v/>
      </c>
      <c r="M46" s="147" t="e">
        <f ca="1">PAJAK[[#This Row],[SUB TOTAL]]-PAJAK[[#This Row],[DISKON]]</f>
        <v>#VALUE!</v>
      </c>
      <c r="N46" s="147" t="str">
        <f ca="1">IF(PAJAK[[#This Row],[//]]="","",INDEX(INDIRECT("NOTA["&amp;PAJAK[#Headers]&amp;"]"),PAJAK[[#This Row],[//]]-2+PAJAK[[#This Row],[QB]]-1))</f>
        <v/>
      </c>
      <c r="O46" s="147" t="e">
        <f ca="1">(PAJAK[[#This Row],[SUB T-DISC]]-PAJAK[[#This Row],[DISC DLL]])/111%</f>
        <v>#VALUE!</v>
      </c>
      <c r="P46" s="147" t="e">
        <f ca="1">PAJAK[[#This Row],[DPP]]*PAJAK[[#This Row],[PPN]]</f>
        <v>#VALUE!</v>
      </c>
      <c r="Q46" s="147" t="e">
        <f ca="1">PAJAK[[#This Row],[DPP]]+PAJAK[[#This Row],[PPN 11%]]</f>
        <v>#VALUE!</v>
      </c>
      <c r="R46" s="32" t="str">
        <f ca="1">IF(ISNUMBER(PAJAK[[#This Row],[//]]),PPN,"")</f>
        <v/>
      </c>
    </row>
    <row r="47" spans="1:18" x14ac:dyDescent="0.25">
      <c r="A47" s="2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9" t="str">
        <f ca="1">HYPERLINK("[NOTA_.XLSX]NOTA!c"&amp;PAJAK[[#This Row],[//]],IF(PAJAK[[#This Row],[//]]="","",INDEX(INDIRECT("NOTA["&amp;PAJAK[#Headers]&amp;"]"),PAJAK[[#This Row],[//]]-2)))</f>
        <v/>
      </c>
      <c r="C47" s="29" t="str">
        <f ca="1">IF(PAJAK[[#This Row],[//]]="","",INDEX(INDIRECT("NOTA["&amp;PAJAK[#Headers]&amp;"]"),PAJAK[[#This Row],[//]]-2))</f>
        <v/>
      </c>
      <c r="D47" s="29" t="e">
        <f ca="1">MATCH(PAJAK[[#This Row],[ID]],[4]!Table1[ID],0)</f>
        <v>#REF!</v>
      </c>
      <c r="E47" s="30" t="str">
        <f ca="1">IF(PAJAK[[#This Row],[ID]]="","",COUNTIF(NOTA[ID_H],PAJAK[[#This Row],[ID]]))</f>
        <v/>
      </c>
      <c r="F47" s="29" t="str">
        <f ca="1">IF(PAJAK[[#This Row],[//]]="","",INDEX(CONV[2],MATCH(INDEX(INDIRECT("NOTA["&amp;PAJAK[#Headers]&amp;"]"),PAJAK[[#This Row],[//]]-2),CONV[1],0),0))</f>
        <v/>
      </c>
      <c r="G47" s="31" t="str">
        <f ca="1">IF(PAJAK[[#This Row],[//]]="","",INDEX(NOTA[TGL_H],PAJAK[[#This Row],[//]]-2))</f>
        <v/>
      </c>
      <c r="H47" s="31" t="str">
        <f ca="1">IF(PAJAK[[#This Row],[//]]="","",INDEX(INDIRECT("NOTA["&amp;PAJAK[#Headers]&amp;"]"),PAJAK[[#This Row],[//]]-2))</f>
        <v/>
      </c>
      <c r="I47" s="30" t="str">
        <f ca="1">IF(PAJAK[[#This Row],[//]]="","",INDEX(INDIRECT("NOTA["&amp;PAJAK[#Headers]&amp;"]"),PAJAK[[#This Row],[//]]-2))</f>
        <v/>
      </c>
      <c r="J4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47" t="str">
        <f ca="1">IF(PAJAK[[#This Row],[//]]="","",SUMIF(NOTA[ID_H],PAJAK[[#This Row],[ID]],NOTA[JUMLAH]))</f>
        <v/>
      </c>
      <c r="L47" s="147" t="str">
        <f ca="1">IF(PAJAK[[#This Row],[//]]="","",SUMIF(NOTA[ID_H],PAJAK[[#This Row],[ID]],NOTA[DISC]))</f>
        <v/>
      </c>
      <c r="M47" s="147" t="e">
        <f ca="1">PAJAK[[#This Row],[SUB TOTAL]]-PAJAK[[#This Row],[DISKON]]</f>
        <v>#VALUE!</v>
      </c>
      <c r="N47" s="147" t="str">
        <f ca="1">IF(PAJAK[[#This Row],[//]]="","",INDEX(INDIRECT("NOTA["&amp;PAJAK[#Headers]&amp;"]"),PAJAK[[#This Row],[//]]-2+PAJAK[[#This Row],[QB]]-1))</f>
        <v/>
      </c>
      <c r="O47" s="147" t="e">
        <f ca="1">(PAJAK[[#This Row],[SUB T-DISC]]-PAJAK[[#This Row],[DISC DLL]])/111%</f>
        <v>#VALUE!</v>
      </c>
      <c r="P47" s="147" t="e">
        <f ca="1">PAJAK[[#This Row],[DPP]]*PAJAK[[#This Row],[PPN]]</f>
        <v>#VALUE!</v>
      </c>
      <c r="Q47" s="147" t="e">
        <f ca="1">PAJAK[[#This Row],[DPP]]+PAJAK[[#This Row],[PPN 11%]]</f>
        <v>#VALUE!</v>
      </c>
      <c r="R47" s="32" t="str">
        <f ca="1">IF(ISNUMBER(PAJAK[[#This Row],[//]]),PPN,"")</f>
        <v/>
      </c>
    </row>
    <row r="48" spans="1:18" x14ac:dyDescent="0.25">
      <c r="A48" s="2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9" t="str">
        <f ca="1">HYPERLINK("[NOTA_.XLSX]NOTA!c"&amp;PAJAK[[#This Row],[//]],IF(PAJAK[[#This Row],[//]]="","",INDEX(INDIRECT("NOTA["&amp;PAJAK[#Headers]&amp;"]"),PAJAK[[#This Row],[//]]-2)))</f>
        <v/>
      </c>
      <c r="C48" s="29" t="str">
        <f ca="1">IF(PAJAK[[#This Row],[//]]="","",INDEX(INDIRECT("NOTA["&amp;PAJAK[#Headers]&amp;"]"),PAJAK[[#This Row],[//]]-2))</f>
        <v/>
      </c>
      <c r="D48" s="29" t="e">
        <f ca="1">MATCH(PAJAK[[#This Row],[ID]],[4]!Table1[ID],0)</f>
        <v>#REF!</v>
      </c>
      <c r="E48" s="30" t="str">
        <f ca="1">IF(PAJAK[[#This Row],[ID]]="","",COUNTIF(NOTA[ID_H],PAJAK[[#This Row],[ID]]))</f>
        <v/>
      </c>
      <c r="F48" s="29" t="str">
        <f ca="1">IF(PAJAK[[#This Row],[//]]="","",INDEX(CONV[2],MATCH(INDEX(INDIRECT("NOTA["&amp;PAJAK[#Headers]&amp;"]"),PAJAK[[#This Row],[//]]-2),CONV[1],0),0))</f>
        <v/>
      </c>
      <c r="G48" s="31" t="str">
        <f ca="1">IF(PAJAK[[#This Row],[//]]="","",INDEX(NOTA[TGL_H],PAJAK[[#This Row],[//]]-2))</f>
        <v/>
      </c>
      <c r="H48" s="31" t="str">
        <f ca="1">IF(PAJAK[[#This Row],[//]]="","",INDEX(INDIRECT("NOTA["&amp;PAJAK[#Headers]&amp;"]"),PAJAK[[#This Row],[//]]-2))</f>
        <v/>
      </c>
      <c r="I48" s="30" t="str">
        <f ca="1">IF(PAJAK[[#This Row],[//]]="","",INDEX(INDIRECT("NOTA["&amp;PAJAK[#Headers]&amp;"]"),PAJAK[[#This Row],[//]]-2))</f>
        <v/>
      </c>
      <c r="J4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47" t="str">
        <f ca="1">IF(PAJAK[[#This Row],[//]]="","",SUMIF(NOTA[ID_H],PAJAK[[#This Row],[ID]],NOTA[JUMLAH]))</f>
        <v/>
      </c>
      <c r="L48" s="147" t="str">
        <f ca="1">IF(PAJAK[[#This Row],[//]]="","",SUMIF(NOTA[ID_H],PAJAK[[#This Row],[ID]],NOTA[DISC]))</f>
        <v/>
      </c>
      <c r="M48" s="147" t="e">
        <f ca="1">PAJAK[[#This Row],[SUB TOTAL]]-PAJAK[[#This Row],[DISKON]]</f>
        <v>#VALUE!</v>
      </c>
      <c r="N48" s="147" t="str">
        <f ca="1">IF(PAJAK[[#This Row],[//]]="","",INDEX(INDIRECT("NOTA["&amp;PAJAK[#Headers]&amp;"]"),PAJAK[[#This Row],[//]]-2+PAJAK[[#This Row],[QB]]-1))</f>
        <v/>
      </c>
      <c r="O48" s="147" t="e">
        <f ca="1">(PAJAK[[#This Row],[SUB T-DISC]]-PAJAK[[#This Row],[DISC DLL]])/111%</f>
        <v>#VALUE!</v>
      </c>
      <c r="P48" s="147" t="e">
        <f ca="1">PAJAK[[#This Row],[DPP]]*PAJAK[[#This Row],[PPN]]</f>
        <v>#VALUE!</v>
      </c>
      <c r="Q48" s="147" t="e">
        <f ca="1">PAJAK[[#This Row],[DPP]]+PAJAK[[#This Row],[PPN 11%]]</f>
        <v>#VALUE!</v>
      </c>
      <c r="R48" s="32" t="str">
        <f ca="1">IF(ISNUMBER(PAJAK[[#This Row],[//]]),PPN,"")</f>
        <v/>
      </c>
    </row>
    <row r="49" spans="1:18" x14ac:dyDescent="0.25">
      <c r="A49" s="2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9" t="str">
        <f ca="1">HYPERLINK("[NOTA_.XLSX]NOTA!c"&amp;PAJAK[[#This Row],[//]],IF(PAJAK[[#This Row],[//]]="","",INDEX(INDIRECT("NOTA["&amp;PAJAK[#Headers]&amp;"]"),PAJAK[[#This Row],[//]]-2)))</f>
        <v/>
      </c>
      <c r="C49" s="29" t="str">
        <f ca="1">IF(PAJAK[[#This Row],[//]]="","",INDEX(INDIRECT("NOTA["&amp;PAJAK[#Headers]&amp;"]"),PAJAK[[#This Row],[//]]-2))</f>
        <v/>
      </c>
      <c r="D49" s="29" t="e">
        <f ca="1">MATCH(PAJAK[[#This Row],[ID]],[4]!Table1[ID],0)</f>
        <v>#REF!</v>
      </c>
      <c r="E49" s="30" t="str">
        <f ca="1">IF(PAJAK[[#This Row],[ID]]="","",COUNTIF(NOTA[ID_H],PAJAK[[#This Row],[ID]]))</f>
        <v/>
      </c>
      <c r="F49" s="29" t="str">
        <f ca="1">IF(PAJAK[[#This Row],[//]]="","",INDEX(CONV[2],MATCH(INDEX(INDIRECT("NOTA["&amp;PAJAK[#Headers]&amp;"]"),PAJAK[[#This Row],[//]]-2),CONV[1],0),0))</f>
        <v/>
      </c>
      <c r="G49" s="31" t="str">
        <f ca="1">IF(PAJAK[[#This Row],[//]]="","",INDEX(NOTA[TGL_H],PAJAK[[#This Row],[//]]-2))</f>
        <v/>
      </c>
      <c r="H49" s="31" t="str">
        <f ca="1">IF(PAJAK[[#This Row],[//]]="","",INDEX(INDIRECT("NOTA["&amp;PAJAK[#Headers]&amp;"]"),PAJAK[[#This Row],[//]]-2))</f>
        <v/>
      </c>
      <c r="I49" s="30" t="str">
        <f ca="1">IF(PAJAK[[#This Row],[//]]="","",INDEX(INDIRECT("NOTA["&amp;PAJAK[#Headers]&amp;"]"),PAJAK[[#This Row],[//]]-2))</f>
        <v/>
      </c>
      <c r="J4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47" t="str">
        <f ca="1">IF(PAJAK[[#This Row],[//]]="","",SUMIF(NOTA[ID_H],PAJAK[[#This Row],[ID]],NOTA[JUMLAH]))</f>
        <v/>
      </c>
      <c r="L49" s="147" t="str">
        <f ca="1">IF(PAJAK[[#This Row],[//]]="","",SUMIF(NOTA[ID_H],PAJAK[[#This Row],[ID]],NOTA[DISC]))</f>
        <v/>
      </c>
      <c r="M49" s="147" t="e">
        <f ca="1">PAJAK[[#This Row],[SUB TOTAL]]-PAJAK[[#This Row],[DISKON]]</f>
        <v>#VALUE!</v>
      </c>
      <c r="N49" s="147" t="str">
        <f ca="1">IF(PAJAK[[#This Row],[//]]="","",INDEX(INDIRECT("NOTA["&amp;PAJAK[#Headers]&amp;"]"),PAJAK[[#This Row],[//]]-2+PAJAK[[#This Row],[QB]]-1))</f>
        <v/>
      </c>
      <c r="O49" s="147" t="e">
        <f ca="1">(PAJAK[[#This Row],[SUB T-DISC]]-PAJAK[[#This Row],[DISC DLL]])/111%</f>
        <v>#VALUE!</v>
      </c>
      <c r="P49" s="147" t="e">
        <f ca="1">PAJAK[[#This Row],[DPP]]*PAJAK[[#This Row],[PPN]]</f>
        <v>#VALUE!</v>
      </c>
      <c r="Q49" s="147" t="e">
        <f ca="1">PAJAK[[#This Row],[DPP]]+PAJAK[[#This Row],[PPN 11%]]</f>
        <v>#VALUE!</v>
      </c>
      <c r="R49" s="32" t="str">
        <f ca="1">IF(ISNUMBER(PAJAK[[#This Row],[//]]),PPN,"")</f>
        <v/>
      </c>
    </row>
    <row r="50" spans="1:18" x14ac:dyDescent="0.25">
      <c r="A50" s="33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28" t="str">
        <f ca="1">HYPERLINK("[NOTA_.XLSX]NOTA!c"&amp;PAJAK[[#This Row],[//]],IF(PAJAK[[#This Row],[//]]="","",INDEX(INDIRECT("NOTA["&amp;PAJAK[#Headers]&amp;"]"),PAJAK[[#This Row],[//]]-2)))</f>
        <v/>
      </c>
      <c r="C50" s="33" t="str">
        <f ca="1">IF(PAJAK[[#This Row],[//]]="","",INDEX(INDIRECT("NOTA["&amp;PAJAK[#Headers]&amp;"]"),PAJAK[[#This Row],[//]]-2))</f>
        <v/>
      </c>
      <c r="D50" s="33" t="e">
        <f ca="1">MATCH(PAJAK[[#This Row],[ID]],[4]!Table1[ID],0)</f>
        <v>#REF!</v>
      </c>
      <c r="E50" s="127" t="str">
        <f ca="1">IF(PAJAK[[#This Row],[ID]]="","",COUNTIF(NOTA[ID_H],PAJAK[[#This Row],[ID]]))</f>
        <v/>
      </c>
      <c r="F50" s="29" t="str">
        <f ca="1">IF(PAJAK[[#This Row],[//]]="","",INDEX(CONV[2],MATCH(INDEX(INDIRECT("NOTA["&amp;PAJAK[#Headers]&amp;"]"),PAJAK[[#This Row],[//]]-2),CONV[1],0),0))</f>
        <v/>
      </c>
      <c r="G50" s="31" t="str">
        <f ca="1">IF(PAJAK[[#This Row],[//]]="","",INDEX(NOTA[TGL_H],PAJAK[[#This Row],[//]]-2))</f>
        <v/>
      </c>
      <c r="H50" s="31" t="str">
        <f ca="1">IF(PAJAK[[#This Row],[//]]="","",INDEX(INDIRECT("NOTA["&amp;PAJAK[#Headers]&amp;"]"),PAJAK[[#This Row],[//]]-2))</f>
        <v/>
      </c>
      <c r="I50" s="30" t="str">
        <f ca="1">IF(PAJAK[[#This Row],[//]]="","",INDEX(INDIRECT("NOTA["&amp;PAJAK[#Headers]&amp;"]"),PAJAK[[#This Row],[//]]-2))</f>
        <v/>
      </c>
      <c r="J5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47" t="str">
        <f ca="1">IF(PAJAK[[#This Row],[//]]="","",SUMIF(NOTA[ID_H],PAJAK[[#This Row],[ID]],NOTA[JUMLAH]))</f>
        <v/>
      </c>
      <c r="L50" s="147" t="str">
        <f ca="1">IF(PAJAK[[#This Row],[//]]="","",SUMIF(NOTA[ID_H],PAJAK[[#This Row],[ID]],NOTA[DISC]))</f>
        <v/>
      </c>
      <c r="M50" s="147" t="e">
        <f ca="1">PAJAK[[#This Row],[SUB TOTAL]]-PAJAK[[#This Row],[DISKON]]</f>
        <v>#VALUE!</v>
      </c>
      <c r="N50" s="147" t="str">
        <f ca="1">IF(PAJAK[[#This Row],[//]]="","",INDEX(INDIRECT("NOTA["&amp;PAJAK[#Headers]&amp;"]"),PAJAK[[#This Row],[//]]-2+PAJAK[[#This Row],[QB]]-1))</f>
        <v/>
      </c>
      <c r="O50" s="147" t="e">
        <f ca="1">(PAJAK[[#This Row],[SUB T-DISC]]-PAJAK[[#This Row],[DISC DLL]])/111%</f>
        <v>#VALUE!</v>
      </c>
      <c r="P50" s="147" t="e">
        <f ca="1">PAJAK[[#This Row],[DPP]]*PAJAK[[#This Row],[PPN]]</f>
        <v>#VALUE!</v>
      </c>
      <c r="Q50" s="147" t="e">
        <f ca="1">PAJAK[[#This Row],[DPP]]+PAJAK[[#This Row],[PPN 11%]]</f>
        <v>#VALUE!</v>
      </c>
      <c r="R50" s="32" t="str">
        <f ca="1">IF(ISNUMBER(PAJAK[[#This Row],[//]]),PPN,"")</f>
        <v/>
      </c>
    </row>
    <row r="51" spans="1:18" x14ac:dyDescent="0.25">
      <c r="A51" s="2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9" t="str">
        <f ca="1">HYPERLINK("[NOTA_.XLSX]NOTA!c"&amp;PAJAK[[#This Row],[//]],IF(PAJAK[[#This Row],[//]]="","",INDEX(INDIRECT("NOTA["&amp;PAJAK[#Headers]&amp;"]"),PAJAK[[#This Row],[//]]-2)))</f>
        <v/>
      </c>
      <c r="C51" s="29" t="str">
        <f ca="1">IF(PAJAK[[#This Row],[//]]="","",INDEX(INDIRECT("NOTA["&amp;PAJAK[#Headers]&amp;"]"),PAJAK[[#This Row],[//]]-2))</f>
        <v/>
      </c>
      <c r="D51" s="29" t="e">
        <f ca="1">MATCH(PAJAK[[#This Row],[ID]],[4]!Table1[ID],0)</f>
        <v>#REF!</v>
      </c>
      <c r="E51" s="30" t="str">
        <f ca="1">IF(PAJAK[[#This Row],[ID]]="","",COUNTIF(NOTA[ID_H],PAJAK[[#This Row],[ID]]))</f>
        <v/>
      </c>
      <c r="F51" s="29" t="str">
        <f ca="1">IF(PAJAK[[#This Row],[//]]="","",INDEX(CONV[2],MATCH(INDEX(INDIRECT("NOTA["&amp;PAJAK[#Headers]&amp;"]"),PAJAK[[#This Row],[//]]-2),CONV[1],0),0))</f>
        <v/>
      </c>
      <c r="G51" s="31" t="str">
        <f ca="1">IF(PAJAK[[#This Row],[//]]="","",INDEX(NOTA[TGL_H],PAJAK[[#This Row],[//]]-2))</f>
        <v/>
      </c>
      <c r="H51" s="31" t="str">
        <f ca="1">IF(PAJAK[[#This Row],[//]]="","",INDEX(INDIRECT("NOTA["&amp;PAJAK[#Headers]&amp;"]"),PAJAK[[#This Row],[//]]-2))</f>
        <v/>
      </c>
      <c r="I51" s="30" t="str">
        <f ca="1">IF(PAJAK[[#This Row],[//]]="","",INDEX(INDIRECT("NOTA["&amp;PAJAK[#Headers]&amp;"]"),PAJAK[[#This Row],[//]]-2))</f>
        <v/>
      </c>
      <c r="J5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47" t="str">
        <f ca="1">IF(PAJAK[[#This Row],[//]]="","",SUMIF(NOTA[ID_H],PAJAK[[#This Row],[ID]],NOTA[JUMLAH]))</f>
        <v/>
      </c>
      <c r="L51" s="147" t="str">
        <f ca="1">IF(PAJAK[[#This Row],[//]]="","",SUMIF(NOTA[ID_H],PAJAK[[#This Row],[ID]],NOTA[DISC]))</f>
        <v/>
      </c>
      <c r="M51" s="147" t="e">
        <f ca="1">PAJAK[[#This Row],[SUB TOTAL]]-PAJAK[[#This Row],[DISKON]]</f>
        <v>#VALUE!</v>
      </c>
      <c r="N51" s="147" t="str">
        <f ca="1">IF(PAJAK[[#This Row],[//]]="","",INDEX(INDIRECT("NOTA["&amp;PAJAK[#Headers]&amp;"]"),PAJAK[[#This Row],[//]]-2+PAJAK[[#This Row],[QB]]-1))</f>
        <v/>
      </c>
      <c r="O51" s="147" t="e">
        <f ca="1">(PAJAK[[#This Row],[SUB T-DISC]]-PAJAK[[#This Row],[DISC DLL]])/111%</f>
        <v>#VALUE!</v>
      </c>
      <c r="P51" s="147" t="e">
        <f ca="1">PAJAK[[#This Row],[DPP]]*PAJAK[[#This Row],[PPN]]</f>
        <v>#VALUE!</v>
      </c>
      <c r="Q51" s="147" t="e">
        <f ca="1">PAJAK[[#This Row],[DPP]]+PAJAK[[#This Row],[PPN 11%]]</f>
        <v>#VALUE!</v>
      </c>
      <c r="R51" s="32" t="str">
        <f ca="1">IF(ISNUMBER(PAJAK[[#This Row],[//]]),PPN,"")</f>
        <v/>
      </c>
    </row>
    <row r="52" spans="1:18" x14ac:dyDescent="0.25">
      <c r="A52" s="33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28" t="str">
        <f ca="1">HYPERLINK("[NOTA_.XLSX]NOTA!c"&amp;PAJAK[[#This Row],[//]],IF(PAJAK[[#This Row],[//]]="","",INDEX(INDIRECT("NOTA["&amp;PAJAK[#Headers]&amp;"]"),PAJAK[[#This Row],[//]]-2)))</f>
        <v/>
      </c>
      <c r="C52" s="33" t="str">
        <f ca="1">IF(PAJAK[[#This Row],[//]]="","",INDEX(INDIRECT("NOTA["&amp;PAJAK[#Headers]&amp;"]"),PAJAK[[#This Row],[//]]-2))</f>
        <v/>
      </c>
      <c r="D52" s="33" t="e">
        <f ca="1">MATCH(PAJAK[[#This Row],[ID]],[4]!Table1[ID],0)</f>
        <v>#REF!</v>
      </c>
      <c r="E52" s="127" t="str">
        <f ca="1">IF(PAJAK[[#This Row],[ID]]="","",COUNTIF(NOTA[ID_H],PAJAK[[#This Row],[ID]]))</f>
        <v/>
      </c>
      <c r="F52" s="29" t="str">
        <f ca="1">IF(PAJAK[[#This Row],[//]]="","",INDEX(CONV[2],MATCH(INDEX(INDIRECT("NOTA["&amp;PAJAK[#Headers]&amp;"]"),PAJAK[[#This Row],[//]]-2),CONV[1],0),0))</f>
        <v/>
      </c>
      <c r="G52" s="31" t="str">
        <f ca="1">IF(PAJAK[[#This Row],[//]]="","",INDEX(NOTA[TGL_H],PAJAK[[#This Row],[//]]-2))</f>
        <v/>
      </c>
      <c r="H52" s="31" t="str">
        <f ca="1">IF(PAJAK[[#This Row],[//]]="","",INDEX(INDIRECT("NOTA["&amp;PAJAK[#Headers]&amp;"]"),PAJAK[[#This Row],[//]]-2))</f>
        <v/>
      </c>
      <c r="I52" s="30" t="str">
        <f ca="1">IF(PAJAK[[#This Row],[//]]="","",INDEX(INDIRECT("NOTA["&amp;PAJAK[#Headers]&amp;"]"),PAJAK[[#This Row],[//]]-2))</f>
        <v/>
      </c>
      <c r="J5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47" t="str">
        <f ca="1">IF(PAJAK[[#This Row],[//]]="","",SUMIF(NOTA[ID_H],PAJAK[[#This Row],[ID]],NOTA[JUMLAH]))</f>
        <v/>
      </c>
      <c r="L52" s="147" t="str">
        <f ca="1">IF(PAJAK[[#This Row],[//]]="","",SUMIF(NOTA[ID_H],PAJAK[[#This Row],[ID]],NOTA[DISC]))</f>
        <v/>
      </c>
      <c r="M52" s="147" t="e">
        <f ca="1">PAJAK[[#This Row],[SUB TOTAL]]-PAJAK[[#This Row],[DISKON]]</f>
        <v>#VALUE!</v>
      </c>
      <c r="N52" s="147" t="str">
        <f ca="1">IF(PAJAK[[#This Row],[//]]="","",INDEX(INDIRECT("NOTA["&amp;PAJAK[#Headers]&amp;"]"),PAJAK[[#This Row],[//]]-2+PAJAK[[#This Row],[QB]]-1))</f>
        <v/>
      </c>
      <c r="O52" s="147" t="e">
        <f ca="1">(PAJAK[[#This Row],[SUB T-DISC]]-PAJAK[[#This Row],[DISC DLL]])/111%</f>
        <v>#VALUE!</v>
      </c>
      <c r="P52" s="147" t="e">
        <f ca="1">PAJAK[[#This Row],[DPP]]*PAJAK[[#This Row],[PPN]]</f>
        <v>#VALUE!</v>
      </c>
      <c r="Q52" s="147" t="e">
        <f ca="1">PAJAK[[#This Row],[DPP]]+PAJAK[[#This Row],[PPN 11%]]</f>
        <v>#VALUE!</v>
      </c>
      <c r="R52" s="32" t="str">
        <f ca="1">IF(ISNUMBER(PAJAK[[#This Row],[//]]),PPN,"")</f>
        <v/>
      </c>
    </row>
    <row r="53" spans="1:18" x14ac:dyDescent="0.25">
      <c r="A53" s="33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28" t="str">
        <f ca="1">HYPERLINK("[NOTA_.XLSX]NOTA!c"&amp;PAJAK[[#This Row],[//]],IF(PAJAK[[#This Row],[//]]="","",INDEX(INDIRECT("NOTA["&amp;PAJAK[#Headers]&amp;"]"),PAJAK[[#This Row],[//]]-2)))</f>
        <v/>
      </c>
      <c r="C53" s="33" t="str">
        <f ca="1">IF(PAJAK[[#This Row],[//]]="","",INDEX(INDIRECT("NOTA["&amp;PAJAK[#Headers]&amp;"]"),PAJAK[[#This Row],[//]]-2))</f>
        <v/>
      </c>
      <c r="D53" s="33" t="e">
        <f ca="1">MATCH(PAJAK[[#This Row],[ID]],[4]!Table1[ID],0)</f>
        <v>#REF!</v>
      </c>
      <c r="E53" s="127" t="str">
        <f ca="1">IF(PAJAK[[#This Row],[ID]]="","",COUNTIF(NOTA[ID_H],PAJAK[[#This Row],[ID]]))</f>
        <v/>
      </c>
      <c r="F53" s="29" t="str">
        <f ca="1">IF(PAJAK[[#This Row],[//]]="","",INDEX(CONV[2],MATCH(INDEX(INDIRECT("NOTA["&amp;PAJAK[#Headers]&amp;"]"),PAJAK[[#This Row],[//]]-2),CONV[1],0),0))</f>
        <v/>
      </c>
      <c r="G53" s="31" t="str">
        <f ca="1">IF(PAJAK[[#This Row],[//]]="","",INDEX(NOTA[TGL_H],PAJAK[[#This Row],[//]]-2))</f>
        <v/>
      </c>
      <c r="H53" s="31" t="str">
        <f ca="1">IF(PAJAK[[#This Row],[//]]="","",INDEX(INDIRECT("NOTA["&amp;PAJAK[#Headers]&amp;"]"),PAJAK[[#This Row],[//]]-2))</f>
        <v/>
      </c>
      <c r="I53" s="30" t="str">
        <f ca="1">IF(PAJAK[[#This Row],[//]]="","",INDEX(INDIRECT("NOTA["&amp;PAJAK[#Headers]&amp;"]"),PAJAK[[#This Row],[//]]-2))</f>
        <v/>
      </c>
      <c r="J5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47" t="str">
        <f ca="1">IF(PAJAK[[#This Row],[//]]="","",SUMIF(NOTA[ID_H],PAJAK[[#This Row],[ID]],NOTA[JUMLAH]))</f>
        <v/>
      </c>
      <c r="L53" s="147" t="str">
        <f ca="1">IF(PAJAK[[#This Row],[//]]="","",SUMIF(NOTA[ID_H],PAJAK[[#This Row],[ID]],NOTA[DISC]))</f>
        <v/>
      </c>
      <c r="M53" s="147" t="e">
        <f ca="1">PAJAK[[#This Row],[SUB TOTAL]]-PAJAK[[#This Row],[DISKON]]</f>
        <v>#VALUE!</v>
      </c>
      <c r="N53" s="147" t="str">
        <f ca="1">IF(PAJAK[[#This Row],[//]]="","",INDEX(INDIRECT("NOTA["&amp;PAJAK[#Headers]&amp;"]"),PAJAK[[#This Row],[//]]-2+PAJAK[[#This Row],[QB]]-1))</f>
        <v/>
      </c>
      <c r="O53" s="147" t="e">
        <f ca="1">(PAJAK[[#This Row],[SUB T-DISC]]-PAJAK[[#This Row],[DISC DLL]])/111%</f>
        <v>#VALUE!</v>
      </c>
      <c r="P53" s="147" t="e">
        <f ca="1">PAJAK[[#This Row],[DPP]]*PAJAK[[#This Row],[PPN]]</f>
        <v>#VALUE!</v>
      </c>
      <c r="Q53" s="147" t="e">
        <f ca="1">PAJAK[[#This Row],[DPP]]+PAJAK[[#This Row],[PPN 11%]]</f>
        <v>#VALUE!</v>
      </c>
      <c r="R53" s="32" t="str">
        <f ca="1">IF(ISNUMBER(PAJAK[[#This Row],[//]]),PPN,"")</f>
        <v/>
      </c>
    </row>
    <row r="54" spans="1:18" x14ac:dyDescent="0.25">
      <c r="A54" s="2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9" t="str">
        <f ca="1">HYPERLINK("[NOTA_.XLSX]NOTA!c"&amp;PAJAK[[#This Row],[//]],IF(PAJAK[[#This Row],[//]]="","",INDEX(INDIRECT("NOTA["&amp;PAJAK[#Headers]&amp;"]"),PAJAK[[#This Row],[//]]-2)))</f>
        <v/>
      </c>
      <c r="C54" s="29" t="str">
        <f ca="1">IF(PAJAK[[#This Row],[//]]="","",INDEX(INDIRECT("NOTA["&amp;PAJAK[#Headers]&amp;"]"),PAJAK[[#This Row],[//]]-2))</f>
        <v/>
      </c>
      <c r="D54" s="29" t="e">
        <f ca="1">MATCH(PAJAK[[#This Row],[ID]],[4]!Table1[ID],0)</f>
        <v>#REF!</v>
      </c>
      <c r="E54" s="30" t="str">
        <f ca="1">IF(PAJAK[[#This Row],[ID]]="","",COUNTIF(NOTA[ID_H],PAJAK[[#This Row],[ID]]))</f>
        <v/>
      </c>
      <c r="F54" s="29" t="str">
        <f ca="1">IF(PAJAK[[#This Row],[//]]="","",INDEX(CONV[2],MATCH(INDEX(INDIRECT("NOTA["&amp;PAJAK[#Headers]&amp;"]"),PAJAK[[#This Row],[//]]-2),CONV[1],0),0))</f>
        <v/>
      </c>
      <c r="G54" s="31" t="str">
        <f ca="1">IF(PAJAK[[#This Row],[//]]="","",INDEX(NOTA[TGL_H],PAJAK[[#This Row],[//]]-2))</f>
        <v/>
      </c>
      <c r="H54" s="31" t="str">
        <f ca="1">IF(PAJAK[[#This Row],[//]]="","",INDEX(INDIRECT("NOTA["&amp;PAJAK[#Headers]&amp;"]"),PAJAK[[#This Row],[//]]-2))</f>
        <v/>
      </c>
      <c r="I54" s="30" t="str">
        <f ca="1">IF(PAJAK[[#This Row],[//]]="","",INDEX(INDIRECT("NOTA["&amp;PAJAK[#Headers]&amp;"]"),PAJAK[[#This Row],[//]]-2))</f>
        <v/>
      </c>
      <c r="J5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47" t="str">
        <f ca="1">IF(PAJAK[[#This Row],[//]]="","",SUMIF(NOTA[ID_H],PAJAK[[#This Row],[ID]],NOTA[JUMLAH]))</f>
        <v/>
      </c>
      <c r="L54" s="147" t="str">
        <f ca="1">IF(PAJAK[[#This Row],[//]]="","",SUMIF(NOTA[ID_H],PAJAK[[#This Row],[ID]],NOTA[DISC]))</f>
        <v/>
      </c>
      <c r="M54" s="147" t="e">
        <f ca="1">PAJAK[[#This Row],[SUB TOTAL]]-PAJAK[[#This Row],[DISKON]]</f>
        <v>#VALUE!</v>
      </c>
      <c r="N54" s="147" t="str">
        <f ca="1">IF(PAJAK[[#This Row],[//]]="","",INDEX(INDIRECT("NOTA["&amp;PAJAK[#Headers]&amp;"]"),PAJAK[[#This Row],[//]]-2+PAJAK[[#This Row],[QB]]-1))</f>
        <v/>
      </c>
      <c r="O54" s="147" t="e">
        <f ca="1">(PAJAK[[#This Row],[SUB T-DISC]]-PAJAK[[#This Row],[DISC DLL]])/111%</f>
        <v>#VALUE!</v>
      </c>
      <c r="P54" s="147" t="e">
        <f ca="1">PAJAK[[#This Row],[DPP]]*PAJAK[[#This Row],[PPN]]</f>
        <v>#VALUE!</v>
      </c>
      <c r="Q54" s="147" t="e">
        <f ca="1">PAJAK[[#This Row],[DPP]]+PAJAK[[#This Row],[PPN 11%]]</f>
        <v>#VALUE!</v>
      </c>
      <c r="R54" s="32" t="str">
        <f ca="1">IF(ISNUMBER(PAJAK[[#This Row],[//]]),PPN,"")</f>
        <v/>
      </c>
    </row>
    <row r="55" spans="1:18" x14ac:dyDescent="0.25">
      <c r="A55" s="33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28" t="str">
        <f ca="1">HYPERLINK("[NOTA_.XLSX]NOTA!c"&amp;PAJAK[[#This Row],[//]],IF(PAJAK[[#This Row],[//]]="","",INDEX(INDIRECT("NOTA["&amp;PAJAK[#Headers]&amp;"]"),PAJAK[[#This Row],[//]]-2)))</f>
        <v/>
      </c>
      <c r="C55" s="33" t="str">
        <f ca="1">IF(PAJAK[[#This Row],[//]]="","",INDEX(INDIRECT("NOTA["&amp;PAJAK[#Headers]&amp;"]"),PAJAK[[#This Row],[//]]-2))</f>
        <v/>
      </c>
      <c r="D55" s="33" t="e">
        <f ca="1">MATCH(PAJAK[[#This Row],[ID]],[4]!Table1[ID],0)</f>
        <v>#REF!</v>
      </c>
      <c r="E55" s="127" t="str">
        <f ca="1">IF(PAJAK[[#This Row],[ID]]="","",COUNTIF(NOTA[ID_H],PAJAK[[#This Row],[ID]]))</f>
        <v/>
      </c>
      <c r="F55" s="29" t="str">
        <f ca="1">IF(PAJAK[[#This Row],[//]]="","",INDEX(CONV[2],MATCH(INDEX(INDIRECT("NOTA["&amp;PAJAK[#Headers]&amp;"]"),PAJAK[[#This Row],[//]]-2),CONV[1],0),0))</f>
        <v/>
      </c>
      <c r="G55" s="31" t="str">
        <f ca="1">IF(PAJAK[[#This Row],[//]]="","",INDEX(NOTA[TGL_H],PAJAK[[#This Row],[//]]-2))</f>
        <v/>
      </c>
      <c r="H55" s="31" t="str">
        <f ca="1">IF(PAJAK[[#This Row],[//]]="","",INDEX(INDIRECT("NOTA["&amp;PAJAK[#Headers]&amp;"]"),PAJAK[[#This Row],[//]]-2))</f>
        <v/>
      </c>
      <c r="I55" s="30" t="str">
        <f ca="1">IF(PAJAK[[#This Row],[//]]="","",INDEX(INDIRECT("NOTA["&amp;PAJAK[#Headers]&amp;"]"),PAJAK[[#This Row],[//]]-2))</f>
        <v/>
      </c>
      <c r="J5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47" t="str">
        <f ca="1">IF(PAJAK[[#This Row],[//]]="","",SUMIF(NOTA[ID_H],PAJAK[[#This Row],[ID]],NOTA[JUMLAH]))</f>
        <v/>
      </c>
      <c r="L55" s="147" t="str">
        <f ca="1">IF(PAJAK[[#This Row],[//]]="","",SUMIF(NOTA[ID_H],PAJAK[[#This Row],[ID]],NOTA[DISC]))</f>
        <v/>
      </c>
      <c r="M55" s="147" t="e">
        <f ca="1">PAJAK[[#This Row],[SUB TOTAL]]-PAJAK[[#This Row],[DISKON]]</f>
        <v>#VALUE!</v>
      </c>
      <c r="N55" s="147" t="str">
        <f ca="1">IF(PAJAK[[#This Row],[//]]="","",INDEX(INDIRECT("NOTA["&amp;PAJAK[#Headers]&amp;"]"),PAJAK[[#This Row],[//]]-2+PAJAK[[#This Row],[QB]]-1))</f>
        <v/>
      </c>
      <c r="O55" s="147" t="e">
        <f ca="1">(PAJAK[[#This Row],[SUB T-DISC]]-PAJAK[[#This Row],[DISC DLL]])/111%</f>
        <v>#VALUE!</v>
      </c>
      <c r="P55" s="147" t="e">
        <f ca="1">PAJAK[[#This Row],[DPP]]*PAJAK[[#This Row],[PPN]]</f>
        <v>#VALUE!</v>
      </c>
      <c r="Q55" s="147" t="e">
        <f ca="1">PAJAK[[#This Row],[DPP]]+PAJAK[[#This Row],[PPN 11%]]</f>
        <v>#VALUE!</v>
      </c>
      <c r="R55" s="32" t="str">
        <f ca="1">IF(ISNUMBER(PAJAK[[#This Row],[//]]),PPN,"")</f>
        <v/>
      </c>
    </row>
    <row r="56" spans="1:18" x14ac:dyDescent="0.25">
      <c r="A56" s="2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9" t="str">
        <f ca="1">HYPERLINK("[NOTA_.XLSX]NOTA!c"&amp;PAJAK[[#This Row],[//]],IF(PAJAK[[#This Row],[//]]="","",INDEX(INDIRECT("NOTA["&amp;PAJAK[#Headers]&amp;"]"),PAJAK[[#This Row],[//]]-2)))</f>
        <v/>
      </c>
      <c r="C56" s="29" t="str">
        <f ca="1">IF(PAJAK[[#This Row],[//]]="","",INDEX(INDIRECT("NOTA["&amp;PAJAK[#Headers]&amp;"]"),PAJAK[[#This Row],[//]]-2))</f>
        <v/>
      </c>
      <c r="D56" s="29" t="e">
        <f ca="1">MATCH(PAJAK[[#This Row],[ID]],[4]!Table1[ID],0)</f>
        <v>#REF!</v>
      </c>
      <c r="E56" s="30" t="str">
        <f ca="1">IF(PAJAK[[#This Row],[ID]]="","",COUNTIF(NOTA[ID_H],PAJAK[[#This Row],[ID]]))</f>
        <v/>
      </c>
      <c r="F56" s="29" t="str">
        <f ca="1">IF(PAJAK[[#This Row],[//]]="","",INDEX(CONV[2],MATCH(INDEX(INDIRECT("NOTA["&amp;PAJAK[#Headers]&amp;"]"),PAJAK[[#This Row],[//]]-2),CONV[1],0),0))</f>
        <v/>
      </c>
      <c r="G56" s="31" t="str">
        <f ca="1">IF(PAJAK[[#This Row],[//]]="","",INDEX(NOTA[TGL_H],PAJAK[[#This Row],[//]]-2))</f>
        <v/>
      </c>
      <c r="H56" s="31" t="str">
        <f ca="1">IF(PAJAK[[#This Row],[//]]="","",INDEX(INDIRECT("NOTA["&amp;PAJAK[#Headers]&amp;"]"),PAJAK[[#This Row],[//]]-2))</f>
        <v/>
      </c>
      <c r="I56" s="30" t="str">
        <f ca="1">IF(PAJAK[[#This Row],[//]]="","",INDEX(INDIRECT("NOTA["&amp;PAJAK[#Headers]&amp;"]"),PAJAK[[#This Row],[//]]-2))</f>
        <v/>
      </c>
      <c r="J5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47" t="str">
        <f ca="1">IF(PAJAK[[#This Row],[//]]="","",SUMIF(NOTA[ID_H],PAJAK[[#This Row],[ID]],NOTA[JUMLAH]))</f>
        <v/>
      </c>
      <c r="L56" s="147" t="str">
        <f ca="1">IF(PAJAK[[#This Row],[//]]="","",SUMIF(NOTA[ID_H],PAJAK[[#This Row],[ID]],NOTA[DISC]))</f>
        <v/>
      </c>
      <c r="M56" s="147" t="e">
        <f ca="1">PAJAK[[#This Row],[SUB TOTAL]]-PAJAK[[#This Row],[DISKON]]</f>
        <v>#VALUE!</v>
      </c>
      <c r="N56" s="147" t="str">
        <f ca="1">IF(PAJAK[[#This Row],[//]]="","",INDEX(INDIRECT("NOTA["&amp;PAJAK[#Headers]&amp;"]"),PAJAK[[#This Row],[//]]-2+PAJAK[[#This Row],[QB]]-1))</f>
        <v/>
      </c>
      <c r="O56" s="147" t="e">
        <f ca="1">(PAJAK[[#This Row],[SUB T-DISC]]-PAJAK[[#This Row],[DISC DLL]])/111%</f>
        <v>#VALUE!</v>
      </c>
      <c r="P56" s="147" t="e">
        <f ca="1">PAJAK[[#This Row],[DPP]]*PAJAK[[#This Row],[PPN]]</f>
        <v>#VALUE!</v>
      </c>
      <c r="Q56" s="147" t="e">
        <f ca="1">PAJAK[[#This Row],[DPP]]+PAJAK[[#This Row],[PPN 11%]]</f>
        <v>#VALUE!</v>
      </c>
      <c r="R56" s="32" t="str">
        <f ca="1">IF(ISNUMBER(PAJAK[[#This Row],[//]]),PPN,"")</f>
        <v/>
      </c>
    </row>
    <row r="57" spans="1:18" x14ac:dyDescent="0.25">
      <c r="A57" s="2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9" t="str">
        <f ca="1">HYPERLINK("[NOTA_.XLSX]NOTA!c"&amp;PAJAK[[#This Row],[//]],IF(PAJAK[[#This Row],[//]]="","",INDEX(INDIRECT("NOTA["&amp;PAJAK[#Headers]&amp;"]"),PAJAK[[#This Row],[//]]-2)))</f>
        <v/>
      </c>
      <c r="C57" s="29" t="str">
        <f ca="1">IF(PAJAK[[#This Row],[//]]="","",INDEX(INDIRECT("NOTA["&amp;PAJAK[#Headers]&amp;"]"),PAJAK[[#This Row],[//]]-2))</f>
        <v/>
      </c>
      <c r="D57" s="29" t="e">
        <f ca="1">MATCH(PAJAK[[#This Row],[ID]],[4]!Table1[ID],0)</f>
        <v>#REF!</v>
      </c>
      <c r="E57" s="30" t="str">
        <f ca="1">IF(PAJAK[[#This Row],[ID]]="","",COUNTIF(NOTA[ID_H],PAJAK[[#This Row],[ID]]))</f>
        <v/>
      </c>
      <c r="F57" s="29" t="str">
        <f ca="1">IF(PAJAK[[#This Row],[//]]="","",INDEX(CONV[2],MATCH(INDEX(INDIRECT("NOTA["&amp;PAJAK[#Headers]&amp;"]"),PAJAK[[#This Row],[//]]-2),CONV[1],0),0))</f>
        <v/>
      </c>
      <c r="G57" s="31" t="str">
        <f ca="1">IF(PAJAK[[#This Row],[//]]="","",INDEX(NOTA[TGL_H],PAJAK[[#This Row],[//]]-2))</f>
        <v/>
      </c>
      <c r="H57" s="31" t="str">
        <f ca="1">IF(PAJAK[[#This Row],[//]]="","",INDEX(INDIRECT("NOTA["&amp;PAJAK[#Headers]&amp;"]"),PAJAK[[#This Row],[//]]-2))</f>
        <v/>
      </c>
      <c r="I57" s="30" t="str">
        <f ca="1">IF(PAJAK[[#This Row],[//]]="","",INDEX(INDIRECT("NOTA["&amp;PAJAK[#Headers]&amp;"]"),PAJAK[[#This Row],[//]]-2))</f>
        <v/>
      </c>
      <c r="J5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47" t="str">
        <f ca="1">IF(PAJAK[[#This Row],[//]]="","",SUMIF(NOTA[ID_H],PAJAK[[#This Row],[ID]],NOTA[JUMLAH]))</f>
        <v/>
      </c>
      <c r="L57" s="147" t="str">
        <f ca="1">IF(PAJAK[[#This Row],[//]]="","",SUMIF(NOTA[ID_H],PAJAK[[#This Row],[ID]],NOTA[DISC]))</f>
        <v/>
      </c>
      <c r="M57" s="147" t="e">
        <f ca="1">PAJAK[[#This Row],[SUB TOTAL]]-PAJAK[[#This Row],[DISKON]]</f>
        <v>#VALUE!</v>
      </c>
      <c r="N57" s="147" t="str">
        <f ca="1">IF(PAJAK[[#This Row],[//]]="","",INDEX(INDIRECT("NOTA["&amp;PAJAK[#Headers]&amp;"]"),PAJAK[[#This Row],[//]]-2+PAJAK[[#This Row],[QB]]-1))</f>
        <v/>
      </c>
      <c r="O57" s="147" t="e">
        <f ca="1">(PAJAK[[#This Row],[SUB T-DISC]]-PAJAK[[#This Row],[DISC DLL]])/111%</f>
        <v>#VALUE!</v>
      </c>
      <c r="P57" s="147" t="e">
        <f ca="1">PAJAK[[#This Row],[DPP]]*PAJAK[[#This Row],[PPN]]</f>
        <v>#VALUE!</v>
      </c>
      <c r="Q57" s="147" t="e">
        <f ca="1">PAJAK[[#This Row],[DPP]]+PAJAK[[#This Row],[PPN 11%]]</f>
        <v>#VALUE!</v>
      </c>
      <c r="R57" s="32" t="str">
        <f ca="1">IF(ISNUMBER(PAJAK[[#This Row],[//]]),PPN,"")</f>
        <v/>
      </c>
    </row>
    <row r="58" spans="1:18" x14ac:dyDescent="0.25">
      <c r="A58" s="33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28" t="str">
        <f ca="1">HYPERLINK("[NOTA_.XLSX]NOTA!c"&amp;PAJAK[[#This Row],[//]],IF(PAJAK[[#This Row],[//]]="","",INDEX(INDIRECT("NOTA["&amp;PAJAK[#Headers]&amp;"]"),PAJAK[[#This Row],[//]]-2)))</f>
        <v/>
      </c>
      <c r="C58" s="33" t="str">
        <f ca="1">IF(PAJAK[[#This Row],[//]]="","",INDEX(INDIRECT("NOTA["&amp;PAJAK[#Headers]&amp;"]"),PAJAK[[#This Row],[//]]-2))</f>
        <v/>
      </c>
      <c r="D58" s="33" t="e">
        <f ca="1">MATCH(PAJAK[[#This Row],[ID]],[4]!Table1[ID],0)</f>
        <v>#REF!</v>
      </c>
      <c r="E58" s="127" t="str">
        <f ca="1">IF(PAJAK[[#This Row],[ID]]="","",COUNTIF(NOTA[ID_H],PAJAK[[#This Row],[ID]]))</f>
        <v/>
      </c>
      <c r="F58" s="29" t="str">
        <f ca="1">IF(PAJAK[[#This Row],[//]]="","",INDEX(CONV[2],MATCH(INDEX(INDIRECT("NOTA["&amp;PAJAK[#Headers]&amp;"]"),PAJAK[[#This Row],[//]]-2),CONV[1],0),0))</f>
        <v/>
      </c>
      <c r="G58" s="31" t="str">
        <f ca="1">IF(PAJAK[[#This Row],[//]]="","",INDEX(NOTA[TGL_H],PAJAK[[#This Row],[//]]-2))</f>
        <v/>
      </c>
      <c r="H58" s="31" t="str">
        <f ca="1">IF(PAJAK[[#This Row],[//]]="","",INDEX(INDIRECT("NOTA["&amp;PAJAK[#Headers]&amp;"]"),PAJAK[[#This Row],[//]]-2))</f>
        <v/>
      </c>
      <c r="I58" s="30" t="str">
        <f ca="1">IF(PAJAK[[#This Row],[//]]="","",INDEX(INDIRECT("NOTA["&amp;PAJAK[#Headers]&amp;"]"),PAJAK[[#This Row],[//]]-2))</f>
        <v/>
      </c>
      <c r="J5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47" t="str">
        <f ca="1">IF(PAJAK[[#This Row],[//]]="","",SUMIF(NOTA[ID_H],PAJAK[[#This Row],[ID]],NOTA[JUMLAH]))</f>
        <v/>
      </c>
      <c r="L58" s="147" t="str">
        <f ca="1">IF(PAJAK[[#This Row],[//]]="","",SUMIF(NOTA[ID_H],PAJAK[[#This Row],[ID]],NOTA[DISC]))</f>
        <v/>
      </c>
      <c r="M58" s="147" t="e">
        <f ca="1">PAJAK[[#This Row],[SUB TOTAL]]-PAJAK[[#This Row],[DISKON]]</f>
        <v>#VALUE!</v>
      </c>
      <c r="N58" s="147" t="str">
        <f ca="1">IF(PAJAK[[#This Row],[//]]="","",INDEX(INDIRECT("NOTA["&amp;PAJAK[#Headers]&amp;"]"),PAJAK[[#This Row],[//]]-2+PAJAK[[#This Row],[QB]]-1))</f>
        <v/>
      </c>
      <c r="O58" s="147" t="e">
        <f ca="1">(PAJAK[[#This Row],[SUB T-DISC]]-PAJAK[[#This Row],[DISC DLL]])/111%</f>
        <v>#VALUE!</v>
      </c>
      <c r="P58" s="147" t="e">
        <f ca="1">PAJAK[[#This Row],[DPP]]*PAJAK[[#This Row],[PPN]]</f>
        <v>#VALUE!</v>
      </c>
      <c r="Q58" s="147" t="e">
        <f ca="1">PAJAK[[#This Row],[DPP]]+PAJAK[[#This Row],[PPN 11%]]</f>
        <v>#VALUE!</v>
      </c>
      <c r="R58" s="32" t="str">
        <f ca="1">IF(ISNUMBER(PAJAK[[#This Row],[//]]),PPN,"")</f>
        <v/>
      </c>
    </row>
    <row r="59" spans="1:18" x14ac:dyDescent="0.25">
      <c r="A59" s="2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29" t="str">
        <f ca="1">HYPERLINK("[NOTA_.XLSX]NOTA!c"&amp;PAJAK[[#This Row],[//]],IF(PAJAK[[#This Row],[//]]="","",INDEX(INDIRECT("NOTA["&amp;PAJAK[#Headers]&amp;"]"),PAJAK[[#This Row],[//]]-2)))</f>
        <v/>
      </c>
      <c r="C59" s="29" t="str">
        <f ca="1">IF(PAJAK[[#This Row],[//]]="","",INDEX(INDIRECT("NOTA["&amp;PAJAK[#Headers]&amp;"]"),PAJAK[[#This Row],[//]]-2))</f>
        <v/>
      </c>
      <c r="D59" s="29" t="e">
        <f ca="1">MATCH(PAJAK[[#This Row],[ID]],[4]!Table1[ID],0)</f>
        <v>#REF!</v>
      </c>
      <c r="E59" s="30" t="str">
        <f ca="1">IF(PAJAK[[#This Row],[ID]]="","",COUNTIF(NOTA[ID_H],PAJAK[[#This Row],[ID]]))</f>
        <v/>
      </c>
      <c r="F59" s="29" t="str">
        <f ca="1">IF(PAJAK[[#This Row],[//]]="","",INDEX(CONV[2],MATCH(INDEX(INDIRECT("NOTA["&amp;PAJAK[#Headers]&amp;"]"),PAJAK[[#This Row],[//]]-2),CONV[1],0),0))</f>
        <v/>
      </c>
      <c r="G59" s="31" t="str">
        <f ca="1">IF(PAJAK[[#This Row],[//]]="","",INDEX(NOTA[TGL_H],PAJAK[[#This Row],[//]]-2))</f>
        <v/>
      </c>
      <c r="H59" s="31" t="str">
        <f ca="1">IF(PAJAK[[#This Row],[//]]="","",INDEX(INDIRECT("NOTA["&amp;PAJAK[#Headers]&amp;"]"),PAJAK[[#This Row],[//]]-2))</f>
        <v/>
      </c>
      <c r="I59" s="30" t="str">
        <f ca="1">IF(PAJAK[[#This Row],[//]]="","",INDEX(INDIRECT("NOTA["&amp;PAJAK[#Headers]&amp;"]"),PAJAK[[#This Row],[//]]-2))</f>
        <v/>
      </c>
      <c r="J5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47" t="str">
        <f ca="1">IF(PAJAK[[#This Row],[//]]="","",SUMIF(NOTA[ID_H],PAJAK[[#This Row],[ID]],NOTA[JUMLAH]))</f>
        <v/>
      </c>
      <c r="L59" s="147" t="str">
        <f ca="1">IF(PAJAK[[#This Row],[//]]="","",SUMIF(NOTA[ID_H],PAJAK[[#This Row],[ID]],NOTA[DISC]))</f>
        <v/>
      </c>
      <c r="M59" s="147" t="e">
        <f ca="1">PAJAK[[#This Row],[SUB TOTAL]]-PAJAK[[#This Row],[DISKON]]</f>
        <v>#VALUE!</v>
      </c>
      <c r="N59" s="147" t="str">
        <f ca="1">IF(PAJAK[[#This Row],[//]]="","",INDEX(INDIRECT("NOTA["&amp;PAJAK[#Headers]&amp;"]"),PAJAK[[#This Row],[//]]-2+PAJAK[[#This Row],[QB]]-1))</f>
        <v/>
      </c>
      <c r="O59" s="147" t="e">
        <f ca="1">(PAJAK[[#This Row],[SUB T-DISC]]-PAJAK[[#This Row],[DISC DLL]])/111%</f>
        <v>#VALUE!</v>
      </c>
      <c r="P59" s="147" t="e">
        <f ca="1">PAJAK[[#This Row],[DPP]]*PAJAK[[#This Row],[PPN]]</f>
        <v>#VALUE!</v>
      </c>
      <c r="Q59" s="147" t="e">
        <f ca="1">PAJAK[[#This Row],[DPP]]+PAJAK[[#This Row],[PPN 11%]]</f>
        <v>#VALUE!</v>
      </c>
      <c r="R59" s="32" t="str">
        <f ca="1">IF(ISNUMBER(PAJAK[[#This Row],[//]]),PPN,"")</f>
        <v/>
      </c>
    </row>
    <row r="60" spans="1:18" x14ac:dyDescent="0.25">
      <c r="A60" s="2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9" t="str">
        <f ca="1">HYPERLINK("[NOTA_.XLSX]NOTA!c"&amp;PAJAK[[#This Row],[//]],IF(PAJAK[[#This Row],[//]]="","",INDEX(INDIRECT("NOTA["&amp;PAJAK[#Headers]&amp;"]"),PAJAK[[#This Row],[//]]-2)))</f>
        <v/>
      </c>
      <c r="C60" s="29" t="str">
        <f ca="1">IF(PAJAK[[#This Row],[//]]="","",INDEX(INDIRECT("NOTA["&amp;PAJAK[#Headers]&amp;"]"),PAJAK[[#This Row],[//]]-2))</f>
        <v/>
      </c>
      <c r="D60" s="29" t="e">
        <f ca="1">MATCH(PAJAK[[#This Row],[ID]],[4]!Table1[ID],0)</f>
        <v>#REF!</v>
      </c>
      <c r="E60" s="30" t="str">
        <f ca="1">IF(PAJAK[[#This Row],[ID]]="","",COUNTIF(NOTA[ID_H],PAJAK[[#This Row],[ID]]))</f>
        <v/>
      </c>
      <c r="F60" s="29" t="str">
        <f ca="1">IF(PAJAK[[#This Row],[//]]="","",INDEX(CONV[2],MATCH(INDEX(INDIRECT("NOTA["&amp;PAJAK[#Headers]&amp;"]"),PAJAK[[#This Row],[//]]-2),CONV[1],0),0))</f>
        <v/>
      </c>
      <c r="G60" s="31" t="str">
        <f ca="1">IF(PAJAK[[#This Row],[//]]="","",INDEX(NOTA[TGL_H],PAJAK[[#This Row],[//]]-2))</f>
        <v/>
      </c>
      <c r="H60" s="31" t="str">
        <f ca="1">IF(PAJAK[[#This Row],[//]]="","",INDEX(INDIRECT("NOTA["&amp;PAJAK[#Headers]&amp;"]"),PAJAK[[#This Row],[//]]-2))</f>
        <v/>
      </c>
      <c r="I60" s="30" t="str">
        <f ca="1">IF(PAJAK[[#This Row],[//]]="","",INDEX(INDIRECT("NOTA["&amp;PAJAK[#Headers]&amp;"]"),PAJAK[[#This Row],[//]]-2))</f>
        <v/>
      </c>
      <c r="J6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47" t="str">
        <f ca="1">IF(PAJAK[[#This Row],[//]]="","",SUMIF(NOTA[ID_H],PAJAK[[#This Row],[ID]],NOTA[JUMLAH]))</f>
        <v/>
      </c>
      <c r="L60" s="147" t="str">
        <f ca="1">IF(PAJAK[[#This Row],[//]]="","",SUMIF(NOTA[ID_H],PAJAK[[#This Row],[ID]],NOTA[DISC]))</f>
        <v/>
      </c>
      <c r="M60" s="147" t="e">
        <f ca="1">PAJAK[[#This Row],[SUB TOTAL]]-PAJAK[[#This Row],[DISKON]]</f>
        <v>#VALUE!</v>
      </c>
      <c r="N60" s="147" t="str">
        <f ca="1">IF(PAJAK[[#This Row],[//]]="","",INDEX(INDIRECT("NOTA["&amp;PAJAK[#Headers]&amp;"]"),PAJAK[[#This Row],[//]]-2+PAJAK[[#This Row],[QB]]-1))</f>
        <v/>
      </c>
      <c r="O60" s="147" t="e">
        <f ca="1">(PAJAK[[#This Row],[SUB T-DISC]]-PAJAK[[#This Row],[DISC DLL]])/111%</f>
        <v>#VALUE!</v>
      </c>
      <c r="P60" s="147" t="e">
        <f ca="1">PAJAK[[#This Row],[DPP]]*PAJAK[[#This Row],[PPN]]</f>
        <v>#VALUE!</v>
      </c>
      <c r="Q60" s="147" t="e">
        <f ca="1">PAJAK[[#This Row],[DPP]]+PAJAK[[#This Row],[PPN 11%]]</f>
        <v>#VALUE!</v>
      </c>
      <c r="R60" s="32" t="str">
        <f ca="1">IF(ISNUMBER(PAJAK[[#This Row],[//]]),PPN,"")</f>
        <v/>
      </c>
    </row>
    <row r="61" spans="1:18" x14ac:dyDescent="0.25">
      <c r="A61" s="33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28" t="str">
        <f ca="1">HYPERLINK("[NOTA_.XLSX]NOTA!c"&amp;PAJAK[[#This Row],[//]],IF(PAJAK[[#This Row],[//]]="","",INDEX(INDIRECT("NOTA["&amp;PAJAK[#Headers]&amp;"]"),PAJAK[[#This Row],[//]]-2)))</f>
        <v/>
      </c>
      <c r="C61" s="33" t="str">
        <f ca="1">IF(PAJAK[[#This Row],[//]]="","",INDEX(INDIRECT("NOTA["&amp;PAJAK[#Headers]&amp;"]"),PAJAK[[#This Row],[//]]-2))</f>
        <v/>
      </c>
      <c r="D61" s="33" t="e">
        <f ca="1">MATCH(PAJAK[[#This Row],[ID]],[4]!Table1[ID],0)</f>
        <v>#REF!</v>
      </c>
      <c r="E61" s="127" t="str">
        <f ca="1">IF(PAJAK[[#This Row],[ID]]="","",COUNTIF(NOTA[ID_H],PAJAK[[#This Row],[ID]]))</f>
        <v/>
      </c>
      <c r="F61" s="29" t="str">
        <f ca="1">IF(PAJAK[[#This Row],[//]]="","",INDEX(CONV[2],MATCH(INDEX(INDIRECT("NOTA["&amp;PAJAK[#Headers]&amp;"]"),PAJAK[[#This Row],[//]]-2),CONV[1],0),0))</f>
        <v/>
      </c>
      <c r="G61" s="31" t="str">
        <f ca="1">IF(PAJAK[[#This Row],[//]]="","",INDEX(NOTA[TGL_H],PAJAK[[#This Row],[//]]-2))</f>
        <v/>
      </c>
      <c r="H61" s="31" t="str">
        <f ca="1">IF(PAJAK[[#This Row],[//]]="","",INDEX(INDIRECT("NOTA["&amp;PAJAK[#Headers]&amp;"]"),PAJAK[[#This Row],[//]]-2))</f>
        <v/>
      </c>
      <c r="I61" s="30" t="str">
        <f ca="1">IF(PAJAK[[#This Row],[//]]="","",INDEX(INDIRECT("NOTA["&amp;PAJAK[#Headers]&amp;"]"),PAJAK[[#This Row],[//]]-2))</f>
        <v/>
      </c>
      <c r="J6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47" t="str">
        <f ca="1">IF(PAJAK[[#This Row],[//]]="","",SUMIF(NOTA[ID_H],PAJAK[[#This Row],[ID]],NOTA[JUMLAH]))</f>
        <v/>
      </c>
      <c r="L61" s="147" t="str">
        <f ca="1">IF(PAJAK[[#This Row],[//]]="","",SUMIF(NOTA[ID_H],PAJAK[[#This Row],[ID]],NOTA[DISC]))</f>
        <v/>
      </c>
      <c r="M61" s="147" t="e">
        <f ca="1">PAJAK[[#This Row],[SUB TOTAL]]-PAJAK[[#This Row],[DISKON]]</f>
        <v>#VALUE!</v>
      </c>
      <c r="N61" s="147" t="str">
        <f ca="1">IF(PAJAK[[#This Row],[//]]="","",INDEX(INDIRECT("NOTA["&amp;PAJAK[#Headers]&amp;"]"),PAJAK[[#This Row],[//]]-2+PAJAK[[#This Row],[QB]]-1))</f>
        <v/>
      </c>
      <c r="O61" s="147" t="e">
        <f ca="1">(PAJAK[[#This Row],[SUB T-DISC]]-PAJAK[[#This Row],[DISC DLL]])/111%</f>
        <v>#VALUE!</v>
      </c>
      <c r="P61" s="147" t="e">
        <f ca="1">PAJAK[[#This Row],[DPP]]*PAJAK[[#This Row],[PPN]]</f>
        <v>#VALUE!</v>
      </c>
      <c r="Q61" s="147" t="e">
        <f ca="1">PAJAK[[#This Row],[DPP]]+PAJAK[[#This Row],[PPN 11%]]</f>
        <v>#VALUE!</v>
      </c>
      <c r="R61" s="32" t="str">
        <f ca="1">IF(ISNUMBER(PAJAK[[#This Row],[//]]),PPN,"")</f>
        <v/>
      </c>
    </row>
    <row r="62" spans="1:18" x14ac:dyDescent="0.25">
      <c r="A62" s="33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28" t="str">
        <f ca="1">HYPERLINK("[NOTA_.XLSX]NOTA!c"&amp;PAJAK[[#This Row],[//]],IF(PAJAK[[#This Row],[//]]="","",INDEX(INDIRECT("NOTA["&amp;PAJAK[#Headers]&amp;"]"),PAJAK[[#This Row],[//]]-2)))</f>
        <v/>
      </c>
      <c r="C62" s="33" t="str">
        <f ca="1">IF(PAJAK[[#This Row],[//]]="","",INDEX(INDIRECT("NOTA["&amp;PAJAK[#Headers]&amp;"]"),PAJAK[[#This Row],[//]]-2))</f>
        <v/>
      </c>
      <c r="D62" s="33" t="e">
        <f ca="1">MATCH(PAJAK[[#This Row],[ID]],[4]!Table1[ID],0)</f>
        <v>#REF!</v>
      </c>
      <c r="E62" s="127" t="str">
        <f ca="1">IF(PAJAK[[#This Row],[ID]]="","",COUNTIF(NOTA[ID_H],PAJAK[[#This Row],[ID]]))</f>
        <v/>
      </c>
      <c r="F62" s="29" t="str">
        <f ca="1">IF(PAJAK[[#This Row],[//]]="","",INDEX(CONV[2],MATCH(INDEX(INDIRECT("NOTA["&amp;PAJAK[#Headers]&amp;"]"),PAJAK[[#This Row],[//]]-2),CONV[1],0),0))</f>
        <v/>
      </c>
      <c r="G62" s="31" t="str">
        <f ca="1">IF(PAJAK[[#This Row],[//]]="","",INDEX(NOTA[TGL_H],PAJAK[[#This Row],[//]]-2))</f>
        <v/>
      </c>
      <c r="H62" s="31" t="str">
        <f ca="1">IF(PAJAK[[#This Row],[//]]="","",INDEX(INDIRECT("NOTA["&amp;PAJAK[#Headers]&amp;"]"),PAJAK[[#This Row],[//]]-2))</f>
        <v/>
      </c>
      <c r="I62" s="30" t="str">
        <f ca="1">IF(PAJAK[[#This Row],[//]]="","",INDEX(INDIRECT("NOTA["&amp;PAJAK[#Headers]&amp;"]"),PAJAK[[#This Row],[//]]-2))</f>
        <v/>
      </c>
      <c r="J6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47" t="str">
        <f ca="1">IF(PAJAK[[#This Row],[//]]="","",SUMIF(NOTA[ID_H],PAJAK[[#This Row],[ID]],NOTA[JUMLAH]))</f>
        <v/>
      </c>
      <c r="L62" s="147" t="str">
        <f ca="1">IF(PAJAK[[#This Row],[//]]="","",SUMIF(NOTA[ID_H],PAJAK[[#This Row],[ID]],NOTA[DISC]))</f>
        <v/>
      </c>
      <c r="M62" s="147" t="e">
        <f ca="1">PAJAK[[#This Row],[SUB TOTAL]]-PAJAK[[#This Row],[DISKON]]</f>
        <v>#VALUE!</v>
      </c>
      <c r="N62" s="147" t="str">
        <f ca="1">IF(PAJAK[[#This Row],[//]]="","",INDEX(INDIRECT("NOTA["&amp;PAJAK[#Headers]&amp;"]"),PAJAK[[#This Row],[//]]-2+PAJAK[[#This Row],[QB]]-1))</f>
        <v/>
      </c>
      <c r="O62" s="147" t="e">
        <f ca="1">(PAJAK[[#This Row],[SUB T-DISC]]-PAJAK[[#This Row],[DISC DLL]])/111%</f>
        <v>#VALUE!</v>
      </c>
      <c r="P62" s="147" t="e">
        <f ca="1">PAJAK[[#This Row],[DPP]]*PAJAK[[#This Row],[PPN]]</f>
        <v>#VALUE!</v>
      </c>
      <c r="Q62" s="147" t="e">
        <f ca="1">PAJAK[[#This Row],[DPP]]+PAJAK[[#This Row],[PPN 11%]]</f>
        <v>#VALUE!</v>
      </c>
      <c r="R62" s="32" t="str">
        <f ca="1">IF(ISNUMBER(PAJAK[[#This Row],[//]]),PPN,"")</f>
        <v/>
      </c>
    </row>
    <row r="63" spans="1:18" x14ac:dyDescent="0.25">
      <c r="A63" s="33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28" t="str">
        <f ca="1">HYPERLINK("[NOTA_.XLSX]NOTA!c"&amp;PAJAK[[#This Row],[//]],IF(PAJAK[[#This Row],[//]]="","",INDEX(INDIRECT("NOTA["&amp;PAJAK[#Headers]&amp;"]"),PAJAK[[#This Row],[//]]-2)))</f>
        <v/>
      </c>
      <c r="C63" s="33" t="str">
        <f ca="1">IF(PAJAK[[#This Row],[//]]="","",INDEX(INDIRECT("NOTA["&amp;PAJAK[#Headers]&amp;"]"),PAJAK[[#This Row],[//]]-2))</f>
        <v/>
      </c>
      <c r="D63" s="33" t="e">
        <f ca="1">MATCH(PAJAK[[#This Row],[ID]],[4]!Table1[ID],0)</f>
        <v>#REF!</v>
      </c>
      <c r="E63" s="127" t="str">
        <f ca="1">IF(PAJAK[[#This Row],[ID]]="","",COUNTIF(NOTA[ID_H],PAJAK[[#This Row],[ID]]))</f>
        <v/>
      </c>
      <c r="F63" s="29" t="str">
        <f ca="1">IF(PAJAK[[#This Row],[//]]="","",INDEX(CONV[2],MATCH(INDEX(INDIRECT("NOTA["&amp;PAJAK[#Headers]&amp;"]"),PAJAK[[#This Row],[//]]-2),CONV[1],0),0))</f>
        <v/>
      </c>
      <c r="G63" s="31" t="str">
        <f ca="1">IF(PAJAK[[#This Row],[//]]="","",INDEX(NOTA[TGL_H],PAJAK[[#This Row],[//]]-2))</f>
        <v/>
      </c>
      <c r="H63" s="31" t="str">
        <f ca="1">IF(PAJAK[[#This Row],[//]]="","",INDEX(INDIRECT("NOTA["&amp;PAJAK[#Headers]&amp;"]"),PAJAK[[#This Row],[//]]-2))</f>
        <v/>
      </c>
      <c r="I63" s="30" t="str">
        <f ca="1">IF(PAJAK[[#This Row],[//]]="","",INDEX(INDIRECT("NOTA["&amp;PAJAK[#Headers]&amp;"]"),PAJAK[[#This Row],[//]]-2))</f>
        <v/>
      </c>
      <c r="J6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47" t="str">
        <f ca="1">IF(PAJAK[[#This Row],[//]]="","",SUMIF(NOTA[ID_H],PAJAK[[#This Row],[ID]],NOTA[JUMLAH]))</f>
        <v/>
      </c>
      <c r="L63" s="147" t="str">
        <f ca="1">IF(PAJAK[[#This Row],[//]]="","",SUMIF(NOTA[ID_H],PAJAK[[#This Row],[ID]],NOTA[DISC]))</f>
        <v/>
      </c>
      <c r="M63" s="147" t="e">
        <f ca="1">PAJAK[[#This Row],[SUB TOTAL]]-PAJAK[[#This Row],[DISKON]]</f>
        <v>#VALUE!</v>
      </c>
      <c r="N63" s="147" t="str">
        <f ca="1">IF(PAJAK[[#This Row],[//]]="","",INDEX(INDIRECT("NOTA["&amp;PAJAK[#Headers]&amp;"]"),PAJAK[[#This Row],[//]]-2+PAJAK[[#This Row],[QB]]-1))</f>
        <v/>
      </c>
      <c r="O63" s="147" t="e">
        <f ca="1">(PAJAK[[#This Row],[SUB T-DISC]]-PAJAK[[#This Row],[DISC DLL]])/111%</f>
        <v>#VALUE!</v>
      </c>
      <c r="P63" s="147" t="e">
        <f ca="1">PAJAK[[#This Row],[DPP]]*PAJAK[[#This Row],[PPN]]</f>
        <v>#VALUE!</v>
      </c>
      <c r="Q63" s="147" t="e">
        <f ca="1">PAJAK[[#This Row],[DPP]]+PAJAK[[#This Row],[PPN 11%]]</f>
        <v>#VALUE!</v>
      </c>
      <c r="R63" s="32" t="str">
        <f ca="1">IF(ISNUMBER(PAJAK[[#This Row],[//]]),PPN,"")</f>
        <v/>
      </c>
    </row>
    <row r="64" spans="1:18" x14ac:dyDescent="0.25">
      <c r="A64" s="33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28" t="str">
        <f ca="1">HYPERLINK("[NOTA_.XLSX]NOTA!c"&amp;PAJAK[[#This Row],[//]],IF(PAJAK[[#This Row],[//]]="","",INDEX(INDIRECT("NOTA["&amp;PAJAK[#Headers]&amp;"]"),PAJAK[[#This Row],[//]]-2)))</f>
        <v/>
      </c>
      <c r="C64" s="33" t="str">
        <f ca="1">IF(PAJAK[[#This Row],[//]]="","",INDEX(INDIRECT("NOTA["&amp;PAJAK[#Headers]&amp;"]"),PAJAK[[#This Row],[//]]-2))</f>
        <v/>
      </c>
      <c r="D64" s="33" t="e">
        <f ca="1">MATCH(PAJAK[[#This Row],[ID]],[4]!Table1[ID],0)</f>
        <v>#REF!</v>
      </c>
      <c r="E64" s="127" t="str">
        <f ca="1">IF(PAJAK[[#This Row],[ID]]="","",COUNTIF(NOTA[ID_H],PAJAK[[#This Row],[ID]]))</f>
        <v/>
      </c>
      <c r="F64" s="29" t="str">
        <f ca="1">IF(PAJAK[[#This Row],[//]]="","",INDEX(CONV[2],MATCH(INDEX(INDIRECT("NOTA["&amp;PAJAK[#Headers]&amp;"]"),PAJAK[[#This Row],[//]]-2),CONV[1],0),0))</f>
        <v/>
      </c>
      <c r="G64" s="31" t="str">
        <f ca="1">IF(PAJAK[[#This Row],[//]]="","",INDEX(NOTA[TGL_H],PAJAK[[#This Row],[//]]-2))</f>
        <v/>
      </c>
      <c r="H64" s="31" t="str">
        <f ca="1">IF(PAJAK[[#This Row],[//]]="","",INDEX(INDIRECT("NOTA["&amp;PAJAK[#Headers]&amp;"]"),PAJAK[[#This Row],[//]]-2))</f>
        <v/>
      </c>
      <c r="I64" s="30" t="str">
        <f ca="1">IF(PAJAK[[#This Row],[//]]="","",INDEX(INDIRECT("NOTA["&amp;PAJAK[#Headers]&amp;"]"),PAJAK[[#This Row],[//]]-2))</f>
        <v/>
      </c>
      <c r="J6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47" t="str">
        <f ca="1">IF(PAJAK[[#This Row],[//]]="","",SUMIF(NOTA[ID_H],PAJAK[[#This Row],[ID]],NOTA[JUMLAH]))</f>
        <v/>
      </c>
      <c r="L64" s="147" t="str">
        <f ca="1">IF(PAJAK[[#This Row],[//]]="","",SUMIF(NOTA[ID_H],PAJAK[[#This Row],[ID]],NOTA[DISC]))</f>
        <v/>
      </c>
      <c r="M64" s="147" t="e">
        <f ca="1">PAJAK[[#This Row],[SUB TOTAL]]-PAJAK[[#This Row],[DISKON]]</f>
        <v>#VALUE!</v>
      </c>
      <c r="N64" s="147" t="str">
        <f ca="1">IF(PAJAK[[#This Row],[//]]="","",INDEX(INDIRECT("NOTA["&amp;PAJAK[#Headers]&amp;"]"),PAJAK[[#This Row],[//]]-2+PAJAK[[#This Row],[QB]]-1))</f>
        <v/>
      </c>
      <c r="O64" s="147" t="e">
        <f ca="1">(PAJAK[[#This Row],[SUB T-DISC]]-PAJAK[[#This Row],[DISC DLL]])/111%</f>
        <v>#VALUE!</v>
      </c>
      <c r="P64" s="147" t="e">
        <f ca="1">PAJAK[[#This Row],[DPP]]*PAJAK[[#This Row],[PPN]]</f>
        <v>#VALUE!</v>
      </c>
      <c r="Q64" s="147" t="e">
        <f ca="1">PAJAK[[#This Row],[DPP]]+PAJAK[[#This Row],[PPN 11%]]</f>
        <v>#VALUE!</v>
      </c>
      <c r="R64" s="32" t="str">
        <f ca="1">IF(ISNUMBER(PAJAK[[#This Row],[//]]),PPN,"")</f>
        <v/>
      </c>
    </row>
    <row r="65" spans="1:18" x14ac:dyDescent="0.25">
      <c r="A65" s="33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28" t="str">
        <f ca="1">HYPERLINK("[NOTA_.XLSX]NOTA!c"&amp;PAJAK[[#This Row],[//]],IF(PAJAK[[#This Row],[//]]="","",INDEX(INDIRECT("NOTA["&amp;PAJAK[#Headers]&amp;"]"),PAJAK[[#This Row],[//]]-2)))</f>
        <v/>
      </c>
      <c r="C65" s="33" t="str">
        <f ca="1">IF(PAJAK[[#This Row],[//]]="","",INDEX(INDIRECT("NOTA["&amp;PAJAK[#Headers]&amp;"]"),PAJAK[[#This Row],[//]]-2))</f>
        <v/>
      </c>
      <c r="D65" s="33" t="e">
        <f ca="1">MATCH(PAJAK[[#This Row],[ID]],[4]!Table1[ID],0)</f>
        <v>#REF!</v>
      </c>
      <c r="E65" s="127" t="str">
        <f ca="1">IF(PAJAK[[#This Row],[ID]]="","",COUNTIF(NOTA[ID_H],PAJAK[[#This Row],[ID]]))</f>
        <v/>
      </c>
      <c r="F65" s="29" t="str">
        <f ca="1">IF(PAJAK[[#This Row],[//]]="","",INDEX(CONV[2],MATCH(INDEX(INDIRECT("NOTA["&amp;PAJAK[#Headers]&amp;"]"),PAJAK[[#This Row],[//]]-2),CONV[1],0),0))</f>
        <v/>
      </c>
      <c r="G65" s="31" t="str">
        <f ca="1">IF(PAJAK[[#This Row],[//]]="","",INDEX(NOTA[TGL_H],PAJAK[[#This Row],[//]]-2))</f>
        <v/>
      </c>
      <c r="H65" s="31" t="str">
        <f ca="1">IF(PAJAK[[#This Row],[//]]="","",INDEX(INDIRECT("NOTA["&amp;PAJAK[#Headers]&amp;"]"),PAJAK[[#This Row],[//]]-2))</f>
        <v/>
      </c>
      <c r="I65" s="30" t="str">
        <f ca="1">IF(PAJAK[[#This Row],[//]]="","",INDEX(INDIRECT("NOTA["&amp;PAJAK[#Headers]&amp;"]"),PAJAK[[#This Row],[//]]-2))</f>
        <v/>
      </c>
      <c r="J6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47" t="str">
        <f ca="1">IF(PAJAK[[#This Row],[//]]="","",SUMIF(NOTA[ID_H],PAJAK[[#This Row],[ID]],NOTA[JUMLAH]))</f>
        <v/>
      </c>
      <c r="L65" s="147" t="str">
        <f ca="1">IF(PAJAK[[#This Row],[//]]="","",SUMIF(NOTA[ID_H],PAJAK[[#This Row],[ID]],NOTA[DISC]))</f>
        <v/>
      </c>
      <c r="M65" s="147" t="e">
        <f ca="1">PAJAK[[#This Row],[SUB TOTAL]]-PAJAK[[#This Row],[DISKON]]</f>
        <v>#VALUE!</v>
      </c>
      <c r="N65" s="147" t="str">
        <f ca="1">IF(PAJAK[[#This Row],[//]]="","",INDEX(INDIRECT("NOTA["&amp;PAJAK[#Headers]&amp;"]"),PAJAK[[#This Row],[//]]-2+PAJAK[[#This Row],[QB]]-1))</f>
        <v/>
      </c>
      <c r="O65" s="147" t="e">
        <f ca="1">(PAJAK[[#This Row],[SUB T-DISC]]-PAJAK[[#This Row],[DISC DLL]])/111%</f>
        <v>#VALUE!</v>
      </c>
      <c r="P65" s="147" t="e">
        <f ca="1">PAJAK[[#This Row],[DPP]]*PAJAK[[#This Row],[PPN]]</f>
        <v>#VALUE!</v>
      </c>
      <c r="Q65" s="147" t="e">
        <f ca="1">PAJAK[[#This Row],[DPP]]+PAJAK[[#This Row],[PPN 11%]]</f>
        <v>#VALUE!</v>
      </c>
      <c r="R65" s="32" t="str">
        <f ca="1">IF(ISNUMBER(PAJAK[[#This Row],[//]]),PPN,"")</f>
        <v/>
      </c>
    </row>
    <row r="66" spans="1:18" x14ac:dyDescent="0.25">
      <c r="A66" s="33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28" t="str">
        <f ca="1">HYPERLINK("[NOTA_.XLSX]NOTA!c"&amp;PAJAK[[#This Row],[//]],IF(PAJAK[[#This Row],[//]]="","",INDEX(INDIRECT("NOTA["&amp;PAJAK[#Headers]&amp;"]"),PAJAK[[#This Row],[//]]-2)))</f>
        <v/>
      </c>
      <c r="C66" s="33" t="str">
        <f ca="1">IF(PAJAK[[#This Row],[//]]="","",INDEX(INDIRECT("NOTA["&amp;PAJAK[#Headers]&amp;"]"),PAJAK[[#This Row],[//]]-2))</f>
        <v/>
      </c>
      <c r="D66" s="33" t="e">
        <f ca="1">MATCH(PAJAK[[#This Row],[ID]],[4]!Table1[ID],0)</f>
        <v>#REF!</v>
      </c>
      <c r="E66" s="127" t="str">
        <f ca="1">IF(PAJAK[[#This Row],[ID]]="","",COUNTIF(NOTA[ID_H],PAJAK[[#This Row],[ID]]))</f>
        <v/>
      </c>
      <c r="F66" s="29" t="str">
        <f ca="1">IF(PAJAK[[#This Row],[//]]="","",INDEX(CONV[2],MATCH(INDEX(INDIRECT("NOTA["&amp;PAJAK[#Headers]&amp;"]"),PAJAK[[#This Row],[//]]-2),CONV[1],0),0))</f>
        <v/>
      </c>
      <c r="G66" s="31" t="str">
        <f ca="1">IF(PAJAK[[#This Row],[//]]="","",INDEX(NOTA[TGL_H],PAJAK[[#This Row],[//]]-2))</f>
        <v/>
      </c>
      <c r="H66" s="31" t="str">
        <f ca="1">IF(PAJAK[[#This Row],[//]]="","",INDEX(INDIRECT("NOTA["&amp;PAJAK[#Headers]&amp;"]"),PAJAK[[#This Row],[//]]-2))</f>
        <v/>
      </c>
      <c r="I66" s="30" t="str">
        <f ca="1">IF(PAJAK[[#This Row],[//]]="","",INDEX(INDIRECT("NOTA["&amp;PAJAK[#Headers]&amp;"]"),PAJAK[[#This Row],[//]]-2))</f>
        <v/>
      </c>
      <c r="J6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47" t="str">
        <f ca="1">IF(PAJAK[[#This Row],[//]]="","",SUMIF(NOTA[ID_H],PAJAK[[#This Row],[ID]],NOTA[JUMLAH]))</f>
        <v/>
      </c>
      <c r="L66" s="147" t="str">
        <f ca="1">IF(PAJAK[[#This Row],[//]]="","",SUMIF(NOTA[ID_H],PAJAK[[#This Row],[ID]],NOTA[DISC]))</f>
        <v/>
      </c>
      <c r="M66" s="147" t="e">
        <f ca="1">PAJAK[[#This Row],[SUB TOTAL]]-PAJAK[[#This Row],[DISKON]]</f>
        <v>#VALUE!</v>
      </c>
      <c r="N66" s="147" t="str">
        <f ca="1">IF(PAJAK[[#This Row],[//]]="","",INDEX(INDIRECT("NOTA["&amp;PAJAK[#Headers]&amp;"]"),PAJAK[[#This Row],[//]]-2+PAJAK[[#This Row],[QB]]-1))</f>
        <v/>
      </c>
      <c r="O66" s="147" t="e">
        <f ca="1">(PAJAK[[#This Row],[SUB T-DISC]]-PAJAK[[#This Row],[DISC DLL]])/111%</f>
        <v>#VALUE!</v>
      </c>
      <c r="P66" s="147" t="e">
        <f ca="1">PAJAK[[#This Row],[DPP]]*PAJAK[[#This Row],[PPN]]</f>
        <v>#VALUE!</v>
      </c>
      <c r="Q66" s="147" t="e">
        <f ca="1">PAJAK[[#This Row],[DPP]]+PAJAK[[#This Row],[PPN 11%]]</f>
        <v>#VALUE!</v>
      </c>
      <c r="R66" s="32" t="str">
        <f ca="1">IF(ISNUMBER(PAJAK[[#This Row],[//]]),PPN,"")</f>
        <v/>
      </c>
    </row>
    <row r="67" spans="1:18" x14ac:dyDescent="0.25">
      <c r="A67" s="2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29" t="str">
        <f ca="1">HYPERLINK("[NOTA_.XLSX]NOTA!c"&amp;PAJAK[[#This Row],[//]],IF(PAJAK[[#This Row],[//]]="","",INDEX(INDIRECT("NOTA["&amp;PAJAK[#Headers]&amp;"]"),PAJAK[[#This Row],[//]]-2)))</f>
        <v/>
      </c>
      <c r="C67" s="29" t="str">
        <f ca="1">IF(PAJAK[[#This Row],[//]]="","",INDEX(INDIRECT("NOTA["&amp;PAJAK[#Headers]&amp;"]"),PAJAK[[#This Row],[//]]-2))</f>
        <v/>
      </c>
      <c r="D67" s="29" t="e">
        <f ca="1">MATCH(PAJAK[[#This Row],[ID]],[4]!Table1[ID],0)</f>
        <v>#REF!</v>
      </c>
      <c r="E67" s="30" t="str">
        <f ca="1">IF(PAJAK[[#This Row],[ID]]="","",COUNTIF(NOTA[ID_H],PAJAK[[#This Row],[ID]]))</f>
        <v/>
      </c>
      <c r="F67" s="29" t="str">
        <f ca="1">IF(PAJAK[[#This Row],[//]]="","",INDEX(CONV[2],MATCH(INDEX(INDIRECT("NOTA["&amp;PAJAK[#Headers]&amp;"]"),PAJAK[[#This Row],[//]]-2),CONV[1],0),0))</f>
        <v/>
      </c>
      <c r="G67" s="31" t="str">
        <f ca="1">IF(PAJAK[[#This Row],[//]]="","",INDEX(NOTA[TGL_H],PAJAK[[#This Row],[//]]-2))</f>
        <v/>
      </c>
      <c r="H67" s="31" t="str">
        <f ca="1">IF(PAJAK[[#This Row],[//]]="","",INDEX(INDIRECT("NOTA["&amp;PAJAK[#Headers]&amp;"]"),PAJAK[[#This Row],[//]]-2))</f>
        <v/>
      </c>
      <c r="I67" s="30" t="str">
        <f ca="1">IF(PAJAK[[#This Row],[//]]="","",INDEX(INDIRECT("NOTA["&amp;PAJAK[#Headers]&amp;"]"),PAJAK[[#This Row],[//]]-2))</f>
        <v/>
      </c>
      <c r="J6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7" t="str">
        <f ca="1">IF(PAJAK[[#This Row],[//]]="","",SUMIF(NOTA[ID_H],PAJAK[[#This Row],[ID]],NOTA[JUMLAH]))</f>
        <v/>
      </c>
      <c r="L67" s="147" t="str">
        <f ca="1">IF(PAJAK[[#This Row],[//]]="","",SUMIF(NOTA[ID_H],PAJAK[[#This Row],[ID]],NOTA[DISC]))</f>
        <v/>
      </c>
      <c r="M67" s="147" t="e">
        <f ca="1">PAJAK[[#This Row],[SUB TOTAL]]-PAJAK[[#This Row],[DISKON]]</f>
        <v>#VALUE!</v>
      </c>
      <c r="N67" s="147" t="str">
        <f ca="1">IF(PAJAK[[#This Row],[//]]="","",INDEX(INDIRECT("NOTA["&amp;PAJAK[#Headers]&amp;"]"),PAJAK[[#This Row],[//]]-2+PAJAK[[#This Row],[QB]]-1))</f>
        <v/>
      </c>
      <c r="O67" s="147" t="e">
        <f ca="1">(PAJAK[[#This Row],[SUB T-DISC]]-PAJAK[[#This Row],[DISC DLL]])/111%</f>
        <v>#VALUE!</v>
      </c>
      <c r="P67" s="147" t="e">
        <f ca="1">PAJAK[[#This Row],[DPP]]*PAJAK[[#This Row],[PPN]]</f>
        <v>#VALUE!</v>
      </c>
      <c r="Q67" s="147" t="e">
        <f ca="1">PAJAK[[#This Row],[DPP]]+PAJAK[[#This Row],[PPN 11%]]</f>
        <v>#VALUE!</v>
      </c>
      <c r="R67" s="32" t="str">
        <f ca="1">IF(ISNUMBER(PAJAK[[#This Row],[//]]),PPN,"")</f>
        <v/>
      </c>
    </row>
    <row r="68" spans="1:18" x14ac:dyDescent="0.25">
      <c r="A68" s="33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28" t="str">
        <f ca="1">HYPERLINK("[NOTA_.XLSX]NOTA!c"&amp;PAJAK[[#This Row],[//]],IF(PAJAK[[#This Row],[//]]="","",INDEX(INDIRECT("NOTA["&amp;PAJAK[#Headers]&amp;"]"),PAJAK[[#This Row],[//]]-2)))</f>
        <v/>
      </c>
      <c r="C68" s="33" t="str">
        <f ca="1">IF(PAJAK[[#This Row],[//]]="","",INDEX(INDIRECT("NOTA["&amp;PAJAK[#Headers]&amp;"]"),PAJAK[[#This Row],[//]]-2))</f>
        <v/>
      </c>
      <c r="D68" s="33" t="e">
        <f ca="1">MATCH(PAJAK[[#This Row],[ID]],[4]!Table1[ID],0)</f>
        <v>#REF!</v>
      </c>
      <c r="E68" s="127" t="str">
        <f ca="1">IF(PAJAK[[#This Row],[ID]]="","",COUNTIF(NOTA[ID_H],PAJAK[[#This Row],[ID]]))</f>
        <v/>
      </c>
      <c r="F68" s="29" t="str">
        <f ca="1">IF(PAJAK[[#This Row],[//]]="","",INDEX(CONV[2],MATCH(INDEX(INDIRECT("NOTA["&amp;PAJAK[#Headers]&amp;"]"),PAJAK[[#This Row],[//]]-2),CONV[1],0),0))</f>
        <v/>
      </c>
      <c r="G68" s="31" t="str">
        <f ca="1">IF(PAJAK[[#This Row],[//]]="","",INDEX(NOTA[TGL_H],PAJAK[[#This Row],[//]]-2))</f>
        <v/>
      </c>
      <c r="H68" s="31" t="str">
        <f ca="1">IF(PAJAK[[#This Row],[//]]="","",INDEX(INDIRECT("NOTA["&amp;PAJAK[#Headers]&amp;"]"),PAJAK[[#This Row],[//]]-2))</f>
        <v/>
      </c>
      <c r="I68" s="30" t="str">
        <f ca="1">IF(PAJAK[[#This Row],[//]]="","",INDEX(INDIRECT("NOTA["&amp;PAJAK[#Headers]&amp;"]"),PAJAK[[#This Row],[//]]-2))</f>
        <v/>
      </c>
      <c r="J6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7" t="str">
        <f ca="1">IF(PAJAK[[#This Row],[//]]="","",SUMIF(NOTA[ID_H],PAJAK[[#This Row],[ID]],NOTA[JUMLAH]))</f>
        <v/>
      </c>
      <c r="L68" s="147" t="str">
        <f ca="1">IF(PAJAK[[#This Row],[//]]="","",SUMIF(NOTA[ID_H],PAJAK[[#This Row],[ID]],NOTA[DISC]))</f>
        <v/>
      </c>
      <c r="M68" s="147" t="e">
        <f ca="1">PAJAK[[#This Row],[SUB TOTAL]]-PAJAK[[#This Row],[DISKON]]</f>
        <v>#VALUE!</v>
      </c>
      <c r="N68" s="147" t="str">
        <f ca="1">IF(PAJAK[[#This Row],[//]]="","",INDEX(INDIRECT("NOTA["&amp;PAJAK[#Headers]&amp;"]"),PAJAK[[#This Row],[//]]-2+PAJAK[[#This Row],[QB]]-1))</f>
        <v/>
      </c>
      <c r="O68" s="147" t="e">
        <f ca="1">(PAJAK[[#This Row],[SUB T-DISC]]-PAJAK[[#This Row],[DISC DLL]])/111%</f>
        <v>#VALUE!</v>
      </c>
      <c r="P68" s="147" t="e">
        <f ca="1">PAJAK[[#This Row],[DPP]]*PAJAK[[#This Row],[PPN]]</f>
        <v>#VALUE!</v>
      </c>
      <c r="Q68" s="147" t="e">
        <f ca="1">PAJAK[[#This Row],[DPP]]+PAJAK[[#This Row],[PPN 11%]]</f>
        <v>#VALUE!</v>
      </c>
      <c r="R68" s="32" t="str">
        <f ca="1">IF(ISNUMBER(PAJAK[[#This Row],[//]]),PPN,"")</f>
        <v/>
      </c>
    </row>
    <row r="69" spans="1:18" x14ac:dyDescent="0.25">
      <c r="A69" s="33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28" t="str">
        <f ca="1">HYPERLINK("[NOTA_.XLSX]NOTA!c"&amp;PAJAK[[#This Row],[//]],IF(PAJAK[[#This Row],[//]]="","",INDEX(INDIRECT("NOTA["&amp;PAJAK[#Headers]&amp;"]"),PAJAK[[#This Row],[//]]-2)))</f>
        <v/>
      </c>
      <c r="C69" s="33" t="str">
        <f ca="1">IF(PAJAK[[#This Row],[//]]="","",INDEX(INDIRECT("NOTA["&amp;PAJAK[#Headers]&amp;"]"),PAJAK[[#This Row],[//]]-2))</f>
        <v/>
      </c>
      <c r="D69" s="33" t="e">
        <f ca="1">MATCH(PAJAK[[#This Row],[ID]],[4]!Table1[ID],0)</f>
        <v>#REF!</v>
      </c>
      <c r="E69" s="127" t="str">
        <f ca="1">IF(PAJAK[[#This Row],[ID]]="","",COUNTIF(NOTA[ID_H],PAJAK[[#This Row],[ID]]))</f>
        <v/>
      </c>
      <c r="F69" s="29" t="str">
        <f ca="1">IF(PAJAK[[#This Row],[//]]="","",INDEX(CONV[2],MATCH(INDEX(INDIRECT("NOTA["&amp;PAJAK[#Headers]&amp;"]"),PAJAK[[#This Row],[//]]-2),CONV[1],0),0))</f>
        <v/>
      </c>
      <c r="G69" s="31" t="str">
        <f ca="1">IF(PAJAK[[#This Row],[//]]="","",INDEX(NOTA[TGL_H],PAJAK[[#This Row],[//]]-2))</f>
        <v/>
      </c>
      <c r="H69" s="31" t="str">
        <f ca="1">IF(PAJAK[[#This Row],[//]]="","",INDEX(INDIRECT("NOTA["&amp;PAJAK[#Headers]&amp;"]"),PAJAK[[#This Row],[//]]-2))</f>
        <v/>
      </c>
      <c r="I69" s="30" t="str">
        <f ca="1">IF(PAJAK[[#This Row],[//]]="","",INDEX(INDIRECT("NOTA["&amp;PAJAK[#Headers]&amp;"]"),PAJAK[[#This Row],[//]]-2))</f>
        <v/>
      </c>
      <c r="J6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47" t="str">
        <f ca="1">IF(PAJAK[[#This Row],[//]]="","",SUMIF(NOTA[ID_H],PAJAK[[#This Row],[ID]],NOTA[JUMLAH]))</f>
        <v/>
      </c>
      <c r="L69" s="147" t="str">
        <f ca="1">IF(PAJAK[[#This Row],[//]]="","",SUMIF(NOTA[ID_H],PAJAK[[#This Row],[ID]],NOTA[DISC]))</f>
        <v/>
      </c>
      <c r="M69" s="147" t="e">
        <f ca="1">PAJAK[[#This Row],[SUB TOTAL]]-PAJAK[[#This Row],[DISKON]]</f>
        <v>#VALUE!</v>
      </c>
      <c r="N69" s="147" t="str">
        <f ca="1">IF(PAJAK[[#This Row],[//]]="","",INDEX(INDIRECT("NOTA["&amp;PAJAK[#Headers]&amp;"]"),PAJAK[[#This Row],[//]]-2+PAJAK[[#This Row],[QB]]-1))</f>
        <v/>
      </c>
      <c r="O69" s="147" t="e">
        <f ca="1">(PAJAK[[#This Row],[SUB T-DISC]]-PAJAK[[#This Row],[DISC DLL]])/111%</f>
        <v>#VALUE!</v>
      </c>
      <c r="P69" s="147" t="e">
        <f ca="1">PAJAK[[#This Row],[DPP]]*PAJAK[[#This Row],[PPN]]</f>
        <v>#VALUE!</v>
      </c>
      <c r="Q69" s="147" t="e">
        <f ca="1">PAJAK[[#This Row],[DPP]]+PAJAK[[#This Row],[PPN 11%]]</f>
        <v>#VALUE!</v>
      </c>
      <c r="R69" s="32" t="str">
        <f ca="1">IF(ISNUMBER(PAJAK[[#This Row],[//]]),PPN,"")</f>
        <v/>
      </c>
    </row>
    <row r="70" spans="1:18" x14ac:dyDescent="0.25">
      <c r="A70" s="2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29" t="str">
        <f ca="1">HYPERLINK("[NOTA_.XLSX]NOTA!c"&amp;PAJAK[[#This Row],[//]],IF(PAJAK[[#This Row],[//]]="","",INDEX(INDIRECT("NOTA["&amp;PAJAK[#Headers]&amp;"]"),PAJAK[[#This Row],[//]]-2)))</f>
        <v/>
      </c>
      <c r="C70" s="29" t="str">
        <f ca="1">IF(PAJAK[[#This Row],[//]]="","",INDEX(INDIRECT("NOTA["&amp;PAJAK[#Headers]&amp;"]"),PAJAK[[#This Row],[//]]-2))</f>
        <v/>
      </c>
      <c r="D70" s="29" t="e">
        <f ca="1">MATCH(PAJAK[[#This Row],[ID]],[4]!Table1[ID],0)</f>
        <v>#REF!</v>
      </c>
      <c r="E70" s="30" t="str">
        <f ca="1">IF(PAJAK[[#This Row],[ID]]="","",COUNTIF(NOTA[ID_H],PAJAK[[#This Row],[ID]]))</f>
        <v/>
      </c>
      <c r="F70" s="29" t="str">
        <f ca="1">IF(PAJAK[[#This Row],[//]]="","",INDEX(CONV[2],MATCH(INDEX(INDIRECT("NOTA["&amp;PAJAK[#Headers]&amp;"]"),PAJAK[[#This Row],[//]]-2),CONV[1],0),0))</f>
        <v/>
      </c>
      <c r="G70" s="31" t="str">
        <f ca="1">IF(PAJAK[[#This Row],[//]]="","",INDEX(NOTA[TGL_H],PAJAK[[#This Row],[//]]-2))</f>
        <v/>
      </c>
      <c r="H70" s="31" t="str">
        <f ca="1">IF(PAJAK[[#This Row],[//]]="","",INDEX(INDIRECT("NOTA["&amp;PAJAK[#Headers]&amp;"]"),PAJAK[[#This Row],[//]]-2))</f>
        <v/>
      </c>
      <c r="I70" s="30" t="str">
        <f ca="1">IF(PAJAK[[#This Row],[//]]="","",INDEX(INDIRECT("NOTA["&amp;PAJAK[#Headers]&amp;"]"),PAJAK[[#This Row],[//]]-2))</f>
        <v/>
      </c>
      <c r="J7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47" t="str">
        <f ca="1">IF(PAJAK[[#This Row],[//]]="","",SUMIF(NOTA[ID_H],PAJAK[[#This Row],[ID]],NOTA[JUMLAH]))</f>
        <v/>
      </c>
      <c r="L70" s="147" t="str">
        <f ca="1">IF(PAJAK[[#This Row],[//]]="","",SUMIF(NOTA[ID_H],PAJAK[[#This Row],[ID]],NOTA[DISC]))</f>
        <v/>
      </c>
      <c r="M70" s="147" t="e">
        <f ca="1">PAJAK[[#This Row],[SUB TOTAL]]-PAJAK[[#This Row],[DISKON]]</f>
        <v>#VALUE!</v>
      </c>
      <c r="N70" s="147" t="str">
        <f ca="1">IF(PAJAK[[#This Row],[//]]="","",INDEX(INDIRECT("NOTA["&amp;PAJAK[#Headers]&amp;"]"),PAJAK[[#This Row],[//]]-2+PAJAK[[#This Row],[QB]]-1))</f>
        <v/>
      </c>
      <c r="O70" s="147" t="e">
        <f ca="1">(PAJAK[[#This Row],[SUB T-DISC]]-PAJAK[[#This Row],[DISC DLL]])/111%</f>
        <v>#VALUE!</v>
      </c>
      <c r="P70" s="147" t="e">
        <f ca="1">PAJAK[[#This Row],[DPP]]*PAJAK[[#This Row],[PPN]]</f>
        <v>#VALUE!</v>
      </c>
      <c r="Q70" s="147" t="e">
        <f ca="1">PAJAK[[#This Row],[DPP]]+PAJAK[[#This Row],[PPN 11%]]</f>
        <v>#VALUE!</v>
      </c>
      <c r="R70" s="32" t="str">
        <f ca="1">IF(ISNUMBER(PAJAK[[#This Row],[//]]),PPN,"")</f>
        <v/>
      </c>
    </row>
    <row r="71" spans="1:18" x14ac:dyDescent="0.25">
      <c r="A71" s="2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29" t="str">
        <f ca="1">HYPERLINK("[NOTA_.XLSX]NOTA!c"&amp;PAJAK[[#This Row],[//]],IF(PAJAK[[#This Row],[//]]="","",INDEX(INDIRECT("NOTA["&amp;PAJAK[#Headers]&amp;"]"),PAJAK[[#This Row],[//]]-2)))</f>
        <v/>
      </c>
      <c r="C71" s="29" t="str">
        <f ca="1">IF(PAJAK[[#This Row],[//]]="","",INDEX(INDIRECT("NOTA["&amp;PAJAK[#Headers]&amp;"]"),PAJAK[[#This Row],[//]]-2))</f>
        <v/>
      </c>
      <c r="D71" s="29" t="e">
        <f ca="1">MATCH(PAJAK[[#This Row],[ID]],[4]!Table1[ID],0)</f>
        <v>#REF!</v>
      </c>
      <c r="E71" s="30" t="str">
        <f ca="1">IF(PAJAK[[#This Row],[ID]]="","",COUNTIF(NOTA[ID_H],PAJAK[[#This Row],[ID]]))</f>
        <v/>
      </c>
      <c r="F71" s="29" t="str">
        <f ca="1">IF(PAJAK[[#This Row],[//]]="","",INDEX(CONV[2],MATCH(INDEX(INDIRECT("NOTA["&amp;PAJAK[#Headers]&amp;"]"),PAJAK[[#This Row],[//]]-2),CONV[1],0),0))</f>
        <v/>
      </c>
      <c r="G71" s="31" t="str">
        <f ca="1">IF(PAJAK[[#This Row],[//]]="","",INDEX(NOTA[TGL_H],PAJAK[[#This Row],[//]]-2))</f>
        <v/>
      </c>
      <c r="H71" s="31" t="str">
        <f ca="1">IF(PAJAK[[#This Row],[//]]="","",INDEX(INDIRECT("NOTA["&amp;PAJAK[#Headers]&amp;"]"),PAJAK[[#This Row],[//]]-2))</f>
        <v/>
      </c>
      <c r="I71" s="30" t="str">
        <f ca="1">IF(PAJAK[[#This Row],[//]]="","",INDEX(INDIRECT("NOTA["&amp;PAJAK[#Headers]&amp;"]"),PAJAK[[#This Row],[//]]-2))</f>
        <v/>
      </c>
      <c r="J7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47" t="str">
        <f ca="1">IF(PAJAK[[#This Row],[//]]="","",SUMIF(NOTA[ID_H],PAJAK[[#This Row],[ID]],NOTA[JUMLAH]))</f>
        <v/>
      </c>
      <c r="L71" s="147" t="str">
        <f ca="1">IF(PAJAK[[#This Row],[//]]="","",SUMIF(NOTA[ID_H],PAJAK[[#This Row],[ID]],NOTA[DISC]))</f>
        <v/>
      </c>
      <c r="M71" s="147" t="e">
        <f ca="1">PAJAK[[#This Row],[SUB TOTAL]]-PAJAK[[#This Row],[DISKON]]</f>
        <v>#VALUE!</v>
      </c>
      <c r="N71" s="147" t="str">
        <f ca="1">IF(PAJAK[[#This Row],[//]]="","",INDEX(INDIRECT("NOTA["&amp;PAJAK[#Headers]&amp;"]"),PAJAK[[#This Row],[//]]-2+PAJAK[[#This Row],[QB]]-1))</f>
        <v/>
      </c>
      <c r="O71" s="147" t="e">
        <f ca="1">(PAJAK[[#This Row],[SUB T-DISC]]-PAJAK[[#This Row],[DISC DLL]])/111%</f>
        <v>#VALUE!</v>
      </c>
      <c r="P71" s="147" t="e">
        <f ca="1">PAJAK[[#This Row],[DPP]]*PAJAK[[#This Row],[PPN]]</f>
        <v>#VALUE!</v>
      </c>
      <c r="Q71" s="147" t="e">
        <f ca="1">PAJAK[[#This Row],[DPP]]+PAJAK[[#This Row],[PPN 11%]]</f>
        <v>#VALUE!</v>
      </c>
      <c r="R71" s="32" t="str">
        <f ca="1">IF(ISNUMBER(PAJAK[[#This Row],[//]]),PPN,"")</f>
        <v/>
      </c>
    </row>
    <row r="72" spans="1:18" x14ac:dyDescent="0.25">
      <c r="A72" s="33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28" t="str">
        <f ca="1">HYPERLINK("[NOTA_.XLSX]NOTA!c"&amp;PAJAK[[#This Row],[//]],IF(PAJAK[[#This Row],[//]]="","",INDEX(INDIRECT("NOTA["&amp;PAJAK[#Headers]&amp;"]"),PAJAK[[#This Row],[//]]-2)))</f>
        <v/>
      </c>
      <c r="C72" s="33" t="str">
        <f ca="1">IF(PAJAK[[#This Row],[//]]="","",INDEX(INDIRECT("NOTA["&amp;PAJAK[#Headers]&amp;"]"),PAJAK[[#This Row],[//]]-2))</f>
        <v/>
      </c>
      <c r="D72" s="33" t="e">
        <f ca="1">MATCH(PAJAK[[#This Row],[ID]],[4]!Table1[ID],0)</f>
        <v>#REF!</v>
      </c>
      <c r="E72" s="127" t="str">
        <f ca="1">IF(PAJAK[[#This Row],[ID]]="","",COUNTIF(NOTA[ID_H],PAJAK[[#This Row],[ID]]))</f>
        <v/>
      </c>
      <c r="F72" s="29" t="str">
        <f ca="1">IF(PAJAK[[#This Row],[//]]="","",INDEX(CONV[2],MATCH(INDEX(INDIRECT("NOTA["&amp;PAJAK[#Headers]&amp;"]"),PAJAK[[#This Row],[//]]-2),CONV[1],0),0))</f>
        <v/>
      </c>
      <c r="G72" s="31" t="str">
        <f ca="1">IF(PAJAK[[#This Row],[//]]="","",INDEX(NOTA[TGL_H],PAJAK[[#This Row],[//]]-2))</f>
        <v/>
      </c>
      <c r="H72" s="31" t="str">
        <f ca="1">IF(PAJAK[[#This Row],[//]]="","",INDEX(INDIRECT("NOTA["&amp;PAJAK[#Headers]&amp;"]"),PAJAK[[#This Row],[//]]-2))</f>
        <v/>
      </c>
      <c r="I72" s="30" t="str">
        <f ca="1">IF(PAJAK[[#This Row],[//]]="","",INDEX(INDIRECT("NOTA["&amp;PAJAK[#Headers]&amp;"]"),PAJAK[[#This Row],[//]]-2))</f>
        <v/>
      </c>
      <c r="J7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47" t="str">
        <f ca="1">IF(PAJAK[[#This Row],[//]]="","",SUMIF(NOTA[ID_H],PAJAK[[#This Row],[ID]],NOTA[JUMLAH]))</f>
        <v/>
      </c>
      <c r="L72" s="147" t="str">
        <f ca="1">IF(PAJAK[[#This Row],[//]]="","",SUMIF(NOTA[ID_H],PAJAK[[#This Row],[ID]],NOTA[DISC]))</f>
        <v/>
      </c>
      <c r="M72" s="147" t="e">
        <f ca="1">PAJAK[[#This Row],[SUB TOTAL]]-PAJAK[[#This Row],[DISKON]]</f>
        <v>#VALUE!</v>
      </c>
      <c r="N72" s="147" t="str">
        <f ca="1">IF(PAJAK[[#This Row],[//]]="","",INDEX(INDIRECT("NOTA["&amp;PAJAK[#Headers]&amp;"]"),PAJAK[[#This Row],[//]]-2+PAJAK[[#This Row],[QB]]-1))</f>
        <v/>
      </c>
      <c r="O72" s="147" t="e">
        <f ca="1">(PAJAK[[#This Row],[SUB T-DISC]]-PAJAK[[#This Row],[DISC DLL]])/111%</f>
        <v>#VALUE!</v>
      </c>
      <c r="P72" s="147" t="e">
        <f ca="1">PAJAK[[#This Row],[DPP]]*PAJAK[[#This Row],[PPN]]</f>
        <v>#VALUE!</v>
      </c>
      <c r="Q72" s="147" t="e">
        <f ca="1">PAJAK[[#This Row],[DPP]]+PAJAK[[#This Row],[PPN 11%]]</f>
        <v>#VALUE!</v>
      </c>
      <c r="R72" s="32" t="str">
        <f ca="1">IF(ISNUMBER(PAJAK[[#This Row],[//]]),PPN,"")</f>
        <v/>
      </c>
    </row>
    <row r="73" spans="1:18" x14ac:dyDescent="0.25">
      <c r="A73" s="2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9" t="str">
        <f ca="1">HYPERLINK("[NOTA_.XLSX]NOTA!c"&amp;PAJAK[[#This Row],[//]],IF(PAJAK[[#This Row],[//]]="","",INDEX(INDIRECT("NOTA["&amp;PAJAK[#Headers]&amp;"]"),PAJAK[[#This Row],[//]]-2)))</f>
        <v/>
      </c>
      <c r="C73" s="29" t="str">
        <f ca="1">IF(PAJAK[[#This Row],[//]]="","",INDEX(INDIRECT("NOTA["&amp;PAJAK[#Headers]&amp;"]"),PAJAK[[#This Row],[//]]-2))</f>
        <v/>
      </c>
      <c r="D73" s="29" t="e">
        <f ca="1">MATCH(PAJAK[[#This Row],[ID]],[4]!Table1[ID],0)</f>
        <v>#REF!</v>
      </c>
      <c r="E73" s="30" t="str">
        <f ca="1">IF(PAJAK[[#This Row],[ID]]="","",COUNTIF(NOTA[ID_H],PAJAK[[#This Row],[ID]]))</f>
        <v/>
      </c>
      <c r="F73" s="29" t="str">
        <f ca="1">IF(PAJAK[[#This Row],[//]]="","",INDEX(CONV[2],MATCH(INDEX(INDIRECT("NOTA["&amp;PAJAK[#Headers]&amp;"]"),PAJAK[[#This Row],[//]]-2),CONV[1],0),0))</f>
        <v/>
      </c>
      <c r="G73" s="31" t="str">
        <f ca="1">IF(PAJAK[[#This Row],[//]]="","",INDEX(NOTA[TGL_H],PAJAK[[#This Row],[//]]-2))</f>
        <v/>
      </c>
      <c r="H73" s="31" t="str">
        <f ca="1">IF(PAJAK[[#This Row],[//]]="","",INDEX(INDIRECT("NOTA["&amp;PAJAK[#Headers]&amp;"]"),PAJAK[[#This Row],[//]]-2))</f>
        <v/>
      </c>
      <c r="I73" s="30" t="str">
        <f ca="1">IF(PAJAK[[#This Row],[//]]="","",INDEX(INDIRECT("NOTA["&amp;PAJAK[#Headers]&amp;"]"),PAJAK[[#This Row],[//]]-2))</f>
        <v/>
      </c>
      <c r="J7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47" t="str">
        <f ca="1">IF(PAJAK[[#This Row],[//]]="","",SUMIF(NOTA[ID_H],PAJAK[[#This Row],[ID]],NOTA[JUMLAH]))</f>
        <v/>
      </c>
      <c r="L73" s="147" t="str">
        <f ca="1">IF(PAJAK[[#This Row],[//]]="","",SUMIF(NOTA[ID_H],PAJAK[[#This Row],[ID]],NOTA[DISC]))</f>
        <v/>
      </c>
      <c r="M73" s="147" t="e">
        <f ca="1">PAJAK[[#This Row],[SUB TOTAL]]-PAJAK[[#This Row],[DISKON]]</f>
        <v>#VALUE!</v>
      </c>
      <c r="N73" s="147" t="str">
        <f ca="1">IF(PAJAK[[#This Row],[//]]="","",INDEX(INDIRECT("NOTA["&amp;PAJAK[#Headers]&amp;"]"),PAJAK[[#This Row],[//]]-2+PAJAK[[#This Row],[QB]]-1))</f>
        <v/>
      </c>
      <c r="O73" s="147" t="e">
        <f ca="1">(PAJAK[[#This Row],[SUB T-DISC]]-PAJAK[[#This Row],[DISC DLL]])/111%</f>
        <v>#VALUE!</v>
      </c>
      <c r="P73" s="147" t="e">
        <f ca="1">PAJAK[[#This Row],[DPP]]*PAJAK[[#This Row],[PPN]]</f>
        <v>#VALUE!</v>
      </c>
      <c r="Q73" s="147" t="e">
        <f ca="1">PAJAK[[#This Row],[DPP]]+PAJAK[[#This Row],[PPN 11%]]</f>
        <v>#VALUE!</v>
      </c>
      <c r="R73" s="32" t="str">
        <f ca="1">IF(ISNUMBER(PAJAK[[#This Row],[//]]),PPN,"")</f>
        <v/>
      </c>
    </row>
    <row r="74" spans="1:18" x14ac:dyDescent="0.25">
      <c r="A74" s="2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9" t="str">
        <f ca="1">HYPERLINK("[NOTA_.XLSX]NOTA!c"&amp;PAJAK[[#This Row],[//]],IF(PAJAK[[#This Row],[//]]="","",INDEX(INDIRECT("NOTA["&amp;PAJAK[#Headers]&amp;"]"),PAJAK[[#This Row],[//]]-2)))</f>
        <v/>
      </c>
      <c r="C74" s="29" t="str">
        <f ca="1">IF(PAJAK[[#This Row],[//]]="","",INDEX(INDIRECT("NOTA["&amp;PAJAK[#Headers]&amp;"]"),PAJAK[[#This Row],[//]]-2))</f>
        <v/>
      </c>
      <c r="D74" s="29" t="e">
        <f ca="1">MATCH(PAJAK[[#This Row],[ID]],[4]!Table1[ID],0)</f>
        <v>#REF!</v>
      </c>
      <c r="E74" s="30" t="str">
        <f ca="1">IF(PAJAK[[#This Row],[ID]]="","",COUNTIF(NOTA[ID_H],PAJAK[[#This Row],[ID]]))</f>
        <v/>
      </c>
      <c r="F74" s="29" t="str">
        <f ca="1">IF(PAJAK[[#This Row],[//]]="","",INDEX(CONV[2],MATCH(INDEX(INDIRECT("NOTA["&amp;PAJAK[#Headers]&amp;"]"),PAJAK[[#This Row],[//]]-2),CONV[1],0),0))</f>
        <v/>
      </c>
      <c r="G74" s="31" t="str">
        <f ca="1">IF(PAJAK[[#This Row],[//]]="","",INDEX(NOTA[TGL_H],PAJAK[[#This Row],[//]]-2))</f>
        <v/>
      </c>
      <c r="H74" s="31" t="str">
        <f ca="1">IF(PAJAK[[#This Row],[//]]="","",INDEX(INDIRECT("NOTA["&amp;PAJAK[#Headers]&amp;"]"),PAJAK[[#This Row],[//]]-2))</f>
        <v/>
      </c>
      <c r="I74" s="30" t="str">
        <f ca="1">IF(PAJAK[[#This Row],[//]]="","",INDEX(INDIRECT("NOTA["&amp;PAJAK[#Headers]&amp;"]"),PAJAK[[#This Row],[//]]-2))</f>
        <v/>
      </c>
      <c r="J7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47" t="str">
        <f ca="1">IF(PAJAK[[#This Row],[//]]="","",SUMIF(NOTA[ID_H],PAJAK[[#This Row],[ID]],NOTA[JUMLAH]))</f>
        <v/>
      </c>
      <c r="L74" s="147" t="str">
        <f ca="1">IF(PAJAK[[#This Row],[//]]="","",SUMIF(NOTA[ID_H],PAJAK[[#This Row],[ID]],NOTA[DISC]))</f>
        <v/>
      </c>
      <c r="M74" s="147" t="e">
        <f ca="1">PAJAK[[#This Row],[SUB TOTAL]]-PAJAK[[#This Row],[DISKON]]</f>
        <v>#VALUE!</v>
      </c>
      <c r="N74" s="147" t="str">
        <f ca="1">IF(PAJAK[[#This Row],[//]]="","",INDEX(INDIRECT("NOTA["&amp;PAJAK[#Headers]&amp;"]"),PAJAK[[#This Row],[//]]-2+PAJAK[[#This Row],[QB]]-1))</f>
        <v/>
      </c>
      <c r="O74" s="147" t="e">
        <f ca="1">(PAJAK[[#This Row],[SUB T-DISC]]-PAJAK[[#This Row],[DISC DLL]])/111%</f>
        <v>#VALUE!</v>
      </c>
      <c r="P74" s="147" t="e">
        <f ca="1">PAJAK[[#This Row],[DPP]]*PAJAK[[#This Row],[PPN]]</f>
        <v>#VALUE!</v>
      </c>
      <c r="Q74" s="147" t="e">
        <f ca="1">PAJAK[[#This Row],[DPP]]+PAJAK[[#This Row],[PPN 11%]]</f>
        <v>#VALUE!</v>
      </c>
      <c r="R74" s="32" t="str">
        <f ca="1">IF(ISNUMBER(PAJAK[[#This Row],[//]]),PPN,"")</f>
        <v/>
      </c>
    </row>
    <row r="75" spans="1:18" x14ac:dyDescent="0.25">
      <c r="A75" s="2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9" t="str">
        <f ca="1">HYPERLINK("[NOTA_.XLSX]NOTA!c"&amp;PAJAK[[#This Row],[//]],IF(PAJAK[[#This Row],[//]]="","",INDEX(INDIRECT("NOTA["&amp;PAJAK[#Headers]&amp;"]"),PAJAK[[#This Row],[//]]-2)))</f>
        <v/>
      </c>
      <c r="C75" s="29" t="str">
        <f ca="1">IF(PAJAK[[#This Row],[//]]="","",INDEX(INDIRECT("NOTA["&amp;PAJAK[#Headers]&amp;"]"),PAJAK[[#This Row],[//]]-2))</f>
        <v/>
      </c>
      <c r="D75" s="29" t="e">
        <f ca="1">MATCH(PAJAK[[#This Row],[ID]],[4]!Table1[ID],0)</f>
        <v>#REF!</v>
      </c>
      <c r="E75" s="30" t="str">
        <f ca="1">IF(PAJAK[[#This Row],[ID]]="","",COUNTIF(NOTA[ID_H],PAJAK[[#This Row],[ID]]))</f>
        <v/>
      </c>
      <c r="F75" s="29" t="str">
        <f ca="1">IF(PAJAK[[#This Row],[//]]="","",INDEX(CONV[2],MATCH(INDEX(INDIRECT("NOTA["&amp;PAJAK[#Headers]&amp;"]"),PAJAK[[#This Row],[//]]-2),CONV[1],0),0))</f>
        <v/>
      </c>
      <c r="G75" s="31" t="str">
        <f ca="1">IF(PAJAK[[#This Row],[//]]="","",INDEX(NOTA[TGL_H],PAJAK[[#This Row],[//]]-2))</f>
        <v/>
      </c>
      <c r="H75" s="31" t="str">
        <f ca="1">IF(PAJAK[[#This Row],[//]]="","",INDEX(INDIRECT("NOTA["&amp;PAJAK[#Headers]&amp;"]"),PAJAK[[#This Row],[//]]-2))</f>
        <v/>
      </c>
      <c r="I75" s="30" t="str">
        <f ca="1">IF(PAJAK[[#This Row],[//]]="","",INDEX(INDIRECT("NOTA["&amp;PAJAK[#Headers]&amp;"]"),PAJAK[[#This Row],[//]]-2))</f>
        <v/>
      </c>
      <c r="J7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47" t="str">
        <f ca="1">IF(PAJAK[[#This Row],[//]]="","",SUMIF(NOTA[ID_H],PAJAK[[#This Row],[ID]],NOTA[JUMLAH]))</f>
        <v/>
      </c>
      <c r="L75" s="147" t="str">
        <f ca="1">IF(PAJAK[[#This Row],[//]]="","",SUMIF(NOTA[ID_H],PAJAK[[#This Row],[ID]],NOTA[DISC]))</f>
        <v/>
      </c>
      <c r="M75" s="147" t="e">
        <f ca="1">PAJAK[[#This Row],[SUB TOTAL]]-PAJAK[[#This Row],[DISKON]]</f>
        <v>#VALUE!</v>
      </c>
      <c r="N75" s="147" t="str">
        <f ca="1">IF(PAJAK[[#This Row],[//]]="","",INDEX(INDIRECT("NOTA["&amp;PAJAK[#Headers]&amp;"]"),PAJAK[[#This Row],[//]]-2+PAJAK[[#This Row],[QB]]-1))</f>
        <v/>
      </c>
      <c r="O75" s="147" t="e">
        <f ca="1">(PAJAK[[#This Row],[SUB T-DISC]]-PAJAK[[#This Row],[DISC DLL]])/111%</f>
        <v>#VALUE!</v>
      </c>
      <c r="P75" s="147" t="e">
        <f ca="1">PAJAK[[#This Row],[DPP]]*PAJAK[[#This Row],[PPN]]</f>
        <v>#VALUE!</v>
      </c>
      <c r="Q75" s="147" t="e">
        <f ca="1">PAJAK[[#This Row],[DPP]]+PAJAK[[#This Row],[PPN 11%]]</f>
        <v>#VALUE!</v>
      </c>
      <c r="R75" s="32" t="str">
        <f ca="1">IF(ISNUMBER(PAJAK[[#This Row],[//]]),PPN,"")</f>
        <v/>
      </c>
    </row>
    <row r="76" spans="1:18" x14ac:dyDescent="0.25">
      <c r="A76" s="2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9" t="str">
        <f ca="1">HYPERLINK("[NOTA_.XLSX]NOTA!c"&amp;PAJAK[[#This Row],[//]],IF(PAJAK[[#This Row],[//]]="","",INDEX(INDIRECT("NOTA["&amp;PAJAK[#Headers]&amp;"]"),PAJAK[[#This Row],[//]]-2)))</f>
        <v/>
      </c>
      <c r="C76" s="29" t="str">
        <f ca="1">IF(PAJAK[[#This Row],[//]]="","",INDEX(INDIRECT("NOTA["&amp;PAJAK[#Headers]&amp;"]"),PAJAK[[#This Row],[//]]-2))</f>
        <v/>
      </c>
      <c r="D76" s="29" t="e">
        <f ca="1">MATCH(PAJAK[[#This Row],[ID]],[4]!Table1[ID],0)</f>
        <v>#REF!</v>
      </c>
      <c r="E76" s="30" t="str">
        <f ca="1">IF(PAJAK[[#This Row],[ID]]="","",COUNTIF(NOTA[ID_H],PAJAK[[#This Row],[ID]]))</f>
        <v/>
      </c>
      <c r="F76" s="29" t="str">
        <f ca="1">IF(PAJAK[[#This Row],[//]]="","",INDEX(CONV[2],MATCH(INDEX(INDIRECT("NOTA["&amp;PAJAK[#Headers]&amp;"]"),PAJAK[[#This Row],[//]]-2),CONV[1],0),0))</f>
        <v/>
      </c>
      <c r="G76" s="31" t="str">
        <f ca="1">IF(PAJAK[[#This Row],[//]]="","",INDEX(NOTA[TGL_H],PAJAK[[#This Row],[//]]-2))</f>
        <v/>
      </c>
      <c r="H76" s="31" t="str">
        <f ca="1">IF(PAJAK[[#This Row],[//]]="","",INDEX(INDIRECT("NOTA["&amp;PAJAK[#Headers]&amp;"]"),PAJAK[[#This Row],[//]]-2))</f>
        <v/>
      </c>
      <c r="I76" s="30" t="str">
        <f ca="1">IF(PAJAK[[#This Row],[//]]="","",INDEX(INDIRECT("NOTA["&amp;PAJAK[#Headers]&amp;"]"),PAJAK[[#This Row],[//]]-2))</f>
        <v/>
      </c>
      <c r="J7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47" t="str">
        <f ca="1">IF(PAJAK[[#This Row],[//]]="","",SUMIF(NOTA[ID_H],PAJAK[[#This Row],[ID]],NOTA[JUMLAH]))</f>
        <v/>
      </c>
      <c r="L76" s="147" t="str">
        <f ca="1">IF(PAJAK[[#This Row],[//]]="","",SUMIF(NOTA[ID_H],PAJAK[[#This Row],[ID]],NOTA[DISC]))</f>
        <v/>
      </c>
      <c r="M76" s="147" t="e">
        <f ca="1">PAJAK[[#This Row],[SUB TOTAL]]-PAJAK[[#This Row],[DISKON]]</f>
        <v>#VALUE!</v>
      </c>
      <c r="N76" s="147" t="str">
        <f ca="1">IF(PAJAK[[#This Row],[//]]="","",INDEX(INDIRECT("NOTA["&amp;PAJAK[#Headers]&amp;"]"),PAJAK[[#This Row],[//]]-2+PAJAK[[#This Row],[QB]]-1))</f>
        <v/>
      </c>
      <c r="O76" s="147" t="e">
        <f ca="1">(PAJAK[[#This Row],[SUB T-DISC]]-PAJAK[[#This Row],[DISC DLL]])/111%</f>
        <v>#VALUE!</v>
      </c>
      <c r="P76" s="147" t="e">
        <f ca="1">PAJAK[[#This Row],[DPP]]*PAJAK[[#This Row],[PPN]]</f>
        <v>#VALUE!</v>
      </c>
      <c r="Q76" s="147" t="e">
        <f ca="1">PAJAK[[#This Row],[DPP]]+PAJAK[[#This Row],[PPN 11%]]</f>
        <v>#VALUE!</v>
      </c>
      <c r="R76" s="32" t="str">
        <f ca="1">IF(ISNUMBER(PAJAK[[#This Row],[//]]),PPN,"")</f>
        <v/>
      </c>
    </row>
    <row r="77" spans="1:18" x14ac:dyDescent="0.25">
      <c r="A77" s="2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9" t="str">
        <f ca="1">HYPERLINK("[NOTA_.XLSX]NOTA!c"&amp;PAJAK[[#This Row],[//]],IF(PAJAK[[#This Row],[//]]="","",INDEX(INDIRECT("NOTA["&amp;PAJAK[#Headers]&amp;"]"),PAJAK[[#This Row],[//]]-2)))</f>
        <v/>
      </c>
      <c r="C77" s="29" t="str">
        <f ca="1">IF(PAJAK[[#This Row],[//]]="","",INDEX(INDIRECT("NOTA["&amp;PAJAK[#Headers]&amp;"]"),PAJAK[[#This Row],[//]]-2))</f>
        <v/>
      </c>
      <c r="D77" s="29" t="e">
        <f ca="1">MATCH(PAJAK[[#This Row],[ID]],[4]!Table1[ID],0)</f>
        <v>#REF!</v>
      </c>
      <c r="E77" s="30" t="str">
        <f ca="1">IF(PAJAK[[#This Row],[ID]]="","",COUNTIF(NOTA[ID_H],PAJAK[[#This Row],[ID]]))</f>
        <v/>
      </c>
      <c r="F77" s="29" t="str">
        <f ca="1">IF(PAJAK[[#This Row],[//]]="","",INDEX(CONV[2],MATCH(INDEX(INDIRECT("NOTA["&amp;PAJAK[#Headers]&amp;"]"),PAJAK[[#This Row],[//]]-2),CONV[1],0),0))</f>
        <v/>
      </c>
      <c r="G77" s="31" t="str">
        <f ca="1">IF(PAJAK[[#This Row],[//]]="","",INDEX(NOTA[TGL_H],PAJAK[[#This Row],[//]]-2))</f>
        <v/>
      </c>
      <c r="H77" s="31" t="str">
        <f ca="1">IF(PAJAK[[#This Row],[//]]="","",INDEX(INDIRECT("NOTA["&amp;PAJAK[#Headers]&amp;"]"),PAJAK[[#This Row],[//]]-2))</f>
        <v/>
      </c>
      <c r="I77" s="30" t="str">
        <f ca="1">IF(PAJAK[[#This Row],[//]]="","",INDEX(INDIRECT("NOTA["&amp;PAJAK[#Headers]&amp;"]"),PAJAK[[#This Row],[//]]-2))</f>
        <v/>
      </c>
      <c r="J7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47" t="str">
        <f ca="1">IF(PAJAK[[#This Row],[//]]="","",SUMIF(NOTA[ID_H],PAJAK[[#This Row],[ID]],NOTA[JUMLAH]))</f>
        <v/>
      </c>
      <c r="L77" s="147" t="str">
        <f ca="1">IF(PAJAK[[#This Row],[//]]="","",SUMIF(NOTA[ID_H],PAJAK[[#This Row],[ID]],NOTA[DISC]))</f>
        <v/>
      </c>
      <c r="M77" s="147" t="e">
        <f ca="1">PAJAK[[#This Row],[SUB TOTAL]]-PAJAK[[#This Row],[DISKON]]</f>
        <v>#VALUE!</v>
      </c>
      <c r="N77" s="147" t="str">
        <f ca="1">IF(PAJAK[[#This Row],[//]]="","",INDEX(INDIRECT("NOTA["&amp;PAJAK[#Headers]&amp;"]"),PAJAK[[#This Row],[//]]-2+PAJAK[[#This Row],[QB]]-1))</f>
        <v/>
      </c>
      <c r="O77" s="147" t="e">
        <f ca="1">(PAJAK[[#This Row],[SUB T-DISC]]-PAJAK[[#This Row],[DISC DLL]])/111%</f>
        <v>#VALUE!</v>
      </c>
      <c r="P77" s="147" t="e">
        <f ca="1">PAJAK[[#This Row],[DPP]]*PAJAK[[#This Row],[PPN]]</f>
        <v>#VALUE!</v>
      </c>
      <c r="Q77" s="147" t="e">
        <f ca="1">PAJAK[[#This Row],[DPP]]+PAJAK[[#This Row],[PPN 11%]]</f>
        <v>#VALUE!</v>
      </c>
      <c r="R77" s="32" t="str">
        <f ca="1">IF(ISNUMBER(PAJAK[[#This Row],[//]]),PPN,"")</f>
        <v/>
      </c>
    </row>
    <row r="78" spans="1:18" x14ac:dyDescent="0.25">
      <c r="A78" s="2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9" t="str">
        <f ca="1">HYPERLINK("[NOTA_.XLSX]NOTA!c"&amp;PAJAK[[#This Row],[//]],IF(PAJAK[[#This Row],[//]]="","",INDEX(INDIRECT("NOTA["&amp;PAJAK[#Headers]&amp;"]"),PAJAK[[#This Row],[//]]-2)))</f>
        <v/>
      </c>
      <c r="C78" s="29" t="str">
        <f ca="1">IF(PAJAK[[#This Row],[//]]="","",INDEX(INDIRECT("NOTA["&amp;PAJAK[#Headers]&amp;"]"),PAJAK[[#This Row],[//]]-2))</f>
        <v/>
      </c>
      <c r="D78" s="29" t="e">
        <f ca="1">MATCH(PAJAK[[#This Row],[ID]],[4]!Table1[ID],0)</f>
        <v>#REF!</v>
      </c>
      <c r="E78" s="30" t="str">
        <f ca="1">IF(PAJAK[[#This Row],[ID]]="","",COUNTIF(NOTA[ID_H],PAJAK[[#This Row],[ID]]))</f>
        <v/>
      </c>
      <c r="F78" s="29" t="str">
        <f ca="1">IF(PAJAK[[#This Row],[//]]="","",INDEX(CONV[2],MATCH(INDEX(INDIRECT("NOTA["&amp;PAJAK[#Headers]&amp;"]"),PAJAK[[#This Row],[//]]-2),CONV[1],0),0))</f>
        <v/>
      </c>
      <c r="G78" s="31" t="str">
        <f ca="1">IF(PAJAK[[#This Row],[//]]="","",INDEX(NOTA[TGL_H],PAJAK[[#This Row],[//]]-2))</f>
        <v/>
      </c>
      <c r="H78" s="31" t="str">
        <f ca="1">IF(PAJAK[[#This Row],[//]]="","",INDEX(INDIRECT("NOTA["&amp;PAJAK[#Headers]&amp;"]"),PAJAK[[#This Row],[//]]-2))</f>
        <v/>
      </c>
      <c r="I78" s="30" t="str">
        <f ca="1">IF(PAJAK[[#This Row],[//]]="","",INDEX(INDIRECT("NOTA["&amp;PAJAK[#Headers]&amp;"]"),PAJAK[[#This Row],[//]]-2))</f>
        <v/>
      </c>
      <c r="J7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47" t="str">
        <f ca="1">IF(PAJAK[[#This Row],[//]]="","",SUMIF(NOTA[ID_H],PAJAK[[#This Row],[ID]],NOTA[JUMLAH]))</f>
        <v/>
      </c>
      <c r="L78" s="147" t="str">
        <f ca="1">IF(PAJAK[[#This Row],[//]]="","",SUMIF(NOTA[ID_H],PAJAK[[#This Row],[ID]],NOTA[DISC]))</f>
        <v/>
      </c>
      <c r="M78" s="147" t="e">
        <f ca="1">PAJAK[[#This Row],[SUB TOTAL]]-PAJAK[[#This Row],[DISKON]]</f>
        <v>#VALUE!</v>
      </c>
      <c r="N78" s="147" t="str">
        <f ca="1">IF(PAJAK[[#This Row],[//]]="","",INDEX(INDIRECT("NOTA["&amp;PAJAK[#Headers]&amp;"]"),PAJAK[[#This Row],[//]]-2+PAJAK[[#This Row],[QB]]-1))</f>
        <v/>
      </c>
      <c r="O78" s="147" t="e">
        <f ca="1">(PAJAK[[#This Row],[SUB T-DISC]]-PAJAK[[#This Row],[DISC DLL]])/111%</f>
        <v>#VALUE!</v>
      </c>
      <c r="P78" s="147" t="e">
        <f ca="1">PAJAK[[#This Row],[DPP]]*PAJAK[[#This Row],[PPN]]</f>
        <v>#VALUE!</v>
      </c>
      <c r="Q78" s="147" t="e">
        <f ca="1">PAJAK[[#This Row],[DPP]]+PAJAK[[#This Row],[PPN 11%]]</f>
        <v>#VALUE!</v>
      </c>
      <c r="R78" s="32" t="str">
        <f ca="1">IF(ISNUMBER(PAJAK[[#This Row],[//]]),PPN,"")</f>
        <v/>
      </c>
    </row>
    <row r="79" spans="1:18" x14ac:dyDescent="0.25">
      <c r="A79" s="33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28" t="str">
        <f ca="1">HYPERLINK("[NOTA_.XLSX]NOTA!c"&amp;PAJAK[[#This Row],[//]],IF(PAJAK[[#This Row],[//]]="","",INDEX(INDIRECT("NOTA["&amp;PAJAK[#Headers]&amp;"]"),PAJAK[[#This Row],[//]]-2)))</f>
        <v/>
      </c>
      <c r="C79" s="33" t="str">
        <f ca="1">IF(PAJAK[[#This Row],[//]]="","",INDEX(INDIRECT("NOTA["&amp;PAJAK[#Headers]&amp;"]"),PAJAK[[#This Row],[//]]-2))</f>
        <v/>
      </c>
      <c r="D79" s="33" t="e">
        <f ca="1">MATCH(PAJAK[[#This Row],[ID]],[4]!Table1[ID],0)</f>
        <v>#REF!</v>
      </c>
      <c r="E79" s="127" t="str">
        <f ca="1">IF(PAJAK[[#This Row],[ID]]="","",COUNTIF(NOTA[ID_H],PAJAK[[#This Row],[ID]]))</f>
        <v/>
      </c>
      <c r="F79" s="29" t="str">
        <f ca="1">IF(PAJAK[[#This Row],[//]]="","",INDEX(CONV[2],MATCH(INDEX(INDIRECT("NOTA["&amp;PAJAK[#Headers]&amp;"]"),PAJAK[[#This Row],[//]]-2),CONV[1],0),0))</f>
        <v/>
      </c>
      <c r="G79" s="31" t="str">
        <f ca="1">IF(PAJAK[[#This Row],[//]]="","",INDEX(NOTA[TGL_H],PAJAK[[#This Row],[//]]-2))</f>
        <v/>
      </c>
      <c r="H79" s="31" t="str">
        <f ca="1">IF(PAJAK[[#This Row],[//]]="","",INDEX(INDIRECT("NOTA["&amp;PAJAK[#Headers]&amp;"]"),PAJAK[[#This Row],[//]]-2))</f>
        <v/>
      </c>
      <c r="I79" s="30" t="str">
        <f ca="1">IF(PAJAK[[#This Row],[//]]="","",INDEX(INDIRECT("NOTA["&amp;PAJAK[#Headers]&amp;"]"),PAJAK[[#This Row],[//]]-2))</f>
        <v/>
      </c>
      <c r="J7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47" t="str">
        <f ca="1">IF(PAJAK[[#This Row],[//]]="","",SUMIF(NOTA[ID_H],PAJAK[[#This Row],[ID]],NOTA[JUMLAH]))</f>
        <v/>
      </c>
      <c r="L79" s="147" t="str">
        <f ca="1">IF(PAJAK[[#This Row],[//]]="","",SUMIF(NOTA[ID_H],PAJAK[[#This Row],[ID]],NOTA[DISC]))</f>
        <v/>
      </c>
      <c r="M79" s="147" t="e">
        <f ca="1">PAJAK[[#This Row],[SUB TOTAL]]-PAJAK[[#This Row],[DISKON]]</f>
        <v>#VALUE!</v>
      </c>
      <c r="N79" s="147" t="str">
        <f ca="1">IF(PAJAK[[#This Row],[//]]="","",INDEX(INDIRECT("NOTA["&amp;PAJAK[#Headers]&amp;"]"),PAJAK[[#This Row],[//]]-2+PAJAK[[#This Row],[QB]]-1))</f>
        <v/>
      </c>
      <c r="O79" s="147" t="e">
        <f ca="1">(PAJAK[[#This Row],[SUB T-DISC]]-PAJAK[[#This Row],[DISC DLL]])/111%</f>
        <v>#VALUE!</v>
      </c>
      <c r="P79" s="147" t="e">
        <f ca="1">PAJAK[[#This Row],[DPP]]*PAJAK[[#This Row],[PPN]]</f>
        <v>#VALUE!</v>
      </c>
      <c r="Q79" s="147" t="e">
        <f ca="1">PAJAK[[#This Row],[DPP]]+PAJAK[[#This Row],[PPN 11%]]</f>
        <v>#VALUE!</v>
      </c>
      <c r="R79" s="32" t="str">
        <f ca="1">IF(ISNUMBER(PAJAK[[#This Row],[//]]),PPN,"")</f>
        <v/>
      </c>
    </row>
    <row r="80" spans="1:18" x14ac:dyDescent="0.25">
      <c r="A80" s="3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8" t="str">
        <f ca="1">HYPERLINK("[NOTA_.XLSX]NOTA!c"&amp;PAJAK[[#This Row],[//]],IF(PAJAK[[#This Row],[//]]="","",INDEX(INDIRECT("NOTA["&amp;PAJAK[#Headers]&amp;"]"),PAJAK[[#This Row],[//]]-2)))</f>
        <v/>
      </c>
      <c r="C80" s="33" t="str">
        <f ca="1">IF(PAJAK[[#This Row],[//]]="","",INDEX(INDIRECT("NOTA["&amp;PAJAK[#Headers]&amp;"]"),PAJAK[[#This Row],[//]]-2))</f>
        <v/>
      </c>
      <c r="D80" s="33" t="e">
        <f ca="1">MATCH(PAJAK[[#This Row],[ID]],[4]!Table1[ID],0)</f>
        <v>#REF!</v>
      </c>
      <c r="E80" s="127" t="str">
        <f ca="1">IF(PAJAK[[#This Row],[ID]]="","",COUNTIF(NOTA[ID_H],PAJAK[[#This Row],[ID]]))</f>
        <v/>
      </c>
      <c r="F80" s="29" t="str">
        <f ca="1">IF(PAJAK[[#This Row],[//]]="","",INDEX(CONV[2],MATCH(INDEX(INDIRECT("NOTA["&amp;PAJAK[#Headers]&amp;"]"),PAJAK[[#This Row],[//]]-2),CONV[1],0),0))</f>
        <v/>
      </c>
      <c r="G80" s="31" t="str">
        <f ca="1">IF(PAJAK[[#This Row],[//]]="","",INDEX(NOTA[TGL_H],PAJAK[[#This Row],[//]]-2))</f>
        <v/>
      </c>
      <c r="H80" s="31" t="str">
        <f ca="1">IF(PAJAK[[#This Row],[//]]="","",INDEX(INDIRECT("NOTA["&amp;PAJAK[#Headers]&amp;"]"),PAJAK[[#This Row],[//]]-2))</f>
        <v/>
      </c>
      <c r="I80" s="30" t="str">
        <f ca="1">IF(PAJAK[[#This Row],[//]]="","",INDEX(INDIRECT("NOTA["&amp;PAJAK[#Headers]&amp;"]"),PAJAK[[#This Row],[//]]-2))</f>
        <v/>
      </c>
      <c r="J8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47" t="str">
        <f ca="1">IF(PAJAK[[#This Row],[//]]="","",SUMIF(NOTA[ID_H],PAJAK[[#This Row],[ID]],NOTA[JUMLAH]))</f>
        <v/>
      </c>
      <c r="L80" s="147" t="str">
        <f ca="1">IF(PAJAK[[#This Row],[//]]="","",SUMIF(NOTA[ID_H],PAJAK[[#This Row],[ID]],NOTA[DISC]))</f>
        <v/>
      </c>
      <c r="M80" s="147" t="e">
        <f ca="1">PAJAK[[#This Row],[SUB TOTAL]]-PAJAK[[#This Row],[DISKON]]</f>
        <v>#VALUE!</v>
      </c>
      <c r="N80" s="147" t="str">
        <f ca="1">IF(PAJAK[[#This Row],[//]]="","",INDEX(INDIRECT("NOTA["&amp;PAJAK[#Headers]&amp;"]"),PAJAK[[#This Row],[//]]-2+PAJAK[[#This Row],[QB]]-1))</f>
        <v/>
      </c>
      <c r="O80" s="147" t="e">
        <f ca="1">(PAJAK[[#This Row],[SUB T-DISC]]-PAJAK[[#This Row],[DISC DLL]])/111%</f>
        <v>#VALUE!</v>
      </c>
      <c r="P80" s="147" t="e">
        <f ca="1">PAJAK[[#This Row],[DPP]]*PAJAK[[#This Row],[PPN]]</f>
        <v>#VALUE!</v>
      </c>
      <c r="Q80" s="147" t="e">
        <f ca="1">PAJAK[[#This Row],[DPP]]+PAJAK[[#This Row],[PPN 11%]]</f>
        <v>#VALUE!</v>
      </c>
      <c r="R80" s="32" t="str">
        <f ca="1">IF(ISNUMBER(PAJAK[[#This Row],[//]]),PPN,"")</f>
        <v/>
      </c>
    </row>
    <row r="81" spans="1:18" x14ac:dyDescent="0.25">
      <c r="A81" s="3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8" t="str">
        <f ca="1">HYPERLINK("[NOTA_.XLSX]NOTA!c"&amp;PAJAK[[#This Row],[//]],IF(PAJAK[[#This Row],[//]]="","",INDEX(INDIRECT("NOTA["&amp;PAJAK[#Headers]&amp;"]"),PAJAK[[#This Row],[//]]-2)))</f>
        <v/>
      </c>
      <c r="C81" s="33" t="str">
        <f ca="1">IF(PAJAK[[#This Row],[//]]="","",INDEX(INDIRECT("NOTA["&amp;PAJAK[#Headers]&amp;"]"),PAJAK[[#This Row],[//]]-2))</f>
        <v/>
      </c>
      <c r="D81" s="33" t="e">
        <f ca="1">MATCH(PAJAK[[#This Row],[ID]],[4]!Table1[ID],0)</f>
        <v>#REF!</v>
      </c>
      <c r="E81" s="127" t="str">
        <f ca="1">IF(PAJAK[[#This Row],[ID]]="","",COUNTIF(NOTA[ID_H],PAJAK[[#This Row],[ID]]))</f>
        <v/>
      </c>
      <c r="F81" s="29" t="str">
        <f ca="1">IF(PAJAK[[#This Row],[//]]="","",INDEX(CONV[2],MATCH(INDEX(INDIRECT("NOTA["&amp;PAJAK[#Headers]&amp;"]"),PAJAK[[#This Row],[//]]-2),CONV[1],0),0))</f>
        <v/>
      </c>
      <c r="G81" s="31" t="str">
        <f ca="1">IF(PAJAK[[#This Row],[//]]="","",INDEX(NOTA[TGL_H],PAJAK[[#This Row],[//]]-2))</f>
        <v/>
      </c>
      <c r="H81" s="31" t="str">
        <f ca="1">IF(PAJAK[[#This Row],[//]]="","",INDEX(INDIRECT("NOTA["&amp;PAJAK[#Headers]&amp;"]"),PAJAK[[#This Row],[//]]-2))</f>
        <v/>
      </c>
      <c r="I81" s="30" t="str">
        <f ca="1">IF(PAJAK[[#This Row],[//]]="","",INDEX(INDIRECT("NOTA["&amp;PAJAK[#Headers]&amp;"]"),PAJAK[[#This Row],[//]]-2))</f>
        <v/>
      </c>
      <c r="J8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47" t="str">
        <f ca="1">IF(PAJAK[[#This Row],[//]]="","",SUMIF(NOTA[ID_H],PAJAK[[#This Row],[ID]],NOTA[JUMLAH]))</f>
        <v/>
      </c>
      <c r="L81" s="147" t="str">
        <f ca="1">IF(PAJAK[[#This Row],[//]]="","",SUMIF(NOTA[ID_H],PAJAK[[#This Row],[ID]],NOTA[DISC]))</f>
        <v/>
      </c>
      <c r="M81" s="147" t="e">
        <f ca="1">PAJAK[[#This Row],[SUB TOTAL]]-PAJAK[[#This Row],[DISKON]]</f>
        <v>#VALUE!</v>
      </c>
      <c r="N81" s="147" t="str">
        <f ca="1">IF(PAJAK[[#This Row],[//]]="","",INDEX(INDIRECT("NOTA["&amp;PAJAK[#Headers]&amp;"]"),PAJAK[[#This Row],[//]]-2+PAJAK[[#This Row],[QB]]-1))</f>
        <v/>
      </c>
      <c r="O81" s="147" t="e">
        <f ca="1">(PAJAK[[#This Row],[SUB T-DISC]]-PAJAK[[#This Row],[DISC DLL]])/111%</f>
        <v>#VALUE!</v>
      </c>
      <c r="P81" s="147" t="e">
        <f ca="1">PAJAK[[#This Row],[DPP]]*PAJAK[[#This Row],[PPN]]</f>
        <v>#VALUE!</v>
      </c>
      <c r="Q81" s="147" t="e">
        <f ca="1">PAJAK[[#This Row],[DPP]]+PAJAK[[#This Row],[PPN 11%]]</f>
        <v>#VALUE!</v>
      </c>
      <c r="R81" s="32" t="str">
        <f ca="1">IF(ISNUMBER(PAJAK[[#This Row],[//]]),PPN,"")</f>
        <v/>
      </c>
    </row>
    <row r="82" spans="1:18" x14ac:dyDescent="0.25">
      <c r="A82" s="33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28" t="str">
        <f ca="1">HYPERLINK("[NOTA_.XLSX]NOTA!c"&amp;PAJAK[[#This Row],[//]],IF(PAJAK[[#This Row],[//]]="","",INDEX(INDIRECT("NOTA["&amp;PAJAK[#Headers]&amp;"]"),PAJAK[[#This Row],[//]]-2)))</f>
        <v/>
      </c>
      <c r="C82" s="33" t="str">
        <f ca="1">IF(PAJAK[[#This Row],[//]]="","",INDEX(INDIRECT("NOTA["&amp;PAJAK[#Headers]&amp;"]"),PAJAK[[#This Row],[//]]-2))</f>
        <v/>
      </c>
      <c r="D82" s="33" t="e">
        <f ca="1">MATCH(PAJAK[[#This Row],[ID]],[4]!Table1[ID],0)</f>
        <v>#REF!</v>
      </c>
      <c r="E82" s="127" t="str">
        <f ca="1">IF(PAJAK[[#This Row],[ID]]="","",COUNTIF(NOTA[ID_H],PAJAK[[#This Row],[ID]]))</f>
        <v/>
      </c>
      <c r="F82" s="29" t="str">
        <f ca="1">IF(PAJAK[[#This Row],[//]]="","",INDEX(CONV[2],MATCH(INDEX(INDIRECT("NOTA["&amp;PAJAK[#Headers]&amp;"]"),PAJAK[[#This Row],[//]]-2),CONV[1],0),0))</f>
        <v/>
      </c>
      <c r="G82" s="31" t="str">
        <f ca="1">IF(PAJAK[[#This Row],[//]]="","",INDEX(NOTA[TGL_H],PAJAK[[#This Row],[//]]-2))</f>
        <v/>
      </c>
      <c r="H82" s="31" t="str">
        <f ca="1">IF(PAJAK[[#This Row],[//]]="","",INDEX(INDIRECT("NOTA["&amp;PAJAK[#Headers]&amp;"]"),PAJAK[[#This Row],[//]]-2))</f>
        <v/>
      </c>
      <c r="I82" s="30" t="str">
        <f ca="1">IF(PAJAK[[#This Row],[//]]="","",INDEX(INDIRECT("NOTA["&amp;PAJAK[#Headers]&amp;"]"),PAJAK[[#This Row],[//]]-2))</f>
        <v/>
      </c>
      <c r="J8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47" t="str">
        <f ca="1">IF(PAJAK[[#This Row],[//]]="","",SUMIF(NOTA[ID_H],PAJAK[[#This Row],[ID]],NOTA[JUMLAH]))</f>
        <v/>
      </c>
      <c r="L82" s="147" t="str">
        <f ca="1">IF(PAJAK[[#This Row],[//]]="","",SUMIF(NOTA[ID_H],PAJAK[[#This Row],[ID]],NOTA[DISC]))</f>
        <v/>
      </c>
      <c r="M82" s="147" t="e">
        <f ca="1">PAJAK[[#This Row],[SUB TOTAL]]-PAJAK[[#This Row],[DISKON]]</f>
        <v>#VALUE!</v>
      </c>
      <c r="N82" s="147" t="str">
        <f ca="1">IF(PAJAK[[#This Row],[//]]="","",INDEX(INDIRECT("NOTA["&amp;PAJAK[#Headers]&amp;"]"),PAJAK[[#This Row],[//]]-2+PAJAK[[#This Row],[QB]]-1))</f>
        <v/>
      </c>
      <c r="O82" s="147" t="e">
        <f ca="1">(PAJAK[[#This Row],[SUB T-DISC]]-PAJAK[[#This Row],[DISC DLL]])/111%</f>
        <v>#VALUE!</v>
      </c>
      <c r="P82" s="147" t="e">
        <f ca="1">PAJAK[[#This Row],[DPP]]*PAJAK[[#This Row],[PPN]]</f>
        <v>#VALUE!</v>
      </c>
      <c r="Q82" s="147" t="e">
        <f ca="1">PAJAK[[#This Row],[DPP]]+PAJAK[[#This Row],[PPN 11%]]</f>
        <v>#VALUE!</v>
      </c>
      <c r="R82" s="32" t="str">
        <f ca="1">IF(ISNUMBER(PAJAK[[#This Row],[//]]),PPN,"")</f>
        <v/>
      </c>
    </row>
    <row r="83" spans="1:18" x14ac:dyDescent="0.25">
      <c r="A83" s="3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8" t="str">
        <f ca="1">HYPERLINK("[NOTA_.XLSX]NOTA!c"&amp;PAJAK[[#This Row],[//]],IF(PAJAK[[#This Row],[//]]="","",INDEX(INDIRECT("NOTA["&amp;PAJAK[#Headers]&amp;"]"),PAJAK[[#This Row],[//]]-2)))</f>
        <v/>
      </c>
      <c r="C83" s="33" t="str">
        <f ca="1">IF(PAJAK[[#This Row],[//]]="","",INDEX(INDIRECT("NOTA["&amp;PAJAK[#Headers]&amp;"]"),PAJAK[[#This Row],[//]]-2))</f>
        <v/>
      </c>
      <c r="D83" s="33" t="e">
        <f ca="1">MATCH(PAJAK[[#This Row],[ID]],[4]!Table1[ID],0)</f>
        <v>#REF!</v>
      </c>
      <c r="E83" s="127" t="str">
        <f ca="1">IF(PAJAK[[#This Row],[ID]]="","",COUNTIF(NOTA[ID_H],PAJAK[[#This Row],[ID]]))</f>
        <v/>
      </c>
      <c r="F83" s="29" t="str">
        <f ca="1">IF(PAJAK[[#This Row],[//]]="","",INDEX(CONV[2],MATCH(INDEX(INDIRECT("NOTA["&amp;PAJAK[#Headers]&amp;"]"),PAJAK[[#This Row],[//]]-2),CONV[1],0),0))</f>
        <v/>
      </c>
      <c r="G83" s="31" t="str">
        <f ca="1">IF(PAJAK[[#This Row],[//]]="","",INDEX(NOTA[TGL_H],PAJAK[[#This Row],[//]]-2))</f>
        <v/>
      </c>
      <c r="H83" s="31" t="str">
        <f ca="1">IF(PAJAK[[#This Row],[//]]="","",INDEX(INDIRECT("NOTA["&amp;PAJAK[#Headers]&amp;"]"),PAJAK[[#This Row],[//]]-2))</f>
        <v/>
      </c>
      <c r="I83" s="30" t="str">
        <f ca="1">IF(PAJAK[[#This Row],[//]]="","",INDEX(INDIRECT("NOTA["&amp;PAJAK[#Headers]&amp;"]"),PAJAK[[#This Row],[//]]-2))</f>
        <v/>
      </c>
      <c r="J8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47" t="str">
        <f ca="1">IF(PAJAK[[#This Row],[//]]="","",SUMIF(NOTA[ID_H],PAJAK[[#This Row],[ID]],NOTA[JUMLAH]))</f>
        <v/>
      </c>
      <c r="L83" s="147" t="str">
        <f ca="1">IF(PAJAK[[#This Row],[//]]="","",SUMIF(NOTA[ID_H],PAJAK[[#This Row],[ID]],NOTA[DISC]))</f>
        <v/>
      </c>
      <c r="M83" s="147" t="e">
        <f ca="1">PAJAK[[#This Row],[SUB TOTAL]]-PAJAK[[#This Row],[DISKON]]</f>
        <v>#VALUE!</v>
      </c>
      <c r="N83" s="147" t="str">
        <f ca="1">IF(PAJAK[[#This Row],[//]]="","",INDEX(INDIRECT("NOTA["&amp;PAJAK[#Headers]&amp;"]"),PAJAK[[#This Row],[//]]-2+PAJAK[[#This Row],[QB]]-1))</f>
        <v/>
      </c>
      <c r="O83" s="147" t="e">
        <f ca="1">(PAJAK[[#This Row],[SUB T-DISC]]-PAJAK[[#This Row],[DISC DLL]])/111%</f>
        <v>#VALUE!</v>
      </c>
      <c r="P83" s="147" t="e">
        <f ca="1">PAJAK[[#This Row],[DPP]]*PAJAK[[#This Row],[PPN]]</f>
        <v>#VALUE!</v>
      </c>
      <c r="Q83" s="147" t="e">
        <f ca="1">PAJAK[[#This Row],[DPP]]+PAJAK[[#This Row],[PPN 11%]]</f>
        <v>#VALUE!</v>
      </c>
      <c r="R83" s="32" t="str">
        <f ca="1">IF(ISNUMBER(PAJAK[[#This Row],[//]]),PPN,"")</f>
        <v/>
      </c>
    </row>
    <row r="84" spans="1:18" x14ac:dyDescent="0.25">
      <c r="A84" s="2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9" t="str">
        <f ca="1">HYPERLINK("[NOTA_.XLSX]NOTA!c"&amp;PAJAK[[#This Row],[//]],IF(PAJAK[[#This Row],[//]]="","",INDEX(INDIRECT("NOTA["&amp;PAJAK[#Headers]&amp;"]"),PAJAK[[#This Row],[//]]-2)))</f>
        <v/>
      </c>
      <c r="C84" s="29" t="str">
        <f ca="1">IF(PAJAK[[#This Row],[//]]="","",INDEX(INDIRECT("NOTA["&amp;PAJAK[#Headers]&amp;"]"),PAJAK[[#This Row],[//]]-2))</f>
        <v/>
      </c>
      <c r="D84" s="29" t="e">
        <f ca="1">MATCH(PAJAK[[#This Row],[ID]],[4]!Table1[ID],0)</f>
        <v>#REF!</v>
      </c>
      <c r="E84" s="30" t="str">
        <f ca="1">IF(PAJAK[[#This Row],[ID]]="","",COUNTIF(NOTA[ID_H],PAJAK[[#This Row],[ID]]))</f>
        <v/>
      </c>
      <c r="F84" s="29" t="str">
        <f ca="1">IF(PAJAK[[#This Row],[//]]="","",INDEX(CONV[2],MATCH(INDEX(INDIRECT("NOTA["&amp;PAJAK[#Headers]&amp;"]"),PAJAK[[#This Row],[//]]-2),CONV[1],0),0))</f>
        <v/>
      </c>
      <c r="G84" s="31" t="str">
        <f ca="1">IF(PAJAK[[#This Row],[//]]="","",INDEX(NOTA[TGL_H],PAJAK[[#This Row],[//]]-2))</f>
        <v/>
      </c>
      <c r="H84" s="31" t="str">
        <f ca="1">IF(PAJAK[[#This Row],[//]]="","",INDEX(INDIRECT("NOTA["&amp;PAJAK[#Headers]&amp;"]"),PAJAK[[#This Row],[//]]-2))</f>
        <v/>
      </c>
      <c r="I84" s="30" t="str">
        <f ca="1">IF(PAJAK[[#This Row],[//]]="","",INDEX(INDIRECT("NOTA["&amp;PAJAK[#Headers]&amp;"]"),PAJAK[[#This Row],[//]]-2))</f>
        <v/>
      </c>
      <c r="J8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47" t="str">
        <f ca="1">IF(PAJAK[[#This Row],[//]]="","",SUMIF(NOTA[ID_H],PAJAK[[#This Row],[ID]],NOTA[JUMLAH]))</f>
        <v/>
      </c>
      <c r="L84" s="147" t="str">
        <f ca="1">IF(PAJAK[[#This Row],[//]]="","",SUMIF(NOTA[ID_H],PAJAK[[#This Row],[ID]],NOTA[DISC]))</f>
        <v/>
      </c>
      <c r="M84" s="147" t="e">
        <f ca="1">PAJAK[[#This Row],[SUB TOTAL]]-PAJAK[[#This Row],[DISKON]]</f>
        <v>#VALUE!</v>
      </c>
      <c r="N84" s="147" t="str">
        <f ca="1">IF(PAJAK[[#This Row],[//]]="","",INDEX(INDIRECT("NOTA["&amp;PAJAK[#Headers]&amp;"]"),PAJAK[[#This Row],[//]]-2+PAJAK[[#This Row],[QB]]-1))</f>
        <v/>
      </c>
      <c r="O84" s="147" t="e">
        <f ca="1">(PAJAK[[#This Row],[SUB T-DISC]]-PAJAK[[#This Row],[DISC DLL]])/111%</f>
        <v>#VALUE!</v>
      </c>
      <c r="P84" s="147" t="e">
        <f ca="1">PAJAK[[#This Row],[DPP]]*PAJAK[[#This Row],[PPN]]</f>
        <v>#VALUE!</v>
      </c>
      <c r="Q84" s="147" t="e">
        <f ca="1">PAJAK[[#This Row],[DPP]]+PAJAK[[#This Row],[PPN 11%]]</f>
        <v>#VALUE!</v>
      </c>
      <c r="R84" s="32" t="str">
        <f ca="1">IF(ISNUMBER(PAJAK[[#This Row],[//]]),PPN,"")</f>
        <v/>
      </c>
    </row>
    <row r="85" spans="1:18" x14ac:dyDescent="0.25">
      <c r="A85" s="33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28" t="str">
        <f ca="1">HYPERLINK("[NOTA_.XLSX]NOTA!c"&amp;PAJAK[[#This Row],[//]],IF(PAJAK[[#This Row],[//]]="","",INDEX(INDIRECT("NOTA["&amp;PAJAK[#Headers]&amp;"]"),PAJAK[[#This Row],[//]]-2)))</f>
        <v/>
      </c>
      <c r="C85" s="33" t="str">
        <f ca="1">IF(PAJAK[[#This Row],[//]]="","",INDEX(INDIRECT("NOTA["&amp;PAJAK[#Headers]&amp;"]"),PAJAK[[#This Row],[//]]-2))</f>
        <v/>
      </c>
      <c r="D85" s="33" t="e">
        <f ca="1">MATCH(PAJAK[[#This Row],[ID]],[4]!Table1[ID],0)</f>
        <v>#REF!</v>
      </c>
      <c r="E85" s="127" t="str">
        <f ca="1">IF(PAJAK[[#This Row],[ID]]="","",COUNTIF(NOTA[ID_H],PAJAK[[#This Row],[ID]]))</f>
        <v/>
      </c>
      <c r="F85" s="29" t="str">
        <f ca="1">IF(PAJAK[[#This Row],[//]]="","",INDEX(CONV[2],MATCH(INDEX(INDIRECT("NOTA["&amp;PAJAK[#Headers]&amp;"]"),PAJAK[[#This Row],[//]]-2),CONV[1],0),0))</f>
        <v/>
      </c>
      <c r="G85" s="31" t="str">
        <f ca="1">IF(PAJAK[[#This Row],[//]]="","",INDEX(NOTA[TGL_H],PAJAK[[#This Row],[//]]-2))</f>
        <v/>
      </c>
      <c r="H85" s="31" t="str">
        <f ca="1">IF(PAJAK[[#This Row],[//]]="","",INDEX(INDIRECT("NOTA["&amp;PAJAK[#Headers]&amp;"]"),PAJAK[[#This Row],[//]]-2))</f>
        <v/>
      </c>
      <c r="I85" s="30" t="str">
        <f ca="1">IF(PAJAK[[#This Row],[//]]="","",INDEX(INDIRECT("NOTA["&amp;PAJAK[#Headers]&amp;"]"),PAJAK[[#This Row],[//]]-2))</f>
        <v/>
      </c>
      <c r="J8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47" t="str">
        <f ca="1">IF(PAJAK[[#This Row],[//]]="","",SUMIF(NOTA[ID_H],PAJAK[[#This Row],[ID]],NOTA[JUMLAH]))</f>
        <v/>
      </c>
      <c r="L85" s="147" t="str">
        <f ca="1">IF(PAJAK[[#This Row],[//]]="","",SUMIF(NOTA[ID_H],PAJAK[[#This Row],[ID]],NOTA[DISC]))</f>
        <v/>
      </c>
      <c r="M85" s="147" t="e">
        <f ca="1">PAJAK[[#This Row],[SUB TOTAL]]-PAJAK[[#This Row],[DISKON]]</f>
        <v>#VALUE!</v>
      </c>
      <c r="N85" s="147" t="str">
        <f ca="1">IF(PAJAK[[#This Row],[//]]="","",INDEX(INDIRECT("NOTA["&amp;PAJAK[#Headers]&amp;"]"),PAJAK[[#This Row],[//]]-2+PAJAK[[#This Row],[QB]]-1))</f>
        <v/>
      </c>
      <c r="O85" s="147" t="e">
        <f ca="1">(PAJAK[[#This Row],[SUB T-DISC]]-PAJAK[[#This Row],[DISC DLL]])/111%</f>
        <v>#VALUE!</v>
      </c>
      <c r="P85" s="147" t="e">
        <f ca="1">PAJAK[[#This Row],[DPP]]*PAJAK[[#This Row],[PPN]]</f>
        <v>#VALUE!</v>
      </c>
      <c r="Q85" s="147" t="e">
        <f ca="1">PAJAK[[#This Row],[DPP]]+PAJAK[[#This Row],[PPN 11%]]</f>
        <v>#VALUE!</v>
      </c>
      <c r="R85" s="32" t="str">
        <f ca="1">IF(ISNUMBER(PAJAK[[#This Row],[//]]),PPN,"")</f>
        <v/>
      </c>
    </row>
    <row r="86" spans="1:18" x14ac:dyDescent="0.25">
      <c r="A86" s="33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28" t="str">
        <f ca="1">HYPERLINK("[NOTA_.XLSX]NOTA!c"&amp;PAJAK[[#This Row],[//]],IF(PAJAK[[#This Row],[//]]="","",INDEX(INDIRECT("NOTA["&amp;PAJAK[#Headers]&amp;"]"),PAJAK[[#This Row],[//]]-2)))</f>
        <v/>
      </c>
      <c r="C86" s="33" t="str">
        <f ca="1">IF(PAJAK[[#This Row],[//]]="","",INDEX(INDIRECT("NOTA["&amp;PAJAK[#Headers]&amp;"]"),PAJAK[[#This Row],[//]]-2))</f>
        <v/>
      </c>
      <c r="D86" s="33" t="e">
        <f ca="1">MATCH(PAJAK[[#This Row],[ID]],[4]!Table1[ID],0)</f>
        <v>#REF!</v>
      </c>
      <c r="E86" s="127" t="str">
        <f ca="1">IF(PAJAK[[#This Row],[ID]]="","",COUNTIF(NOTA[ID_H],PAJAK[[#This Row],[ID]]))</f>
        <v/>
      </c>
      <c r="F86" s="29" t="str">
        <f ca="1">IF(PAJAK[[#This Row],[//]]="","",INDEX(CONV[2],MATCH(INDEX(INDIRECT("NOTA["&amp;PAJAK[#Headers]&amp;"]"),PAJAK[[#This Row],[//]]-2),CONV[1],0),0))</f>
        <v/>
      </c>
      <c r="G86" s="31" t="str">
        <f ca="1">IF(PAJAK[[#This Row],[//]]="","",INDEX(NOTA[TGL_H],PAJAK[[#This Row],[//]]-2))</f>
        <v/>
      </c>
      <c r="H86" s="31" t="str">
        <f ca="1">IF(PAJAK[[#This Row],[//]]="","",INDEX(INDIRECT("NOTA["&amp;PAJAK[#Headers]&amp;"]"),PAJAK[[#This Row],[//]]-2))</f>
        <v/>
      </c>
      <c r="I86" s="30" t="str">
        <f ca="1">IF(PAJAK[[#This Row],[//]]="","",INDEX(INDIRECT("NOTA["&amp;PAJAK[#Headers]&amp;"]"),PAJAK[[#This Row],[//]]-2))</f>
        <v/>
      </c>
      <c r="J8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47" t="str">
        <f ca="1">IF(PAJAK[[#This Row],[//]]="","",SUMIF(NOTA[ID_H],PAJAK[[#This Row],[ID]],NOTA[JUMLAH]))</f>
        <v/>
      </c>
      <c r="L86" s="147" t="str">
        <f ca="1">IF(PAJAK[[#This Row],[//]]="","",SUMIF(NOTA[ID_H],PAJAK[[#This Row],[ID]],NOTA[DISC]))</f>
        <v/>
      </c>
      <c r="M86" s="147" t="e">
        <f ca="1">PAJAK[[#This Row],[SUB TOTAL]]-PAJAK[[#This Row],[DISKON]]</f>
        <v>#VALUE!</v>
      </c>
      <c r="N86" s="147" t="str">
        <f ca="1">IF(PAJAK[[#This Row],[//]]="","",INDEX(INDIRECT("NOTA["&amp;PAJAK[#Headers]&amp;"]"),PAJAK[[#This Row],[//]]-2+PAJAK[[#This Row],[QB]]-1))</f>
        <v/>
      </c>
      <c r="O86" s="147" t="e">
        <f ca="1">(PAJAK[[#This Row],[SUB T-DISC]]-PAJAK[[#This Row],[DISC DLL]])/111%</f>
        <v>#VALUE!</v>
      </c>
      <c r="P86" s="147" t="e">
        <f ca="1">PAJAK[[#This Row],[DPP]]*PAJAK[[#This Row],[PPN]]</f>
        <v>#VALUE!</v>
      </c>
      <c r="Q86" s="147" t="e">
        <f ca="1">PAJAK[[#This Row],[DPP]]+PAJAK[[#This Row],[PPN 11%]]</f>
        <v>#VALUE!</v>
      </c>
      <c r="R86" s="32" t="str">
        <f ca="1">IF(ISNUMBER(PAJAK[[#This Row],[//]]),PPN,"")</f>
        <v/>
      </c>
    </row>
    <row r="87" spans="1:18" x14ac:dyDescent="0.25">
      <c r="A87" s="2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9" t="str">
        <f ca="1">HYPERLINK("[NOTA_.XLSX]NOTA!c"&amp;PAJAK[[#This Row],[//]],IF(PAJAK[[#This Row],[//]]="","",INDEX(INDIRECT("NOTA["&amp;PAJAK[#Headers]&amp;"]"),PAJAK[[#This Row],[//]]-2)))</f>
        <v/>
      </c>
      <c r="C87" s="29" t="str">
        <f ca="1">IF(PAJAK[[#This Row],[//]]="","",INDEX(INDIRECT("NOTA["&amp;PAJAK[#Headers]&amp;"]"),PAJAK[[#This Row],[//]]-2))</f>
        <v/>
      </c>
      <c r="D87" s="29" t="e">
        <f ca="1">MATCH(PAJAK[[#This Row],[ID]],[4]!Table1[ID],0)</f>
        <v>#REF!</v>
      </c>
      <c r="E87" s="30" t="str">
        <f ca="1">IF(PAJAK[[#This Row],[ID]]="","",COUNTIF(NOTA[ID_H],PAJAK[[#This Row],[ID]]))</f>
        <v/>
      </c>
      <c r="F87" s="29" t="str">
        <f ca="1">IF(PAJAK[[#This Row],[//]]="","",INDEX(CONV[2],MATCH(INDEX(INDIRECT("NOTA["&amp;PAJAK[#Headers]&amp;"]"),PAJAK[[#This Row],[//]]-2),CONV[1],0),0))</f>
        <v/>
      </c>
      <c r="G87" s="31" t="str">
        <f ca="1">IF(PAJAK[[#This Row],[//]]="","",INDEX(NOTA[TGL_H],PAJAK[[#This Row],[//]]-2))</f>
        <v/>
      </c>
      <c r="H87" s="31" t="str">
        <f ca="1">IF(PAJAK[[#This Row],[//]]="","",INDEX(INDIRECT("NOTA["&amp;PAJAK[#Headers]&amp;"]"),PAJAK[[#This Row],[//]]-2))</f>
        <v/>
      </c>
      <c r="I87" s="30" t="str">
        <f ca="1">IF(PAJAK[[#This Row],[//]]="","",INDEX(INDIRECT("NOTA["&amp;PAJAK[#Headers]&amp;"]"),PAJAK[[#This Row],[//]]-2))</f>
        <v/>
      </c>
      <c r="J8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47" t="str">
        <f ca="1">IF(PAJAK[[#This Row],[//]]="","",SUMIF(NOTA[ID_H],PAJAK[[#This Row],[ID]],NOTA[JUMLAH]))</f>
        <v/>
      </c>
      <c r="L87" s="147" t="str">
        <f ca="1">IF(PAJAK[[#This Row],[//]]="","",SUMIF(NOTA[ID_H],PAJAK[[#This Row],[ID]],NOTA[DISC]))</f>
        <v/>
      </c>
      <c r="M87" s="147" t="e">
        <f ca="1">PAJAK[[#This Row],[SUB TOTAL]]-PAJAK[[#This Row],[DISKON]]</f>
        <v>#VALUE!</v>
      </c>
      <c r="N87" s="147" t="str">
        <f ca="1">IF(PAJAK[[#This Row],[//]]="","",INDEX(INDIRECT("NOTA["&amp;PAJAK[#Headers]&amp;"]"),PAJAK[[#This Row],[//]]-2+PAJAK[[#This Row],[QB]]-1))</f>
        <v/>
      </c>
      <c r="O87" s="147" t="e">
        <f ca="1">(PAJAK[[#This Row],[SUB T-DISC]]-PAJAK[[#This Row],[DISC DLL]])/111%</f>
        <v>#VALUE!</v>
      </c>
      <c r="P87" s="147" t="e">
        <f ca="1">PAJAK[[#This Row],[DPP]]*PAJAK[[#This Row],[PPN]]</f>
        <v>#VALUE!</v>
      </c>
      <c r="Q87" s="147" t="e">
        <f ca="1">PAJAK[[#This Row],[DPP]]+PAJAK[[#This Row],[PPN 11%]]</f>
        <v>#VALUE!</v>
      </c>
      <c r="R87" s="32" t="str">
        <f ca="1">IF(ISNUMBER(PAJAK[[#This Row],[//]]),PPN,"")</f>
        <v/>
      </c>
    </row>
    <row r="88" spans="1:18" x14ac:dyDescent="0.25">
      <c r="A88" s="33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28" t="str">
        <f ca="1">HYPERLINK("[NOTA_.XLSX]NOTA!c"&amp;PAJAK[[#This Row],[//]],IF(PAJAK[[#This Row],[//]]="","",INDEX(INDIRECT("NOTA["&amp;PAJAK[#Headers]&amp;"]"),PAJAK[[#This Row],[//]]-2)))</f>
        <v/>
      </c>
      <c r="C88" s="33" t="str">
        <f ca="1">IF(PAJAK[[#This Row],[//]]="","",INDEX(INDIRECT("NOTA["&amp;PAJAK[#Headers]&amp;"]"),PAJAK[[#This Row],[//]]-2))</f>
        <v/>
      </c>
      <c r="D88" s="33" t="e">
        <f ca="1">MATCH(PAJAK[[#This Row],[ID]],[4]!Table1[ID],0)</f>
        <v>#REF!</v>
      </c>
      <c r="E88" s="127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7" t="str">
        <f ca="1">IF(PAJAK[[#This Row],[//]]="","",SUMIF(NOTA[ID_H],PAJAK[[#This Row],[ID]],NOTA[JUMLAH]))</f>
        <v/>
      </c>
      <c r="L88" s="147" t="str">
        <f ca="1">IF(PAJAK[[#This Row],[//]]="","",SUMIF(NOTA[ID_H],PAJAK[[#This Row],[ID]],NOTA[DISC]))</f>
        <v/>
      </c>
      <c r="M88" s="147" t="e">
        <f ca="1">PAJAK[[#This Row],[SUB TOTAL]]-PAJAK[[#This Row],[DISKON]]</f>
        <v>#VALUE!</v>
      </c>
      <c r="N88" s="147" t="str">
        <f ca="1">IF(PAJAK[[#This Row],[//]]="","",INDEX(INDIRECT("NOTA["&amp;PAJAK[#Headers]&amp;"]"),PAJAK[[#This Row],[//]]-2+PAJAK[[#This Row],[QB]]-1))</f>
        <v/>
      </c>
      <c r="O88" s="147" t="e">
        <f ca="1">(PAJAK[[#This Row],[SUB T-DISC]]-PAJAK[[#This Row],[DISC DLL]])/111%</f>
        <v>#VALUE!</v>
      </c>
      <c r="P88" s="147" t="e">
        <f ca="1">PAJAK[[#This Row],[DPP]]*PAJAK[[#This Row],[PPN]]</f>
        <v>#VALUE!</v>
      </c>
      <c r="Q88" s="147" t="e">
        <f ca="1">PAJAK[[#This Row],[DPP]]+PAJAK[[#This Row],[PPN 11%]]</f>
        <v>#VALUE!</v>
      </c>
      <c r="R88" s="32" t="str">
        <f ca="1">IF(ISNUMBER(PAJAK[[#This Row],[//]]),PPN,"")</f>
        <v/>
      </c>
    </row>
    <row r="89" spans="1:18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8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 t="e">
        <f ca="1">MATCH(PAJAK[[#This Row],[ID]],[4]!Table1[ID],0)</f>
        <v>#REF!</v>
      </c>
      <c r="E89" s="127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7" t="str">
        <f ca="1">IF(PAJAK[[#This Row],[//]]="","",SUMIF(NOTA[ID_H],PAJAK[[#This Row],[ID]],NOTA[JUMLAH]))</f>
        <v/>
      </c>
      <c r="L89" s="147" t="str">
        <f ca="1">IF(PAJAK[[#This Row],[//]]="","",SUMIF(NOTA[ID_H],PAJAK[[#This Row],[ID]],NOTA[DISC]))</f>
        <v/>
      </c>
      <c r="M89" s="147" t="e">
        <f ca="1">PAJAK[[#This Row],[SUB TOTAL]]-PAJAK[[#This Row],[DISKON]]</f>
        <v>#VALUE!</v>
      </c>
      <c r="N89" s="147" t="str">
        <f ca="1">IF(PAJAK[[#This Row],[//]]="","",INDEX(INDIRECT("NOTA["&amp;PAJAK[#Headers]&amp;"]"),PAJAK[[#This Row],[//]]-2+PAJAK[[#This Row],[QB]]-1))</f>
        <v/>
      </c>
      <c r="O89" s="147" t="e">
        <f ca="1">(PAJAK[[#This Row],[SUB T-DISC]]-PAJAK[[#This Row],[DISC DLL]])/111%</f>
        <v>#VALUE!</v>
      </c>
      <c r="P89" s="147" t="e">
        <f ca="1">PAJAK[[#This Row],[DPP]]*PAJAK[[#This Row],[PPN]]</f>
        <v>#VALUE!</v>
      </c>
      <c r="Q89" s="147" t="e">
        <f ca="1">PAJAK[[#This Row],[DPP]]+PAJAK[[#This Row],[PPN 11%]]</f>
        <v>#VALUE!</v>
      </c>
      <c r="R89" s="32" t="str">
        <f ca="1">IF(ISNUMBER(PAJAK[[#This Row],[//]]),PPN,"")</f>
        <v/>
      </c>
    </row>
    <row r="90" spans="1:18" x14ac:dyDescent="0.25">
      <c r="A90" s="2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9" t="str">
        <f ca="1">HYPERLINK("[NOTA_.XLSX]NOTA!c"&amp;PAJAK[[#This Row],[//]],IF(PAJAK[[#This Row],[//]]="","",INDEX(INDIRECT("NOTA["&amp;PAJAK[#Headers]&amp;"]"),PAJAK[[#This Row],[//]]-2)))</f>
        <v/>
      </c>
      <c r="C90" s="29" t="str">
        <f ca="1">IF(PAJAK[[#This Row],[//]]="","",INDEX(INDIRECT("NOTA["&amp;PAJAK[#Headers]&amp;"]"),PAJAK[[#This Row],[//]]-2))</f>
        <v/>
      </c>
      <c r="D90" s="29" t="e">
        <f ca="1">MATCH(PAJAK[[#This Row],[ID]],[4]!Table1[ID],0)</f>
        <v>#REF!</v>
      </c>
      <c r="E90" s="30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7" t="str">
        <f ca="1">IF(PAJAK[[#This Row],[//]]="","",SUMIF(NOTA[ID_H],PAJAK[[#This Row],[ID]],NOTA[JUMLAH]))</f>
        <v/>
      </c>
      <c r="L90" s="147" t="str">
        <f ca="1">IF(PAJAK[[#This Row],[//]]="","",SUMIF(NOTA[ID_H],PAJAK[[#This Row],[ID]],NOTA[DISC]))</f>
        <v/>
      </c>
      <c r="M90" s="147" t="e">
        <f ca="1">PAJAK[[#This Row],[SUB TOTAL]]-PAJAK[[#This Row],[DISKON]]</f>
        <v>#VALUE!</v>
      </c>
      <c r="N90" s="147" t="str">
        <f ca="1">IF(PAJAK[[#This Row],[//]]="","",INDEX(INDIRECT("NOTA["&amp;PAJAK[#Headers]&amp;"]"),PAJAK[[#This Row],[//]]-2+PAJAK[[#This Row],[QB]]-1))</f>
        <v/>
      </c>
      <c r="O90" s="147" t="e">
        <f ca="1">(PAJAK[[#This Row],[SUB T-DISC]]-PAJAK[[#This Row],[DISC DLL]])/111%</f>
        <v>#VALUE!</v>
      </c>
      <c r="P90" s="147" t="e">
        <f ca="1">PAJAK[[#This Row],[DPP]]*PAJAK[[#This Row],[PPN]]</f>
        <v>#VALUE!</v>
      </c>
      <c r="Q90" s="147" t="e">
        <f ca="1">PAJAK[[#This Row],[DPP]]+PAJAK[[#This Row],[PPN 11%]]</f>
        <v>#VALUE!</v>
      </c>
      <c r="R90" s="32" t="str">
        <f ca="1">IF(ISNUMBER(PAJAK[[#This Row],[//]]),PPN,"")</f>
        <v/>
      </c>
    </row>
    <row r="91" spans="1:18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8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 t="e">
        <f ca="1">MATCH(PAJAK[[#This Row],[ID]],[4]!Table1[ID],0)</f>
        <v>#REF!</v>
      </c>
      <c r="E91" s="127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7" t="str">
        <f ca="1">IF(PAJAK[[#This Row],[//]]="","",SUMIF(NOTA[ID_H],PAJAK[[#This Row],[ID]],NOTA[JUMLAH]))</f>
        <v/>
      </c>
      <c r="L91" s="147" t="str">
        <f ca="1">IF(PAJAK[[#This Row],[//]]="","",SUMIF(NOTA[ID_H],PAJAK[[#This Row],[ID]],NOTA[DISC]))</f>
        <v/>
      </c>
      <c r="M91" s="147" t="e">
        <f ca="1">PAJAK[[#This Row],[SUB TOTAL]]-PAJAK[[#This Row],[DISKON]]</f>
        <v>#VALUE!</v>
      </c>
      <c r="N91" s="147" t="str">
        <f ca="1">IF(PAJAK[[#This Row],[//]]="","",INDEX(INDIRECT("NOTA["&amp;PAJAK[#Headers]&amp;"]"),PAJAK[[#This Row],[//]]-2+PAJAK[[#This Row],[QB]]-1))</f>
        <v/>
      </c>
      <c r="O91" s="147" t="e">
        <f ca="1">(PAJAK[[#This Row],[SUB T-DISC]]-PAJAK[[#This Row],[DISC DLL]])/111%</f>
        <v>#VALUE!</v>
      </c>
      <c r="P91" s="147" t="e">
        <f ca="1">PAJAK[[#This Row],[DPP]]*PAJAK[[#This Row],[PPN]]</f>
        <v>#VALUE!</v>
      </c>
      <c r="Q91" s="147" t="e">
        <f ca="1">PAJAK[[#This Row],[DPP]]+PAJAK[[#This Row],[PPN 11%]]</f>
        <v>#VALUE!</v>
      </c>
      <c r="R91" s="32" t="str">
        <f ca="1">IF(ISNUMBER(PAJAK[[#This Row],[//]]),PPN,"")</f>
        <v/>
      </c>
    </row>
    <row r="92" spans="1:18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8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 t="e">
        <f ca="1">MATCH(PAJAK[[#This Row],[ID]],[4]!Table1[ID],0)</f>
        <v>#REF!</v>
      </c>
      <c r="E92" s="127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7" t="str">
        <f ca="1">IF(PAJAK[[#This Row],[//]]="","",SUMIF(NOTA[ID_H],PAJAK[[#This Row],[ID]],NOTA[JUMLAH]))</f>
        <v/>
      </c>
      <c r="L92" s="147" t="str">
        <f ca="1">IF(PAJAK[[#This Row],[//]]="","",SUMIF(NOTA[ID_H],PAJAK[[#This Row],[ID]],NOTA[DISC]))</f>
        <v/>
      </c>
      <c r="M92" s="147" t="e">
        <f ca="1">PAJAK[[#This Row],[SUB TOTAL]]-PAJAK[[#This Row],[DISKON]]</f>
        <v>#VALUE!</v>
      </c>
      <c r="N92" s="147" t="str">
        <f ca="1">IF(PAJAK[[#This Row],[//]]="","",INDEX(INDIRECT("NOTA["&amp;PAJAK[#Headers]&amp;"]"),PAJAK[[#This Row],[//]]-2+PAJAK[[#This Row],[QB]]-1))</f>
        <v/>
      </c>
      <c r="O92" s="147" t="e">
        <f ca="1">(PAJAK[[#This Row],[SUB T-DISC]]-PAJAK[[#This Row],[DISC DLL]])/111%</f>
        <v>#VALUE!</v>
      </c>
      <c r="P92" s="147" t="e">
        <f ca="1">PAJAK[[#This Row],[DPP]]*PAJAK[[#This Row],[PPN]]</f>
        <v>#VALUE!</v>
      </c>
      <c r="Q92" s="147" t="e">
        <f ca="1">PAJAK[[#This Row],[DPP]]+PAJAK[[#This Row],[PPN 11%]]</f>
        <v>#VALUE!</v>
      </c>
      <c r="R92" s="32" t="str">
        <f ca="1">IF(ISNUMBER(PAJAK[[#This Row],[//]]),PPN,"")</f>
        <v/>
      </c>
    </row>
    <row r="93" spans="1:18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8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 t="e">
        <f ca="1">MATCH(PAJAK[[#This Row],[ID]],[4]!Table1[ID],0)</f>
        <v>#REF!</v>
      </c>
      <c r="E93" s="127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7" t="str">
        <f ca="1">IF(PAJAK[[#This Row],[//]]="","",SUMIF(NOTA[ID_H],PAJAK[[#This Row],[ID]],NOTA[JUMLAH]))</f>
        <v/>
      </c>
      <c r="L93" s="147" t="str">
        <f ca="1">IF(PAJAK[[#This Row],[//]]="","",SUMIF(NOTA[ID_H],PAJAK[[#This Row],[ID]],NOTA[DISC]))</f>
        <v/>
      </c>
      <c r="M93" s="147" t="e">
        <f ca="1">PAJAK[[#This Row],[SUB TOTAL]]-PAJAK[[#This Row],[DISKON]]</f>
        <v>#VALUE!</v>
      </c>
      <c r="N93" s="147" t="str">
        <f ca="1">IF(PAJAK[[#This Row],[//]]="","",INDEX(INDIRECT("NOTA["&amp;PAJAK[#Headers]&amp;"]"),PAJAK[[#This Row],[//]]-2+PAJAK[[#This Row],[QB]]-1))</f>
        <v/>
      </c>
      <c r="O93" s="147" t="e">
        <f ca="1">(PAJAK[[#This Row],[SUB T-DISC]]-PAJAK[[#This Row],[DISC DLL]])/111%</f>
        <v>#VALUE!</v>
      </c>
      <c r="P93" s="147" t="e">
        <f ca="1">PAJAK[[#This Row],[DPP]]*PAJAK[[#This Row],[PPN]]</f>
        <v>#VALUE!</v>
      </c>
      <c r="Q93" s="147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128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23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24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252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13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7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28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15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262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14</v>
      </c>
      <c r="C4" s="12">
        <f ca="1">HYPERLINK("[NOTA_.xlsx]PAJAK!b"&amp;KALINDO[[#This Row],[//PAJAK]],IF(KALINDO[[#This Row],[//PAJAK]]="","",INDEX(INDIRECT("PAJAK["&amp;KALINDO[#Headers]&amp;"]"),KALINDO[[#This Row],[//PAJAK]]-1)))</f>
        <v>45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50" bestFit="1" customWidth="1"/>
    <col min="9" max="9" width="14" style="150" bestFit="1" customWidth="1"/>
    <col min="10" max="10" width="15.28515625" style="150" bestFit="1" customWidth="1"/>
    <col min="11" max="11" width="16.28515625" style="150" bestFit="1" customWidth="1"/>
    <col min="12" max="12" width="15.28515625" style="150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50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1" t="s">
        <v>39</v>
      </c>
      <c r="I2" s="151" t="s">
        <v>40</v>
      </c>
      <c r="J2" s="151" t="s">
        <v>42</v>
      </c>
      <c r="K2" s="151" t="s">
        <v>45</v>
      </c>
      <c r="L2" s="151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9" t="str">
        <f ca="1">IF(SDI[[#This Row],[//PAJAK]]="","",(INDEX(INDIRECT("PAJAK["&amp;SDI[#Headers]&amp;"]"),SDI[[#This Row],[//PAJAK]]-1))-SDI[[#This Row],[H_DISKON]])</f>
        <v/>
      </c>
      <c r="I3" s="149" t="str">
        <f ca="1">IF(SDI[[#This Row],[//PAJAK]]="","",SDI[[#This Row],[H_DISC DLL]])</f>
        <v/>
      </c>
      <c r="J3" s="149" t="e">
        <f ca="1">(SDI[[#This Row],[SUB TOTAL]])/1.11</f>
        <v>#VALUE!</v>
      </c>
      <c r="K3" s="149" t="e">
        <f ca="1">SDI[[#This Row],[DPP]]*11%</f>
        <v>#VALUE!</v>
      </c>
      <c r="L3" s="149" t="e">
        <f ca="1">SDI[[#This Row],[DPP]]+SDI[[#This Row],[PPN (11%)]]</f>
        <v>#VALUE!</v>
      </c>
      <c r="M3" s="149" t="str">
        <f ca="1">IF(SDI[[#This Row],[//PAJAK]]="","",INDEX(PAJAK[DISKON],SDI[[#This Row],[//PAJAK]]-1))</f>
        <v/>
      </c>
      <c r="N3" s="149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50" t="str">
        <f ca="1">IF(SDI[[#This Row],[//PAJAK]]="","",(INDEX(INDIRECT("PAJAK["&amp;SDI[#Headers]&amp;"]"),SDI[[#This Row],[//PAJAK]]-1))-SDI[[#This Row],[H_DISKON]])</f>
        <v/>
      </c>
      <c r="I4" s="150" t="str">
        <f ca="1">IF(SDI[[#This Row],[//PAJAK]]="","",SDI[[#This Row],[H_DISC DLL]])</f>
        <v/>
      </c>
      <c r="J4" s="150" t="e">
        <f ca="1">(SDI[[#This Row],[SUB TOTAL]])/1.11</f>
        <v>#VALUE!</v>
      </c>
      <c r="K4" s="150" t="e">
        <f ca="1">SDI[[#This Row],[DPP]]*11%</f>
        <v>#VALUE!</v>
      </c>
      <c r="L4" s="150" t="e">
        <f ca="1">SDI[[#This Row],[DPP]]+SDI[[#This Row],[PPN (11%)]]</f>
        <v>#VALUE!</v>
      </c>
      <c r="M4" s="150" t="str">
        <f ca="1">IF(SDI[[#This Row],[//PAJAK]]="","",INDEX(PAJAK[DISKON],SDI[[#This Row],[//PAJAK]]-1))</f>
        <v/>
      </c>
      <c r="N4" s="150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50" t="str">
        <f ca="1">IF(SDI[[#This Row],[//PAJAK]]="","",(INDEX(INDIRECT("PAJAK["&amp;SDI[#Headers]&amp;"]"),SDI[[#This Row],[//PAJAK]]-1))-SDI[[#This Row],[H_DISKON]])</f>
        <v/>
      </c>
      <c r="I5" s="150" t="str">
        <f ca="1">IF(SDI[[#This Row],[//PAJAK]]="","",SDI[[#This Row],[H_DISC DLL]])</f>
        <v/>
      </c>
      <c r="J5" s="150" t="e">
        <f ca="1">(SDI[[#This Row],[SUB TOTAL]])/1.11</f>
        <v>#VALUE!</v>
      </c>
      <c r="K5" s="150" t="e">
        <f ca="1">SDI[[#This Row],[DPP]]*11%</f>
        <v>#VALUE!</v>
      </c>
      <c r="L5" s="150" t="e">
        <f ca="1">SDI[[#This Row],[DPP]]+SDI[[#This Row],[PPN (11%)]]</f>
        <v>#VALUE!</v>
      </c>
      <c r="M5" s="150" t="str">
        <f ca="1">IF(SDI[[#This Row],[//PAJAK]]="","",INDEX(PAJAK[DISKON],SDI[[#This Row],[//PAJAK]]-1))</f>
        <v/>
      </c>
      <c r="N5" s="150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50" t="str">
        <f ca="1">IF(SDI[[#This Row],[//PAJAK]]="","",(INDEX(INDIRECT("PAJAK["&amp;SDI[#Headers]&amp;"]"),SDI[[#This Row],[//PAJAK]]-1))-SDI[[#This Row],[H_DISKON]])</f>
        <v/>
      </c>
      <c r="I6" s="150" t="str">
        <f ca="1">IF(SDI[[#This Row],[//PAJAK]]="","",SDI[[#This Row],[H_DISC DLL]])</f>
        <v/>
      </c>
      <c r="J6" s="150" t="e">
        <f ca="1">(SDI[[#This Row],[SUB TOTAL]])/1.11</f>
        <v>#VALUE!</v>
      </c>
      <c r="K6" s="150" t="e">
        <f ca="1">SDI[[#This Row],[DPP]]*11%</f>
        <v>#VALUE!</v>
      </c>
      <c r="L6" s="150" t="e">
        <f ca="1">SDI[[#This Row],[DPP]]+SDI[[#This Row],[PPN (11%)]]</f>
        <v>#VALUE!</v>
      </c>
      <c r="M6" s="150" t="str">
        <f ca="1">IF(SDI[[#This Row],[//PAJAK]]="","",INDEX(PAJAK[DISKON],SDI[[#This Row],[//PAJAK]]-1))</f>
        <v/>
      </c>
      <c r="N6" s="150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50" t="str">
        <f ca="1">IF(SDI[[#This Row],[//PAJAK]]="","",(INDEX(INDIRECT("PAJAK["&amp;SDI[#Headers]&amp;"]"),SDI[[#This Row],[//PAJAK]]-1))-SDI[[#This Row],[H_DISKON]])</f>
        <v/>
      </c>
      <c r="I7" s="150" t="str">
        <f ca="1">IF(SDI[[#This Row],[//PAJAK]]="","",SDI[[#This Row],[H_DISC DLL]])</f>
        <v/>
      </c>
      <c r="J7" s="150" t="e">
        <f ca="1">(SDI[[#This Row],[SUB TOTAL]])/1.11</f>
        <v>#VALUE!</v>
      </c>
      <c r="K7" s="150" t="e">
        <f ca="1">SDI[[#This Row],[DPP]]*11%</f>
        <v>#VALUE!</v>
      </c>
      <c r="L7" s="150" t="e">
        <f ca="1">SDI[[#This Row],[DPP]]+SDI[[#This Row],[PPN (11%)]]</f>
        <v>#VALUE!</v>
      </c>
      <c r="M7" s="150" t="str">
        <f ca="1">IF(SDI[[#This Row],[//PAJAK]]="","",INDEX(PAJAK[DISKON],SDI[[#This Row],[//PAJAK]]-1))</f>
        <v/>
      </c>
      <c r="N7" s="150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50" t="str">
        <f ca="1">IF(SDI[[#This Row],[//PAJAK]]="","",(INDEX(INDIRECT("PAJAK["&amp;SDI[#Headers]&amp;"]"),SDI[[#This Row],[//PAJAK]]-1))-SDI[[#This Row],[H_DISKON]])</f>
        <v/>
      </c>
      <c r="I8" s="150" t="str">
        <f ca="1">IF(SDI[[#This Row],[//PAJAK]]="","",SDI[[#This Row],[H_DISC DLL]])</f>
        <v/>
      </c>
      <c r="J8" s="150" t="e">
        <f ca="1">(SDI[[#This Row],[SUB TOTAL]])/1.11</f>
        <v>#VALUE!</v>
      </c>
      <c r="K8" s="150" t="e">
        <f ca="1">SDI[[#This Row],[DPP]]*11%</f>
        <v>#VALUE!</v>
      </c>
      <c r="L8" s="150" t="e">
        <f ca="1">SDI[[#This Row],[DPP]]+SDI[[#This Row],[PPN (11%)]]</f>
        <v>#VALUE!</v>
      </c>
      <c r="M8" s="150" t="str">
        <f ca="1">IF(SDI[[#This Row],[//PAJAK]]="","",INDEX(PAJAK[DISKON],SDI[[#This Row],[//PAJAK]]-1))</f>
        <v/>
      </c>
      <c r="N8" s="150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50" t="str">
        <f ca="1">IF(SDI[[#This Row],[//PAJAK]]="","",(INDEX(INDIRECT("PAJAK["&amp;SDI[#Headers]&amp;"]"),SDI[[#This Row],[//PAJAK]]-1))-SDI[[#This Row],[H_DISKON]])</f>
        <v/>
      </c>
      <c r="I9" s="150" t="str">
        <f ca="1">IF(SDI[[#This Row],[//PAJAK]]="","",SDI[[#This Row],[H_DISC DLL]])</f>
        <v/>
      </c>
      <c r="J9" s="150" t="e">
        <f ca="1">(SDI[[#This Row],[SUB TOTAL]])/1.11</f>
        <v>#VALUE!</v>
      </c>
      <c r="K9" s="150" t="e">
        <f ca="1">SDI[[#This Row],[DPP]]*11%</f>
        <v>#VALUE!</v>
      </c>
      <c r="L9" s="150" t="e">
        <f ca="1">SDI[[#This Row],[DPP]]+SDI[[#This Row],[PPN (11%)]]</f>
        <v>#VALUE!</v>
      </c>
      <c r="M9" s="150" t="str">
        <f ca="1">IF(SDI[[#This Row],[//PAJAK]]="","",INDEX(PAJAK[DISKON],SDI[[#This Row],[//PAJAK]]-1))</f>
        <v/>
      </c>
      <c r="N9" s="150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50" t="str">
        <f ca="1">IF(SDI[[#This Row],[//PAJAK]]="","",(INDEX(INDIRECT("PAJAK["&amp;SDI[#Headers]&amp;"]"),SDI[[#This Row],[//PAJAK]]-1))-SDI[[#This Row],[H_DISKON]])</f>
        <v/>
      </c>
      <c r="I10" s="150" t="str">
        <f ca="1">IF(SDI[[#This Row],[//PAJAK]]="","",SDI[[#This Row],[H_DISC DLL]])</f>
        <v/>
      </c>
      <c r="J10" s="150" t="e">
        <f ca="1">(SDI[[#This Row],[SUB TOTAL]])/1.11</f>
        <v>#VALUE!</v>
      </c>
      <c r="K10" s="150" t="e">
        <f ca="1">SDI[[#This Row],[DPP]]*11%</f>
        <v>#VALUE!</v>
      </c>
      <c r="L10" s="150" t="e">
        <f ca="1">SDI[[#This Row],[DPP]]+SDI[[#This Row],[PPN (11%)]]</f>
        <v>#VALUE!</v>
      </c>
      <c r="M10" s="150" t="str">
        <f ca="1">IF(SDI[[#This Row],[//PAJAK]]="","",INDEX(PAJAK[DISKON],SDI[[#This Row],[//PAJAK]]-1))</f>
        <v/>
      </c>
      <c r="N10" s="150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50" t="str">
        <f ca="1">IF(SDI[[#This Row],[//PAJAK]]="","",(INDEX(INDIRECT("PAJAK["&amp;SDI[#Headers]&amp;"]"),SDI[[#This Row],[//PAJAK]]-1))-SDI[[#This Row],[H_DISKON]])</f>
        <v/>
      </c>
      <c r="I11" s="150" t="str">
        <f ca="1">IF(SDI[[#This Row],[//PAJAK]]="","",SDI[[#This Row],[H_DISC DLL]])</f>
        <v/>
      </c>
      <c r="J11" s="150" t="e">
        <f ca="1">(SDI[[#This Row],[SUB TOTAL]])/1.11</f>
        <v>#VALUE!</v>
      </c>
      <c r="K11" s="150" t="e">
        <f ca="1">SDI[[#This Row],[DPP]]*11%</f>
        <v>#VALUE!</v>
      </c>
      <c r="L11" s="150" t="e">
        <f ca="1">SDI[[#This Row],[DPP]]+SDI[[#This Row],[PPN (11%)]]</f>
        <v>#VALUE!</v>
      </c>
      <c r="M11" s="150" t="str">
        <f ca="1">IF(SDI[[#This Row],[//PAJAK]]="","",INDEX(PAJAK[DISKON],SDI[[#This Row],[//PAJAK]]-1))</f>
        <v/>
      </c>
      <c r="N11" s="150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2023-05-13T07:06:26Z</dcterms:modified>
</cp:coreProperties>
</file>