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2\PPN\03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9" i="1" l="1"/>
  <c r="Q78" i="1"/>
  <c r="Q77" i="1"/>
  <c r="L264" i="1"/>
  <c r="J264" i="1" s="1"/>
  <c r="K264" i="1" s="1"/>
  <c r="K263" i="1"/>
  <c r="J263" i="1"/>
  <c r="L262" i="1"/>
  <c r="J262" i="1"/>
  <c r="K262" i="1" s="1"/>
  <c r="L261" i="1"/>
  <c r="J261" i="1" s="1"/>
  <c r="K261" i="1" s="1"/>
  <c r="L260" i="1"/>
  <c r="J260" i="1" s="1"/>
  <c r="K260" i="1" s="1"/>
  <c r="L259" i="1"/>
  <c r="K259" i="1"/>
  <c r="J259" i="1"/>
  <c r="J258" i="1"/>
  <c r="K258" i="1" s="1"/>
  <c r="L255" i="1"/>
  <c r="J255" i="1" s="1"/>
  <c r="K255" i="1" s="1"/>
  <c r="L254" i="1"/>
  <c r="J254" i="1"/>
  <c r="K254" i="1" s="1"/>
  <c r="K253" i="1"/>
  <c r="J253" i="1"/>
  <c r="J252" i="1"/>
  <c r="K252" i="1" s="1"/>
  <c r="K251" i="1"/>
  <c r="J251" i="1"/>
  <c r="J250" i="1"/>
  <c r="K250" i="1" s="1"/>
  <c r="K249" i="1"/>
  <c r="J249" i="1"/>
  <c r="L248" i="1"/>
  <c r="J248" i="1" s="1"/>
  <c r="K248" i="1" s="1"/>
  <c r="J247" i="1"/>
  <c r="K247" i="1" s="1"/>
  <c r="L246" i="1"/>
  <c r="J246" i="1" s="1"/>
  <c r="K246" i="1" s="1"/>
  <c r="L245" i="1"/>
  <c r="J245" i="1" s="1"/>
  <c r="K245" i="1" s="1"/>
  <c r="L244" i="1"/>
  <c r="J244" i="1"/>
  <c r="K244" i="1" s="1"/>
  <c r="K243" i="1"/>
  <c r="J243" i="1"/>
  <c r="J242" i="1"/>
  <c r="K242" i="1" s="1"/>
  <c r="K241" i="1"/>
  <c r="J241" i="1"/>
  <c r="J240" i="1"/>
  <c r="K240" i="1" s="1"/>
  <c r="J239" i="1"/>
  <c r="K239" i="1" s="1"/>
  <c r="J238" i="1"/>
  <c r="K238" i="1" s="1"/>
  <c r="J237" i="1"/>
  <c r="K237" i="1" s="1"/>
  <c r="J236" i="1"/>
  <c r="K236" i="1" s="1"/>
  <c r="K235" i="1"/>
  <c r="J235" i="1"/>
  <c r="J234" i="1"/>
  <c r="K234" i="1" s="1"/>
  <c r="K233" i="1"/>
  <c r="J233" i="1"/>
  <c r="J232" i="1"/>
  <c r="K232" i="1" s="1"/>
  <c r="K231" i="1"/>
  <c r="J231" i="1"/>
  <c r="J230" i="1"/>
  <c r="K230" i="1" s="1"/>
  <c r="K229" i="1"/>
  <c r="J229" i="1"/>
  <c r="J228" i="1"/>
  <c r="K228" i="1" s="1"/>
  <c r="K227" i="1"/>
  <c r="J227" i="1"/>
  <c r="J226" i="1"/>
  <c r="K226" i="1" s="1"/>
  <c r="K225" i="1"/>
  <c r="J225" i="1"/>
  <c r="J224" i="1"/>
  <c r="K224" i="1" s="1"/>
  <c r="K223" i="1"/>
  <c r="J223" i="1"/>
  <c r="L222" i="1"/>
  <c r="J222" i="1" s="1"/>
  <c r="K222" i="1" s="1"/>
  <c r="J221" i="1"/>
  <c r="K221" i="1" s="1"/>
  <c r="L220" i="1"/>
  <c r="J220" i="1" s="1"/>
  <c r="K220" i="1" s="1"/>
  <c r="K219" i="1"/>
  <c r="J219" i="1"/>
  <c r="J218" i="1"/>
  <c r="K218" i="1" s="1"/>
  <c r="L217" i="1"/>
  <c r="J217" i="1" s="1"/>
  <c r="K217" i="1" s="1"/>
  <c r="J216" i="1"/>
  <c r="K216" i="1" s="1"/>
  <c r="L215" i="1"/>
  <c r="K215" i="1"/>
  <c r="J215" i="1"/>
  <c r="J214" i="1"/>
  <c r="K214" i="1" s="1"/>
  <c r="K213" i="1"/>
  <c r="J213" i="1"/>
  <c r="J212" i="1"/>
  <c r="K212" i="1" s="1"/>
  <c r="L211" i="1"/>
  <c r="J211" i="1"/>
  <c r="K211" i="1" s="1"/>
  <c r="J210" i="1"/>
  <c r="K210" i="1" s="1"/>
  <c r="J209" i="1"/>
  <c r="K209" i="1" s="1"/>
  <c r="L208" i="1"/>
  <c r="J208" i="1" s="1"/>
  <c r="K208" i="1" s="1"/>
  <c r="L207" i="1"/>
  <c r="J207" i="1" s="1"/>
  <c r="K207" i="1" s="1"/>
  <c r="J206" i="1"/>
  <c r="K206" i="1" s="1"/>
  <c r="L205" i="1"/>
  <c r="K205" i="1"/>
  <c r="J205" i="1"/>
  <c r="L204" i="1"/>
  <c r="J204" i="1" s="1"/>
  <c r="K204" i="1" s="1"/>
  <c r="L203" i="1"/>
  <c r="K203" i="1"/>
  <c r="J203" i="1"/>
  <c r="J202" i="1"/>
  <c r="K202" i="1" s="1"/>
  <c r="K201" i="1"/>
  <c r="J201" i="1"/>
  <c r="L200" i="1"/>
  <c r="J200" i="1"/>
  <c r="K200" i="1" s="1"/>
  <c r="J199" i="1"/>
  <c r="K199" i="1" s="1"/>
  <c r="J198" i="1"/>
  <c r="K198" i="1" s="1"/>
  <c r="J197" i="1"/>
  <c r="K197" i="1" s="1"/>
  <c r="L196" i="1"/>
  <c r="J196" i="1" s="1"/>
  <c r="K196" i="1" s="1"/>
  <c r="L195" i="1"/>
  <c r="J195" i="1"/>
  <c r="K195" i="1" s="1"/>
  <c r="J194" i="1"/>
  <c r="K194" i="1" s="1"/>
  <c r="J193" i="1"/>
  <c r="K193" i="1" s="1"/>
  <c r="L192" i="1"/>
  <c r="K192" i="1"/>
  <c r="J192" i="1"/>
  <c r="J191" i="1"/>
  <c r="K191" i="1" s="1"/>
  <c r="L190" i="1"/>
  <c r="J190" i="1"/>
  <c r="K190" i="1" s="1"/>
  <c r="L189" i="1"/>
  <c r="J189" i="1"/>
  <c r="K189" i="1" s="1"/>
  <c r="L188" i="1"/>
  <c r="J188" i="1" s="1"/>
  <c r="K188" i="1" s="1"/>
  <c r="J187" i="1"/>
  <c r="K187" i="1" s="1"/>
  <c r="L186" i="1"/>
  <c r="J186" i="1" s="1"/>
  <c r="K186" i="1" s="1"/>
  <c r="L185" i="1"/>
  <c r="J185" i="1" s="1"/>
  <c r="K185" i="1" s="1"/>
  <c r="J184" i="1"/>
  <c r="K184" i="1" s="1"/>
  <c r="L183" i="1"/>
  <c r="J183" i="1"/>
  <c r="K183" i="1" s="1"/>
  <c r="L182" i="1"/>
  <c r="J182" i="1" s="1"/>
  <c r="K182" i="1" s="1"/>
  <c r="J181" i="1"/>
  <c r="K181" i="1" s="1"/>
  <c r="L180" i="1"/>
  <c r="K180" i="1"/>
  <c r="J180" i="1"/>
  <c r="L179" i="1"/>
  <c r="J179" i="1" s="1"/>
  <c r="K179" i="1" s="1"/>
  <c r="L178" i="1"/>
  <c r="J178" i="1" s="1"/>
  <c r="K178" i="1" s="1"/>
  <c r="L177" i="1"/>
  <c r="J177" i="1"/>
  <c r="K177" i="1" s="1"/>
  <c r="L176" i="1"/>
  <c r="J176" i="1"/>
  <c r="K176" i="1" s="1"/>
  <c r="J175" i="1"/>
  <c r="K175" i="1" s="1"/>
  <c r="L174" i="1"/>
  <c r="J174" i="1"/>
  <c r="K174" i="1" s="1"/>
  <c r="L173" i="1"/>
  <c r="J173" i="1"/>
  <c r="K173" i="1" s="1"/>
  <c r="K172" i="1"/>
  <c r="J172" i="1"/>
  <c r="J171" i="1"/>
  <c r="K171" i="1" s="1"/>
  <c r="K170" i="1"/>
  <c r="J170" i="1"/>
  <c r="J169" i="1"/>
  <c r="K169" i="1" s="1"/>
  <c r="L168" i="1"/>
  <c r="J168" i="1" s="1"/>
  <c r="K168" i="1" s="1"/>
  <c r="J167" i="1"/>
  <c r="K167" i="1" s="1"/>
  <c r="J166" i="1"/>
  <c r="K166" i="1" s="1"/>
  <c r="J165" i="1"/>
  <c r="K165" i="1" s="1"/>
  <c r="L164" i="1"/>
  <c r="J164" i="1"/>
  <c r="K164" i="1" s="1"/>
  <c r="K163" i="1"/>
  <c r="J163" i="1"/>
  <c r="J162" i="1"/>
  <c r="K162" i="1" s="1"/>
  <c r="J161" i="1"/>
  <c r="K161" i="1" s="1"/>
  <c r="J160" i="1"/>
  <c r="K160" i="1" s="1"/>
  <c r="L159" i="1"/>
  <c r="J159" i="1" s="1"/>
  <c r="K159" i="1" s="1"/>
  <c r="L158" i="1"/>
  <c r="J158" i="1" s="1"/>
  <c r="K158" i="1" s="1"/>
  <c r="L157" i="1"/>
  <c r="J157" i="1"/>
  <c r="K157" i="1" s="1"/>
  <c r="L156" i="1"/>
  <c r="K156" i="1"/>
  <c r="J156" i="1"/>
  <c r="L155" i="1"/>
  <c r="J155" i="1" s="1"/>
  <c r="K155" i="1" s="1"/>
  <c r="J154" i="1"/>
  <c r="K154" i="1" s="1"/>
  <c r="L153" i="1"/>
  <c r="J153" i="1"/>
  <c r="K153" i="1" s="1"/>
  <c r="J152" i="1"/>
  <c r="K152" i="1" s="1"/>
  <c r="J151" i="1"/>
  <c r="K151" i="1" s="1"/>
  <c r="J150" i="1"/>
  <c r="K150" i="1" s="1"/>
  <c r="L149" i="1"/>
  <c r="J149" i="1"/>
  <c r="K149" i="1" s="1"/>
  <c r="J148" i="1"/>
  <c r="K148" i="1" s="1"/>
  <c r="L147" i="1"/>
  <c r="J147" i="1" s="1"/>
  <c r="K147" i="1" s="1"/>
  <c r="L146" i="1"/>
  <c r="J146" i="1"/>
  <c r="K146" i="1" s="1"/>
  <c r="L145" i="1"/>
  <c r="K145" i="1"/>
  <c r="J145" i="1"/>
  <c r="L144" i="1"/>
  <c r="J144" i="1" s="1"/>
  <c r="K144" i="1" s="1"/>
  <c r="L143" i="1"/>
  <c r="K143" i="1"/>
  <c r="J143" i="1"/>
  <c r="L142" i="1"/>
  <c r="J142" i="1"/>
  <c r="K142" i="1" s="1"/>
  <c r="L141" i="1"/>
  <c r="J141" i="1" s="1"/>
  <c r="K141" i="1" s="1"/>
  <c r="L140" i="1"/>
  <c r="J140" i="1" s="1"/>
  <c r="K140" i="1" s="1"/>
  <c r="L139" i="1"/>
  <c r="J139" i="1" s="1"/>
  <c r="K139" i="1" s="1"/>
  <c r="L138" i="1"/>
  <c r="J138" i="1"/>
  <c r="K138" i="1" s="1"/>
  <c r="L137" i="1"/>
  <c r="J137" i="1" s="1"/>
  <c r="K137" i="1" s="1"/>
  <c r="L136" i="1"/>
  <c r="J136" i="1" s="1"/>
  <c r="K136" i="1" s="1"/>
  <c r="L135" i="1"/>
  <c r="K135" i="1"/>
  <c r="J135" i="1"/>
  <c r="L134" i="1"/>
  <c r="J134" i="1"/>
  <c r="K134" i="1" s="1"/>
  <c r="L133" i="1"/>
  <c r="J133" i="1" s="1"/>
  <c r="K133" i="1" s="1"/>
  <c r="L132" i="1"/>
  <c r="J132" i="1" s="1"/>
  <c r="K132" i="1" s="1"/>
  <c r="L131" i="1"/>
  <c r="J131" i="1"/>
  <c r="K131" i="1" s="1"/>
  <c r="J130" i="1"/>
  <c r="K130" i="1" s="1"/>
  <c r="L129" i="1"/>
  <c r="J129" i="1" s="1"/>
  <c r="K129" i="1" s="1"/>
  <c r="L128" i="1"/>
  <c r="J128" i="1"/>
  <c r="K128" i="1" s="1"/>
  <c r="L127" i="1"/>
  <c r="J127" i="1"/>
  <c r="K127" i="1" s="1"/>
  <c r="L126" i="1"/>
  <c r="J126" i="1" s="1"/>
  <c r="K126" i="1" s="1"/>
  <c r="J125" i="1"/>
  <c r="K125" i="1" s="1"/>
  <c r="K124" i="1"/>
  <c r="J124" i="1"/>
  <c r="L123" i="1"/>
  <c r="J123" i="1" s="1"/>
  <c r="K123" i="1" s="1"/>
  <c r="L122" i="1"/>
  <c r="K122" i="1"/>
  <c r="J122" i="1"/>
  <c r="L121" i="1"/>
  <c r="J121" i="1"/>
  <c r="K121" i="1" s="1"/>
  <c r="L120" i="1"/>
  <c r="J120" i="1" s="1"/>
  <c r="K120" i="1" s="1"/>
  <c r="L119" i="1"/>
  <c r="J119" i="1" s="1"/>
  <c r="K119" i="1" s="1"/>
  <c r="L118" i="1"/>
  <c r="J118" i="1"/>
  <c r="K118" i="1" s="1"/>
  <c r="L117" i="1"/>
  <c r="J117" i="1"/>
  <c r="K117" i="1" s="1"/>
  <c r="L116" i="1"/>
  <c r="J116" i="1" s="1"/>
  <c r="K116" i="1" s="1"/>
  <c r="L115" i="1"/>
  <c r="J115" i="1" s="1"/>
  <c r="K115" i="1" s="1"/>
  <c r="L114" i="1"/>
  <c r="J114" i="1"/>
  <c r="K114" i="1" s="1"/>
  <c r="L113" i="1"/>
  <c r="J113" i="1"/>
  <c r="K113" i="1" s="1"/>
  <c r="J112" i="1"/>
  <c r="K112" i="1" s="1"/>
  <c r="J111" i="1"/>
  <c r="K111" i="1" s="1"/>
  <c r="J110" i="1"/>
  <c r="K110" i="1" s="1"/>
  <c r="L109" i="1"/>
  <c r="J109" i="1"/>
  <c r="K109" i="1" s="1"/>
  <c r="L108" i="1"/>
  <c r="J108" i="1" s="1"/>
  <c r="K108" i="1" s="1"/>
  <c r="L107" i="1"/>
  <c r="J107" i="1" s="1"/>
  <c r="K107" i="1" s="1"/>
  <c r="L106" i="1"/>
  <c r="J106" i="1" s="1"/>
  <c r="K106" i="1" s="1"/>
  <c r="L105" i="1"/>
  <c r="J105" i="1" s="1"/>
  <c r="K105" i="1" s="1"/>
  <c r="L104" i="1"/>
  <c r="J104" i="1"/>
  <c r="K104" i="1" s="1"/>
  <c r="L103" i="1"/>
  <c r="J103" i="1" s="1"/>
  <c r="K103" i="1" s="1"/>
  <c r="L102" i="1"/>
  <c r="J102" i="1" s="1"/>
  <c r="K102" i="1" s="1"/>
  <c r="L101" i="1"/>
  <c r="J101" i="1"/>
  <c r="K101" i="1" s="1"/>
  <c r="L100" i="1"/>
  <c r="J100" i="1"/>
  <c r="K100" i="1" s="1"/>
  <c r="L99" i="1"/>
  <c r="J99" i="1" s="1"/>
  <c r="K99" i="1" s="1"/>
  <c r="L98" i="1"/>
  <c r="J98" i="1" s="1"/>
  <c r="K98" i="1" s="1"/>
  <c r="L97" i="1"/>
  <c r="J97" i="1"/>
  <c r="K97" i="1" s="1"/>
  <c r="L96" i="1"/>
  <c r="J96" i="1"/>
  <c r="K96" i="1" s="1"/>
  <c r="L95" i="1"/>
  <c r="J95" i="1" s="1"/>
  <c r="K95" i="1" s="1"/>
  <c r="L94" i="1"/>
  <c r="J94" i="1" s="1"/>
  <c r="K94" i="1" s="1"/>
  <c r="L93" i="1"/>
  <c r="J93" i="1" s="1"/>
  <c r="K93" i="1" s="1"/>
  <c r="L92" i="1"/>
  <c r="J92" i="1" s="1"/>
  <c r="K92" i="1" s="1"/>
  <c r="L91" i="1"/>
  <c r="J91" i="1" s="1"/>
  <c r="K91" i="1" s="1"/>
  <c r="L90" i="1"/>
  <c r="J90" i="1" s="1"/>
  <c r="K90" i="1" s="1"/>
  <c r="L89" i="1"/>
  <c r="J89" i="1" s="1"/>
  <c r="K89" i="1" s="1"/>
  <c r="L88" i="1"/>
  <c r="J88" i="1" s="1"/>
  <c r="K88" i="1" s="1"/>
  <c r="L87" i="1"/>
  <c r="J87" i="1" s="1"/>
  <c r="K87" i="1" s="1"/>
  <c r="L86" i="1"/>
  <c r="J86" i="1" s="1"/>
  <c r="K86" i="1" s="1"/>
  <c r="L85" i="1"/>
  <c r="J85" i="1" s="1"/>
  <c r="K85" i="1" s="1"/>
  <c r="L84" i="1"/>
  <c r="J84" i="1"/>
  <c r="K84" i="1" s="1"/>
  <c r="L83" i="1"/>
  <c r="J83" i="1" s="1"/>
  <c r="K83" i="1" s="1"/>
  <c r="L82" i="1"/>
  <c r="J82" i="1" s="1"/>
  <c r="K82" i="1" s="1"/>
  <c r="L81" i="1"/>
  <c r="J81" i="1"/>
  <c r="K81" i="1" s="1"/>
  <c r="L80" i="1"/>
  <c r="J80" i="1"/>
  <c r="K80" i="1" s="1"/>
  <c r="L79" i="1"/>
  <c r="J79" i="1" s="1"/>
  <c r="K79" i="1" s="1"/>
  <c r="L78" i="1"/>
  <c r="J78" i="1" s="1"/>
  <c r="K78" i="1" s="1"/>
  <c r="L77" i="1"/>
  <c r="J77" i="1"/>
  <c r="K77" i="1" s="1"/>
  <c r="L76" i="1"/>
  <c r="J76" i="1"/>
  <c r="K76" i="1" s="1"/>
  <c r="L75" i="1"/>
  <c r="J75" i="1" s="1"/>
  <c r="K75" i="1" s="1"/>
  <c r="L74" i="1"/>
  <c r="J74" i="1" s="1"/>
  <c r="K74" i="1" s="1"/>
  <c r="L73" i="1"/>
  <c r="J73" i="1"/>
  <c r="K73" i="1" s="1"/>
  <c r="L72" i="1"/>
  <c r="J72" i="1"/>
  <c r="K72" i="1" s="1"/>
  <c r="L71" i="1"/>
  <c r="J71" i="1" s="1"/>
  <c r="K71" i="1" s="1"/>
  <c r="L70" i="1"/>
  <c r="J70" i="1" s="1"/>
  <c r="K70" i="1" s="1"/>
  <c r="J69" i="1"/>
  <c r="K69" i="1" s="1"/>
  <c r="J65" i="1"/>
  <c r="K65" i="1" s="1"/>
  <c r="J61" i="1"/>
  <c r="K61" i="1"/>
  <c r="K265" i="1" l="1"/>
  <c r="Q75" i="1"/>
  <c r="J265" i="1"/>
  <c r="J64" i="1" s="1"/>
  <c r="Q71" i="1"/>
  <c r="K64" i="1"/>
  <c r="K66" i="1" s="1"/>
  <c r="Q73" i="1"/>
  <c r="Q70" i="1"/>
  <c r="L265" i="1"/>
  <c r="Q69" i="1"/>
  <c r="Q74" i="1"/>
  <c r="J66" i="1"/>
</calcChain>
</file>

<file path=xl/sharedStrings.xml><?xml version="1.0" encoding="utf-8"?>
<sst xmlns="http://schemas.openxmlformats.org/spreadsheetml/2006/main" count="1533" uniqueCount="787">
  <si>
    <t>80.146.833.1-047.000</t>
  </si>
  <si>
    <t>PT KENKO SINAR INDONESIA</t>
  </si>
  <si>
    <t>010.001-22.12292316</t>
  </si>
  <si>
    <t>Tue Mar 01 00:00:00 WIB 2022</t>
  </si>
  <si>
    <t>Normal</t>
  </si>
  <si>
    <t>SUDIARTO</t>
  </si>
  <si>
    <t>Thu Apr 14 09:32:21 WIB 2022</t>
  </si>
  <si>
    <t>010.001-22.12292388</t>
  </si>
  <si>
    <t>Thu Apr 14 09:33:11 WIB 2022</t>
  </si>
  <si>
    <t>010.001-22.12292475</t>
  </si>
  <si>
    <t>Thu Apr 14 09:34:06 WIB 2022</t>
  </si>
  <si>
    <t>03.040.614.4-047.000</t>
  </si>
  <si>
    <t>PT ATALI MAKMUR</t>
  </si>
  <si>
    <t>010.002-22.82108714</t>
  </si>
  <si>
    <t>Thu Apr 14 09:34:58 WIB 2022</t>
  </si>
  <si>
    <t>010.002-22.82108715</t>
  </si>
  <si>
    <t>Thu Apr 14 09:35:43 WIB 2022</t>
  </si>
  <si>
    <t>010.001-22.12292503</t>
  </si>
  <si>
    <t>Wed Mar 02 00:00:00 WIB 2022</t>
  </si>
  <si>
    <t>Thu Apr 14 09:39:11 WIB 2022</t>
  </si>
  <si>
    <t>010.001-22.12292628</t>
  </si>
  <si>
    <t>Fri Mar 04 00:00:00 WIB 2022</t>
  </si>
  <si>
    <t>Thu Apr 14 09:40:00 WIB 2022</t>
  </si>
  <si>
    <t>010.002-22.82109136</t>
  </si>
  <si>
    <t>Thu Apr 14 09:40:50 WIB 2022</t>
  </si>
  <si>
    <t>010.002-22.82109137</t>
  </si>
  <si>
    <t>Thu Apr 14 09:41:32 WIB 2022</t>
  </si>
  <si>
    <t>010.001-22.12292701</t>
  </si>
  <si>
    <t>Sat Mar 05 00:00:00 WIB 2022</t>
  </si>
  <si>
    <t>Thu Apr 14 09:42:51 WIB 2022</t>
  </si>
  <si>
    <t>010.002-22.82109324</t>
  </si>
  <si>
    <t>Thu Apr 14 09:43:36 WIB 2022</t>
  </si>
  <si>
    <t>010.002-22.82109710</t>
  </si>
  <si>
    <t>Tue Mar 08 00:00:00 WIB 2022</t>
  </si>
  <si>
    <t>Thu Apr 14 09:48:29 WIB 2022</t>
  </si>
  <si>
    <t>010.002-22.82109711</t>
  </si>
  <si>
    <t>Thu Apr 14 09:49:24 WIB 2022</t>
  </si>
  <si>
    <t>010.001-22.12292967</t>
  </si>
  <si>
    <t>Wed Mar 09 00:00:00 WIB 2022</t>
  </si>
  <si>
    <t>Thu Apr 14 09:50:15 WIB 2022</t>
  </si>
  <si>
    <t>010.001-22.12293006</t>
  </si>
  <si>
    <t>Thu Apr 14 09:51:03 WIB 2022</t>
  </si>
  <si>
    <t>010.001-22.12293007</t>
  </si>
  <si>
    <t>Thu Apr 14 09:51:57 WIB 2022</t>
  </si>
  <si>
    <t>010.002-22.82109942</t>
  </si>
  <si>
    <t>Thu Apr 14 09:52:49 WIB 2022</t>
  </si>
  <si>
    <t>31.340.482.4-037.000</t>
  </si>
  <si>
    <t>PT MITRA GLOBAL NIAGA</t>
  </si>
  <si>
    <t>010.001-22.10694494</t>
  </si>
  <si>
    <t>Thu Mar 10 00:00:00 WIB 2022</t>
  </si>
  <si>
    <t>Thu Apr 14 09:56:14 WIB 2022</t>
  </si>
  <si>
    <t>010.001-22.12293144</t>
  </si>
  <si>
    <t>Thu Apr 14 09:57:01 WIB 2022</t>
  </si>
  <si>
    <t>010.002-22.82110148</t>
  </si>
  <si>
    <t>Thu Apr 14 09:57:48 WIB 2022</t>
  </si>
  <si>
    <t>010.002-22.82110149</t>
  </si>
  <si>
    <t>Thu Apr 14 09:58:34 WIB 2022</t>
  </si>
  <si>
    <t>010.002-22.82110383</t>
  </si>
  <si>
    <t>Fri Mar 11 00:00:00 WIB 2022</t>
  </si>
  <si>
    <t>Thu Apr 14 12:44:23 WIB 2022</t>
  </si>
  <si>
    <t>010.002-22.82110384</t>
  </si>
  <si>
    <t>Thu Apr 14 12:45:13 WIB 2022</t>
  </si>
  <si>
    <t>010.001-22.12293332</t>
  </si>
  <si>
    <t>Sat Mar 12 00:00:00 WIB 2022</t>
  </si>
  <si>
    <t>Thu Apr 14 12:45:59 WIB 2022</t>
  </si>
  <si>
    <t>010.001-22.12293349</t>
  </si>
  <si>
    <t>Thu Apr 14 12:46:47 WIB 2022</t>
  </si>
  <si>
    <t>010.001-22.12293466</t>
  </si>
  <si>
    <t>Mon Mar 14 00:00:00 WIB 2022</t>
  </si>
  <si>
    <t>Thu Apr 14 12:48:44 WIB 2022</t>
  </si>
  <si>
    <t>010.002-22.82110843</t>
  </si>
  <si>
    <t>Tue Mar 15 00:00:00 WIB 2022</t>
  </si>
  <si>
    <t>Thu Apr 14 12:49:26 WIB 2022</t>
  </si>
  <si>
    <t>010.002-22.82110844</t>
  </si>
  <si>
    <t>Thu Apr 14 12:50:14 WIB 2022</t>
  </si>
  <si>
    <t>010.002-22.82110845</t>
  </si>
  <si>
    <t>Thu Apr 14 12:51:10 WIB 2022</t>
  </si>
  <si>
    <t>010.001-22.12293572</t>
  </si>
  <si>
    <t>Wed Mar 16 00:00:00 WIB 2022</t>
  </si>
  <si>
    <t>Thu Apr 14 12:53:41 WIB 2022</t>
  </si>
  <si>
    <t>010.001-22.12293699</t>
  </si>
  <si>
    <t>Thu Mar 17 00:00:00 WIB 2022</t>
  </si>
  <si>
    <t>Thu Apr 14 12:54:49 WIB 2022</t>
  </si>
  <si>
    <t>010.002-22.82111268</t>
  </si>
  <si>
    <t>Thu Apr 14 12:55:46 WIB 2022</t>
  </si>
  <si>
    <t>010.001-22.12293762</t>
  </si>
  <si>
    <t>Fri Mar 18 00:00:00 WIB 2022</t>
  </si>
  <si>
    <t>Thu Apr 14 12:56:58 WIB 2022</t>
  </si>
  <si>
    <t>010.002-22.82111495</t>
  </si>
  <si>
    <t>Thu Apr 14 12:57:51 WIB 2022</t>
  </si>
  <si>
    <t>010.001-22.12293867</t>
  </si>
  <si>
    <t>Sat Mar 19 00:00:00 WIB 2022</t>
  </si>
  <si>
    <t>Thu Apr 14 13:04:51 WIB 2022</t>
  </si>
  <si>
    <t>010.001-22.12293998</t>
  </si>
  <si>
    <t>Mon Mar 21 00:00:00 WIB 2022</t>
  </si>
  <si>
    <t>Thu Apr 14 13:05:54 WIB 2022</t>
  </si>
  <si>
    <t>010.002-22.82111869</t>
  </si>
  <si>
    <t>Thu Apr 14 13:06:43 WIB 2022</t>
  </si>
  <si>
    <t>31.267.219.9-614.000</t>
  </si>
  <si>
    <t>CV SAMUDERA ANGKASA JAYA</t>
  </si>
  <si>
    <t>010.003-22.84031969</t>
  </si>
  <si>
    <t>Thu Apr 14 13:07:33 WIB 2022</t>
  </si>
  <si>
    <t>010.002-22.82112003</t>
  </si>
  <si>
    <t>Tue Mar 22 00:00:00 WIB 2022</t>
  </si>
  <si>
    <t>Thu Apr 14 13:08:14 WIB 2022</t>
  </si>
  <si>
    <t>010.002-22.82112007</t>
  </si>
  <si>
    <t>Thu Apr 14 13:09:04 WIB 2022</t>
  </si>
  <si>
    <t>010.001-22.12294189</t>
  </si>
  <si>
    <t>Wed Mar 23 00:00:00 WIB 2022</t>
  </si>
  <si>
    <t>Thu Apr 14 13:11:35 WIB 2022</t>
  </si>
  <si>
    <t>010.001-22.12294192</t>
  </si>
  <si>
    <t>Thu Apr 14 13:12:24 WIB 2022</t>
  </si>
  <si>
    <t>010.002-22.82112213</t>
  </si>
  <si>
    <t>Thu Apr 14 13:13:21 WIB 2022</t>
  </si>
  <si>
    <t>010.002-22.82112214</t>
  </si>
  <si>
    <t>Thu Apr 14 13:14:04 WIB 2022</t>
  </si>
  <si>
    <t>010.002-22.82112227</t>
  </si>
  <si>
    <t>Thu Apr 14 13:14:48 WIB 2022</t>
  </si>
  <si>
    <t>03.262.318.3-047.000</t>
  </si>
  <si>
    <t>PT KALINDO SUKSES</t>
  </si>
  <si>
    <t>010.000-22.48606337</t>
  </si>
  <si>
    <t>Thu Mar 24 00:00:00 WIB 2022</t>
  </si>
  <si>
    <t>Thu Apr 14 13:18:47 WIB 2022</t>
  </si>
  <si>
    <t>010.001-22.12294319</t>
  </si>
  <si>
    <t>Thu Apr 14 13:19:35 WIB 2022</t>
  </si>
  <si>
    <t>010.001-22.12294334</t>
  </si>
  <si>
    <t>Thu Apr 14 13:20:08 WIB 2022</t>
  </si>
  <si>
    <t>010.001-22.12294357</t>
  </si>
  <si>
    <t>Thu Apr 14 13:20:55 WIB 2022</t>
  </si>
  <si>
    <t>010.001-22.12294422</t>
  </si>
  <si>
    <t>Fri Mar 25 00:00:00 WIB 2022</t>
  </si>
  <si>
    <t>Thu Apr 14 13:21:39 WIB 2022</t>
  </si>
  <si>
    <t>010.001-22.12294470</t>
  </si>
  <si>
    <t>Sat Mar 26 00:00:00 WIB 2022</t>
  </si>
  <si>
    <t>Thu Apr 14 13:24:13 WIB 2022</t>
  </si>
  <si>
    <t>01.773.514.3-047.000</t>
  </si>
  <si>
    <t>PT SEMBILAN-SEMBILAN JAYA UTAMA</t>
  </si>
  <si>
    <t>010.000-22.70367022</t>
  </si>
  <si>
    <t>Mon Mar 28 00:00:00 WIB 2022</t>
  </si>
  <si>
    <t>Thu Apr 14 13:25:09 WIB 2022</t>
  </si>
  <si>
    <t>010.001-22.12294550</t>
  </si>
  <si>
    <t>Thu Apr 14 13:25:49 WIB 2022</t>
  </si>
  <si>
    <t>010.002-22.82112906</t>
  </si>
  <si>
    <t>Thu Apr 14 13:26:24 WIB 2022</t>
  </si>
  <si>
    <t>010.002-22.82113088</t>
  </si>
  <si>
    <t>Tue Mar 29 00:00:00 WIB 2022</t>
  </si>
  <si>
    <t>Thu Apr 14 13:28:08 WIB 2022</t>
  </si>
  <si>
    <t>010.001-22.12294646</t>
  </si>
  <si>
    <t>Wed Mar 30 00:00:00 WIB 2022</t>
  </si>
  <si>
    <t>Thu Apr 14 13:28:59 WIB 2022</t>
  </si>
  <si>
    <t>010.002-22.82113231</t>
  </si>
  <si>
    <t>Thu Apr 14 13:29:45 WIB 2022</t>
  </si>
  <si>
    <t>010.000-22.70367103</t>
  </si>
  <si>
    <t>Thu Mar 31 00:00:00 WIB 2022</t>
  </si>
  <si>
    <t>Thu Apr 14 13:30:33 WIB 2022</t>
  </si>
  <si>
    <t>010.001-22.10694620</t>
  </si>
  <si>
    <t>Wed Apr 20 10:33:08 WIB 2022</t>
  </si>
  <si>
    <t>BELI</t>
  </si>
  <si>
    <t>DPP</t>
  </si>
  <si>
    <t>PPN</t>
  </si>
  <si>
    <t>JUAL</t>
  </si>
  <si>
    <t>AM 22020032</t>
  </si>
  <si>
    <t>KO 4253</t>
  </si>
  <si>
    <t>82.982.280.8-521.000</t>
  </si>
  <si>
    <t>CV TRINITY CENTRAAL</t>
  </si>
  <si>
    <t>PURWOKERTO</t>
  </si>
  <si>
    <t>010.004-22.53776887</t>
  </si>
  <si>
    <t>AM 20030001</t>
  </si>
  <si>
    <t>KO 4206</t>
  </si>
  <si>
    <t>82.986.844.7-603.000</t>
  </si>
  <si>
    <t>CV RAINBOW NUSANTARA ( PELANGI )</t>
  </si>
  <si>
    <t>SURABAYA</t>
  </si>
  <si>
    <t>010.004-22.53776888</t>
  </si>
  <si>
    <t>AM 20030002</t>
  </si>
  <si>
    <t>G 4148</t>
  </si>
  <si>
    <t>04.021.035.3-602.001</t>
  </si>
  <si>
    <t>LILY JULIAWATI  ( REJO AGUNG )</t>
  </si>
  <si>
    <t>JOMBANG</t>
  </si>
  <si>
    <t>010.004-22.53776889</t>
  </si>
  <si>
    <t>AM 20030003</t>
  </si>
  <si>
    <t>G 4303</t>
  </si>
  <si>
    <t>010.004-22.53776890</t>
  </si>
  <si>
    <t>AM 20030004</t>
  </si>
  <si>
    <t>KO 4306</t>
  </si>
  <si>
    <t>01.706.181.3-521.000</t>
  </si>
  <si>
    <t>CV PELITA JAYA  ( ANUGERAH SEJAHTERA )</t>
  </si>
  <si>
    <t>010.004-22.53776891</t>
  </si>
  <si>
    <t>AM 20030005</t>
  </si>
  <si>
    <t>KO 4312</t>
  </si>
  <si>
    <t>010.004-22.53776892</t>
  </si>
  <si>
    <t>AM 20030006</t>
  </si>
  <si>
    <t>G 4313</t>
  </si>
  <si>
    <t>010.004-22.53776893</t>
  </si>
  <si>
    <t>AM 20030007</t>
  </si>
  <si>
    <t>KO 4314</t>
  </si>
  <si>
    <t>010.004-22.53776894</t>
  </si>
  <si>
    <t>AM 20030008</t>
  </si>
  <si>
    <t>KO 4267</t>
  </si>
  <si>
    <t>42.884.805.5-501.000</t>
  </si>
  <si>
    <t>CV SINAR CAHAYA NIRMALA</t>
  </si>
  <si>
    <t>BREBES</t>
  </si>
  <si>
    <t>010.004-22.53776895</t>
  </si>
  <si>
    <t>AM 20030009</t>
  </si>
  <si>
    <t>G 4316</t>
  </si>
  <si>
    <t>010.004-22.53776896</t>
  </si>
  <si>
    <t>AM 20030010</t>
  </si>
  <si>
    <t>KO 4322</t>
  </si>
  <si>
    <t>04.017.931.9-502.000</t>
  </si>
  <si>
    <t>HARNOYO  ( BENDAN )</t>
  </si>
  <si>
    <t>PEKALONGAN</t>
  </si>
  <si>
    <t>010.004-22.53776897</t>
  </si>
  <si>
    <t>AM 20030011</t>
  </si>
  <si>
    <t>KO 4278</t>
  </si>
  <si>
    <t>010.004-22.53776898</t>
  </si>
  <si>
    <t>AM 20030012</t>
  </si>
  <si>
    <t>KO 4280</t>
  </si>
  <si>
    <t>010.004-22.53776899</t>
  </si>
  <si>
    <t>AM 20030013</t>
  </si>
  <si>
    <t>KO 4284</t>
  </si>
  <si>
    <t>010.004-22.53776900</t>
  </si>
  <si>
    <t>AM 20030014</t>
  </si>
  <si>
    <t>G 4337</t>
  </si>
  <si>
    <t>010.004-22.53776901</t>
  </si>
  <si>
    <t>AM 20030015</t>
  </si>
  <si>
    <t>KO 4455</t>
  </si>
  <si>
    <t>010.004-22.53776902</t>
  </si>
  <si>
    <t>AM 20030016</t>
  </si>
  <si>
    <t>KO 4457</t>
  </si>
  <si>
    <t>010.004-22.53776903</t>
  </si>
  <si>
    <t>AM 20030017</t>
  </si>
  <si>
    <t>KO 4347</t>
  </si>
  <si>
    <t>010.004-22.53776904</t>
  </si>
  <si>
    <t>AM 20030018</t>
  </si>
  <si>
    <t>KO 4404</t>
  </si>
  <si>
    <t>02.683.580.1-542.000</t>
  </si>
  <si>
    <t>CV DWI JAYA</t>
  </si>
  <si>
    <t>YOGYAKARTA</t>
  </si>
  <si>
    <t>010.004-22.53776905</t>
  </si>
  <si>
    <t>AM 20030019</t>
  </si>
  <si>
    <t>KO 4407</t>
  </si>
  <si>
    <t>010.004-22.53776906</t>
  </si>
  <si>
    <t>AM 20030020</t>
  </si>
  <si>
    <t>KO 4468</t>
  </si>
  <si>
    <t>010.004-22.53776907</t>
  </si>
  <si>
    <t>AM 20030021</t>
  </si>
  <si>
    <t>G 4348</t>
  </si>
  <si>
    <t>010.004-22.53776908</t>
  </si>
  <si>
    <t>AM 20030022</t>
  </si>
  <si>
    <t>KO 4472</t>
  </si>
  <si>
    <t>01.454.876.2-533.000</t>
  </si>
  <si>
    <t>CV GANESHA</t>
  </si>
  <si>
    <t>WONOSOBO</t>
  </si>
  <si>
    <t>010.004-22.53776909</t>
  </si>
  <si>
    <t>AM 20030023</t>
  </si>
  <si>
    <t>KO 4476</t>
  </si>
  <si>
    <t>08.887.807.9-521.000</t>
  </si>
  <si>
    <t>SANTOSO BUDIONO (ARMADA)</t>
  </si>
  <si>
    <t>010.004-22.53776910</t>
  </si>
  <si>
    <t>AM 20030024</t>
  </si>
  <si>
    <t>G 4483</t>
  </si>
  <si>
    <t>010.004-22.53776911</t>
  </si>
  <si>
    <t>AM 20030025</t>
  </si>
  <si>
    <t>KO 4488</t>
  </si>
  <si>
    <t>010.004-22.53776912</t>
  </si>
  <si>
    <t>AM 20030026</t>
  </si>
  <si>
    <t>KO 4430</t>
  </si>
  <si>
    <t>010.004-22.53776913</t>
  </si>
  <si>
    <t>AM 20030027</t>
  </si>
  <si>
    <t>KO 4359</t>
  </si>
  <si>
    <t>01.848.507.8-521.000</t>
  </si>
  <si>
    <t>CV WISUDA</t>
  </si>
  <si>
    <t>010.004-22.53776914</t>
  </si>
  <si>
    <t>AM 20030028</t>
  </si>
  <si>
    <t>KO 4371</t>
  </si>
  <si>
    <t>010.004-22.53776915</t>
  </si>
  <si>
    <t>AM 20030029</t>
  </si>
  <si>
    <t>KO 4377</t>
  </si>
  <si>
    <t>010.004-22.53776916</t>
  </si>
  <si>
    <t>AM 20030030</t>
  </si>
  <si>
    <t>KO 4378</t>
  </si>
  <si>
    <t>010.004-22.53776917</t>
  </si>
  <si>
    <t>AM 20030031</t>
  </si>
  <si>
    <t>KO 1839</t>
  </si>
  <si>
    <t>010.004-22.53776918</t>
  </si>
  <si>
    <t>AM 20030032</t>
  </si>
  <si>
    <t>G 4387</t>
  </si>
  <si>
    <t>010.004-22.53776919</t>
  </si>
  <si>
    <t>AM 20030033</t>
  </si>
  <si>
    <t>N 0501</t>
  </si>
  <si>
    <t>03.338.317.5-526.000</t>
  </si>
  <si>
    <t>CV TIARA</t>
  </si>
  <si>
    <t>SOLO</t>
  </si>
  <si>
    <t>010.004-22.53776920</t>
  </si>
  <si>
    <t>AM 20030034</t>
  </si>
  <si>
    <t>KO 4394</t>
  </si>
  <si>
    <t>010.004-22.53776921</t>
  </si>
  <si>
    <t>AM 20030035</t>
  </si>
  <si>
    <t>010.004-22.53776922</t>
  </si>
  <si>
    <t>AM 20030036</t>
  </si>
  <si>
    <t>N 0552</t>
  </si>
  <si>
    <t>83.694.842.2-523.000</t>
  </si>
  <si>
    <t>CV FM. 90 (FAMILY / RENI JATIMULYO)</t>
  </si>
  <si>
    <t>KEBUMEN</t>
  </si>
  <si>
    <t>010.004-22.53776923</t>
  </si>
  <si>
    <t>AM 20030037</t>
  </si>
  <si>
    <t>N 0553</t>
  </si>
  <si>
    <t>010.004-22.53776924</t>
  </si>
  <si>
    <t>AM 20030038</t>
  </si>
  <si>
    <t>G 0515</t>
  </si>
  <si>
    <t>91.924.273.5-629.000</t>
  </si>
  <si>
    <t>CV UTAMA PUTRA</t>
  </si>
  <si>
    <t>TULUNGAGUNG</t>
  </si>
  <si>
    <t>010.004-22.53776925</t>
  </si>
  <si>
    <t>AM 20030039</t>
  </si>
  <si>
    <t>G 0514</t>
  </si>
  <si>
    <t>010.004-22.53776926</t>
  </si>
  <si>
    <t>AM 20030040</t>
  </si>
  <si>
    <t>G 4142 4321 4446</t>
  </si>
  <si>
    <t>TRIDAYA</t>
  </si>
  <si>
    <t>SEMARANG</t>
  </si>
  <si>
    <t>AM 20030041</t>
  </si>
  <si>
    <t>N 4143</t>
  </si>
  <si>
    <t>AL MIFTAH</t>
  </si>
  <si>
    <t>WONOGIRI</t>
  </si>
  <si>
    <t>AM 20030042</t>
  </si>
  <si>
    <t>N 4144</t>
  </si>
  <si>
    <t>RATNA KERTAS</t>
  </si>
  <si>
    <t>AM 20030043</t>
  </si>
  <si>
    <t>G 4145</t>
  </si>
  <si>
    <t>SINAR BHAKTI</t>
  </si>
  <si>
    <t>AM 20030044</t>
  </si>
  <si>
    <t>KO 4146 4261 4307</t>
  </si>
  <si>
    <t>SISWA</t>
  </si>
  <si>
    <t>MUNTILAN</t>
  </si>
  <si>
    <t>AM 20030045</t>
  </si>
  <si>
    <t>KO 4147 4412 4492</t>
  </si>
  <si>
    <t>KONDANG</t>
  </si>
  <si>
    <t>TEMANGGUNG</t>
  </si>
  <si>
    <t>AM 20030046</t>
  </si>
  <si>
    <t>KO 4149 4402 4299</t>
  </si>
  <si>
    <t>MEDIA</t>
  </si>
  <si>
    <t>CILACAP</t>
  </si>
  <si>
    <t>AM 20030047</t>
  </si>
  <si>
    <t>KO 4150 4465 4470</t>
  </si>
  <si>
    <t>SINAR KONDANG</t>
  </si>
  <si>
    <t>PURWOREJO</t>
  </si>
  <si>
    <t>AM 20030048</t>
  </si>
  <si>
    <t>KO 4260 4305 4276</t>
  </si>
  <si>
    <t>PERDANA</t>
  </si>
  <si>
    <t>AM 20030049</t>
  </si>
  <si>
    <t>N 4262 0558</t>
  </si>
  <si>
    <t>MERDEKA</t>
  </si>
  <si>
    <t>BOYOLALI</t>
  </si>
  <si>
    <t>AM 20030050</t>
  </si>
  <si>
    <t>KO 4301 4268 4451</t>
  </si>
  <si>
    <t>AM 20030051</t>
  </si>
  <si>
    <t>KO 4302 4456 4464</t>
  </si>
  <si>
    <t>SINKONG</t>
  </si>
  <si>
    <t>AM 20030052</t>
  </si>
  <si>
    <t>KO 4304 4309 4372</t>
  </si>
  <si>
    <t>SUKSES MAKMUR</t>
  </si>
  <si>
    <t>COMAL</t>
  </si>
  <si>
    <t>AM 20030053</t>
  </si>
  <si>
    <t>G 4308 4463 4281</t>
  </si>
  <si>
    <t>PUAS</t>
  </si>
  <si>
    <t>PATI</t>
  </si>
  <si>
    <t>AM 20030054</t>
  </si>
  <si>
    <t>G 4310 4453 4283</t>
  </si>
  <si>
    <t>AF TOYS</t>
  </si>
  <si>
    <t>KENDAL</t>
  </si>
  <si>
    <t>AM 20030055</t>
  </si>
  <si>
    <t>G 4311</t>
  </si>
  <si>
    <t>MUGI</t>
  </si>
  <si>
    <t>AM 20030056</t>
  </si>
  <si>
    <t>KO 4263</t>
  </si>
  <si>
    <t>BANJARAN PERMAI</t>
  </si>
  <si>
    <t>TEGAL</t>
  </si>
  <si>
    <t>AM 20030057</t>
  </si>
  <si>
    <t>KO 4264 4315 4452</t>
  </si>
  <si>
    <t>ENAM</t>
  </si>
  <si>
    <t>CIREBON</t>
  </si>
  <si>
    <t>AM 20030058</t>
  </si>
  <si>
    <t>KO 4265 4287 4432</t>
  </si>
  <si>
    <t>SUMBER BUKIT</t>
  </si>
  <si>
    <t>SALATIGA</t>
  </si>
  <si>
    <t>AM 20030059</t>
  </si>
  <si>
    <t>KO 4266 4460 4334</t>
  </si>
  <si>
    <t>SUKSES</t>
  </si>
  <si>
    <t>AM 20030060</t>
  </si>
  <si>
    <t>KO 4269 4467 0513</t>
  </si>
  <si>
    <t>INDOFOTOCOPY</t>
  </si>
  <si>
    <t>PARAKAN</t>
  </si>
  <si>
    <t>AM 20030061</t>
  </si>
  <si>
    <t>KO 4270</t>
  </si>
  <si>
    <t>EKARIA</t>
  </si>
  <si>
    <t>AM 20030062</t>
  </si>
  <si>
    <t>KO 4271 4461 4403</t>
  </si>
  <si>
    <t>MEMORY</t>
  </si>
  <si>
    <t>BATANG</t>
  </si>
  <si>
    <t>AM 20030063</t>
  </si>
  <si>
    <t>KO 4272 0554</t>
  </si>
  <si>
    <t>AM 20030064</t>
  </si>
  <si>
    <t>KO 4273 4398</t>
  </si>
  <si>
    <t>TERMINAL II</t>
  </si>
  <si>
    <t>AM 20030065</t>
  </si>
  <si>
    <t>N 4317 4335</t>
  </si>
  <si>
    <t>8 1</t>
  </si>
  <si>
    <t>GOMBONG</t>
  </si>
  <si>
    <t>AM 20030066</t>
  </si>
  <si>
    <t>KO 4318 4298 0508</t>
  </si>
  <si>
    <t>TELADAN</t>
  </si>
  <si>
    <t>AM 20030067</t>
  </si>
  <si>
    <t>KO 4320 0509</t>
  </si>
  <si>
    <t>MAKMUR</t>
  </si>
  <si>
    <t>AM 20030068</t>
  </si>
  <si>
    <t>KO 4323 4331 4336</t>
  </si>
  <si>
    <t>AM 20030069</t>
  </si>
  <si>
    <t>KO 1824 1827 1831</t>
  </si>
  <si>
    <t>LANCAR</t>
  </si>
  <si>
    <t>MALANG</t>
  </si>
  <si>
    <t>AM 20030070</t>
  </si>
  <si>
    <t>KO 1825 1834 4208</t>
  </si>
  <si>
    <t>ANEKA</t>
  </si>
  <si>
    <t>AM 20030071</t>
  </si>
  <si>
    <t>KO 1826 1832 1837</t>
  </si>
  <si>
    <t>SIANA (PECINAN)</t>
  </si>
  <si>
    <t>AM 20030072</t>
  </si>
  <si>
    <t>KO 1828 1838 4209</t>
  </si>
  <si>
    <t>MANGGALA SAKTI</t>
  </si>
  <si>
    <t>AM 20030073</t>
  </si>
  <si>
    <t>KO 1829 1833</t>
  </si>
  <si>
    <t>DIAN ILMU</t>
  </si>
  <si>
    <t>AM 20030074</t>
  </si>
  <si>
    <t>G 4454 4433 0517</t>
  </si>
  <si>
    <t>A R</t>
  </si>
  <si>
    <t>KUDUS</t>
  </si>
  <si>
    <t>AM 20030075</t>
  </si>
  <si>
    <t>KO 4458 4409 4485</t>
  </si>
  <si>
    <t>KUTOARJO</t>
  </si>
  <si>
    <t>AM 20030076</t>
  </si>
  <si>
    <t>G 4294 4459</t>
  </si>
  <si>
    <t>HIPPO</t>
  </si>
  <si>
    <t>MAGETAN</t>
  </si>
  <si>
    <t>AM 20030077</t>
  </si>
  <si>
    <t>KO 4329 4462 4408</t>
  </si>
  <si>
    <t>AM 20030078</t>
  </si>
  <si>
    <t>KO 1835 1840 1841</t>
  </si>
  <si>
    <t>MERPATI</t>
  </si>
  <si>
    <t>AM 20030079</t>
  </si>
  <si>
    <t>KO 1836</t>
  </si>
  <si>
    <t>SCORPIO</t>
  </si>
  <si>
    <t>AM 20030080</t>
  </si>
  <si>
    <t>G 4406 4345 4364</t>
  </si>
  <si>
    <t>AL FAIZ</t>
  </si>
  <si>
    <t>MADIUN</t>
  </si>
  <si>
    <t>AM 20030081</t>
  </si>
  <si>
    <t>G 4466</t>
  </si>
  <si>
    <t>PRIMA</t>
  </si>
  <si>
    <t>AM 20030082</t>
  </si>
  <si>
    <t>KO 4469</t>
  </si>
  <si>
    <t>PURBALINGGA</t>
  </si>
  <si>
    <t>AM 20030083</t>
  </si>
  <si>
    <t>N 4471</t>
  </si>
  <si>
    <t>MADONA</t>
  </si>
  <si>
    <t>MAGELANG</t>
  </si>
  <si>
    <t>AM 20030084</t>
  </si>
  <si>
    <t>KO 4324 4400</t>
  </si>
  <si>
    <t>BASA</t>
  </si>
  <si>
    <t>AM 20030085</t>
  </si>
  <si>
    <t>G 4325</t>
  </si>
  <si>
    <t>SUMBER REJO</t>
  </si>
  <si>
    <t>AM 20030086</t>
  </si>
  <si>
    <t>G 4326 4445 4392</t>
  </si>
  <si>
    <t>TRISNO</t>
  </si>
  <si>
    <t>PURWODADI</t>
  </si>
  <si>
    <t>AM 20030087</t>
  </si>
  <si>
    <t>G 4327 4275 4340</t>
  </si>
  <si>
    <t>MITRA KAMPUS</t>
  </si>
  <si>
    <t>AM 20030088</t>
  </si>
  <si>
    <t>KO 4330 4293 0505</t>
  </si>
  <si>
    <t>AM 20030089</t>
  </si>
  <si>
    <t>KO4274 4290 4341</t>
  </si>
  <si>
    <t>SALIKAH</t>
  </si>
  <si>
    <t>AM 20030090</t>
  </si>
  <si>
    <t>KO 4279 4489</t>
  </si>
  <si>
    <t>METRO JAYA</t>
  </si>
  <si>
    <t>KROYA</t>
  </si>
  <si>
    <t>AM 20030091</t>
  </si>
  <si>
    <t>G 4282</t>
  </si>
  <si>
    <t>LARIS BARU</t>
  </si>
  <si>
    <t>AM 20030092</t>
  </si>
  <si>
    <t>N 4285</t>
  </si>
  <si>
    <t>DOREMI</t>
  </si>
  <si>
    <t>AM 20030093</t>
  </si>
  <si>
    <t>N 4286</t>
  </si>
  <si>
    <t>PRESTASI</t>
  </si>
  <si>
    <t>AJIBARANG</t>
  </si>
  <si>
    <t>AM 20030094</t>
  </si>
  <si>
    <t>G 4351</t>
  </si>
  <si>
    <t>ANEKA SERAGAM</t>
  </si>
  <si>
    <t>BLITAR</t>
  </si>
  <si>
    <t>AM 20030095</t>
  </si>
  <si>
    <t>N 4352 4353 4356</t>
  </si>
  <si>
    <t>MITRA</t>
  </si>
  <si>
    <t>AM 20030096</t>
  </si>
  <si>
    <t>N 4332</t>
  </si>
  <si>
    <t>AL HAMIDI</t>
  </si>
  <si>
    <t>JEPARA</t>
  </si>
  <si>
    <t>AM 20030097</t>
  </si>
  <si>
    <t>G 4333</t>
  </si>
  <si>
    <t>GLORY</t>
  </si>
  <si>
    <t>AM 20030098</t>
  </si>
  <si>
    <t>G 4288</t>
  </si>
  <si>
    <t>NABILA</t>
  </si>
  <si>
    <t>TUBAN</t>
  </si>
  <si>
    <t>AM 20030099</t>
  </si>
  <si>
    <t>KO 4289 4481 4486</t>
  </si>
  <si>
    <t>AM 20030100</t>
  </si>
  <si>
    <t>G 4291</t>
  </si>
  <si>
    <t>SISWA CEMERLANG</t>
  </si>
  <si>
    <t>KLATEN</t>
  </si>
  <si>
    <t>AM 20030101</t>
  </si>
  <si>
    <t>G 4292</t>
  </si>
  <si>
    <t>ANGKASA JAYA</t>
  </si>
  <si>
    <t>AM 20030102</t>
  </si>
  <si>
    <t>G 4295</t>
  </si>
  <si>
    <t>PONDOK MODERN GONTOR (MM)</t>
  </si>
  <si>
    <t>NGAWI</t>
  </si>
  <si>
    <t>AM 20030103</t>
  </si>
  <si>
    <t>G 4296</t>
  </si>
  <si>
    <t>WIJAYA SIDOMUKTI</t>
  </si>
  <si>
    <t>SUKOHARJO</t>
  </si>
  <si>
    <t>AM 20030104</t>
  </si>
  <si>
    <t>KO 4297 4342 4350</t>
  </si>
  <si>
    <t>AM 20030105</t>
  </si>
  <si>
    <t>KO 4300 4498 0555</t>
  </si>
  <si>
    <t>AM 20030106</t>
  </si>
  <si>
    <t>G 4338</t>
  </si>
  <si>
    <t>AL ULYA</t>
  </si>
  <si>
    <t>AM 20030107</t>
  </si>
  <si>
    <t>N 4339 4494</t>
  </si>
  <si>
    <t>SIDU</t>
  </si>
  <si>
    <t>AM 20030108</t>
  </si>
  <si>
    <t>KO 4343 4414 4490</t>
  </si>
  <si>
    <t>AM 20030109</t>
  </si>
  <si>
    <t>G 4344 4487 4367</t>
  </si>
  <si>
    <t>AM 20030110</t>
  </si>
  <si>
    <t>G 4346 4368</t>
  </si>
  <si>
    <t>AM 20030111</t>
  </si>
  <si>
    <t>KO 4349 4484</t>
  </si>
  <si>
    <t>AM 20030112</t>
  </si>
  <si>
    <t>KO 4410</t>
  </si>
  <si>
    <t>MUDA JAYA</t>
  </si>
  <si>
    <t>AM 20030113</t>
  </si>
  <si>
    <t>KO 4411 4495 4379</t>
  </si>
  <si>
    <t>AM 20030114</t>
  </si>
  <si>
    <t>KO 4413 4382</t>
  </si>
  <si>
    <t>KURNIA</t>
  </si>
  <si>
    <t>BANTUL</t>
  </si>
  <si>
    <t>AM 20030115</t>
  </si>
  <si>
    <t>N 4415</t>
  </si>
  <si>
    <t>ARTHA JAYA</t>
  </si>
  <si>
    <t>BANJARNEGARA</t>
  </si>
  <si>
    <t>AM 20030116</t>
  </si>
  <si>
    <t>KO 4416 4417 4421</t>
  </si>
  <si>
    <t>AM 20030117</t>
  </si>
  <si>
    <t>N 4473 4418 4493</t>
  </si>
  <si>
    <t>MAHKOTA</t>
  </si>
  <si>
    <t>AM 20030118</t>
  </si>
  <si>
    <t>KO 4474</t>
  </si>
  <si>
    <t>AM 20030119</t>
  </si>
  <si>
    <t>G 4475 4479 4424</t>
  </si>
  <si>
    <t>RINGAN</t>
  </si>
  <si>
    <t>AM 20030120</t>
  </si>
  <si>
    <t>KO 4477 4357 4425</t>
  </si>
  <si>
    <t>AM 20030121</t>
  </si>
  <si>
    <t>KO 4478 4426 4428</t>
  </si>
  <si>
    <t>INDOBARU</t>
  </si>
  <si>
    <t>AM 20030122</t>
  </si>
  <si>
    <t>KO 4419</t>
  </si>
  <si>
    <t>DWI JAYA</t>
  </si>
  <si>
    <t>AM 20030123</t>
  </si>
  <si>
    <t>G 4420 4437 4393</t>
  </si>
  <si>
    <t>SAHID</t>
  </si>
  <si>
    <t>AM 20030124</t>
  </si>
  <si>
    <t>G 4422</t>
  </si>
  <si>
    <t>TRENGGALEK</t>
  </si>
  <si>
    <t>AM 20030125</t>
  </si>
  <si>
    <t>KO 4480</t>
  </si>
  <si>
    <t>PANTES</t>
  </si>
  <si>
    <t>AM 20030126</t>
  </si>
  <si>
    <t>G 4482 0551</t>
  </si>
  <si>
    <t>BLORA</t>
  </si>
  <si>
    <t>AM 20030127</t>
  </si>
  <si>
    <t>KO 4354 4380</t>
  </si>
  <si>
    <t>AM 20030128</t>
  </si>
  <si>
    <t>KO 4355</t>
  </si>
  <si>
    <t>AM 20030129</t>
  </si>
  <si>
    <t>G 4423</t>
  </si>
  <si>
    <t>AM 20030130</t>
  </si>
  <si>
    <t>G 4427</t>
  </si>
  <si>
    <t>MANGGALAM</t>
  </si>
  <si>
    <t>AM 20030131</t>
  </si>
  <si>
    <t>KO 4491 4386</t>
  </si>
  <si>
    <t>AM 20030132</t>
  </si>
  <si>
    <t>KO 4496</t>
  </si>
  <si>
    <t>BARU SWALAYAN</t>
  </si>
  <si>
    <t>BUMIAYU</t>
  </si>
  <si>
    <t>AM 20030133</t>
  </si>
  <si>
    <t>KO 4497</t>
  </si>
  <si>
    <t>BARU CUTE</t>
  </si>
  <si>
    <t>AM 20030134</t>
  </si>
  <si>
    <t>KO 4499 4391</t>
  </si>
  <si>
    <t>AM 20030135</t>
  </si>
  <si>
    <t>KO 4500 4363 4374</t>
  </si>
  <si>
    <t>AM 20030136</t>
  </si>
  <si>
    <t>N 4429 4397</t>
  </si>
  <si>
    <t>NAJIH</t>
  </si>
  <si>
    <t>AM 20030137</t>
  </si>
  <si>
    <t>N 4431</t>
  </si>
  <si>
    <t>SANDI</t>
  </si>
  <si>
    <t>AM 20030138</t>
  </si>
  <si>
    <t>G 4358 4365 4376</t>
  </si>
  <si>
    <t>AM 20030139</t>
  </si>
  <si>
    <t>N 4360 4373 4450</t>
  </si>
  <si>
    <t>KOJA</t>
  </si>
  <si>
    <t>AM 20030140</t>
  </si>
  <si>
    <t>KO 4361</t>
  </si>
  <si>
    <t>KADAR BUDHI</t>
  </si>
  <si>
    <t>AM 20030141</t>
  </si>
  <si>
    <t>G 4362</t>
  </si>
  <si>
    <t>TEJO MULYO</t>
  </si>
  <si>
    <t>AM 20030142</t>
  </si>
  <si>
    <t>KO 4366 4375 0556</t>
  </si>
  <si>
    <t>AM 20030143</t>
  </si>
  <si>
    <t>G 4370</t>
  </si>
  <si>
    <t>PUSTAKA BARU</t>
  </si>
  <si>
    <t>AM 20030144</t>
  </si>
  <si>
    <t>G 4434</t>
  </si>
  <si>
    <t>SURYA</t>
  </si>
  <si>
    <t>AM 20030145</t>
  </si>
  <si>
    <t>KO 4435</t>
  </si>
  <si>
    <t>RITA</t>
  </si>
  <si>
    <t>AM 20030146</t>
  </si>
  <si>
    <t>KO 4436 4390</t>
  </si>
  <si>
    <t>AM 20030147</t>
  </si>
  <si>
    <t>KO 4438</t>
  </si>
  <si>
    <t>AM 20030148</t>
  </si>
  <si>
    <t>G 4439 0521</t>
  </si>
  <si>
    <t>AM 20030149</t>
  </si>
  <si>
    <t>G 4440</t>
  </si>
  <si>
    <t>AM 20030150</t>
  </si>
  <si>
    <t>N 4381</t>
  </si>
  <si>
    <t>AM 20030151</t>
  </si>
  <si>
    <t>G 4383 4399</t>
  </si>
  <si>
    <t>ANEKA SISWA BARU</t>
  </si>
  <si>
    <t>AM 20030152</t>
  </si>
  <si>
    <t>KO 4384</t>
  </si>
  <si>
    <t>METRO</t>
  </si>
  <si>
    <t>AM 20030153</t>
  </si>
  <si>
    <t>KO 4385 0519</t>
  </si>
  <si>
    <t>AM 20030154</t>
  </si>
  <si>
    <t>G 4442</t>
  </si>
  <si>
    <t>SALAM SARI</t>
  </si>
  <si>
    <t>WELERI</t>
  </si>
  <si>
    <t>AM 20030155</t>
  </si>
  <si>
    <t>N 4444</t>
  </si>
  <si>
    <t>PENAMAS</t>
  </si>
  <si>
    <t>AM 20030156</t>
  </si>
  <si>
    <t>G 4447</t>
  </si>
  <si>
    <t>BAROKAH SWALAYAN</t>
  </si>
  <si>
    <t>SLAWI</t>
  </si>
  <si>
    <t>AM 20030157</t>
  </si>
  <si>
    <t>KO 4448</t>
  </si>
  <si>
    <t>AM 20030158</t>
  </si>
  <si>
    <t>G 4388</t>
  </si>
  <si>
    <t>INDRASARI</t>
  </si>
  <si>
    <t>MRANGGEN</t>
  </si>
  <si>
    <t>AM 20030159</t>
  </si>
  <si>
    <t>G 4389</t>
  </si>
  <si>
    <t>MAKMUR JAYA</t>
  </si>
  <si>
    <t>AM 20030160</t>
  </si>
  <si>
    <t>KO 0502</t>
  </si>
  <si>
    <t>AM 20030161</t>
  </si>
  <si>
    <t>G 0503</t>
  </si>
  <si>
    <t>AM 20030162</t>
  </si>
  <si>
    <t>G 0504</t>
  </si>
  <si>
    <t>TEMMY</t>
  </si>
  <si>
    <t>JUWANA</t>
  </si>
  <si>
    <t>AM 20030163</t>
  </si>
  <si>
    <t>N 4395</t>
  </si>
  <si>
    <t>PUTRA MURIA</t>
  </si>
  <si>
    <t>AM 20030164</t>
  </si>
  <si>
    <t>N 4396</t>
  </si>
  <si>
    <t>AM 20030165</t>
  </si>
  <si>
    <t>G 0507</t>
  </si>
  <si>
    <t>SANTOSO</t>
  </si>
  <si>
    <t>AM 20030166</t>
  </si>
  <si>
    <t>G 0510</t>
  </si>
  <si>
    <t>CAHAYA BUSUR</t>
  </si>
  <si>
    <t>BOJONEGORO</t>
  </si>
  <si>
    <t>AM 20030167</t>
  </si>
  <si>
    <t>G 0511</t>
  </si>
  <si>
    <t>AM 20030168</t>
  </si>
  <si>
    <t>N 0512</t>
  </si>
  <si>
    <t>IVONE</t>
  </si>
  <si>
    <t>AM 20030169</t>
  </si>
  <si>
    <t>G 0516</t>
  </si>
  <si>
    <t>AM 20030170</t>
  </si>
  <si>
    <t>G 0518</t>
  </si>
  <si>
    <t>PURWODAADI</t>
  </si>
  <si>
    <t>AM 20030171</t>
  </si>
  <si>
    <t>KO 0520</t>
  </si>
  <si>
    <t>AM 20030172</t>
  </si>
  <si>
    <t>KO 0525</t>
  </si>
  <si>
    <t>ANEKA SWALAYAN</t>
  </si>
  <si>
    <t>AM 20030173</t>
  </si>
  <si>
    <t>G 0526</t>
  </si>
  <si>
    <t>AGUNG JAYA</t>
  </si>
  <si>
    <t>AM 20030174</t>
  </si>
  <si>
    <t>N 0559</t>
  </si>
  <si>
    <t>IHSAN</t>
  </si>
  <si>
    <t>AM 20030175</t>
  </si>
  <si>
    <t>A 0104</t>
  </si>
  <si>
    <t>IBU LINA</t>
  </si>
  <si>
    <t>AM 20030176</t>
  </si>
  <si>
    <t>A 0106 0144</t>
  </si>
  <si>
    <t>KURNIA  JAYA</t>
  </si>
  <si>
    <t>AM 20030177</t>
  </si>
  <si>
    <t>A</t>
  </si>
  <si>
    <t>CASH</t>
  </si>
  <si>
    <t>AM 20030178</t>
  </si>
  <si>
    <t xml:space="preserve">A 0126 </t>
  </si>
  <si>
    <t>KHAIRUL</t>
  </si>
  <si>
    <t>AM 20030179</t>
  </si>
  <si>
    <t>A 0656 0699 0700</t>
  </si>
  <si>
    <t>COMBI</t>
  </si>
  <si>
    <t>AM 20030180</t>
  </si>
  <si>
    <t>A 0660</t>
  </si>
  <si>
    <t>AM 20030181</t>
  </si>
  <si>
    <t>KO 4207</t>
  </si>
  <si>
    <t>PAK TEGUH</t>
  </si>
  <si>
    <t>SINGOSARI</t>
  </si>
  <si>
    <t>AM 20030182</t>
  </si>
  <si>
    <t>KO 4210</t>
  </si>
  <si>
    <t>2 4</t>
  </si>
  <si>
    <t>AM 20030183</t>
  </si>
  <si>
    <t>KO 4214</t>
  </si>
  <si>
    <t>SUKSES 2</t>
  </si>
  <si>
    <t>SIDOARJO</t>
  </si>
  <si>
    <t>AM 20030184</t>
  </si>
  <si>
    <t>KO 4215</t>
  </si>
  <si>
    <t>AM 20030185</t>
  </si>
  <si>
    <t>KO 4217 4227</t>
  </si>
  <si>
    <t>AM 20030186</t>
  </si>
  <si>
    <t>KO 4222 4212 4216</t>
  </si>
  <si>
    <t>AM 20030187</t>
  </si>
  <si>
    <t>KO 4224 4223 4218</t>
  </si>
  <si>
    <t>AM 20030188</t>
  </si>
  <si>
    <t>KO 4220 4213</t>
  </si>
  <si>
    <t>AM 20030189</t>
  </si>
  <si>
    <t>KO 4226</t>
  </si>
  <si>
    <t>AM 20030190</t>
  </si>
  <si>
    <t>N 087 051-060</t>
  </si>
  <si>
    <t>SILVIA</t>
  </si>
  <si>
    <t>AM 20030191</t>
  </si>
  <si>
    <t>N 088 061-069</t>
  </si>
  <si>
    <t>AM 20030192</t>
  </si>
  <si>
    <t>N 089 071-079</t>
  </si>
  <si>
    <t>AM 20030193</t>
  </si>
  <si>
    <t>N 090-092</t>
  </si>
  <si>
    <t>AM 20030194</t>
  </si>
  <si>
    <t>N 093</t>
  </si>
  <si>
    <t>AM 20030195</t>
  </si>
  <si>
    <t>N 094-096</t>
  </si>
  <si>
    <t xml:space="preserve">PENJUALAN </t>
  </si>
  <si>
    <t>PENJUALAN FAKTUR</t>
  </si>
  <si>
    <t>PENJUALAN DI GUNGGUNG</t>
  </si>
  <si>
    <t>TOTAL</t>
  </si>
  <si>
    <t>Approval Sukses</t>
  </si>
  <si>
    <t>Wed Apr 20 10:48:13 WIB 2022</t>
  </si>
  <si>
    <t>Wed Apr 20 10:48:14 WIB 2022</t>
  </si>
  <si>
    <t>Wed Apr 20 10:48:15 WIB 2022</t>
  </si>
  <si>
    <t>Wed Apr 20 10:48:16 WIB 2022</t>
  </si>
  <si>
    <t>Wed Apr 20 10:48:17 WIB 2022</t>
  </si>
  <si>
    <t>Wed Apr 20 10:48:18 WIB 2022</t>
  </si>
  <si>
    <t>Wed Apr 20 10:48:19 WIB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</si>
</sst>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_(* #,##0_);_(* \(#,##0\);_(* &quot;-&quot;_);_(@_)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3" fontId="2" fillId="0" borderId="0" xfId="0" applyNumberFormat="1" applyFont="1"/>
    <xf numFmtId="3" fontId="2" fillId="0" borderId="1" xfId="0" applyNumberFormat="1" applyFont="1" applyBorder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2" fillId="0" borderId="0" xfId="0" applyFont="1"/>
    <xf numFmtId="4" fontId="3" fillId="0" borderId="0" xfId="1" applyNumberFormat="1" applyFont="1" applyFill="1" applyBorder="1" applyAlignment="1"/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165" fontId="0" fillId="0" borderId="0" xfId="0" applyNumberFormat="1" applyFont="1" applyBorder="1" applyAlignment="1"/>
    <xf numFmtId="0" fontId="0" fillId="0" borderId="0" xfId="0" applyFont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0" borderId="0" xfId="0" applyAlignment="1"/>
    <xf numFmtId="0" fontId="3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/>
    <xf numFmtId="4" fontId="3" fillId="0" borderId="0" xfId="1" applyNumberFormat="1" applyFont="1" applyFill="1" applyBorder="1" applyAlignment="1">
      <alignment vertical="center"/>
    </xf>
    <xf numFmtId="164" fontId="0" fillId="0" borderId="0" xfId="0" applyNumberFormat="1" applyFill="1" applyAlignment="1"/>
    <xf numFmtId="3" fontId="3" fillId="0" borderId="0" xfId="1" applyNumberFormat="1" applyFont="1" applyFill="1" applyBorder="1" applyAlignment="1"/>
    <xf numFmtId="3" fontId="3" fillId="0" borderId="0" xfId="1" applyNumberFormat="1" applyFont="1" applyFill="1" applyBorder="1" applyAlignment="1">
      <alignment vertical="center"/>
    </xf>
    <xf numFmtId="4" fontId="2" fillId="0" borderId="1" xfId="0" applyNumberFormat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ung%20FP%20Keluaran%20-%20Ma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ung FP Keluar"/>
      <sheetName val="Invoice"/>
    </sheetNames>
    <sheetDataSet>
      <sheetData sheetId="0"/>
      <sheetData sheetId="1">
        <row r="38">
          <cell r="K38">
            <v>3141099</v>
          </cell>
        </row>
        <row r="158">
          <cell r="K158">
            <v>10773000</v>
          </cell>
        </row>
        <row r="278">
          <cell r="K278">
            <v>9828000</v>
          </cell>
        </row>
        <row r="398">
          <cell r="K398">
            <v>2946882</v>
          </cell>
        </row>
        <row r="518">
          <cell r="K518">
            <v>756900</v>
          </cell>
        </row>
        <row r="638">
          <cell r="K638">
            <v>2898000</v>
          </cell>
        </row>
        <row r="758">
          <cell r="K758">
            <v>6982972</v>
          </cell>
        </row>
        <row r="878">
          <cell r="K878">
            <v>2745270</v>
          </cell>
        </row>
        <row r="998">
          <cell r="K998">
            <v>6136200</v>
          </cell>
        </row>
        <row r="1118">
          <cell r="K1118">
            <v>4917105</v>
          </cell>
        </row>
        <row r="1238">
          <cell r="K1238">
            <v>6389928</v>
          </cell>
        </row>
        <row r="1358">
          <cell r="K1358">
            <v>601344</v>
          </cell>
        </row>
        <row r="1478">
          <cell r="K1478">
            <v>1344060</v>
          </cell>
        </row>
        <row r="1598">
          <cell r="K1598">
            <v>12591075</v>
          </cell>
        </row>
        <row r="1718">
          <cell r="K1718">
            <v>5568870</v>
          </cell>
        </row>
        <row r="1838">
          <cell r="K1838">
            <v>410400</v>
          </cell>
        </row>
        <row r="1958">
          <cell r="K1958">
            <v>986100</v>
          </cell>
        </row>
        <row r="2078">
          <cell r="K2078">
            <v>392040</v>
          </cell>
        </row>
        <row r="2198">
          <cell r="K2198">
            <v>5679936</v>
          </cell>
        </row>
        <row r="2318">
          <cell r="K2318">
            <v>3575880</v>
          </cell>
        </row>
        <row r="2438">
          <cell r="K2438">
            <v>18301500</v>
          </cell>
        </row>
        <row r="2558">
          <cell r="K2558">
            <v>428550</v>
          </cell>
        </row>
        <row r="2678">
          <cell r="K2678">
            <v>2753625</v>
          </cell>
        </row>
        <row r="2798">
          <cell r="K2798">
            <v>37394875</v>
          </cell>
        </row>
        <row r="2918">
          <cell r="K2918">
            <v>12334208</v>
          </cell>
        </row>
        <row r="3038">
          <cell r="K3038">
            <v>27658548</v>
          </cell>
        </row>
        <row r="3158">
          <cell r="K3158">
            <v>2473200</v>
          </cell>
        </row>
        <row r="3278">
          <cell r="K3278">
            <v>778500</v>
          </cell>
        </row>
        <row r="3398">
          <cell r="K3398">
            <v>4457880</v>
          </cell>
        </row>
        <row r="3518">
          <cell r="K3518">
            <v>1965600</v>
          </cell>
        </row>
        <row r="3638">
          <cell r="K3638">
            <v>3725406</v>
          </cell>
        </row>
        <row r="3758">
          <cell r="K3758">
            <v>3412500</v>
          </cell>
        </row>
        <row r="3878">
          <cell r="K3878">
            <v>5952000</v>
          </cell>
        </row>
        <row r="3998">
          <cell r="K3998">
            <v>2491200</v>
          </cell>
        </row>
        <row r="4118">
          <cell r="K4118">
            <v>1772280</v>
          </cell>
        </row>
        <row r="4238">
          <cell r="K4238">
            <v>19296000</v>
          </cell>
        </row>
        <row r="4358">
          <cell r="K4358">
            <v>5400000</v>
          </cell>
        </row>
        <row r="4478">
          <cell r="K4478">
            <v>1927800</v>
          </cell>
        </row>
        <row r="4598">
          <cell r="K4598">
            <v>4687200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5"/>
  <sheetViews>
    <sheetView tabSelected="1" topLeftCell="A64" workbookViewId="0">
      <selection activeCell="Q78" sqref="Q78"/>
    </sheetView>
  </sheetViews>
  <sheetFormatPr defaultRowHeight="15" x14ac:dyDescent="0.25"/>
  <cols>
    <col min="1" max="1" width="5.7109375" customWidth="1"/>
    <col min="8" max="8" width="10.7109375" bestFit="1" customWidth="1"/>
    <col min="9" max="9" width="11" customWidth="1"/>
    <col min="10" max="10" width="12.85546875" style="2" bestFit="1" customWidth="1"/>
    <col min="11" max="11" width="12.7109375" style="2" bestFit="1" customWidth="1"/>
    <col min="12" max="12" width="15.42578125" bestFit="1" customWidth="1"/>
    <col min="17" max="17" width="12.7109375" bestFit="1" customWidth="1"/>
  </cols>
  <sheetData>
    <row r="1" spans="1:19" s="11" customFormat="1" x14ac:dyDescent="0.25">
      <c r="A1" s="11" t="s">
        <v>157</v>
      </c>
      <c r="J1" s="4" t="s">
        <v>158</v>
      </c>
      <c r="K1" s="4" t="s">
        <v>159</v>
      </c>
    </row>
    <row r="2" spans="1:19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>
        <v>3</v>
      </c>
      <c r="G2" s="1">
        <v>2022</v>
      </c>
      <c r="H2" s="1" t="s">
        <v>4</v>
      </c>
      <c r="I2" s="1">
        <v>1</v>
      </c>
      <c r="J2" s="3">
        <v>2752581</v>
      </c>
      <c r="K2" s="3">
        <v>275258</v>
      </c>
      <c r="L2" s="1">
        <v>0</v>
      </c>
      <c r="M2" s="1" t="s">
        <v>779</v>
      </c>
      <c r="N2" s="1" t="s">
        <v>780</v>
      </c>
      <c r="O2" s="1" t="s">
        <v>779</v>
      </c>
      <c r="P2" s="1" t="s">
        <v>5</v>
      </c>
      <c r="Q2" s="1" t="s">
        <v>6</v>
      </c>
      <c r="R2" s="1" t="s">
        <v>5</v>
      </c>
      <c r="S2" s="1"/>
    </row>
    <row r="3" spans="1:19" x14ac:dyDescent="0.25">
      <c r="A3">
        <v>2</v>
      </c>
      <c r="B3" s="1" t="s">
        <v>0</v>
      </c>
      <c r="C3" s="1" t="s">
        <v>1</v>
      </c>
      <c r="D3" s="1" t="s">
        <v>7</v>
      </c>
      <c r="E3" s="1" t="s">
        <v>3</v>
      </c>
      <c r="F3" s="1">
        <v>3</v>
      </c>
      <c r="G3" s="1">
        <v>2022</v>
      </c>
      <c r="H3" s="1" t="s">
        <v>4</v>
      </c>
      <c r="I3" s="1">
        <v>1</v>
      </c>
      <c r="J3" s="3">
        <v>22600145</v>
      </c>
      <c r="K3" s="3">
        <v>2260014</v>
      </c>
      <c r="L3" s="1">
        <v>0</v>
      </c>
      <c r="M3" s="1" t="s">
        <v>779</v>
      </c>
      <c r="N3" s="1" t="s">
        <v>780</v>
      </c>
      <c r="O3" s="1" t="s">
        <v>779</v>
      </c>
      <c r="P3" s="1" t="s">
        <v>5</v>
      </c>
      <c r="Q3" s="1" t="s">
        <v>8</v>
      </c>
      <c r="R3" s="1" t="s">
        <v>5</v>
      </c>
      <c r="S3" s="1"/>
    </row>
    <row r="4" spans="1:19" x14ac:dyDescent="0.25">
      <c r="A4">
        <v>3</v>
      </c>
      <c r="B4" s="1" t="s">
        <v>0</v>
      </c>
      <c r="C4" s="1" t="s">
        <v>1</v>
      </c>
      <c r="D4" s="1" t="s">
        <v>9</v>
      </c>
      <c r="E4" s="1" t="s">
        <v>3</v>
      </c>
      <c r="F4" s="1">
        <v>3</v>
      </c>
      <c r="G4" s="1">
        <v>2022</v>
      </c>
      <c r="H4" s="1" t="s">
        <v>4</v>
      </c>
      <c r="I4" s="1">
        <v>1</v>
      </c>
      <c r="J4" s="3">
        <v>15472407</v>
      </c>
      <c r="K4" s="3">
        <v>1547240</v>
      </c>
      <c r="L4" s="1">
        <v>0</v>
      </c>
      <c r="M4" s="1" t="s">
        <v>779</v>
      </c>
      <c r="N4" s="1" t="s">
        <v>780</v>
      </c>
      <c r="O4" s="1" t="s">
        <v>779</v>
      </c>
      <c r="P4" s="1" t="s">
        <v>5</v>
      </c>
      <c r="Q4" s="1" t="s">
        <v>10</v>
      </c>
      <c r="R4" s="1" t="s">
        <v>5</v>
      </c>
      <c r="S4" s="1"/>
    </row>
    <row r="5" spans="1:19" x14ac:dyDescent="0.25">
      <c r="A5">
        <v>4</v>
      </c>
      <c r="B5" s="1" t="s">
        <v>11</v>
      </c>
      <c r="C5" s="1" t="s">
        <v>12</v>
      </c>
      <c r="D5" s="1" t="s">
        <v>13</v>
      </c>
      <c r="E5" s="1" t="s">
        <v>3</v>
      </c>
      <c r="F5" s="1">
        <v>3</v>
      </c>
      <c r="G5" s="1">
        <v>2022</v>
      </c>
      <c r="H5" s="1" t="s">
        <v>4</v>
      </c>
      <c r="I5" s="1">
        <v>1</v>
      </c>
      <c r="J5" s="3">
        <v>29894772</v>
      </c>
      <c r="K5" s="3">
        <v>2989477</v>
      </c>
      <c r="L5" s="1">
        <v>0</v>
      </c>
      <c r="M5" s="1" t="s">
        <v>779</v>
      </c>
      <c r="N5" s="1" t="s">
        <v>780</v>
      </c>
      <c r="O5" s="1" t="s">
        <v>779</v>
      </c>
      <c r="P5" s="1" t="s">
        <v>5</v>
      </c>
      <c r="Q5" s="1" t="s">
        <v>14</v>
      </c>
      <c r="R5" s="1" t="s">
        <v>5</v>
      </c>
      <c r="S5" s="1"/>
    </row>
    <row r="6" spans="1:19" x14ac:dyDescent="0.25">
      <c r="A6">
        <v>5</v>
      </c>
      <c r="B6" s="1" t="s">
        <v>11</v>
      </c>
      <c r="C6" s="1" t="s">
        <v>12</v>
      </c>
      <c r="D6" s="1" t="s">
        <v>15</v>
      </c>
      <c r="E6" s="1" t="s">
        <v>3</v>
      </c>
      <c r="F6" s="1">
        <v>3</v>
      </c>
      <c r="G6" s="1">
        <v>2022</v>
      </c>
      <c r="H6" s="1" t="s">
        <v>4</v>
      </c>
      <c r="I6" s="1">
        <v>1</v>
      </c>
      <c r="J6" s="3">
        <v>17780890</v>
      </c>
      <c r="K6" s="3">
        <v>1778089</v>
      </c>
      <c r="L6" s="1">
        <v>0</v>
      </c>
      <c r="M6" s="1" t="s">
        <v>779</v>
      </c>
      <c r="N6" s="1" t="s">
        <v>780</v>
      </c>
      <c r="O6" s="1" t="s">
        <v>779</v>
      </c>
      <c r="P6" s="1" t="s">
        <v>5</v>
      </c>
      <c r="Q6" s="1" t="s">
        <v>16</v>
      </c>
      <c r="R6" s="1" t="s">
        <v>5</v>
      </c>
      <c r="S6" s="1"/>
    </row>
    <row r="7" spans="1:19" x14ac:dyDescent="0.25">
      <c r="A7">
        <v>6</v>
      </c>
      <c r="B7" s="1" t="s">
        <v>0</v>
      </c>
      <c r="C7" s="1" t="s">
        <v>1</v>
      </c>
      <c r="D7" s="1" t="s">
        <v>17</v>
      </c>
      <c r="E7" s="1" t="s">
        <v>18</v>
      </c>
      <c r="F7" s="1">
        <v>3</v>
      </c>
      <c r="G7" s="1">
        <v>2022</v>
      </c>
      <c r="H7" s="1" t="s">
        <v>4</v>
      </c>
      <c r="I7" s="1">
        <v>1</v>
      </c>
      <c r="J7" s="3">
        <v>14174890</v>
      </c>
      <c r="K7" s="3">
        <v>1417489</v>
      </c>
      <c r="L7" s="1">
        <v>0</v>
      </c>
      <c r="M7" s="1" t="s">
        <v>779</v>
      </c>
      <c r="N7" s="1" t="s">
        <v>780</v>
      </c>
      <c r="O7" s="1" t="s">
        <v>779</v>
      </c>
      <c r="P7" s="1" t="s">
        <v>5</v>
      </c>
      <c r="Q7" s="1" t="s">
        <v>19</v>
      </c>
      <c r="R7" s="1" t="s">
        <v>5</v>
      </c>
      <c r="S7" s="1"/>
    </row>
    <row r="8" spans="1:19" x14ac:dyDescent="0.25">
      <c r="A8">
        <v>7</v>
      </c>
      <c r="B8" s="1" t="s">
        <v>0</v>
      </c>
      <c r="C8" s="1" t="s">
        <v>1</v>
      </c>
      <c r="D8" s="1" t="s">
        <v>20</v>
      </c>
      <c r="E8" s="1" t="s">
        <v>21</v>
      </c>
      <c r="F8" s="1">
        <v>3</v>
      </c>
      <c r="G8" s="1">
        <v>2022</v>
      </c>
      <c r="H8" s="1" t="s">
        <v>4</v>
      </c>
      <c r="I8" s="1">
        <v>1</v>
      </c>
      <c r="J8" s="3">
        <v>7179650</v>
      </c>
      <c r="K8" s="3">
        <v>717965</v>
      </c>
      <c r="L8" s="1">
        <v>0</v>
      </c>
      <c r="M8" s="1" t="s">
        <v>779</v>
      </c>
      <c r="N8" s="1" t="s">
        <v>780</v>
      </c>
      <c r="O8" s="1" t="s">
        <v>779</v>
      </c>
      <c r="P8" s="1" t="s">
        <v>5</v>
      </c>
      <c r="Q8" s="1" t="s">
        <v>22</v>
      </c>
      <c r="R8" s="1" t="s">
        <v>5</v>
      </c>
      <c r="S8" s="1"/>
    </row>
    <row r="9" spans="1:19" x14ac:dyDescent="0.25">
      <c r="A9">
        <v>8</v>
      </c>
      <c r="B9" s="1" t="s">
        <v>11</v>
      </c>
      <c r="C9" s="1" t="s">
        <v>12</v>
      </c>
      <c r="D9" s="1" t="s">
        <v>23</v>
      </c>
      <c r="E9" s="1" t="s">
        <v>21</v>
      </c>
      <c r="F9" s="1">
        <v>3</v>
      </c>
      <c r="G9" s="1">
        <v>2022</v>
      </c>
      <c r="H9" s="1" t="s">
        <v>4</v>
      </c>
      <c r="I9" s="1">
        <v>1</v>
      </c>
      <c r="J9" s="3">
        <v>6724963</v>
      </c>
      <c r="K9" s="3">
        <v>672496</v>
      </c>
      <c r="L9" s="1">
        <v>0</v>
      </c>
      <c r="M9" s="1" t="s">
        <v>779</v>
      </c>
      <c r="N9" s="1" t="s">
        <v>780</v>
      </c>
      <c r="O9" s="1" t="s">
        <v>779</v>
      </c>
      <c r="P9" s="1" t="s">
        <v>5</v>
      </c>
      <c r="Q9" s="1" t="s">
        <v>24</v>
      </c>
      <c r="R9" s="1" t="s">
        <v>5</v>
      </c>
      <c r="S9" s="1"/>
    </row>
    <row r="10" spans="1:19" x14ac:dyDescent="0.25">
      <c r="A10">
        <v>9</v>
      </c>
      <c r="B10" s="1" t="s">
        <v>11</v>
      </c>
      <c r="C10" s="1" t="s">
        <v>12</v>
      </c>
      <c r="D10" s="1" t="s">
        <v>25</v>
      </c>
      <c r="E10" s="1" t="s">
        <v>21</v>
      </c>
      <c r="F10" s="1">
        <v>3</v>
      </c>
      <c r="G10" s="1">
        <v>2022</v>
      </c>
      <c r="H10" s="1" t="s">
        <v>4</v>
      </c>
      <c r="I10" s="1">
        <v>1</v>
      </c>
      <c r="J10" s="3">
        <v>5111590</v>
      </c>
      <c r="K10" s="3">
        <v>511159</v>
      </c>
      <c r="L10" s="1">
        <v>0</v>
      </c>
      <c r="M10" s="1" t="s">
        <v>779</v>
      </c>
      <c r="N10" s="1" t="s">
        <v>781</v>
      </c>
      <c r="O10" s="1" t="s">
        <v>779</v>
      </c>
      <c r="P10" s="1" t="s">
        <v>5</v>
      </c>
      <c r="Q10" s="1" t="s">
        <v>26</v>
      </c>
      <c r="R10" s="1" t="s">
        <v>5</v>
      </c>
      <c r="S10" s="1"/>
    </row>
    <row r="11" spans="1:19" x14ac:dyDescent="0.25">
      <c r="A11">
        <v>10</v>
      </c>
      <c r="B11" s="1" t="s">
        <v>0</v>
      </c>
      <c r="C11" s="1" t="s">
        <v>1</v>
      </c>
      <c r="D11" s="1" t="s">
        <v>27</v>
      </c>
      <c r="E11" s="1" t="s">
        <v>28</v>
      </c>
      <c r="F11" s="1">
        <v>3</v>
      </c>
      <c r="G11" s="1">
        <v>2022</v>
      </c>
      <c r="H11" s="1" t="s">
        <v>4</v>
      </c>
      <c r="I11" s="1">
        <v>1</v>
      </c>
      <c r="J11" s="3">
        <v>37165287</v>
      </c>
      <c r="K11" s="3">
        <v>3716528</v>
      </c>
      <c r="L11" s="1">
        <v>0</v>
      </c>
      <c r="M11" s="1" t="s">
        <v>779</v>
      </c>
      <c r="N11" s="1" t="s">
        <v>781</v>
      </c>
      <c r="O11" s="1" t="s">
        <v>779</v>
      </c>
      <c r="P11" s="1" t="s">
        <v>5</v>
      </c>
      <c r="Q11" s="1" t="s">
        <v>29</v>
      </c>
      <c r="R11" s="1" t="s">
        <v>5</v>
      </c>
      <c r="S11" s="1"/>
    </row>
    <row r="12" spans="1:19" x14ac:dyDescent="0.25">
      <c r="A12">
        <v>11</v>
      </c>
      <c r="B12" s="1" t="s">
        <v>11</v>
      </c>
      <c r="C12" s="1" t="s">
        <v>12</v>
      </c>
      <c r="D12" s="1" t="s">
        <v>30</v>
      </c>
      <c r="E12" s="1" t="s">
        <v>28</v>
      </c>
      <c r="F12" s="1">
        <v>3</v>
      </c>
      <c r="G12" s="1">
        <v>2022</v>
      </c>
      <c r="H12" s="1" t="s">
        <v>4</v>
      </c>
      <c r="I12" s="1">
        <v>1</v>
      </c>
      <c r="J12" s="3">
        <v>585653</v>
      </c>
      <c r="K12" s="3">
        <v>58565</v>
      </c>
      <c r="L12" s="1">
        <v>0</v>
      </c>
      <c r="M12" s="1" t="s">
        <v>779</v>
      </c>
      <c r="N12" s="1" t="s">
        <v>781</v>
      </c>
      <c r="O12" s="1" t="s">
        <v>779</v>
      </c>
      <c r="P12" s="1" t="s">
        <v>5</v>
      </c>
      <c r="Q12" s="1" t="s">
        <v>31</v>
      </c>
      <c r="R12" s="1" t="s">
        <v>5</v>
      </c>
      <c r="S12" s="1"/>
    </row>
    <row r="13" spans="1:19" x14ac:dyDescent="0.25">
      <c r="A13">
        <v>12</v>
      </c>
      <c r="B13" s="1" t="s">
        <v>11</v>
      </c>
      <c r="C13" s="1" t="s">
        <v>12</v>
      </c>
      <c r="D13" s="1" t="s">
        <v>32</v>
      </c>
      <c r="E13" s="1" t="s">
        <v>33</v>
      </c>
      <c r="F13" s="1">
        <v>3</v>
      </c>
      <c r="G13" s="1">
        <v>2022</v>
      </c>
      <c r="H13" s="1" t="s">
        <v>4</v>
      </c>
      <c r="I13" s="1">
        <v>1</v>
      </c>
      <c r="J13" s="3">
        <v>8695320</v>
      </c>
      <c r="K13" s="3">
        <v>869532</v>
      </c>
      <c r="L13" s="1">
        <v>0</v>
      </c>
      <c r="M13" s="1" t="s">
        <v>779</v>
      </c>
      <c r="N13" s="1" t="s">
        <v>781</v>
      </c>
      <c r="O13" s="1" t="s">
        <v>779</v>
      </c>
      <c r="P13" s="1" t="s">
        <v>5</v>
      </c>
      <c r="Q13" s="1" t="s">
        <v>34</v>
      </c>
      <c r="R13" s="1" t="s">
        <v>5</v>
      </c>
      <c r="S13" s="1"/>
    </row>
    <row r="14" spans="1:19" x14ac:dyDescent="0.25">
      <c r="A14">
        <v>13</v>
      </c>
      <c r="B14" s="1" t="s">
        <v>11</v>
      </c>
      <c r="C14" s="1" t="s">
        <v>12</v>
      </c>
      <c r="D14" s="1" t="s">
        <v>35</v>
      </c>
      <c r="E14" s="1" t="s">
        <v>33</v>
      </c>
      <c r="F14" s="1">
        <v>3</v>
      </c>
      <c r="G14" s="1">
        <v>2022</v>
      </c>
      <c r="H14" s="1" t="s">
        <v>4</v>
      </c>
      <c r="I14" s="1">
        <v>1</v>
      </c>
      <c r="J14" s="3">
        <v>3596440</v>
      </c>
      <c r="K14" s="3">
        <v>359644</v>
      </c>
      <c r="L14" s="1">
        <v>0</v>
      </c>
      <c r="M14" s="1" t="s">
        <v>779</v>
      </c>
      <c r="N14" s="1" t="s">
        <v>781</v>
      </c>
      <c r="O14" s="1" t="s">
        <v>779</v>
      </c>
      <c r="P14" s="1" t="s">
        <v>5</v>
      </c>
      <c r="Q14" s="1" t="s">
        <v>36</v>
      </c>
      <c r="R14" s="1" t="s">
        <v>5</v>
      </c>
      <c r="S14" s="1"/>
    </row>
    <row r="15" spans="1:19" x14ac:dyDescent="0.25">
      <c r="A15">
        <v>14</v>
      </c>
      <c r="B15" s="1" t="s">
        <v>0</v>
      </c>
      <c r="C15" s="1" t="s">
        <v>1</v>
      </c>
      <c r="D15" s="1" t="s">
        <v>37</v>
      </c>
      <c r="E15" s="1" t="s">
        <v>38</v>
      </c>
      <c r="F15" s="1">
        <v>3</v>
      </c>
      <c r="G15" s="1">
        <v>2022</v>
      </c>
      <c r="H15" s="1" t="s">
        <v>4</v>
      </c>
      <c r="I15" s="1">
        <v>1</v>
      </c>
      <c r="J15" s="3">
        <v>28745948</v>
      </c>
      <c r="K15" s="3">
        <v>2874594</v>
      </c>
      <c r="L15" s="1">
        <v>0</v>
      </c>
      <c r="M15" s="1" t="s">
        <v>779</v>
      </c>
      <c r="N15" s="1" t="s">
        <v>781</v>
      </c>
      <c r="O15" s="1" t="s">
        <v>779</v>
      </c>
      <c r="P15" s="1" t="s">
        <v>5</v>
      </c>
      <c r="Q15" s="1" t="s">
        <v>39</v>
      </c>
      <c r="R15" s="1" t="s">
        <v>5</v>
      </c>
      <c r="S15" s="1"/>
    </row>
    <row r="16" spans="1:19" x14ac:dyDescent="0.25">
      <c r="A16">
        <v>15</v>
      </c>
      <c r="B16" s="1" t="s">
        <v>0</v>
      </c>
      <c r="C16" s="1" t="s">
        <v>1</v>
      </c>
      <c r="D16" s="1" t="s">
        <v>40</v>
      </c>
      <c r="E16" s="1" t="s">
        <v>38</v>
      </c>
      <c r="F16" s="1">
        <v>3</v>
      </c>
      <c r="G16" s="1">
        <v>2022</v>
      </c>
      <c r="H16" s="1" t="s">
        <v>4</v>
      </c>
      <c r="I16" s="1">
        <v>1</v>
      </c>
      <c r="J16" s="3">
        <v>22690690</v>
      </c>
      <c r="K16" s="3">
        <v>2269069</v>
      </c>
      <c r="L16" s="1">
        <v>0</v>
      </c>
      <c r="M16" s="1" t="s">
        <v>779</v>
      </c>
      <c r="N16" s="1" t="s">
        <v>781</v>
      </c>
      <c r="O16" s="1" t="s">
        <v>779</v>
      </c>
      <c r="P16" s="1" t="s">
        <v>5</v>
      </c>
      <c r="Q16" s="1" t="s">
        <v>41</v>
      </c>
      <c r="R16" s="1" t="s">
        <v>5</v>
      </c>
      <c r="S16" s="1"/>
    </row>
    <row r="17" spans="1:19" x14ac:dyDescent="0.25">
      <c r="A17">
        <v>16</v>
      </c>
      <c r="B17" s="1" t="s">
        <v>0</v>
      </c>
      <c r="C17" s="1" t="s">
        <v>1</v>
      </c>
      <c r="D17" s="1" t="s">
        <v>42</v>
      </c>
      <c r="E17" s="1" t="s">
        <v>38</v>
      </c>
      <c r="F17" s="1">
        <v>3</v>
      </c>
      <c r="G17" s="1">
        <v>2022</v>
      </c>
      <c r="H17" s="1" t="s">
        <v>4</v>
      </c>
      <c r="I17" s="1">
        <v>1</v>
      </c>
      <c r="J17" s="3">
        <v>45796080</v>
      </c>
      <c r="K17" s="3">
        <v>4579608</v>
      </c>
      <c r="L17" s="1">
        <v>0</v>
      </c>
      <c r="M17" s="1" t="s">
        <v>779</v>
      </c>
      <c r="N17" s="1" t="s">
        <v>781</v>
      </c>
      <c r="O17" s="1" t="s">
        <v>779</v>
      </c>
      <c r="P17" s="1" t="s">
        <v>5</v>
      </c>
      <c r="Q17" s="1" t="s">
        <v>43</v>
      </c>
      <c r="R17" s="1" t="s">
        <v>5</v>
      </c>
      <c r="S17" s="1"/>
    </row>
    <row r="18" spans="1:19" x14ac:dyDescent="0.25">
      <c r="A18">
        <v>17</v>
      </c>
      <c r="B18" s="1" t="s">
        <v>11</v>
      </c>
      <c r="C18" s="1" t="s">
        <v>12</v>
      </c>
      <c r="D18" s="1" t="s">
        <v>44</v>
      </c>
      <c r="E18" s="1" t="s">
        <v>38</v>
      </c>
      <c r="F18" s="1">
        <v>3</v>
      </c>
      <c r="G18" s="1">
        <v>2022</v>
      </c>
      <c r="H18" s="1" t="s">
        <v>4</v>
      </c>
      <c r="I18" s="1">
        <v>1</v>
      </c>
      <c r="J18" s="3">
        <v>20623312</v>
      </c>
      <c r="K18" s="3">
        <v>2062331</v>
      </c>
      <c r="L18" s="1">
        <v>0</v>
      </c>
      <c r="M18" s="1" t="s">
        <v>779</v>
      </c>
      <c r="N18" s="1" t="s">
        <v>781</v>
      </c>
      <c r="O18" s="1" t="s">
        <v>779</v>
      </c>
      <c r="P18" s="1" t="s">
        <v>5</v>
      </c>
      <c r="Q18" s="1" t="s">
        <v>45</v>
      </c>
      <c r="R18" s="1" t="s">
        <v>5</v>
      </c>
      <c r="S18" s="1"/>
    </row>
    <row r="19" spans="1:19" x14ac:dyDescent="0.25">
      <c r="A19">
        <v>18</v>
      </c>
      <c r="B19" s="1" t="s">
        <v>46</v>
      </c>
      <c r="C19" s="1" t="s">
        <v>47</v>
      </c>
      <c r="D19" s="1" t="s">
        <v>48</v>
      </c>
      <c r="E19" s="1" t="s">
        <v>49</v>
      </c>
      <c r="F19" s="1">
        <v>3</v>
      </c>
      <c r="G19" s="1">
        <v>2022</v>
      </c>
      <c r="H19" s="1" t="s">
        <v>4</v>
      </c>
      <c r="I19" s="1">
        <v>1</v>
      </c>
      <c r="J19" s="3">
        <v>10909095</v>
      </c>
      <c r="K19" s="3">
        <v>1090909</v>
      </c>
      <c r="L19" s="1">
        <v>0</v>
      </c>
      <c r="M19" s="1" t="s">
        <v>779</v>
      </c>
      <c r="N19" s="1" t="s">
        <v>782</v>
      </c>
      <c r="O19" s="1" t="s">
        <v>779</v>
      </c>
      <c r="P19" s="1" t="s">
        <v>5</v>
      </c>
      <c r="Q19" s="1" t="s">
        <v>50</v>
      </c>
      <c r="R19" s="1" t="s">
        <v>5</v>
      </c>
      <c r="S19" s="1"/>
    </row>
    <row r="20" spans="1:19" x14ac:dyDescent="0.25">
      <c r="A20">
        <v>19</v>
      </c>
      <c r="B20" s="1" t="s">
        <v>0</v>
      </c>
      <c r="C20" s="1" t="s">
        <v>1</v>
      </c>
      <c r="D20" s="1" t="s">
        <v>51</v>
      </c>
      <c r="E20" s="1" t="s">
        <v>49</v>
      </c>
      <c r="F20" s="1">
        <v>3</v>
      </c>
      <c r="G20" s="1">
        <v>2022</v>
      </c>
      <c r="H20" s="1" t="s">
        <v>4</v>
      </c>
      <c r="I20" s="1">
        <v>1</v>
      </c>
      <c r="J20" s="3">
        <v>22746829</v>
      </c>
      <c r="K20" s="3">
        <v>2274682</v>
      </c>
      <c r="L20" s="1">
        <v>0</v>
      </c>
      <c r="M20" s="1" t="s">
        <v>779</v>
      </c>
      <c r="N20" s="1" t="s">
        <v>782</v>
      </c>
      <c r="O20" s="1" t="s">
        <v>779</v>
      </c>
      <c r="P20" s="1" t="s">
        <v>5</v>
      </c>
      <c r="Q20" s="1" t="s">
        <v>52</v>
      </c>
      <c r="R20" s="1" t="s">
        <v>5</v>
      </c>
      <c r="S20" s="1"/>
    </row>
    <row r="21" spans="1:19" x14ac:dyDescent="0.25">
      <c r="A21">
        <v>20</v>
      </c>
      <c r="B21" s="1" t="s">
        <v>11</v>
      </c>
      <c r="C21" s="1" t="s">
        <v>12</v>
      </c>
      <c r="D21" s="1" t="s">
        <v>53</v>
      </c>
      <c r="E21" s="1" t="s">
        <v>49</v>
      </c>
      <c r="F21" s="1">
        <v>3</v>
      </c>
      <c r="G21" s="1">
        <v>2022</v>
      </c>
      <c r="H21" s="1" t="s">
        <v>4</v>
      </c>
      <c r="I21" s="1">
        <v>1</v>
      </c>
      <c r="J21" s="3">
        <v>12786136</v>
      </c>
      <c r="K21" s="3">
        <v>1278613</v>
      </c>
      <c r="L21" s="1">
        <v>0</v>
      </c>
      <c r="M21" s="1" t="s">
        <v>779</v>
      </c>
      <c r="N21" s="1" t="s">
        <v>782</v>
      </c>
      <c r="O21" s="1" t="s">
        <v>779</v>
      </c>
      <c r="P21" s="1" t="s">
        <v>5</v>
      </c>
      <c r="Q21" s="1" t="s">
        <v>54</v>
      </c>
      <c r="R21" s="1" t="s">
        <v>5</v>
      </c>
      <c r="S21" s="1"/>
    </row>
    <row r="22" spans="1:19" x14ac:dyDescent="0.25">
      <c r="A22">
        <v>21</v>
      </c>
      <c r="B22" s="1" t="s">
        <v>11</v>
      </c>
      <c r="C22" s="1" t="s">
        <v>12</v>
      </c>
      <c r="D22" s="1" t="s">
        <v>55</v>
      </c>
      <c r="E22" s="1" t="s">
        <v>49</v>
      </c>
      <c r="F22" s="1">
        <v>3</v>
      </c>
      <c r="G22" s="1">
        <v>2022</v>
      </c>
      <c r="H22" s="1" t="s">
        <v>4</v>
      </c>
      <c r="I22" s="1">
        <v>1</v>
      </c>
      <c r="J22" s="3">
        <v>1039857</v>
      </c>
      <c r="K22" s="3">
        <v>103985</v>
      </c>
      <c r="L22" s="1">
        <v>0</v>
      </c>
      <c r="M22" s="1" t="s">
        <v>779</v>
      </c>
      <c r="N22" s="1" t="s">
        <v>782</v>
      </c>
      <c r="O22" s="1" t="s">
        <v>779</v>
      </c>
      <c r="P22" s="1" t="s">
        <v>5</v>
      </c>
      <c r="Q22" s="1" t="s">
        <v>56</v>
      </c>
      <c r="R22" s="1" t="s">
        <v>5</v>
      </c>
      <c r="S22" s="1"/>
    </row>
    <row r="23" spans="1:19" x14ac:dyDescent="0.25">
      <c r="A23">
        <v>22</v>
      </c>
      <c r="B23" s="1" t="s">
        <v>11</v>
      </c>
      <c r="C23" s="1" t="s">
        <v>12</v>
      </c>
      <c r="D23" s="1" t="s">
        <v>57</v>
      </c>
      <c r="E23" s="1" t="s">
        <v>58</v>
      </c>
      <c r="F23" s="1">
        <v>3</v>
      </c>
      <c r="G23" s="1">
        <v>2022</v>
      </c>
      <c r="H23" s="1" t="s">
        <v>4</v>
      </c>
      <c r="I23" s="1">
        <v>1</v>
      </c>
      <c r="J23" s="3">
        <v>25879079</v>
      </c>
      <c r="K23" s="3">
        <v>2587907</v>
      </c>
      <c r="L23" s="1">
        <v>0</v>
      </c>
      <c r="M23" s="1" t="s">
        <v>779</v>
      </c>
      <c r="N23" s="1" t="s">
        <v>782</v>
      </c>
      <c r="O23" s="1" t="s">
        <v>779</v>
      </c>
      <c r="P23" s="1" t="s">
        <v>5</v>
      </c>
      <c r="Q23" s="1" t="s">
        <v>59</v>
      </c>
      <c r="R23" s="1" t="s">
        <v>5</v>
      </c>
      <c r="S23" s="1"/>
    </row>
    <row r="24" spans="1:19" x14ac:dyDescent="0.25">
      <c r="A24">
        <v>23</v>
      </c>
      <c r="B24" s="1" t="s">
        <v>11</v>
      </c>
      <c r="C24" s="1" t="s">
        <v>12</v>
      </c>
      <c r="D24" s="1" t="s">
        <v>60</v>
      </c>
      <c r="E24" s="1" t="s">
        <v>58</v>
      </c>
      <c r="F24" s="1">
        <v>3</v>
      </c>
      <c r="G24" s="1">
        <v>2022</v>
      </c>
      <c r="H24" s="1" t="s">
        <v>4</v>
      </c>
      <c r="I24" s="1">
        <v>1</v>
      </c>
      <c r="J24" s="3">
        <v>7081947</v>
      </c>
      <c r="K24" s="3">
        <v>708194</v>
      </c>
      <c r="L24" s="1">
        <v>0</v>
      </c>
      <c r="M24" s="1" t="s">
        <v>779</v>
      </c>
      <c r="N24" s="1" t="s">
        <v>782</v>
      </c>
      <c r="O24" s="1" t="s">
        <v>779</v>
      </c>
      <c r="P24" s="1" t="s">
        <v>5</v>
      </c>
      <c r="Q24" s="1" t="s">
        <v>61</v>
      </c>
      <c r="R24" s="1" t="s">
        <v>5</v>
      </c>
      <c r="S24" s="1"/>
    </row>
    <row r="25" spans="1:19" x14ac:dyDescent="0.25">
      <c r="A25">
        <v>24</v>
      </c>
      <c r="B25" s="1" t="s">
        <v>0</v>
      </c>
      <c r="C25" s="1" t="s">
        <v>1</v>
      </c>
      <c r="D25" s="1" t="s">
        <v>62</v>
      </c>
      <c r="E25" s="1" t="s">
        <v>63</v>
      </c>
      <c r="F25" s="1">
        <v>3</v>
      </c>
      <c r="G25" s="1">
        <v>2022</v>
      </c>
      <c r="H25" s="1" t="s">
        <v>4</v>
      </c>
      <c r="I25" s="1">
        <v>1</v>
      </c>
      <c r="J25" s="3">
        <v>32582480</v>
      </c>
      <c r="K25" s="3">
        <v>3258248</v>
      </c>
      <c r="L25" s="1">
        <v>0</v>
      </c>
      <c r="M25" s="1" t="s">
        <v>779</v>
      </c>
      <c r="N25" s="1" t="s">
        <v>782</v>
      </c>
      <c r="O25" s="1" t="s">
        <v>779</v>
      </c>
      <c r="P25" s="1" t="s">
        <v>5</v>
      </c>
      <c r="Q25" s="1" t="s">
        <v>64</v>
      </c>
      <c r="R25" s="1" t="s">
        <v>5</v>
      </c>
      <c r="S25" s="1"/>
    </row>
    <row r="26" spans="1:19" x14ac:dyDescent="0.25">
      <c r="A26">
        <v>25</v>
      </c>
      <c r="B26" s="1" t="s">
        <v>0</v>
      </c>
      <c r="C26" s="1" t="s">
        <v>1</v>
      </c>
      <c r="D26" s="1" t="s">
        <v>65</v>
      </c>
      <c r="E26" s="1" t="s">
        <v>63</v>
      </c>
      <c r="F26" s="1">
        <v>3</v>
      </c>
      <c r="G26" s="1">
        <v>2022</v>
      </c>
      <c r="H26" s="1" t="s">
        <v>4</v>
      </c>
      <c r="I26" s="1">
        <v>1</v>
      </c>
      <c r="J26" s="3">
        <v>8401712</v>
      </c>
      <c r="K26" s="3">
        <v>840171</v>
      </c>
      <c r="L26" s="1">
        <v>0</v>
      </c>
      <c r="M26" s="1" t="s">
        <v>779</v>
      </c>
      <c r="N26" s="1" t="s">
        <v>782</v>
      </c>
      <c r="O26" s="1" t="s">
        <v>779</v>
      </c>
      <c r="P26" s="1" t="s">
        <v>5</v>
      </c>
      <c r="Q26" s="1" t="s">
        <v>66</v>
      </c>
      <c r="R26" s="1" t="s">
        <v>5</v>
      </c>
      <c r="S26" s="1"/>
    </row>
    <row r="27" spans="1:19" x14ac:dyDescent="0.25">
      <c r="A27">
        <v>26</v>
      </c>
      <c r="B27" s="1" t="s">
        <v>0</v>
      </c>
      <c r="C27" s="1" t="s">
        <v>1</v>
      </c>
      <c r="D27" s="1" t="s">
        <v>67</v>
      </c>
      <c r="E27" s="1" t="s">
        <v>68</v>
      </c>
      <c r="F27" s="1">
        <v>3</v>
      </c>
      <c r="G27" s="1">
        <v>2022</v>
      </c>
      <c r="H27" s="1" t="s">
        <v>4</v>
      </c>
      <c r="I27" s="1">
        <v>1</v>
      </c>
      <c r="J27" s="3">
        <v>14070763</v>
      </c>
      <c r="K27" s="3">
        <v>1407076</v>
      </c>
      <c r="L27" s="1">
        <v>0</v>
      </c>
      <c r="M27" s="1" t="s">
        <v>779</v>
      </c>
      <c r="N27" s="1" t="s">
        <v>782</v>
      </c>
      <c r="O27" s="1" t="s">
        <v>779</v>
      </c>
      <c r="P27" s="1" t="s">
        <v>5</v>
      </c>
      <c r="Q27" s="1" t="s">
        <v>69</v>
      </c>
      <c r="R27" s="1" t="s">
        <v>5</v>
      </c>
      <c r="S27" s="1"/>
    </row>
    <row r="28" spans="1:19" x14ac:dyDescent="0.25">
      <c r="A28">
        <v>27</v>
      </c>
      <c r="B28" s="1" t="s">
        <v>11</v>
      </c>
      <c r="C28" s="1" t="s">
        <v>12</v>
      </c>
      <c r="D28" s="1" t="s">
        <v>70</v>
      </c>
      <c r="E28" s="1" t="s">
        <v>71</v>
      </c>
      <c r="F28" s="1">
        <v>3</v>
      </c>
      <c r="G28" s="1">
        <v>2022</v>
      </c>
      <c r="H28" s="1" t="s">
        <v>4</v>
      </c>
      <c r="I28" s="1">
        <v>1</v>
      </c>
      <c r="J28" s="3">
        <v>34214250</v>
      </c>
      <c r="K28" s="3">
        <v>3421425</v>
      </c>
      <c r="L28" s="1">
        <v>0</v>
      </c>
      <c r="M28" s="1" t="s">
        <v>779</v>
      </c>
      <c r="N28" s="1" t="s">
        <v>782</v>
      </c>
      <c r="O28" s="1" t="s">
        <v>779</v>
      </c>
      <c r="P28" s="1" t="s">
        <v>5</v>
      </c>
      <c r="Q28" s="1" t="s">
        <v>72</v>
      </c>
      <c r="R28" s="1" t="s">
        <v>5</v>
      </c>
      <c r="S28" s="1"/>
    </row>
    <row r="29" spans="1:19" x14ac:dyDescent="0.25">
      <c r="A29">
        <v>28</v>
      </c>
      <c r="B29" s="1" t="s">
        <v>11</v>
      </c>
      <c r="C29" s="1" t="s">
        <v>12</v>
      </c>
      <c r="D29" s="1" t="s">
        <v>73</v>
      </c>
      <c r="E29" s="1" t="s">
        <v>71</v>
      </c>
      <c r="F29" s="1">
        <v>3</v>
      </c>
      <c r="G29" s="1">
        <v>2022</v>
      </c>
      <c r="H29" s="1" t="s">
        <v>4</v>
      </c>
      <c r="I29" s="1">
        <v>1</v>
      </c>
      <c r="J29" s="3">
        <v>18401003</v>
      </c>
      <c r="K29" s="3">
        <v>1840100</v>
      </c>
      <c r="L29" s="1">
        <v>0</v>
      </c>
      <c r="M29" s="1" t="s">
        <v>779</v>
      </c>
      <c r="N29" s="1" t="s">
        <v>783</v>
      </c>
      <c r="O29" s="1" t="s">
        <v>779</v>
      </c>
      <c r="P29" s="1" t="s">
        <v>5</v>
      </c>
      <c r="Q29" s="1" t="s">
        <v>74</v>
      </c>
      <c r="R29" s="1" t="s">
        <v>5</v>
      </c>
      <c r="S29" s="1"/>
    </row>
    <row r="30" spans="1:19" x14ac:dyDescent="0.25">
      <c r="A30">
        <v>29</v>
      </c>
      <c r="B30" s="1" t="s">
        <v>11</v>
      </c>
      <c r="C30" s="1" t="s">
        <v>12</v>
      </c>
      <c r="D30" s="1" t="s">
        <v>75</v>
      </c>
      <c r="E30" s="1" t="s">
        <v>71</v>
      </c>
      <c r="F30" s="1">
        <v>3</v>
      </c>
      <c r="G30" s="1">
        <v>2022</v>
      </c>
      <c r="H30" s="1" t="s">
        <v>4</v>
      </c>
      <c r="I30" s="1">
        <v>1</v>
      </c>
      <c r="J30" s="3">
        <v>3717954</v>
      </c>
      <c r="K30" s="3">
        <v>371795</v>
      </c>
      <c r="L30" s="1">
        <v>0</v>
      </c>
      <c r="M30" s="1" t="s">
        <v>779</v>
      </c>
      <c r="N30" s="1" t="s">
        <v>783</v>
      </c>
      <c r="O30" s="1" t="s">
        <v>779</v>
      </c>
      <c r="P30" s="1" t="s">
        <v>5</v>
      </c>
      <c r="Q30" s="1" t="s">
        <v>76</v>
      </c>
      <c r="R30" s="1" t="s">
        <v>5</v>
      </c>
      <c r="S30" s="1"/>
    </row>
    <row r="31" spans="1:19" x14ac:dyDescent="0.25">
      <c r="A31">
        <v>30</v>
      </c>
      <c r="B31" s="1" t="s">
        <v>0</v>
      </c>
      <c r="C31" s="1" t="s">
        <v>1</v>
      </c>
      <c r="D31" s="1" t="s">
        <v>77</v>
      </c>
      <c r="E31" s="1" t="s">
        <v>78</v>
      </c>
      <c r="F31" s="1">
        <v>3</v>
      </c>
      <c r="G31" s="1">
        <v>2022</v>
      </c>
      <c r="H31" s="1" t="s">
        <v>4</v>
      </c>
      <c r="I31" s="1">
        <v>1</v>
      </c>
      <c r="J31" s="3">
        <v>46275518</v>
      </c>
      <c r="K31" s="3">
        <v>4627551</v>
      </c>
      <c r="L31" s="1">
        <v>0</v>
      </c>
      <c r="M31" s="1" t="s">
        <v>779</v>
      </c>
      <c r="N31" s="1" t="s">
        <v>783</v>
      </c>
      <c r="O31" s="1" t="s">
        <v>779</v>
      </c>
      <c r="P31" s="1" t="s">
        <v>5</v>
      </c>
      <c r="Q31" s="1" t="s">
        <v>79</v>
      </c>
      <c r="R31" s="1" t="s">
        <v>5</v>
      </c>
      <c r="S31" s="1"/>
    </row>
    <row r="32" spans="1:19" x14ac:dyDescent="0.25">
      <c r="A32">
        <v>31</v>
      </c>
      <c r="B32" s="1" t="s">
        <v>0</v>
      </c>
      <c r="C32" s="1" t="s">
        <v>1</v>
      </c>
      <c r="D32" s="1" t="s">
        <v>80</v>
      </c>
      <c r="E32" s="1" t="s">
        <v>81</v>
      </c>
      <c r="F32" s="1">
        <v>3</v>
      </c>
      <c r="G32" s="1">
        <v>2022</v>
      </c>
      <c r="H32" s="1" t="s">
        <v>4</v>
      </c>
      <c r="I32" s="1">
        <v>1</v>
      </c>
      <c r="J32" s="3">
        <v>51369152</v>
      </c>
      <c r="K32" s="3">
        <v>5136915</v>
      </c>
      <c r="L32" s="1">
        <v>0</v>
      </c>
      <c r="M32" s="1" t="s">
        <v>779</v>
      </c>
      <c r="N32" s="1" t="s">
        <v>783</v>
      </c>
      <c r="O32" s="1" t="s">
        <v>779</v>
      </c>
      <c r="P32" s="1" t="s">
        <v>5</v>
      </c>
      <c r="Q32" s="1" t="s">
        <v>82</v>
      </c>
      <c r="R32" s="1" t="s">
        <v>5</v>
      </c>
      <c r="S32" s="1"/>
    </row>
    <row r="33" spans="1:19" x14ac:dyDescent="0.25">
      <c r="A33">
        <v>32</v>
      </c>
      <c r="B33" s="1" t="s">
        <v>11</v>
      </c>
      <c r="C33" s="1" t="s">
        <v>12</v>
      </c>
      <c r="D33" s="1" t="s">
        <v>83</v>
      </c>
      <c r="E33" s="1" t="s">
        <v>81</v>
      </c>
      <c r="F33" s="1">
        <v>3</v>
      </c>
      <c r="G33" s="1">
        <v>2022</v>
      </c>
      <c r="H33" s="1" t="s">
        <v>4</v>
      </c>
      <c r="I33" s="1">
        <v>1</v>
      </c>
      <c r="J33" s="3">
        <v>23651934</v>
      </c>
      <c r="K33" s="3">
        <v>2365193</v>
      </c>
      <c r="L33" s="1">
        <v>0</v>
      </c>
      <c r="M33" s="1" t="s">
        <v>779</v>
      </c>
      <c r="N33" s="1" t="s">
        <v>783</v>
      </c>
      <c r="O33" s="1" t="s">
        <v>779</v>
      </c>
      <c r="P33" s="1" t="s">
        <v>5</v>
      </c>
      <c r="Q33" s="1" t="s">
        <v>84</v>
      </c>
      <c r="R33" s="1" t="s">
        <v>5</v>
      </c>
      <c r="S33" s="1"/>
    </row>
    <row r="34" spans="1:19" x14ac:dyDescent="0.25">
      <c r="A34">
        <v>33</v>
      </c>
      <c r="B34" s="1" t="s">
        <v>0</v>
      </c>
      <c r="C34" s="1" t="s">
        <v>1</v>
      </c>
      <c r="D34" s="1" t="s">
        <v>85</v>
      </c>
      <c r="E34" s="1" t="s">
        <v>86</v>
      </c>
      <c r="F34" s="1">
        <v>3</v>
      </c>
      <c r="G34" s="1">
        <v>2022</v>
      </c>
      <c r="H34" s="1" t="s">
        <v>4</v>
      </c>
      <c r="I34" s="1">
        <v>1</v>
      </c>
      <c r="J34" s="3">
        <v>9203643</v>
      </c>
      <c r="K34" s="3">
        <v>920364</v>
      </c>
      <c r="L34" s="1">
        <v>0</v>
      </c>
      <c r="M34" s="1" t="s">
        <v>779</v>
      </c>
      <c r="N34" s="1" t="s">
        <v>783</v>
      </c>
      <c r="O34" s="1" t="s">
        <v>779</v>
      </c>
      <c r="P34" s="1" t="s">
        <v>5</v>
      </c>
      <c r="Q34" s="1" t="s">
        <v>87</v>
      </c>
      <c r="R34" s="1" t="s">
        <v>5</v>
      </c>
      <c r="S34" s="1"/>
    </row>
    <row r="35" spans="1:19" x14ac:dyDescent="0.25">
      <c r="A35">
        <v>34</v>
      </c>
      <c r="B35" s="1" t="s">
        <v>11</v>
      </c>
      <c r="C35" s="1" t="s">
        <v>12</v>
      </c>
      <c r="D35" s="1" t="s">
        <v>88</v>
      </c>
      <c r="E35" s="1" t="s">
        <v>86</v>
      </c>
      <c r="F35" s="1">
        <v>3</v>
      </c>
      <c r="G35" s="1">
        <v>2022</v>
      </c>
      <c r="H35" s="1" t="s">
        <v>4</v>
      </c>
      <c r="I35" s="1">
        <v>1</v>
      </c>
      <c r="J35" s="3">
        <v>1710863</v>
      </c>
      <c r="K35" s="3">
        <v>171086</v>
      </c>
      <c r="L35" s="1">
        <v>0</v>
      </c>
      <c r="M35" s="1" t="s">
        <v>779</v>
      </c>
      <c r="N35" s="1" t="s">
        <v>783</v>
      </c>
      <c r="O35" s="1" t="s">
        <v>779</v>
      </c>
      <c r="P35" s="1" t="s">
        <v>5</v>
      </c>
      <c r="Q35" s="1" t="s">
        <v>89</v>
      </c>
      <c r="R35" s="1" t="s">
        <v>5</v>
      </c>
      <c r="S35" s="1"/>
    </row>
    <row r="36" spans="1:19" x14ac:dyDescent="0.25">
      <c r="A36">
        <v>35</v>
      </c>
      <c r="B36" s="1" t="s">
        <v>0</v>
      </c>
      <c r="C36" s="1" t="s">
        <v>1</v>
      </c>
      <c r="D36" s="1" t="s">
        <v>90</v>
      </c>
      <c r="E36" s="1" t="s">
        <v>91</v>
      </c>
      <c r="F36" s="1">
        <v>3</v>
      </c>
      <c r="G36" s="1">
        <v>2022</v>
      </c>
      <c r="H36" s="1" t="s">
        <v>4</v>
      </c>
      <c r="I36" s="1">
        <v>1</v>
      </c>
      <c r="J36" s="3">
        <v>6129927</v>
      </c>
      <c r="K36" s="3">
        <v>612992</v>
      </c>
      <c r="L36" s="1">
        <v>0</v>
      </c>
      <c r="M36" s="1" t="s">
        <v>779</v>
      </c>
      <c r="N36" s="1" t="s">
        <v>783</v>
      </c>
      <c r="O36" s="1" t="s">
        <v>779</v>
      </c>
      <c r="P36" s="1" t="s">
        <v>5</v>
      </c>
      <c r="Q36" s="1" t="s">
        <v>92</v>
      </c>
      <c r="R36" s="1" t="s">
        <v>5</v>
      </c>
      <c r="S36" s="1"/>
    </row>
    <row r="37" spans="1:19" x14ac:dyDescent="0.25">
      <c r="A37">
        <v>36</v>
      </c>
      <c r="B37" s="1" t="s">
        <v>0</v>
      </c>
      <c r="C37" s="1" t="s">
        <v>1</v>
      </c>
      <c r="D37" s="1" t="s">
        <v>93</v>
      </c>
      <c r="E37" s="1" t="s">
        <v>94</v>
      </c>
      <c r="F37" s="1">
        <v>3</v>
      </c>
      <c r="G37" s="1">
        <v>2022</v>
      </c>
      <c r="H37" s="1" t="s">
        <v>4</v>
      </c>
      <c r="I37" s="1">
        <v>1</v>
      </c>
      <c r="J37" s="3">
        <v>18386612</v>
      </c>
      <c r="K37" s="3">
        <v>1838661</v>
      </c>
      <c r="L37" s="1">
        <v>0</v>
      </c>
      <c r="M37" s="1" t="s">
        <v>779</v>
      </c>
      <c r="N37" s="1" t="s">
        <v>784</v>
      </c>
      <c r="O37" s="1" t="s">
        <v>779</v>
      </c>
      <c r="P37" s="1" t="s">
        <v>5</v>
      </c>
      <c r="Q37" s="1" t="s">
        <v>95</v>
      </c>
      <c r="R37" s="1" t="s">
        <v>5</v>
      </c>
      <c r="S37" s="1"/>
    </row>
    <row r="38" spans="1:19" x14ac:dyDescent="0.25">
      <c r="A38">
        <v>37</v>
      </c>
      <c r="B38" s="1" t="s">
        <v>11</v>
      </c>
      <c r="C38" s="1" t="s">
        <v>12</v>
      </c>
      <c r="D38" s="1" t="s">
        <v>96</v>
      </c>
      <c r="E38" s="1" t="s">
        <v>94</v>
      </c>
      <c r="F38" s="1">
        <v>3</v>
      </c>
      <c r="G38" s="1">
        <v>2022</v>
      </c>
      <c r="H38" s="1" t="s">
        <v>4</v>
      </c>
      <c r="I38" s="1">
        <v>1</v>
      </c>
      <c r="J38" s="3">
        <v>15981763</v>
      </c>
      <c r="K38" s="3">
        <v>1598176</v>
      </c>
      <c r="L38" s="1">
        <v>0</v>
      </c>
      <c r="M38" s="1" t="s">
        <v>779</v>
      </c>
      <c r="N38" s="1" t="s">
        <v>784</v>
      </c>
      <c r="O38" s="1" t="s">
        <v>779</v>
      </c>
      <c r="P38" s="1" t="s">
        <v>5</v>
      </c>
      <c r="Q38" s="1" t="s">
        <v>97</v>
      </c>
      <c r="R38" s="1" t="s">
        <v>5</v>
      </c>
      <c r="S38" s="1"/>
    </row>
    <row r="39" spans="1:19" x14ac:dyDescent="0.25">
      <c r="A39">
        <v>38</v>
      </c>
      <c r="B39" s="1" t="s">
        <v>98</v>
      </c>
      <c r="C39" s="1" t="s">
        <v>99</v>
      </c>
      <c r="D39" s="1" t="s">
        <v>100</v>
      </c>
      <c r="E39" s="1" t="s">
        <v>94</v>
      </c>
      <c r="F39" s="1">
        <v>3</v>
      </c>
      <c r="G39" s="1">
        <v>2022</v>
      </c>
      <c r="H39" s="1" t="s">
        <v>4</v>
      </c>
      <c r="I39" s="1">
        <v>1</v>
      </c>
      <c r="J39" s="3">
        <v>66201818</v>
      </c>
      <c r="K39" s="3">
        <v>6620182</v>
      </c>
      <c r="L39" s="1">
        <v>0</v>
      </c>
      <c r="M39" s="1" t="s">
        <v>779</v>
      </c>
      <c r="N39" s="1" t="s">
        <v>784</v>
      </c>
      <c r="O39" s="1" t="s">
        <v>779</v>
      </c>
      <c r="P39" s="1" t="s">
        <v>5</v>
      </c>
      <c r="Q39" s="1" t="s">
        <v>101</v>
      </c>
      <c r="R39" s="1" t="s">
        <v>5</v>
      </c>
      <c r="S39" s="1"/>
    </row>
    <row r="40" spans="1:19" x14ac:dyDescent="0.25">
      <c r="A40">
        <v>39</v>
      </c>
      <c r="B40" s="1" t="s">
        <v>11</v>
      </c>
      <c r="C40" s="1" t="s">
        <v>12</v>
      </c>
      <c r="D40" s="1" t="s">
        <v>102</v>
      </c>
      <c r="E40" s="1" t="s">
        <v>103</v>
      </c>
      <c r="F40" s="1">
        <v>3</v>
      </c>
      <c r="G40" s="1">
        <v>2022</v>
      </c>
      <c r="H40" s="1" t="s">
        <v>4</v>
      </c>
      <c r="I40" s="1">
        <v>1</v>
      </c>
      <c r="J40" s="3">
        <v>32578954</v>
      </c>
      <c r="K40" s="3">
        <v>3257895</v>
      </c>
      <c r="L40" s="1">
        <v>0</v>
      </c>
      <c r="M40" s="1" t="s">
        <v>779</v>
      </c>
      <c r="N40" s="1" t="s">
        <v>784</v>
      </c>
      <c r="O40" s="1" t="s">
        <v>779</v>
      </c>
      <c r="P40" s="1" t="s">
        <v>5</v>
      </c>
      <c r="Q40" s="1" t="s">
        <v>104</v>
      </c>
      <c r="R40" s="1" t="s">
        <v>5</v>
      </c>
      <c r="S40" s="1"/>
    </row>
    <row r="41" spans="1:19" x14ac:dyDescent="0.25">
      <c r="A41">
        <v>40</v>
      </c>
      <c r="B41" s="1" t="s">
        <v>11</v>
      </c>
      <c r="C41" s="1" t="s">
        <v>12</v>
      </c>
      <c r="D41" s="1" t="s">
        <v>105</v>
      </c>
      <c r="E41" s="1" t="s">
        <v>103</v>
      </c>
      <c r="F41" s="1">
        <v>3</v>
      </c>
      <c r="G41" s="1">
        <v>2022</v>
      </c>
      <c r="H41" s="1" t="s">
        <v>4</v>
      </c>
      <c r="I41" s="1">
        <v>1</v>
      </c>
      <c r="J41" s="3">
        <v>14691512</v>
      </c>
      <c r="K41" s="3">
        <v>1469151</v>
      </c>
      <c r="L41" s="1">
        <v>0</v>
      </c>
      <c r="M41" s="1" t="s">
        <v>779</v>
      </c>
      <c r="N41" s="1" t="s">
        <v>784</v>
      </c>
      <c r="O41" s="1" t="s">
        <v>779</v>
      </c>
      <c r="P41" s="1" t="s">
        <v>5</v>
      </c>
      <c r="Q41" s="1" t="s">
        <v>106</v>
      </c>
      <c r="R41" s="1" t="s">
        <v>5</v>
      </c>
      <c r="S41" s="1"/>
    </row>
    <row r="42" spans="1:19" x14ac:dyDescent="0.25">
      <c r="A42">
        <v>41</v>
      </c>
      <c r="B42" s="1" t="s">
        <v>0</v>
      </c>
      <c r="C42" s="1" t="s">
        <v>1</v>
      </c>
      <c r="D42" s="1" t="s">
        <v>107</v>
      </c>
      <c r="E42" s="1" t="s">
        <v>108</v>
      </c>
      <c r="F42" s="1">
        <v>3</v>
      </c>
      <c r="G42" s="1">
        <v>2022</v>
      </c>
      <c r="H42" s="1" t="s">
        <v>4</v>
      </c>
      <c r="I42" s="1">
        <v>1</v>
      </c>
      <c r="J42" s="3">
        <v>22977720</v>
      </c>
      <c r="K42" s="3">
        <v>2297772</v>
      </c>
      <c r="L42" s="1">
        <v>0</v>
      </c>
      <c r="M42" s="1" t="s">
        <v>779</v>
      </c>
      <c r="N42" s="1" t="s">
        <v>784</v>
      </c>
      <c r="O42" s="1" t="s">
        <v>779</v>
      </c>
      <c r="P42" s="1" t="s">
        <v>5</v>
      </c>
      <c r="Q42" s="1" t="s">
        <v>109</v>
      </c>
      <c r="R42" s="1" t="s">
        <v>5</v>
      </c>
      <c r="S42" s="1"/>
    </row>
    <row r="43" spans="1:19" x14ac:dyDescent="0.25">
      <c r="A43">
        <v>42</v>
      </c>
      <c r="B43" s="1" t="s">
        <v>0</v>
      </c>
      <c r="C43" s="1" t="s">
        <v>1</v>
      </c>
      <c r="D43" s="1" t="s">
        <v>110</v>
      </c>
      <c r="E43" s="1" t="s">
        <v>108</v>
      </c>
      <c r="F43" s="1">
        <v>3</v>
      </c>
      <c r="G43" s="1">
        <v>2022</v>
      </c>
      <c r="H43" s="1" t="s">
        <v>4</v>
      </c>
      <c r="I43" s="1">
        <v>1</v>
      </c>
      <c r="J43" s="3">
        <v>11227636</v>
      </c>
      <c r="K43" s="3">
        <v>1122763</v>
      </c>
      <c r="L43" s="1">
        <v>0</v>
      </c>
      <c r="M43" s="1" t="s">
        <v>779</v>
      </c>
      <c r="N43" s="1" t="s">
        <v>784</v>
      </c>
      <c r="O43" s="1" t="s">
        <v>779</v>
      </c>
      <c r="P43" s="1" t="s">
        <v>5</v>
      </c>
      <c r="Q43" s="1" t="s">
        <v>111</v>
      </c>
      <c r="R43" s="1" t="s">
        <v>5</v>
      </c>
      <c r="S43" s="1"/>
    </row>
    <row r="44" spans="1:19" x14ac:dyDescent="0.25">
      <c r="A44">
        <v>43</v>
      </c>
      <c r="B44" s="1" t="s">
        <v>11</v>
      </c>
      <c r="C44" s="1" t="s">
        <v>12</v>
      </c>
      <c r="D44" s="1" t="s">
        <v>112</v>
      </c>
      <c r="E44" s="1" t="s">
        <v>108</v>
      </c>
      <c r="F44" s="1">
        <v>3</v>
      </c>
      <c r="G44" s="1">
        <v>2022</v>
      </c>
      <c r="H44" s="1" t="s">
        <v>4</v>
      </c>
      <c r="I44" s="1">
        <v>1</v>
      </c>
      <c r="J44" s="3">
        <v>15686292</v>
      </c>
      <c r="K44" s="3">
        <v>1568629</v>
      </c>
      <c r="L44" s="1">
        <v>0</v>
      </c>
      <c r="M44" s="1" t="s">
        <v>779</v>
      </c>
      <c r="N44" s="1" t="s">
        <v>784</v>
      </c>
      <c r="O44" s="1" t="s">
        <v>779</v>
      </c>
      <c r="P44" s="1" t="s">
        <v>5</v>
      </c>
      <c r="Q44" s="1" t="s">
        <v>113</v>
      </c>
      <c r="R44" s="1" t="s">
        <v>5</v>
      </c>
      <c r="S44" s="1"/>
    </row>
    <row r="45" spans="1:19" x14ac:dyDescent="0.25">
      <c r="A45">
        <v>44</v>
      </c>
      <c r="B45" s="1" t="s">
        <v>11</v>
      </c>
      <c r="C45" s="1" t="s">
        <v>12</v>
      </c>
      <c r="D45" s="1" t="s">
        <v>114</v>
      </c>
      <c r="E45" s="1" t="s">
        <v>108</v>
      </c>
      <c r="F45" s="1">
        <v>3</v>
      </c>
      <c r="G45" s="1">
        <v>2022</v>
      </c>
      <c r="H45" s="1" t="s">
        <v>4</v>
      </c>
      <c r="I45" s="1">
        <v>1</v>
      </c>
      <c r="J45" s="3">
        <v>5636781</v>
      </c>
      <c r="K45" s="3">
        <v>563678</v>
      </c>
      <c r="L45" s="1">
        <v>0</v>
      </c>
      <c r="M45" s="1" t="s">
        <v>779</v>
      </c>
      <c r="N45" s="1" t="s">
        <v>784</v>
      </c>
      <c r="O45" s="1" t="s">
        <v>779</v>
      </c>
      <c r="P45" s="1" t="s">
        <v>5</v>
      </c>
      <c r="Q45" s="1" t="s">
        <v>115</v>
      </c>
      <c r="R45" s="1" t="s">
        <v>5</v>
      </c>
      <c r="S45" s="1"/>
    </row>
    <row r="46" spans="1:19" x14ac:dyDescent="0.25">
      <c r="A46">
        <v>45</v>
      </c>
      <c r="B46" s="1" t="s">
        <v>11</v>
      </c>
      <c r="C46" s="1" t="s">
        <v>12</v>
      </c>
      <c r="D46" s="1" t="s">
        <v>116</v>
      </c>
      <c r="E46" s="1" t="s">
        <v>108</v>
      </c>
      <c r="F46" s="1">
        <v>3</v>
      </c>
      <c r="G46" s="1">
        <v>2022</v>
      </c>
      <c r="H46" s="1" t="s">
        <v>4</v>
      </c>
      <c r="I46" s="1">
        <v>1</v>
      </c>
      <c r="J46" s="3">
        <v>9365164</v>
      </c>
      <c r="K46" s="3">
        <v>936516</v>
      </c>
      <c r="L46" s="1">
        <v>0</v>
      </c>
      <c r="M46" s="1" t="s">
        <v>779</v>
      </c>
      <c r="N46" s="1" t="s">
        <v>784</v>
      </c>
      <c r="O46" s="1" t="s">
        <v>779</v>
      </c>
      <c r="P46" s="1" t="s">
        <v>5</v>
      </c>
      <c r="Q46" s="1" t="s">
        <v>117</v>
      </c>
      <c r="R46" s="1" t="s">
        <v>5</v>
      </c>
      <c r="S46" s="1"/>
    </row>
    <row r="47" spans="1:19" x14ac:dyDescent="0.25">
      <c r="A47">
        <v>46</v>
      </c>
      <c r="B47" s="1" t="s">
        <v>118</v>
      </c>
      <c r="C47" s="1" t="s">
        <v>119</v>
      </c>
      <c r="D47" s="1" t="s">
        <v>120</v>
      </c>
      <c r="E47" s="1" t="s">
        <v>121</v>
      </c>
      <c r="F47" s="1">
        <v>3</v>
      </c>
      <c r="G47" s="1">
        <v>2022</v>
      </c>
      <c r="H47" s="1" t="s">
        <v>4</v>
      </c>
      <c r="I47" s="1">
        <v>1</v>
      </c>
      <c r="J47" s="3">
        <v>7798636</v>
      </c>
      <c r="K47" s="3">
        <v>779863</v>
      </c>
      <c r="L47" s="1">
        <v>0</v>
      </c>
      <c r="M47" s="1" t="s">
        <v>779</v>
      </c>
      <c r="N47" s="1" t="s">
        <v>785</v>
      </c>
      <c r="O47" s="1" t="s">
        <v>779</v>
      </c>
      <c r="P47" s="1" t="s">
        <v>5</v>
      </c>
      <c r="Q47" s="1" t="s">
        <v>122</v>
      </c>
      <c r="R47" s="1" t="s">
        <v>5</v>
      </c>
      <c r="S47" s="1"/>
    </row>
    <row r="48" spans="1:19" x14ac:dyDescent="0.25">
      <c r="A48">
        <v>47</v>
      </c>
      <c r="B48" s="1" t="s">
        <v>0</v>
      </c>
      <c r="C48" s="1" t="s">
        <v>1</v>
      </c>
      <c r="D48" s="1" t="s">
        <v>123</v>
      </c>
      <c r="E48" s="1" t="s">
        <v>121</v>
      </c>
      <c r="F48" s="1">
        <v>3</v>
      </c>
      <c r="G48" s="1">
        <v>2022</v>
      </c>
      <c r="H48" s="1" t="s">
        <v>4</v>
      </c>
      <c r="I48" s="1">
        <v>1</v>
      </c>
      <c r="J48" s="3">
        <v>7838218</v>
      </c>
      <c r="K48" s="3">
        <v>783821</v>
      </c>
      <c r="L48" s="1">
        <v>0</v>
      </c>
      <c r="M48" s="1" t="s">
        <v>779</v>
      </c>
      <c r="N48" s="1" t="s">
        <v>785</v>
      </c>
      <c r="O48" s="1" t="s">
        <v>779</v>
      </c>
      <c r="P48" s="1" t="s">
        <v>5</v>
      </c>
      <c r="Q48" s="1" t="s">
        <v>124</v>
      </c>
      <c r="R48" s="1" t="s">
        <v>5</v>
      </c>
      <c r="S48" s="1"/>
    </row>
    <row r="49" spans="1:19" x14ac:dyDescent="0.25">
      <c r="A49">
        <v>48</v>
      </c>
      <c r="B49" s="1" t="s">
        <v>0</v>
      </c>
      <c r="C49" s="1" t="s">
        <v>1</v>
      </c>
      <c r="D49" s="1" t="s">
        <v>125</v>
      </c>
      <c r="E49" s="1" t="s">
        <v>121</v>
      </c>
      <c r="F49" s="1">
        <v>3</v>
      </c>
      <c r="G49" s="1">
        <v>2022</v>
      </c>
      <c r="H49" s="1" t="s">
        <v>4</v>
      </c>
      <c r="I49" s="1">
        <v>1</v>
      </c>
      <c r="J49" s="3">
        <v>4800116</v>
      </c>
      <c r="K49" s="3">
        <v>480011</v>
      </c>
      <c r="L49" s="1">
        <v>0</v>
      </c>
      <c r="M49" s="1" t="s">
        <v>779</v>
      </c>
      <c r="N49" s="1" t="s">
        <v>785</v>
      </c>
      <c r="O49" s="1" t="s">
        <v>779</v>
      </c>
      <c r="P49" s="1" t="s">
        <v>5</v>
      </c>
      <c r="Q49" s="1" t="s">
        <v>126</v>
      </c>
      <c r="R49" s="1" t="s">
        <v>5</v>
      </c>
      <c r="S49" s="1"/>
    </row>
    <row r="50" spans="1:19" x14ac:dyDescent="0.25">
      <c r="A50">
        <v>49</v>
      </c>
      <c r="B50" s="1" t="s">
        <v>0</v>
      </c>
      <c r="C50" s="1" t="s">
        <v>1</v>
      </c>
      <c r="D50" s="1" t="s">
        <v>127</v>
      </c>
      <c r="E50" s="1" t="s">
        <v>121</v>
      </c>
      <c r="F50" s="1">
        <v>3</v>
      </c>
      <c r="G50" s="1">
        <v>2022</v>
      </c>
      <c r="H50" s="1" t="s">
        <v>4</v>
      </c>
      <c r="I50" s="1">
        <v>1</v>
      </c>
      <c r="J50" s="3">
        <v>13654254</v>
      </c>
      <c r="K50" s="3">
        <v>1365425</v>
      </c>
      <c r="L50" s="1">
        <v>0</v>
      </c>
      <c r="M50" s="1" t="s">
        <v>779</v>
      </c>
      <c r="N50" s="1" t="s">
        <v>785</v>
      </c>
      <c r="O50" s="1" t="s">
        <v>779</v>
      </c>
      <c r="P50" s="1" t="s">
        <v>5</v>
      </c>
      <c r="Q50" s="1" t="s">
        <v>128</v>
      </c>
      <c r="R50" s="1" t="s">
        <v>5</v>
      </c>
      <c r="S50" s="1"/>
    </row>
    <row r="51" spans="1:19" x14ac:dyDescent="0.25">
      <c r="A51">
        <v>50</v>
      </c>
      <c r="B51" s="1" t="s">
        <v>0</v>
      </c>
      <c r="C51" s="1" t="s">
        <v>1</v>
      </c>
      <c r="D51" s="1" t="s">
        <v>129</v>
      </c>
      <c r="E51" s="1" t="s">
        <v>130</v>
      </c>
      <c r="F51" s="1">
        <v>3</v>
      </c>
      <c r="G51" s="1">
        <v>2022</v>
      </c>
      <c r="H51" s="1" t="s">
        <v>4</v>
      </c>
      <c r="I51" s="1">
        <v>1</v>
      </c>
      <c r="J51" s="3">
        <v>5582127</v>
      </c>
      <c r="K51" s="3">
        <v>558212</v>
      </c>
      <c r="L51" s="1">
        <v>0</v>
      </c>
      <c r="M51" s="1" t="s">
        <v>779</v>
      </c>
      <c r="N51" s="1" t="s">
        <v>785</v>
      </c>
      <c r="O51" s="1" t="s">
        <v>779</v>
      </c>
      <c r="P51" s="1" t="s">
        <v>5</v>
      </c>
      <c r="Q51" s="1" t="s">
        <v>131</v>
      </c>
      <c r="R51" s="1" t="s">
        <v>5</v>
      </c>
      <c r="S51" s="1"/>
    </row>
    <row r="52" spans="1:19" x14ac:dyDescent="0.25">
      <c r="A52">
        <v>51</v>
      </c>
      <c r="B52" s="1" t="s">
        <v>0</v>
      </c>
      <c r="C52" s="1" t="s">
        <v>1</v>
      </c>
      <c r="D52" s="1" t="s">
        <v>132</v>
      </c>
      <c r="E52" s="1" t="s">
        <v>133</v>
      </c>
      <c r="F52" s="1">
        <v>3</v>
      </c>
      <c r="G52" s="1">
        <v>2022</v>
      </c>
      <c r="H52" s="1" t="s">
        <v>4</v>
      </c>
      <c r="I52" s="1">
        <v>1</v>
      </c>
      <c r="J52" s="3">
        <v>36711654</v>
      </c>
      <c r="K52" s="3">
        <v>3671165</v>
      </c>
      <c r="L52" s="1">
        <v>0</v>
      </c>
      <c r="M52" s="1" t="s">
        <v>779</v>
      </c>
      <c r="N52" s="1" t="s">
        <v>785</v>
      </c>
      <c r="O52" s="1" t="s">
        <v>779</v>
      </c>
      <c r="P52" s="1" t="s">
        <v>5</v>
      </c>
      <c r="Q52" s="1" t="s">
        <v>134</v>
      </c>
      <c r="R52" s="1" t="s">
        <v>5</v>
      </c>
      <c r="S52" s="1"/>
    </row>
    <row r="53" spans="1:19" x14ac:dyDescent="0.25">
      <c r="A53">
        <v>52</v>
      </c>
      <c r="B53" s="1" t="s">
        <v>135</v>
      </c>
      <c r="C53" s="1" t="s">
        <v>136</v>
      </c>
      <c r="D53" s="1" t="s">
        <v>137</v>
      </c>
      <c r="E53" s="1" t="s">
        <v>138</v>
      </c>
      <c r="F53" s="1">
        <v>3</v>
      </c>
      <c r="G53" s="1">
        <v>2022</v>
      </c>
      <c r="H53" s="1" t="s">
        <v>4</v>
      </c>
      <c r="I53" s="1">
        <v>1</v>
      </c>
      <c r="J53" s="3">
        <v>35706058</v>
      </c>
      <c r="K53" s="3">
        <v>3570605</v>
      </c>
      <c r="L53" s="1">
        <v>0</v>
      </c>
      <c r="M53" s="1" t="s">
        <v>779</v>
      </c>
      <c r="N53" s="1" t="s">
        <v>785</v>
      </c>
      <c r="O53" s="1" t="s">
        <v>779</v>
      </c>
      <c r="P53" s="1" t="s">
        <v>5</v>
      </c>
      <c r="Q53" s="1" t="s">
        <v>139</v>
      </c>
      <c r="R53" s="1" t="s">
        <v>5</v>
      </c>
      <c r="S53" s="1"/>
    </row>
    <row r="54" spans="1:19" x14ac:dyDescent="0.25">
      <c r="A54">
        <v>53</v>
      </c>
      <c r="B54" s="1" t="s">
        <v>0</v>
      </c>
      <c r="C54" s="1" t="s">
        <v>1</v>
      </c>
      <c r="D54" s="1" t="s">
        <v>140</v>
      </c>
      <c r="E54" s="1" t="s">
        <v>138</v>
      </c>
      <c r="F54" s="1">
        <v>3</v>
      </c>
      <c r="G54" s="1">
        <v>2022</v>
      </c>
      <c r="H54" s="1" t="s">
        <v>4</v>
      </c>
      <c r="I54" s="1">
        <v>1</v>
      </c>
      <c r="J54" s="3">
        <v>6537381</v>
      </c>
      <c r="K54" s="3">
        <v>653738</v>
      </c>
      <c r="L54" s="1">
        <v>0</v>
      </c>
      <c r="M54" s="1" t="s">
        <v>779</v>
      </c>
      <c r="N54" s="1" t="s">
        <v>785</v>
      </c>
      <c r="O54" s="1" t="s">
        <v>779</v>
      </c>
      <c r="P54" s="1" t="s">
        <v>5</v>
      </c>
      <c r="Q54" s="1" t="s">
        <v>141</v>
      </c>
      <c r="R54" s="1" t="s">
        <v>5</v>
      </c>
      <c r="S54" s="1"/>
    </row>
    <row r="55" spans="1:19" x14ac:dyDescent="0.25">
      <c r="A55">
        <v>54</v>
      </c>
      <c r="B55" s="1" t="s">
        <v>11</v>
      </c>
      <c r="C55" s="1" t="s">
        <v>12</v>
      </c>
      <c r="D55" s="1" t="s">
        <v>142</v>
      </c>
      <c r="E55" s="1" t="s">
        <v>138</v>
      </c>
      <c r="F55" s="1">
        <v>3</v>
      </c>
      <c r="G55" s="1">
        <v>2022</v>
      </c>
      <c r="H55" s="1" t="s">
        <v>4</v>
      </c>
      <c r="I55" s="1">
        <v>1</v>
      </c>
      <c r="J55" s="3">
        <v>1892982</v>
      </c>
      <c r="K55" s="3">
        <v>189298</v>
      </c>
      <c r="L55" s="1">
        <v>0</v>
      </c>
      <c r="M55" s="1" t="s">
        <v>779</v>
      </c>
      <c r="N55" s="1" t="s">
        <v>786</v>
      </c>
      <c r="O55" s="1" t="s">
        <v>779</v>
      </c>
      <c r="P55" s="1" t="s">
        <v>5</v>
      </c>
      <c r="Q55" s="1" t="s">
        <v>143</v>
      </c>
      <c r="R55" s="1" t="s">
        <v>5</v>
      </c>
      <c r="S55" s="1"/>
    </row>
    <row r="56" spans="1:19" x14ac:dyDescent="0.25">
      <c r="A56">
        <v>55</v>
      </c>
      <c r="B56" s="1" t="s">
        <v>11</v>
      </c>
      <c r="C56" s="1" t="s">
        <v>12</v>
      </c>
      <c r="D56" s="1" t="s">
        <v>144</v>
      </c>
      <c r="E56" s="1" t="s">
        <v>145</v>
      </c>
      <c r="F56" s="1">
        <v>3</v>
      </c>
      <c r="G56" s="1">
        <v>2022</v>
      </c>
      <c r="H56" s="1" t="s">
        <v>4</v>
      </c>
      <c r="I56" s="1">
        <v>1</v>
      </c>
      <c r="J56" s="3">
        <v>3438654</v>
      </c>
      <c r="K56" s="3">
        <v>343865</v>
      </c>
      <c r="L56" s="1">
        <v>0</v>
      </c>
      <c r="M56" s="1" t="s">
        <v>779</v>
      </c>
      <c r="N56" s="1" t="s">
        <v>786</v>
      </c>
      <c r="O56" s="1" t="s">
        <v>779</v>
      </c>
      <c r="P56" s="1" t="s">
        <v>5</v>
      </c>
      <c r="Q56" s="1" t="s">
        <v>146</v>
      </c>
      <c r="R56" s="1" t="s">
        <v>5</v>
      </c>
      <c r="S56" s="1"/>
    </row>
    <row r="57" spans="1:19" x14ac:dyDescent="0.25">
      <c r="A57">
        <v>56</v>
      </c>
      <c r="B57" s="1" t="s">
        <v>0</v>
      </c>
      <c r="C57" s="1" t="s">
        <v>1</v>
      </c>
      <c r="D57" s="1" t="s">
        <v>147</v>
      </c>
      <c r="E57" s="1" t="s">
        <v>148</v>
      </c>
      <c r="F57" s="1">
        <v>3</v>
      </c>
      <c r="G57" s="1">
        <v>2022</v>
      </c>
      <c r="H57" s="1" t="s">
        <v>4</v>
      </c>
      <c r="I57" s="1">
        <v>1</v>
      </c>
      <c r="J57" s="3">
        <v>135079330</v>
      </c>
      <c r="K57" s="3">
        <v>13507933</v>
      </c>
      <c r="L57" s="1">
        <v>0</v>
      </c>
      <c r="M57" s="1" t="s">
        <v>779</v>
      </c>
      <c r="N57" s="1" t="s">
        <v>786</v>
      </c>
      <c r="O57" s="1" t="s">
        <v>779</v>
      </c>
      <c r="P57" s="1" t="s">
        <v>5</v>
      </c>
      <c r="Q57" s="1" t="s">
        <v>149</v>
      </c>
      <c r="R57" s="1" t="s">
        <v>5</v>
      </c>
      <c r="S57" s="1"/>
    </row>
    <row r="58" spans="1:19" x14ac:dyDescent="0.25">
      <c r="A58">
        <v>57</v>
      </c>
      <c r="B58" s="1" t="s">
        <v>11</v>
      </c>
      <c r="C58" s="1" t="s">
        <v>12</v>
      </c>
      <c r="D58" s="1" t="s">
        <v>150</v>
      </c>
      <c r="E58" s="1" t="s">
        <v>148</v>
      </c>
      <c r="F58" s="1">
        <v>3</v>
      </c>
      <c r="G58" s="1">
        <v>2022</v>
      </c>
      <c r="H58" s="1" t="s">
        <v>4</v>
      </c>
      <c r="I58" s="1">
        <v>1</v>
      </c>
      <c r="J58" s="3">
        <v>652909</v>
      </c>
      <c r="K58" s="3">
        <v>65290</v>
      </c>
      <c r="L58" s="1">
        <v>0</v>
      </c>
      <c r="M58" s="1" t="s">
        <v>779</v>
      </c>
      <c r="N58" s="1" t="s">
        <v>786</v>
      </c>
      <c r="O58" s="1" t="s">
        <v>779</v>
      </c>
      <c r="P58" s="1" t="s">
        <v>5</v>
      </c>
      <c r="Q58" s="1" t="s">
        <v>151</v>
      </c>
      <c r="R58" s="1" t="s">
        <v>5</v>
      </c>
      <c r="S58" s="1"/>
    </row>
    <row r="59" spans="1:19" x14ac:dyDescent="0.25">
      <c r="A59">
        <v>58</v>
      </c>
      <c r="B59" s="1" t="s">
        <v>135</v>
      </c>
      <c r="C59" s="1" t="s">
        <v>136</v>
      </c>
      <c r="D59" s="1" t="s">
        <v>152</v>
      </c>
      <c r="E59" s="1" t="s">
        <v>153</v>
      </c>
      <c r="F59" s="1">
        <v>3</v>
      </c>
      <c r="G59" s="1">
        <v>2022</v>
      </c>
      <c r="H59" s="1" t="s">
        <v>4</v>
      </c>
      <c r="I59" s="1">
        <v>1</v>
      </c>
      <c r="J59" s="3">
        <v>21518352</v>
      </c>
      <c r="K59" s="3">
        <v>2151835</v>
      </c>
      <c r="L59" s="1">
        <v>0</v>
      </c>
      <c r="M59" s="1" t="s">
        <v>779</v>
      </c>
      <c r="N59" s="1" t="s">
        <v>786</v>
      </c>
      <c r="O59" s="1" t="s">
        <v>779</v>
      </c>
      <c r="P59" s="1" t="s">
        <v>5</v>
      </c>
      <c r="Q59" s="1" t="s">
        <v>154</v>
      </c>
      <c r="R59" s="1" t="s">
        <v>5</v>
      </c>
      <c r="S59" s="1"/>
    </row>
    <row r="60" spans="1:19" x14ac:dyDescent="0.25">
      <c r="A60">
        <v>59</v>
      </c>
      <c r="B60" s="1" t="s">
        <v>46</v>
      </c>
      <c r="C60" s="1" t="s">
        <v>47</v>
      </c>
      <c r="D60" s="1" t="s">
        <v>155</v>
      </c>
      <c r="E60" s="1" t="s">
        <v>148</v>
      </c>
      <c r="F60" s="1">
        <v>3</v>
      </c>
      <c r="G60" s="1">
        <v>2022</v>
      </c>
      <c r="H60" s="1" t="s">
        <v>4</v>
      </c>
      <c r="I60" s="1">
        <v>1</v>
      </c>
      <c r="J60" s="3">
        <v>10909090</v>
      </c>
      <c r="K60" s="3">
        <v>1090909</v>
      </c>
      <c r="L60" s="1">
        <v>0</v>
      </c>
      <c r="M60" s="1" t="s">
        <v>779</v>
      </c>
      <c r="N60" s="1" t="s">
        <v>786</v>
      </c>
      <c r="O60" s="1" t="s">
        <v>779</v>
      </c>
      <c r="P60" s="1" t="s">
        <v>5</v>
      </c>
      <c r="Q60" s="1" t="s">
        <v>156</v>
      </c>
      <c r="R60" s="1" t="s">
        <v>5</v>
      </c>
      <c r="S60" s="1"/>
    </row>
    <row r="61" spans="1:19" x14ac:dyDescent="0.25">
      <c r="J61" s="5">
        <f t="shared" ref="J61:K61" si="0">SUM(J2:J60)</f>
        <v>1124616773</v>
      </c>
      <c r="K61" s="5">
        <f t="shared" si="0"/>
        <v>112461657</v>
      </c>
    </row>
    <row r="63" spans="1:19" x14ac:dyDescent="0.25">
      <c r="I63" s="6"/>
      <c r="J63" s="7" t="s">
        <v>158</v>
      </c>
      <c r="K63" s="7" t="s">
        <v>159</v>
      </c>
    </row>
    <row r="64" spans="1:19" x14ac:dyDescent="0.25">
      <c r="I64" s="8" t="s">
        <v>160</v>
      </c>
      <c r="J64" s="9">
        <f>J265</f>
        <v>1173352414.5454547</v>
      </c>
      <c r="K64" s="9">
        <f>J64*10%</f>
        <v>117335241.45454548</v>
      </c>
    </row>
    <row r="65" spans="1:17" ht="15.75" thickBot="1" x14ac:dyDescent="0.3">
      <c r="I65" s="8" t="s">
        <v>157</v>
      </c>
      <c r="J65" s="9">
        <f>J61</f>
        <v>1124616773</v>
      </c>
      <c r="K65" s="9">
        <f>J65*10%</f>
        <v>112461677.30000001</v>
      </c>
    </row>
    <row r="66" spans="1:17" x14ac:dyDescent="0.25">
      <c r="I66" s="6"/>
      <c r="J66" s="10">
        <f>J64-J65</f>
        <v>48735641.545454741</v>
      </c>
      <c r="K66" s="10">
        <f>K64-K65</f>
        <v>4873564.1545454711</v>
      </c>
    </row>
    <row r="68" spans="1:17" s="11" customFormat="1" x14ac:dyDescent="0.25">
      <c r="A68" s="11" t="s">
        <v>160</v>
      </c>
      <c r="J68" s="4" t="s">
        <v>158</v>
      </c>
      <c r="K68" s="4" t="s">
        <v>159</v>
      </c>
      <c r="L68" s="11" t="s">
        <v>778</v>
      </c>
    </row>
    <row r="69" spans="1:17" s="19" customFormat="1" x14ac:dyDescent="0.25">
      <c r="A69" s="17">
        <v>1</v>
      </c>
      <c r="B69" s="18" t="s">
        <v>161</v>
      </c>
      <c r="C69" s="12" t="s">
        <v>162</v>
      </c>
      <c r="D69" s="6" t="s">
        <v>163</v>
      </c>
      <c r="E69" s="6" t="s">
        <v>164</v>
      </c>
      <c r="F69" s="6" t="s">
        <v>165</v>
      </c>
      <c r="G69" s="17" t="s">
        <v>166</v>
      </c>
      <c r="I69" s="15">
        <v>44618</v>
      </c>
      <c r="J69" s="24">
        <f t="shared" ref="J69:J132" si="1">L69/1.1</f>
        <v>5119554.5454545449</v>
      </c>
      <c r="K69" s="24">
        <f t="shared" ref="K69:K132" si="2">J69*10%</f>
        <v>511955.45454545453</v>
      </c>
      <c r="L69" s="12">
        <v>5631510</v>
      </c>
      <c r="N69" s="23" t="s">
        <v>775</v>
      </c>
      <c r="O69"/>
      <c r="P69"/>
      <c r="Q69" s="2">
        <f>SUM(L69:L264)</f>
        <v>1290687656</v>
      </c>
    </row>
    <row r="70" spans="1:17" s="19" customFormat="1" x14ac:dyDescent="0.25">
      <c r="A70" s="17">
        <v>2</v>
      </c>
      <c r="B70" s="18" t="s">
        <v>167</v>
      </c>
      <c r="C70" s="12" t="s">
        <v>168</v>
      </c>
      <c r="D70" s="6" t="s">
        <v>169</v>
      </c>
      <c r="E70" s="6" t="s">
        <v>170</v>
      </c>
      <c r="F70" s="6" t="s">
        <v>171</v>
      </c>
      <c r="G70" s="17" t="s">
        <v>172</v>
      </c>
      <c r="I70" s="16">
        <v>44621</v>
      </c>
      <c r="J70" s="24">
        <f t="shared" si="1"/>
        <v>2855544.5454545454</v>
      </c>
      <c r="K70" s="24">
        <f t="shared" si="2"/>
        <v>285554.45454545453</v>
      </c>
      <c r="L70" s="12">
        <f>[1]Invoice!$K$38</f>
        <v>3141099</v>
      </c>
      <c r="N70" s="23" t="s">
        <v>158</v>
      </c>
      <c r="O70"/>
      <c r="P70"/>
      <c r="Q70" s="2">
        <f>SUM(J69:J264)</f>
        <v>1173352414.5454547</v>
      </c>
    </row>
    <row r="71" spans="1:17" s="19" customFormat="1" x14ac:dyDescent="0.25">
      <c r="A71" s="17">
        <v>3</v>
      </c>
      <c r="B71" s="18" t="s">
        <v>173</v>
      </c>
      <c r="C71" s="13" t="s">
        <v>174</v>
      </c>
      <c r="D71" s="6" t="s">
        <v>175</v>
      </c>
      <c r="E71" s="6" t="s">
        <v>176</v>
      </c>
      <c r="F71" s="6" t="s">
        <v>177</v>
      </c>
      <c r="G71" s="17" t="s">
        <v>178</v>
      </c>
      <c r="I71" s="16">
        <v>44622</v>
      </c>
      <c r="J71" s="24">
        <f t="shared" si="1"/>
        <v>9793636.3636363633</v>
      </c>
      <c r="K71" s="24">
        <f t="shared" si="2"/>
        <v>979363.63636363635</v>
      </c>
      <c r="L71" s="12">
        <f>[1]Invoice!$K$158</f>
        <v>10773000</v>
      </c>
      <c r="N71" s="23" t="s">
        <v>159</v>
      </c>
      <c r="O71"/>
      <c r="P71"/>
      <c r="Q71" s="2">
        <f>SUM(K69:K264)</f>
        <v>117335241.45454541</v>
      </c>
    </row>
    <row r="72" spans="1:17" s="19" customFormat="1" x14ac:dyDescent="0.25">
      <c r="A72" s="17">
        <v>4</v>
      </c>
      <c r="B72" s="18" t="s">
        <v>179</v>
      </c>
      <c r="C72" s="12" t="s">
        <v>180</v>
      </c>
      <c r="D72" s="6" t="s">
        <v>175</v>
      </c>
      <c r="E72" s="6" t="s">
        <v>176</v>
      </c>
      <c r="F72" s="6" t="s">
        <v>177</v>
      </c>
      <c r="G72" s="17" t="s">
        <v>181</v>
      </c>
      <c r="I72" s="16">
        <v>44622</v>
      </c>
      <c r="J72" s="24">
        <f t="shared" si="1"/>
        <v>8934545.4545454532</v>
      </c>
      <c r="K72" s="24">
        <f t="shared" si="2"/>
        <v>893454.54545454541</v>
      </c>
      <c r="L72" s="12">
        <f>[1]Invoice!$K$278</f>
        <v>9828000</v>
      </c>
      <c r="N72" s="23"/>
      <c r="O72"/>
      <c r="P72"/>
      <c r="Q72" s="2"/>
    </row>
    <row r="73" spans="1:17" s="19" customFormat="1" x14ac:dyDescent="0.25">
      <c r="A73" s="17">
        <v>5</v>
      </c>
      <c r="B73" s="18" t="s">
        <v>182</v>
      </c>
      <c r="C73" s="12" t="s">
        <v>183</v>
      </c>
      <c r="D73" s="6" t="s">
        <v>184</v>
      </c>
      <c r="E73" s="6" t="s">
        <v>185</v>
      </c>
      <c r="F73" s="6" t="s">
        <v>165</v>
      </c>
      <c r="G73" s="17" t="s">
        <v>186</v>
      </c>
      <c r="I73" s="16">
        <v>44624</v>
      </c>
      <c r="J73" s="24">
        <f t="shared" si="1"/>
        <v>2678983.6363636362</v>
      </c>
      <c r="K73" s="24">
        <f t="shared" si="2"/>
        <v>267898.36363636365</v>
      </c>
      <c r="L73" s="12">
        <f>[1]Invoice!$K$398</f>
        <v>2946882</v>
      </c>
      <c r="N73" s="23" t="s">
        <v>776</v>
      </c>
      <c r="O73"/>
      <c r="P73"/>
      <c r="Q73" s="2">
        <f>SUM(L69:L108)</f>
        <v>251507443</v>
      </c>
    </row>
    <row r="74" spans="1:17" s="19" customFormat="1" x14ac:dyDescent="0.25">
      <c r="A74" s="17">
        <v>6</v>
      </c>
      <c r="B74" s="18" t="s">
        <v>187</v>
      </c>
      <c r="C74" s="12" t="s">
        <v>188</v>
      </c>
      <c r="D74" s="6" t="s">
        <v>163</v>
      </c>
      <c r="E74" s="6" t="s">
        <v>164</v>
      </c>
      <c r="F74" s="6" t="s">
        <v>165</v>
      </c>
      <c r="G74" s="17" t="s">
        <v>189</v>
      </c>
      <c r="I74" s="16">
        <v>44624</v>
      </c>
      <c r="J74" s="24">
        <f t="shared" si="1"/>
        <v>688090.90909090906</v>
      </c>
      <c r="K74" s="24">
        <f t="shared" si="2"/>
        <v>68809.090909090912</v>
      </c>
      <c r="L74" s="12">
        <f>[1]Invoice!$K$518</f>
        <v>756900</v>
      </c>
      <c r="N74" s="23" t="s">
        <v>158</v>
      </c>
      <c r="O74"/>
      <c r="P74"/>
      <c r="Q74" s="2">
        <f>SUM(J69:J108)</f>
        <v>228643130</v>
      </c>
    </row>
    <row r="75" spans="1:17" s="19" customFormat="1" x14ac:dyDescent="0.25">
      <c r="A75" s="17">
        <v>7</v>
      </c>
      <c r="B75" s="18" t="s">
        <v>190</v>
      </c>
      <c r="C75" s="12" t="s">
        <v>191</v>
      </c>
      <c r="D75" s="6" t="s">
        <v>175</v>
      </c>
      <c r="E75" s="6" t="s">
        <v>176</v>
      </c>
      <c r="F75" s="6" t="s">
        <v>177</v>
      </c>
      <c r="G75" s="17" t="s">
        <v>192</v>
      </c>
      <c r="I75" s="15">
        <v>44624</v>
      </c>
      <c r="J75" s="24">
        <f t="shared" si="1"/>
        <v>2634545.4545454541</v>
      </c>
      <c r="K75" s="24">
        <f t="shared" si="2"/>
        <v>263454.54545454541</v>
      </c>
      <c r="L75" s="12">
        <f>[1]Invoice!$K$638</f>
        <v>2898000</v>
      </c>
      <c r="N75" s="23" t="s">
        <v>159</v>
      </c>
      <c r="O75"/>
      <c r="P75"/>
      <c r="Q75" s="2">
        <f>SUM(K69:K108)</f>
        <v>22864312.999999996</v>
      </c>
    </row>
    <row r="76" spans="1:17" s="19" customFormat="1" x14ac:dyDescent="0.25">
      <c r="A76" s="17">
        <v>8</v>
      </c>
      <c r="B76" s="18" t="s">
        <v>193</v>
      </c>
      <c r="C76" s="12" t="s">
        <v>194</v>
      </c>
      <c r="D76" s="6" t="s">
        <v>184</v>
      </c>
      <c r="E76" s="6" t="s">
        <v>185</v>
      </c>
      <c r="F76" s="6" t="s">
        <v>165</v>
      </c>
      <c r="G76" s="17" t="s">
        <v>195</v>
      </c>
      <c r="I76" s="15">
        <v>44624</v>
      </c>
      <c r="J76" s="24">
        <f t="shared" si="1"/>
        <v>6348156.3636363633</v>
      </c>
      <c r="K76" s="24">
        <f t="shared" si="2"/>
        <v>634815.63636363635</v>
      </c>
      <c r="L76" s="12">
        <f>[1]Invoice!$K$758</f>
        <v>6982972</v>
      </c>
      <c r="N76" s="23"/>
      <c r="O76"/>
      <c r="P76"/>
      <c r="Q76" s="2"/>
    </row>
    <row r="77" spans="1:17" s="19" customFormat="1" x14ac:dyDescent="0.25">
      <c r="A77" s="17">
        <v>9</v>
      </c>
      <c r="B77" s="18" t="s">
        <v>196</v>
      </c>
      <c r="C77" s="12" t="s">
        <v>197</v>
      </c>
      <c r="D77" s="20" t="s">
        <v>198</v>
      </c>
      <c r="E77" s="6" t="s">
        <v>199</v>
      </c>
      <c r="F77" s="6" t="s">
        <v>200</v>
      </c>
      <c r="G77" s="17" t="s">
        <v>201</v>
      </c>
      <c r="I77" s="15">
        <v>44624</v>
      </c>
      <c r="J77" s="24">
        <f t="shared" si="1"/>
        <v>2495700</v>
      </c>
      <c r="K77" s="24">
        <f t="shared" si="2"/>
        <v>249570</v>
      </c>
      <c r="L77" s="12">
        <f>[1]Invoice!$K$878</f>
        <v>2745270</v>
      </c>
      <c r="N77" s="23" t="s">
        <v>777</v>
      </c>
      <c r="O77"/>
      <c r="P77"/>
      <c r="Q77" s="2">
        <f>SUM(L109:L264)</f>
        <v>1039180213</v>
      </c>
    </row>
    <row r="78" spans="1:17" s="19" customFormat="1" x14ac:dyDescent="0.25">
      <c r="A78" s="17">
        <v>10</v>
      </c>
      <c r="B78" s="18" t="s">
        <v>202</v>
      </c>
      <c r="C78" s="12" t="s">
        <v>203</v>
      </c>
      <c r="D78" s="6" t="s">
        <v>175</v>
      </c>
      <c r="E78" s="6" t="s">
        <v>176</v>
      </c>
      <c r="F78" s="6" t="s">
        <v>177</v>
      </c>
      <c r="G78" s="17" t="s">
        <v>204</v>
      </c>
      <c r="I78" s="15">
        <v>44625</v>
      </c>
      <c r="J78" s="24">
        <f t="shared" si="1"/>
        <v>5578363.6363636358</v>
      </c>
      <c r="K78" s="24">
        <f t="shared" si="2"/>
        <v>557836.36363636365</v>
      </c>
      <c r="L78" s="12">
        <f>[1]Invoice!$K$998</f>
        <v>6136200</v>
      </c>
      <c r="N78" s="23" t="s">
        <v>158</v>
      </c>
      <c r="O78"/>
      <c r="P78"/>
      <c r="Q78" s="2">
        <f>SUM(J109:J264)</f>
        <v>944709284.5454551</v>
      </c>
    </row>
    <row r="79" spans="1:17" s="19" customFormat="1" x14ac:dyDescent="0.25">
      <c r="A79" s="17">
        <v>11</v>
      </c>
      <c r="B79" s="18" t="s">
        <v>205</v>
      </c>
      <c r="C79" s="12" t="s">
        <v>206</v>
      </c>
      <c r="D79" s="6" t="s">
        <v>207</v>
      </c>
      <c r="E79" s="6" t="s">
        <v>208</v>
      </c>
      <c r="F79" s="6" t="s">
        <v>209</v>
      </c>
      <c r="G79" s="17" t="s">
        <v>210</v>
      </c>
      <c r="I79" s="15">
        <v>44625</v>
      </c>
      <c r="J79" s="24">
        <f t="shared" si="1"/>
        <v>4470095.4545454541</v>
      </c>
      <c r="K79" s="24">
        <f t="shared" si="2"/>
        <v>447009.54545454541</v>
      </c>
      <c r="L79" s="12">
        <f>[1]Invoice!$K$1118</f>
        <v>4917105</v>
      </c>
      <c r="N79" s="23" t="s">
        <v>159</v>
      </c>
      <c r="O79"/>
      <c r="P79"/>
      <c r="Q79" s="2">
        <f>SUM(K109:K264)</f>
        <v>94470928.454545423</v>
      </c>
    </row>
    <row r="80" spans="1:17" s="19" customFormat="1" x14ac:dyDescent="0.25">
      <c r="A80" s="17">
        <v>12</v>
      </c>
      <c r="B80" s="18" t="s">
        <v>211</v>
      </c>
      <c r="C80" s="12" t="s">
        <v>212</v>
      </c>
      <c r="D80" s="6" t="s">
        <v>184</v>
      </c>
      <c r="E80" s="6" t="s">
        <v>185</v>
      </c>
      <c r="F80" s="6" t="s">
        <v>165</v>
      </c>
      <c r="G80" s="17" t="s">
        <v>213</v>
      </c>
      <c r="I80" s="15">
        <v>44627</v>
      </c>
      <c r="J80" s="24">
        <f t="shared" si="1"/>
        <v>5809025.4545454541</v>
      </c>
      <c r="K80" s="24">
        <f t="shared" si="2"/>
        <v>580902.54545454541</v>
      </c>
      <c r="L80" s="12">
        <f>[1]Invoice!$K$1238</f>
        <v>6389928</v>
      </c>
    </row>
    <row r="81" spans="1:12" s="19" customFormat="1" x14ac:dyDescent="0.25">
      <c r="A81" s="17">
        <v>13</v>
      </c>
      <c r="B81" s="18" t="s">
        <v>214</v>
      </c>
      <c r="C81" s="12" t="s">
        <v>215</v>
      </c>
      <c r="D81" s="6" t="s">
        <v>163</v>
      </c>
      <c r="E81" s="6" t="s">
        <v>164</v>
      </c>
      <c r="F81" s="6" t="s">
        <v>165</v>
      </c>
      <c r="G81" s="17" t="s">
        <v>216</v>
      </c>
      <c r="I81" s="15">
        <v>44627</v>
      </c>
      <c r="J81" s="24">
        <f t="shared" si="1"/>
        <v>546676.36363636365</v>
      </c>
      <c r="K81" s="24">
        <f t="shared" si="2"/>
        <v>54667.636363636368</v>
      </c>
      <c r="L81" s="12">
        <f>[1]Invoice!$K$1358</f>
        <v>601344</v>
      </c>
    </row>
    <row r="82" spans="1:12" s="19" customFormat="1" x14ac:dyDescent="0.25">
      <c r="A82" s="17">
        <v>14</v>
      </c>
      <c r="B82" s="18" t="s">
        <v>217</v>
      </c>
      <c r="C82" s="12" t="s">
        <v>218</v>
      </c>
      <c r="D82" s="6" t="s">
        <v>207</v>
      </c>
      <c r="E82" s="6" t="s">
        <v>208</v>
      </c>
      <c r="F82" s="6" t="s">
        <v>209</v>
      </c>
      <c r="G82" s="17" t="s">
        <v>219</v>
      </c>
      <c r="I82" s="15">
        <v>44627</v>
      </c>
      <c r="J82" s="24">
        <f t="shared" si="1"/>
        <v>1221872.7272727271</v>
      </c>
      <c r="K82" s="24">
        <f t="shared" si="2"/>
        <v>122187.27272727271</v>
      </c>
      <c r="L82" s="12">
        <f>[1]Invoice!$K$1478</f>
        <v>1344060</v>
      </c>
    </row>
    <row r="83" spans="1:12" s="19" customFormat="1" x14ac:dyDescent="0.25">
      <c r="A83" s="17">
        <v>15</v>
      </c>
      <c r="B83" s="18" t="s">
        <v>220</v>
      </c>
      <c r="C83" s="12" t="s">
        <v>221</v>
      </c>
      <c r="D83" s="6" t="s">
        <v>175</v>
      </c>
      <c r="E83" s="6" t="s">
        <v>176</v>
      </c>
      <c r="F83" s="6" t="s">
        <v>177</v>
      </c>
      <c r="G83" s="17" t="s">
        <v>222</v>
      </c>
      <c r="I83" s="15">
        <v>44631</v>
      </c>
      <c r="J83" s="24">
        <f t="shared" si="1"/>
        <v>11446431.818181816</v>
      </c>
      <c r="K83" s="24">
        <f t="shared" si="2"/>
        <v>1144643.1818181816</v>
      </c>
      <c r="L83" s="12">
        <f>[1]Invoice!$K$1598</f>
        <v>12591075</v>
      </c>
    </row>
    <row r="84" spans="1:12" s="19" customFormat="1" x14ac:dyDescent="0.25">
      <c r="A84" s="17">
        <v>16</v>
      </c>
      <c r="B84" s="18" t="s">
        <v>223</v>
      </c>
      <c r="C84" s="12" t="s">
        <v>224</v>
      </c>
      <c r="D84" s="6" t="s">
        <v>184</v>
      </c>
      <c r="E84" s="6" t="s">
        <v>185</v>
      </c>
      <c r="F84" s="6" t="s">
        <v>165</v>
      </c>
      <c r="G84" s="17" t="s">
        <v>225</v>
      </c>
      <c r="I84" s="15">
        <v>44631</v>
      </c>
      <c r="J84" s="24">
        <f t="shared" si="1"/>
        <v>5062609.0909090908</v>
      </c>
      <c r="K84" s="24">
        <f t="shared" si="2"/>
        <v>506260.90909090912</v>
      </c>
      <c r="L84" s="12">
        <f>[1]Invoice!$K$1718</f>
        <v>5568870</v>
      </c>
    </row>
    <row r="85" spans="1:12" s="19" customFormat="1" x14ac:dyDescent="0.25">
      <c r="A85" s="17">
        <v>17</v>
      </c>
      <c r="B85" s="18" t="s">
        <v>226</v>
      </c>
      <c r="C85" s="12" t="s">
        <v>227</v>
      </c>
      <c r="D85" s="6" t="s">
        <v>207</v>
      </c>
      <c r="E85" s="6" t="s">
        <v>208</v>
      </c>
      <c r="F85" s="6" t="s">
        <v>209</v>
      </c>
      <c r="G85" s="17" t="s">
        <v>228</v>
      </c>
      <c r="I85" s="15">
        <v>44631</v>
      </c>
      <c r="J85" s="24">
        <f t="shared" si="1"/>
        <v>373090.90909090906</v>
      </c>
      <c r="K85" s="24">
        <f t="shared" si="2"/>
        <v>37309.090909090904</v>
      </c>
      <c r="L85" s="12">
        <f>[1]Invoice!$K$1838</f>
        <v>410400</v>
      </c>
    </row>
    <row r="86" spans="1:12" s="19" customFormat="1" x14ac:dyDescent="0.25">
      <c r="A86" s="17">
        <v>18</v>
      </c>
      <c r="B86" s="18" t="s">
        <v>229</v>
      </c>
      <c r="C86" s="12" t="s">
        <v>230</v>
      </c>
      <c r="D86" s="6" t="s">
        <v>163</v>
      </c>
      <c r="E86" s="6" t="s">
        <v>164</v>
      </c>
      <c r="F86" s="6" t="s">
        <v>165</v>
      </c>
      <c r="G86" s="17" t="s">
        <v>231</v>
      </c>
      <c r="I86" s="15">
        <v>44635</v>
      </c>
      <c r="J86" s="24">
        <f t="shared" si="1"/>
        <v>896454.54545454541</v>
      </c>
      <c r="K86" s="24">
        <f t="shared" si="2"/>
        <v>89645.454545454544</v>
      </c>
      <c r="L86" s="12">
        <f>[1]Invoice!$K$1958</f>
        <v>986100</v>
      </c>
    </row>
    <row r="87" spans="1:12" s="19" customFormat="1" x14ac:dyDescent="0.25">
      <c r="A87" s="17">
        <v>19</v>
      </c>
      <c r="B87" s="18" t="s">
        <v>232</v>
      </c>
      <c r="C87" s="12" t="s">
        <v>233</v>
      </c>
      <c r="D87" s="6" t="s">
        <v>234</v>
      </c>
      <c r="E87" s="6" t="s">
        <v>235</v>
      </c>
      <c r="F87" s="6" t="s">
        <v>236</v>
      </c>
      <c r="G87" s="17" t="s">
        <v>237</v>
      </c>
      <c r="I87" s="15">
        <v>44635</v>
      </c>
      <c r="J87" s="24">
        <f t="shared" si="1"/>
        <v>356400</v>
      </c>
      <c r="K87" s="24">
        <f t="shared" si="2"/>
        <v>35640</v>
      </c>
      <c r="L87" s="12">
        <f>[1]Invoice!$K$2078</f>
        <v>392040</v>
      </c>
    </row>
    <row r="88" spans="1:12" s="19" customFormat="1" x14ac:dyDescent="0.25">
      <c r="A88" s="17">
        <v>20</v>
      </c>
      <c r="B88" s="18" t="s">
        <v>238</v>
      </c>
      <c r="C88" s="12" t="s">
        <v>239</v>
      </c>
      <c r="D88" s="6" t="s">
        <v>184</v>
      </c>
      <c r="E88" s="6" t="s">
        <v>185</v>
      </c>
      <c r="F88" s="6" t="s">
        <v>165</v>
      </c>
      <c r="G88" s="17" t="s">
        <v>240</v>
      </c>
      <c r="I88" s="15">
        <v>44636</v>
      </c>
      <c r="J88" s="24">
        <f t="shared" si="1"/>
        <v>5163578.1818181816</v>
      </c>
      <c r="K88" s="24">
        <f t="shared" si="2"/>
        <v>516357.81818181818</v>
      </c>
      <c r="L88" s="12">
        <f>[1]Invoice!$K$2198</f>
        <v>5679936</v>
      </c>
    </row>
    <row r="89" spans="1:12" s="19" customFormat="1" x14ac:dyDescent="0.25">
      <c r="A89" s="17">
        <v>21</v>
      </c>
      <c r="B89" s="18" t="s">
        <v>241</v>
      </c>
      <c r="C89" s="12" t="s">
        <v>242</v>
      </c>
      <c r="D89" s="6" t="s">
        <v>234</v>
      </c>
      <c r="E89" s="6" t="s">
        <v>235</v>
      </c>
      <c r="F89" s="6" t="s">
        <v>236</v>
      </c>
      <c r="G89" s="17" t="s">
        <v>243</v>
      </c>
      <c r="I89" s="16">
        <v>44637</v>
      </c>
      <c r="J89" s="24">
        <f t="shared" si="1"/>
        <v>3250799.9999999995</v>
      </c>
      <c r="K89" s="24">
        <f t="shared" si="2"/>
        <v>325080</v>
      </c>
      <c r="L89" s="12">
        <f>[1]Invoice!$K$2318</f>
        <v>3575880</v>
      </c>
    </row>
    <row r="90" spans="1:12" s="19" customFormat="1" x14ac:dyDescent="0.25">
      <c r="A90" s="17">
        <v>22</v>
      </c>
      <c r="B90" s="18" t="s">
        <v>244</v>
      </c>
      <c r="C90" s="12" t="s">
        <v>245</v>
      </c>
      <c r="D90" s="6" t="s">
        <v>175</v>
      </c>
      <c r="E90" s="6" t="s">
        <v>176</v>
      </c>
      <c r="F90" s="6" t="s">
        <v>177</v>
      </c>
      <c r="G90" s="17" t="s">
        <v>246</v>
      </c>
      <c r="I90" s="15">
        <v>44638</v>
      </c>
      <c r="J90" s="24">
        <f t="shared" si="1"/>
        <v>16637727.272727272</v>
      </c>
      <c r="K90" s="24">
        <f t="shared" si="2"/>
        <v>1663772.7272727273</v>
      </c>
      <c r="L90" s="12">
        <f>[1]Invoice!$K$2438</f>
        <v>18301500</v>
      </c>
    </row>
    <row r="91" spans="1:12" s="19" customFormat="1" x14ac:dyDescent="0.25">
      <c r="A91" s="17">
        <v>23</v>
      </c>
      <c r="B91" s="18" t="s">
        <v>247</v>
      </c>
      <c r="C91" s="12" t="s">
        <v>248</v>
      </c>
      <c r="D91" s="6" t="s">
        <v>249</v>
      </c>
      <c r="E91" s="6" t="s">
        <v>250</v>
      </c>
      <c r="F91" s="6" t="s">
        <v>251</v>
      </c>
      <c r="G91" s="17" t="s">
        <v>252</v>
      </c>
      <c r="I91" s="15">
        <v>44638</v>
      </c>
      <c r="J91" s="24">
        <f t="shared" si="1"/>
        <v>389590.90909090906</v>
      </c>
      <c r="K91" s="24">
        <f t="shared" si="2"/>
        <v>38959.090909090904</v>
      </c>
      <c r="L91" s="12">
        <f>[1]Invoice!$K$2558</f>
        <v>428550</v>
      </c>
    </row>
    <row r="92" spans="1:12" s="19" customFormat="1" x14ac:dyDescent="0.25">
      <c r="A92" s="17">
        <v>24</v>
      </c>
      <c r="B92" s="18" t="s">
        <v>253</v>
      </c>
      <c r="C92" s="12" t="s">
        <v>254</v>
      </c>
      <c r="D92" s="6" t="s">
        <v>255</v>
      </c>
      <c r="E92" s="6" t="s">
        <v>256</v>
      </c>
      <c r="F92" s="6" t="s">
        <v>165</v>
      </c>
      <c r="G92" s="17" t="s">
        <v>257</v>
      </c>
      <c r="I92" s="15">
        <v>44639</v>
      </c>
      <c r="J92" s="24">
        <f t="shared" si="1"/>
        <v>2503295.4545454541</v>
      </c>
      <c r="K92" s="24">
        <f t="shared" si="2"/>
        <v>250329.54545454541</v>
      </c>
      <c r="L92" s="12">
        <f>[1]Invoice!$K$2678</f>
        <v>2753625</v>
      </c>
    </row>
    <row r="93" spans="1:12" s="19" customFormat="1" x14ac:dyDescent="0.25">
      <c r="A93" s="17">
        <v>25</v>
      </c>
      <c r="B93" s="18" t="s">
        <v>258</v>
      </c>
      <c r="C93" s="12" t="s">
        <v>259</v>
      </c>
      <c r="D93" s="6" t="s">
        <v>175</v>
      </c>
      <c r="E93" s="6" t="s">
        <v>176</v>
      </c>
      <c r="F93" s="6" t="s">
        <v>177</v>
      </c>
      <c r="G93" s="17" t="s">
        <v>260</v>
      </c>
      <c r="I93" s="15">
        <v>44641</v>
      </c>
      <c r="J93" s="24">
        <f t="shared" si="1"/>
        <v>33995340.909090906</v>
      </c>
      <c r="K93" s="24">
        <f t="shared" si="2"/>
        <v>3399534.0909090908</v>
      </c>
      <c r="L93" s="12">
        <f>[1]Invoice!$K$2798</f>
        <v>37394875</v>
      </c>
    </row>
    <row r="94" spans="1:12" s="19" customFormat="1" x14ac:dyDescent="0.25">
      <c r="A94" s="17">
        <v>26</v>
      </c>
      <c r="B94" s="18" t="s">
        <v>261</v>
      </c>
      <c r="C94" s="12" t="s">
        <v>262</v>
      </c>
      <c r="D94" s="6" t="s">
        <v>163</v>
      </c>
      <c r="E94" s="6" t="s">
        <v>164</v>
      </c>
      <c r="F94" s="6" t="s">
        <v>165</v>
      </c>
      <c r="G94" s="17" t="s">
        <v>263</v>
      </c>
      <c r="I94" s="15">
        <v>44642</v>
      </c>
      <c r="J94" s="24">
        <f t="shared" si="1"/>
        <v>11212916.363636363</v>
      </c>
      <c r="K94" s="24">
        <f t="shared" si="2"/>
        <v>1121291.6363636365</v>
      </c>
      <c r="L94" s="12">
        <f>[1]Invoice!$K$2918</f>
        <v>12334208</v>
      </c>
    </row>
    <row r="95" spans="1:12" s="19" customFormat="1" x14ac:dyDescent="0.25">
      <c r="A95" s="17">
        <v>27</v>
      </c>
      <c r="B95" s="18" t="s">
        <v>264</v>
      </c>
      <c r="C95" s="12" t="s">
        <v>265</v>
      </c>
      <c r="D95" s="6" t="s">
        <v>184</v>
      </c>
      <c r="E95" s="6" t="s">
        <v>185</v>
      </c>
      <c r="F95" s="6" t="s">
        <v>165</v>
      </c>
      <c r="G95" s="17" t="s">
        <v>266</v>
      </c>
      <c r="I95" s="15">
        <v>44644</v>
      </c>
      <c r="J95" s="24">
        <f t="shared" si="1"/>
        <v>25144134.545454543</v>
      </c>
      <c r="K95" s="24">
        <f t="shared" si="2"/>
        <v>2514413.4545454546</v>
      </c>
      <c r="L95" s="12">
        <f>[1]Invoice!$K$3038</f>
        <v>27658548</v>
      </c>
    </row>
    <row r="96" spans="1:12" s="19" customFormat="1" x14ac:dyDescent="0.25">
      <c r="A96" s="17">
        <v>28</v>
      </c>
      <c r="B96" s="18" t="s">
        <v>267</v>
      </c>
      <c r="C96" s="12" t="s">
        <v>268</v>
      </c>
      <c r="D96" s="6" t="s">
        <v>269</v>
      </c>
      <c r="E96" s="6" t="s">
        <v>270</v>
      </c>
      <c r="F96" s="6" t="s">
        <v>165</v>
      </c>
      <c r="G96" s="17" t="s">
        <v>271</v>
      </c>
      <c r="I96" s="15">
        <v>44644</v>
      </c>
      <c r="J96" s="24">
        <f t="shared" si="1"/>
        <v>2248363.6363636362</v>
      </c>
      <c r="K96" s="24">
        <f t="shared" si="2"/>
        <v>224836.36363636365</v>
      </c>
      <c r="L96" s="12">
        <f>[1]Invoice!$K$3158</f>
        <v>2473200</v>
      </c>
    </row>
    <row r="97" spans="1:12" s="19" customFormat="1" x14ac:dyDescent="0.25">
      <c r="A97" s="17">
        <v>29</v>
      </c>
      <c r="B97" s="18" t="s">
        <v>272</v>
      </c>
      <c r="C97" s="12" t="s">
        <v>273</v>
      </c>
      <c r="D97" s="6" t="s">
        <v>163</v>
      </c>
      <c r="E97" s="6" t="s">
        <v>164</v>
      </c>
      <c r="F97" s="6" t="s">
        <v>165</v>
      </c>
      <c r="G97" s="17" t="s">
        <v>274</v>
      </c>
      <c r="I97" s="15">
        <v>44645</v>
      </c>
      <c r="J97" s="24">
        <f t="shared" si="1"/>
        <v>707727.27272727271</v>
      </c>
      <c r="K97" s="24">
        <f t="shared" si="2"/>
        <v>70772.727272727279</v>
      </c>
      <c r="L97" s="12">
        <f>[1]Invoice!$K$3278</f>
        <v>778500</v>
      </c>
    </row>
    <row r="98" spans="1:12" s="19" customFormat="1" x14ac:dyDescent="0.25">
      <c r="A98" s="17">
        <v>30</v>
      </c>
      <c r="B98" s="18" t="s">
        <v>275</v>
      </c>
      <c r="C98" s="12" t="s">
        <v>276</v>
      </c>
      <c r="D98" s="6" t="s">
        <v>163</v>
      </c>
      <c r="E98" s="6" t="s">
        <v>164</v>
      </c>
      <c r="F98" s="6" t="s">
        <v>165</v>
      </c>
      <c r="G98" s="17" t="s">
        <v>277</v>
      </c>
      <c r="I98" s="15">
        <v>44646</v>
      </c>
      <c r="J98" s="24">
        <f t="shared" si="1"/>
        <v>4052618.1818181816</v>
      </c>
      <c r="K98" s="24">
        <f t="shared" si="2"/>
        <v>405261.81818181818</v>
      </c>
      <c r="L98" s="12">
        <f>[1]Invoice!$K$3398</f>
        <v>4457880</v>
      </c>
    </row>
    <row r="99" spans="1:12" s="19" customFormat="1" x14ac:dyDescent="0.25">
      <c r="A99" s="17">
        <v>31</v>
      </c>
      <c r="B99" s="18" t="s">
        <v>278</v>
      </c>
      <c r="C99" s="12" t="s">
        <v>279</v>
      </c>
      <c r="D99" s="6" t="s">
        <v>234</v>
      </c>
      <c r="E99" s="6" t="s">
        <v>235</v>
      </c>
      <c r="F99" s="6" t="s">
        <v>236</v>
      </c>
      <c r="G99" s="17" t="s">
        <v>280</v>
      </c>
      <c r="I99" s="15">
        <v>44646</v>
      </c>
      <c r="J99" s="24">
        <f t="shared" si="1"/>
        <v>1786909.0909090908</v>
      </c>
      <c r="K99" s="24">
        <f t="shared" si="2"/>
        <v>178690.90909090909</v>
      </c>
      <c r="L99" s="12">
        <f>[1]Invoice!$K$3518</f>
        <v>1965600</v>
      </c>
    </row>
    <row r="100" spans="1:12" s="19" customFormat="1" x14ac:dyDescent="0.25">
      <c r="A100" s="17">
        <v>32</v>
      </c>
      <c r="B100" s="18" t="s">
        <v>281</v>
      </c>
      <c r="C100" s="12" t="s">
        <v>282</v>
      </c>
      <c r="D100" s="6" t="s">
        <v>169</v>
      </c>
      <c r="E100" s="6" t="s">
        <v>170</v>
      </c>
      <c r="F100" s="6" t="s">
        <v>171</v>
      </c>
      <c r="G100" s="17" t="s">
        <v>283</v>
      </c>
      <c r="I100" s="15">
        <v>44646</v>
      </c>
      <c r="J100" s="24">
        <f t="shared" si="1"/>
        <v>3386732.7272727271</v>
      </c>
      <c r="K100" s="24">
        <f t="shared" si="2"/>
        <v>338673.27272727271</v>
      </c>
      <c r="L100" s="12">
        <f>[1]Invoice!$K$3638</f>
        <v>3725406</v>
      </c>
    </row>
    <row r="101" spans="1:12" s="19" customFormat="1" x14ac:dyDescent="0.25">
      <c r="A101" s="17">
        <v>33</v>
      </c>
      <c r="B101" s="18" t="s">
        <v>284</v>
      </c>
      <c r="C101" s="12" t="s">
        <v>285</v>
      </c>
      <c r="D101" s="6" t="s">
        <v>175</v>
      </c>
      <c r="E101" s="6" t="s">
        <v>176</v>
      </c>
      <c r="F101" s="6" t="s">
        <v>177</v>
      </c>
      <c r="G101" s="17" t="s">
        <v>286</v>
      </c>
      <c r="I101" s="15">
        <v>44648</v>
      </c>
      <c r="J101" s="24">
        <f t="shared" si="1"/>
        <v>3102272.7272727271</v>
      </c>
      <c r="K101" s="24">
        <f t="shared" si="2"/>
        <v>310227.27272727271</v>
      </c>
      <c r="L101" s="12">
        <f>[1]Invoice!$K$3758</f>
        <v>3412500</v>
      </c>
    </row>
    <row r="102" spans="1:12" s="19" customFormat="1" x14ac:dyDescent="0.25">
      <c r="A102" s="17">
        <v>34</v>
      </c>
      <c r="B102" s="18" t="s">
        <v>287</v>
      </c>
      <c r="C102" s="12" t="s">
        <v>288</v>
      </c>
      <c r="D102" s="6" t="s">
        <v>289</v>
      </c>
      <c r="E102" s="6" t="s">
        <v>290</v>
      </c>
      <c r="F102" s="6" t="s">
        <v>291</v>
      </c>
      <c r="G102" s="17" t="s">
        <v>292</v>
      </c>
      <c r="I102" s="16">
        <v>44650</v>
      </c>
      <c r="J102" s="24">
        <f t="shared" si="1"/>
        <v>5410909.0909090908</v>
      </c>
      <c r="K102" s="24">
        <f t="shared" si="2"/>
        <v>541090.90909090906</v>
      </c>
      <c r="L102" s="12">
        <f>[1]Invoice!$K$3878</f>
        <v>5952000</v>
      </c>
    </row>
    <row r="103" spans="1:12" s="19" customFormat="1" x14ac:dyDescent="0.25">
      <c r="A103" s="17">
        <v>35</v>
      </c>
      <c r="B103" s="18" t="s">
        <v>293</v>
      </c>
      <c r="C103" s="12" t="s">
        <v>294</v>
      </c>
      <c r="D103" s="6" t="s">
        <v>184</v>
      </c>
      <c r="E103" s="6" t="s">
        <v>185</v>
      </c>
      <c r="F103" s="6" t="s">
        <v>165</v>
      </c>
      <c r="G103" s="17" t="s">
        <v>295</v>
      </c>
      <c r="I103" s="15">
        <v>44651</v>
      </c>
      <c r="J103" s="24">
        <f t="shared" si="1"/>
        <v>2264727.2727272725</v>
      </c>
      <c r="K103" s="24">
        <f t="shared" si="2"/>
        <v>226472.72727272726</v>
      </c>
      <c r="L103" s="12">
        <f>[1]Invoice!$K$3998</f>
        <v>2491200</v>
      </c>
    </row>
    <row r="104" spans="1:12" s="19" customFormat="1" x14ac:dyDescent="0.25">
      <c r="A104" s="17">
        <v>36</v>
      </c>
      <c r="B104" s="18" t="s">
        <v>296</v>
      </c>
      <c r="C104" s="12" t="s">
        <v>294</v>
      </c>
      <c r="D104" s="20" t="s">
        <v>198</v>
      </c>
      <c r="E104" s="6" t="s">
        <v>199</v>
      </c>
      <c r="F104" s="6" t="s">
        <v>200</v>
      </c>
      <c r="G104" s="17" t="s">
        <v>297</v>
      </c>
      <c r="I104" s="15">
        <v>44651</v>
      </c>
      <c r="J104" s="24">
        <f t="shared" si="1"/>
        <v>1611163.6363636362</v>
      </c>
      <c r="K104" s="24">
        <f t="shared" si="2"/>
        <v>161116.36363636365</v>
      </c>
      <c r="L104" s="12">
        <f>[1]Invoice!$K$4118</f>
        <v>1772280</v>
      </c>
    </row>
    <row r="105" spans="1:12" s="19" customFormat="1" x14ac:dyDescent="0.25">
      <c r="A105" s="17">
        <v>37</v>
      </c>
      <c r="B105" s="18" t="s">
        <v>298</v>
      </c>
      <c r="C105" s="12" t="s">
        <v>299</v>
      </c>
      <c r="D105" s="6" t="s">
        <v>300</v>
      </c>
      <c r="E105" s="6" t="s">
        <v>301</v>
      </c>
      <c r="F105" s="6" t="s">
        <v>302</v>
      </c>
      <c r="G105" s="17" t="s">
        <v>303</v>
      </c>
      <c r="I105" s="15">
        <v>44651</v>
      </c>
      <c r="J105" s="24">
        <f t="shared" si="1"/>
        <v>17541818.18181818</v>
      </c>
      <c r="K105" s="24">
        <f t="shared" si="2"/>
        <v>1754181.8181818181</v>
      </c>
      <c r="L105" s="12">
        <f>[1]Invoice!$K$4238</f>
        <v>19296000</v>
      </c>
    </row>
    <row r="106" spans="1:12" s="19" customFormat="1" x14ac:dyDescent="0.25">
      <c r="A106" s="17">
        <v>38</v>
      </c>
      <c r="B106" s="18" t="s">
        <v>304</v>
      </c>
      <c r="C106" s="12" t="s">
        <v>305</v>
      </c>
      <c r="D106" s="6" t="s">
        <v>289</v>
      </c>
      <c r="E106" s="6" t="s">
        <v>290</v>
      </c>
      <c r="F106" s="6" t="s">
        <v>291</v>
      </c>
      <c r="G106" s="17" t="s">
        <v>306</v>
      </c>
      <c r="I106" s="15">
        <v>44651</v>
      </c>
      <c r="J106" s="24">
        <f t="shared" si="1"/>
        <v>4909090.9090909082</v>
      </c>
      <c r="K106" s="24">
        <f t="shared" si="2"/>
        <v>490909.09090909082</v>
      </c>
      <c r="L106" s="12">
        <f>[1]Invoice!$K$4358</f>
        <v>5400000</v>
      </c>
    </row>
    <row r="107" spans="1:12" s="19" customFormat="1" x14ac:dyDescent="0.25">
      <c r="A107" s="17">
        <v>39</v>
      </c>
      <c r="B107" s="18" t="s">
        <v>307</v>
      </c>
      <c r="C107" s="12" t="s">
        <v>308</v>
      </c>
      <c r="D107" s="6" t="s">
        <v>309</v>
      </c>
      <c r="E107" s="6" t="s">
        <v>310</v>
      </c>
      <c r="F107" s="6" t="s">
        <v>311</v>
      </c>
      <c r="G107" s="17" t="s">
        <v>312</v>
      </c>
      <c r="I107" s="15">
        <v>44651</v>
      </c>
      <c r="J107" s="24">
        <f t="shared" si="1"/>
        <v>1752545.4545454544</v>
      </c>
      <c r="K107" s="24">
        <f t="shared" si="2"/>
        <v>175254.54545454544</v>
      </c>
      <c r="L107" s="12">
        <f>[1]Invoice!$K$4478</f>
        <v>1927800</v>
      </c>
    </row>
    <row r="108" spans="1:12" s="19" customFormat="1" x14ac:dyDescent="0.25">
      <c r="A108" s="17">
        <v>40</v>
      </c>
      <c r="B108" s="18" t="s">
        <v>313</v>
      </c>
      <c r="C108" s="12" t="s">
        <v>314</v>
      </c>
      <c r="D108" s="6" t="s">
        <v>175</v>
      </c>
      <c r="E108" s="6" t="s">
        <v>176</v>
      </c>
      <c r="F108" s="6" t="s">
        <v>177</v>
      </c>
      <c r="G108" s="17" t="s">
        <v>315</v>
      </c>
      <c r="I108" s="15">
        <v>44651</v>
      </c>
      <c r="J108" s="24">
        <f t="shared" si="1"/>
        <v>4261090.9090909092</v>
      </c>
      <c r="K108" s="24">
        <f t="shared" si="2"/>
        <v>426109.09090909094</v>
      </c>
      <c r="L108" s="12">
        <f>[1]Invoice!$K$4598</f>
        <v>4687200</v>
      </c>
    </row>
    <row r="109" spans="1:12" s="19" customFormat="1" x14ac:dyDescent="0.25">
      <c r="A109" s="17">
        <v>41</v>
      </c>
      <c r="B109" s="18" t="s">
        <v>316</v>
      </c>
      <c r="C109" s="12" t="s">
        <v>317</v>
      </c>
      <c r="D109" s="6"/>
      <c r="E109" s="6" t="s">
        <v>318</v>
      </c>
      <c r="F109" s="6" t="s">
        <v>319</v>
      </c>
      <c r="G109" s="17"/>
      <c r="I109" s="15">
        <v>44621</v>
      </c>
      <c r="J109" s="24">
        <f t="shared" si="1"/>
        <v>1115590.9090909089</v>
      </c>
      <c r="K109" s="24">
        <f t="shared" si="2"/>
        <v>111559.0909090909</v>
      </c>
      <c r="L109" s="12">
        <f>202500+717660+306990</f>
        <v>1227150</v>
      </c>
    </row>
    <row r="110" spans="1:12" s="19" customFormat="1" x14ac:dyDescent="0.25">
      <c r="A110" s="17">
        <v>42</v>
      </c>
      <c r="B110" s="18" t="s">
        <v>320</v>
      </c>
      <c r="C110" s="12" t="s">
        <v>321</v>
      </c>
      <c r="D110" s="6"/>
      <c r="E110" s="6" t="s">
        <v>322</v>
      </c>
      <c r="F110" s="6" t="s">
        <v>323</v>
      </c>
      <c r="G110" s="17"/>
      <c r="I110" s="15">
        <v>44621</v>
      </c>
      <c r="J110" s="24">
        <f t="shared" si="1"/>
        <v>1612799.9999999998</v>
      </c>
      <c r="K110" s="24">
        <f t="shared" si="2"/>
        <v>161280</v>
      </c>
      <c r="L110" s="12">
        <v>1774080</v>
      </c>
    </row>
    <row r="111" spans="1:12" s="19" customFormat="1" x14ac:dyDescent="0.25">
      <c r="A111" s="17">
        <v>43</v>
      </c>
      <c r="B111" s="18" t="s">
        <v>324</v>
      </c>
      <c r="C111" s="12" t="s">
        <v>325</v>
      </c>
      <c r="D111" s="6"/>
      <c r="E111" s="6" t="s">
        <v>326</v>
      </c>
      <c r="F111" s="6" t="s">
        <v>251</v>
      </c>
      <c r="G111" s="17"/>
      <c r="I111" s="16">
        <v>44621</v>
      </c>
      <c r="J111" s="24">
        <f t="shared" si="1"/>
        <v>2978181.8181818179</v>
      </c>
      <c r="K111" s="24">
        <f t="shared" si="2"/>
        <v>297818.18181818182</v>
      </c>
      <c r="L111" s="12">
        <v>3276000</v>
      </c>
    </row>
    <row r="112" spans="1:12" s="19" customFormat="1" x14ac:dyDescent="0.25">
      <c r="A112" s="17">
        <v>44</v>
      </c>
      <c r="B112" s="18" t="s">
        <v>327</v>
      </c>
      <c r="C112" s="12" t="s">
        <v>328</v>
      </c>
      <c r="D112" s="6"/>
      <c r="E112" s="6" t="s">
        <v>329</v>
      </c>
      <c r="F112" s="6" t="s">
        <v>236</v>
      </c>
      <c r="G112" s="17"/>
      <c r="I112" s="15">
        <v>44621</v>
      </c>
      <c r="J112" s="24">
        <f t="shared" si="1"/>
        <v>687818.18181818177</v>
      </c>
      <c r="K112" s="24">
        <f t="shared" si="2"/>
        <v>68781.818181818177</v>
      </c>
      <c r="L112" s="12">
        <v>756600</v>
      </c>
    </row>
    <row r="113" spans="1:12" s="19" customFormat="1" x14ac:dyDescent="0.25">
      <c r="A113" s="17">
        <v>45</v>
      </c>
      <c r="B113" s="18" t="s">
        <v>330</v>
      </c>
      <c r="C113" s="12" t="s">
        <v>331</v>
      </c>
      <c r="D113" s="6"/>
      <c r="E113" s="6" t="s">
        <v>332</v>
      </c>
      <c r="F113" s="6" t="s">
        <v>333</v>
      </c>
      <c r="G113" s="17"/>
      <c r="I113" s="15">
        <v>44621</v>
      </c>
      <c r="J113" s="24">
        <f t="shared" si="1"/>
        <v>2570195.4545454541</v>
      </c>
      <c r="K113" s="24">
        <f t="shared" si="2"/>
        <v>257019.54545454541</v>
      </c>
      <c r="L113" s="12">
        <f>1088565+233550+1505100</f>
        <v>2827215</v>
      </c>
    </row>
    <row r="114" spans="1:12" s="19" customFormat="1" x14ac:dyDescent="0.25">
      <c r="A114" s="17">
        <v>46</v>
      </c>
      <c r="B114" s="18" t="s">
        <v>334</v>
      </c>
      <c r="C114" s="12" t="s">
        <v>335</v>
      </c>
      <c r="D114" s="6"/>
      <c r="E114" s="6" t="s">
        <v>336</v>
      </c>
      <c r="F114" s="6" t="s">
        <v>337</v>
      </c>
      <c r="G114" s="17"/>
      <c r="I114" s="15">
        <v>44621</v>
      </c>
      <c r="J114" s="24">
        <f t="shared" si="1"/>
        <v>15165818.18181818</v>
      </c>
      <c r="K114" s="24">
        <f t="shared" si="2"/>
        <v>1516581.8181818181</v>
      </c>
      <c r="L114" s="12">
        <f>302400+13387950+2992050</f>
        <v>16682400</v>
      </c>
    </row>
    <row r="115" spans="1:12" s="19" customFormat="1" x14ac:dyDescent="0.25">
      <c r="A115" s="17">
        <v>47</v>
      </c>
      <c r="B115" s="18" t="s">
        <v>338</v>
      </c>
      <c r="C115" s="12" t="s">
        <v>339</v>
      </c>
      <c r="D115" s="6"/>
      <c r="E115" s="6" t="s">
        <v>340</v>
      </c>
      <c r="F115" s="6" t="s">
        <v>341</v>
      </c>
      <c r="G115" s="17"/>
      <c r="I115" s="15">
        <v>44622</v>
      </c>
      <c r="J115" s="24">
        <f t="shared" si="1"/>
        <v>4570045.4545454541</v>
      </c>
      <c r="K115" s="24">
        <f t="shared" si="2"/>
        <v>457004.54545454541</v>
      </c>
      <c r="L115" s="12">
        <f>1744050+700000+2583000</f>
        <v>5027050</v>
      </c>
    </row>
    <row r="116" spans="1:12" s="19" customFormat="1" x14ac:dyDescent="0.25">
      <c r="A116" s="17">
        <v>48</v>
      </c>
      <c r="B116" s="18" t="s">
        <v>342</v>
      </c>
      <c r="C116" s="12" t="s">
        <v>343</v>
      </c>
      <c r="D116" s="6"/>
      <c r="E116" s="6" t="s">
        <v>344</v>
      </c>
      <c r="F116" s="6" t="s">
        <v>345</v>
      </c>
      <c r="G116" s="17"/>
      <c r="I116" s="15">
        <v>44622</v>
      </c>
      <c r="J116" s="24">
        <f t="shared" si="1"/>
        <v>10914600</v>
      </c>
      <c r="K116" s="24">
        <f t="shared" si="2"/>
        <v>1091460</v>
      </c>
      <c r="L116" s="12">
        <f>3219840+5711720+3074500</f>
        <v>12006060</v>
      </c>
    </row>
    <row r="117" spans="1:12" s="19" customFormat="1" x14ac:dyDescent="0.25">
      <c r="A117" s="17">
        <v>49</v>
      </c>
      <c r="B117" s="18" t="s">
        <v>346</v>
      </c>
      <c r="C117" s="12" t="s">
        <v>347</v>
      </c>
      <c r="D117" s="6"/>
      <c r="E117" s="6" t="s">
        <v>348</v>
      </c>
      <c r="F117" s="6" t="s">
        <v>200</v>
      </c>
      <c r="G117" s="17"/>
      <c r="I117" s="15">
        <v>44622</v>
      </c>
      <c r="J117" s="24">
        <f t="shared" si="1"/>
        <v>16836218.18181818</v>
      </c>
      <c r="K117" s="24">
        <f t="shared" si="2"/>
        <v>1683621.8181818181</v>
      </c>
      <c r="L117" s="12">
        <f>6279840+6120000+6120000</f>
        <v>18519840</v>
      </c>
    </row>
    <row r="118" spans="1:12" s="19" customFormat="1" x14ac:dyDescent="0.25">
      <c r="A118" s="17">
        <v>50</v>
      </c>
      <c r="B118" s="18" t="s">
        <v>349</v>
      </c>
      <c r="C118" s="12" t="s">
        <v>350</v>
      </c>
      <c r="D118" s="6"/>
      <c r="E118" s="6" t="s">
        <v>351</v>
      </c>
      <c r="F118" s="6" t="s">
        <v>352</v>
      </c>
      <c r="G118" s="17"/>
      <c r="I118" s="15">
        <v>44622</v>
      </c>
      <c r="J118" s="24">
        <f t="shared" si="1"/>
        <v>5225803.6363636358</v>
      </c>
      <c r="K118" s="24">
        <f t="shared" si="2"/>
        <v>522580.36363636359</v>
      </c>
      <c r="L118" s="12">
        <f>3276000+2472384</f>
        <v>5748384</v>
      </c>
    </row>
    <row r="119" spans="1:12" s="19" customFormat="1" x14ac:dyDescent="0.25">
      <c r="A119" s="17">
        <v>51</v>
      </c>
      <c r="B119" s="18" t="s">
        <v>353</v>
      </c>
      <c r="C119" s="12" t="s">
        <v>354</v>
      </c>
      <c r="D119" s="6"/>
      <c r="E119" s="6" t="s">
        <v>332</v>
      </c>
      <c r="F119" s="6" t="s">
        <v>251</v>
      </c>
      <c r="G119" s="17"/>
      <c r="I119" s="15">
        <v>44622</v>
      </c>
      <c r="J119" s="24">
        <f t="shared" si="1"/>
        <v>9870318.1818181816</v>
      </c>
      <c r="K119" s="24">
        <f t="shared" si="2"/>
        <v>987031.81818181823</v>
      </c>
      <c r="L119" s="12">
        <f>3276000+1793750+5787600</f>
        <v>10857350</v>
      </c>
    </row>
    <row r="120" spans="1:12" s="19" customFormat="1" x14ac:dyDescent="0.25">
      <c r="A120" s="17">
        <v>52</v>
      </c>
      <c r="B120" s="18" t="s">
        <v>355</v>
      </c>
      <c r="C120" s="12" t="s">
        <v>356</v>
      </c>
      <c r="D120" s="6"/>
      <c r="E120" s="6" t="s">
        <v>357</v>
      </c>
      <c r="F120" s="6" t="s">
        <v>345</v>
      </c>
      <c r="G120" s="17"/>
      <c r="I120" s="15">
        <v>44622</v>
      </c>
      <c r="J120" s="24">
        <f t="shared" si="1"/>
        <v>28684763.636363633</v>
      </c>
      <c r="K120" s="24">
        <f t="shared" si="2"/>
        <v>2868476.3636363633</v>
      </c>
      <c r="L120" s="12">
        <f>6439680+6439680+18673880</f>
        <v>31553240</v>
      </c>
    </row>
    <row r="121" spans="1:12" s="19" customFormat="1" x14ac:dyDescent="0.25">
      <c r="A121" s="17">
        <v>53</v>
      </c>
      <c r="B121" s="18" t="s">
        <v>358</v>
      </c>
      <c r="C121" s="12" t="s">
        <v>359</v>
      </c>
      <c r="D121" s="6"/>
      <c r="E121" s="6" t="s">
        <v>360</v>
      </c>
      <c r="F121" s="6" t="s">
        <v>361</v>
      </c>
      <c r="G121" s="17"/>
      <c r="I121" s="15">
        <v>44624</v>
      </c>
      <c r="J121" s="24">
        <f t="shared" si="1"/>
        <v>8541818.1818181816</v>
      </c>
      <c r="K121" s="24">
        <f t="shared" si="2"/>
        <v>854181.81818181823</v>
      </c>
      <c r="L121" s="12">
        <f>3369600+3369600+2656800</f>
        <v>9396000</v>
      </c>
    </row>
    <row r="122" spans="1:12" s="19" customFormat="1" x14ac:dyDescent="0.25">
      <c r="A122" s="17">
        <v>54</v>
      </c>
      <c r="B122" s="18" t="s">
        <v>362</v>
      </c>
      <c r="C122" s="12" t="s">
        <v>363</v>
      </c>
      <c r="D122" s="6"/>
      <c r="E122" s="6" t="s">
        <v>364</v>
      </c>
      <c r="F122" s="6" t="s">
        <v>365</v>
      </c>
      <c r="G122" s="17"/>
      <c r="I122" s="16">
        <v>44624</v>
      </c>
      <c r="J122" s="24">
        <f t="shared" si="1"/>
        <v>4485681.8181818174</v>
      </c>
      <c r="K122" s="24">
        <f t="shared" si="2"/>
        <v>448568.18181818177</v>
      </c>
      <c r="L122" s="12">
        <f>1615950+920160+2398140</f>
        <v>4934250</v>
      </c>
    </row>
    <row r="123" spans="1:12" s="19" customFormat="1" x14ac:dyDescent="0.25">
      <c r="A123" s="17">
        <v>55</v>
      </c>
      <c r="B123" s="18" t="s">
        <v>366</v>
      </c>
      <c r="C123" s="12" t="s">
        <v>367</v>
      </c>
      <c r="D123" s="6"/>
      <c r="E123" s="6" t="s">
        <v>368</v>
      </c>
      <c r="F123" s="6" t="s">
        <v>369</v>
      </c>
      <c r="G123" s="17"/>
      <c r="I123" s="15">
        <v>44624</v>
      </c>
      <c r="J123" s="24">
        <f t="shared" si="1"/>
        <v>4155136.3636363633</v>
      </c>
      <c r="K123" s="24">
        <f t="shared" si="2"/>
        <v>415513.63636363635</v>
      </c>
      <c r="L123" s="12">
        <f>1370250+1701000+1499400</f>
        <v>4570650</v>
      </c>
    </row>
    <row r="124" spans="1:12" s="19" customFormat="1" x14ac:dyDescent="0.25">
      <c r="A124" s="17">
        <v>56</v>
      </c>
      <c r="B124" s="18" t="s">
        <v>370</v>
      </c>
      <c r="C124" s="12" t="s">
        <v>371</v>
      </c>
      <c r="D124" s="6"/>
      <c r="E124" s="6" t="s">
        <v>372</v>
      </c>
      <c r="F124" s="6" t="s">
        <v>236</v>
      </c>
      <c r="G124" s="17"/>
      <c r="I124" s="15">
        <v>44624</v>
      </c>
      <c r="J124" s="24">
        <f t="shared" si="1"/>
        <v>3359045.4545454541</v>
      </c>
      <c r="K124" s="24">
        <f t="shared" si="2"/>
        <v>335904.54545454541</v>
      </c>
      <c r="L124" s="12">
        <v>3694950</v>
      </c>
    </row>
    <row r="125" spans="1:12" s="19" customFormat="1" x14ac:dyDescent="0.25">
      <c r="A125" s="17">
        <v>57</v>
      </c>
      <c r="B125" s="18" t="s">
        <v>373</v>
      </c>
      <c r="C125" s="12" t="s">
        <v>374</v>
      </c>
      <c r="D125" s="6"/>
      <c r="E125" s="21" t="s">
        <v>375</v>
      </c>
      <c r="F125" s="6" t="s">
        <v>376</v>
      </c>
      <c r="G125" s="17"/>
      <c r="I125" s="15">
        <v>44624</v>
      </c>
      <c r="J125" s="24">
        <f t="shared" si="1"/>
        <v>2734090.9090909087</v>
      </c>
      <c r="K125" s="24">
        <f t="shared" si="2"/>
        <v>273409.09090909088</v>
      </c>
      <c r="L125" s="12">
        <v>3007500</v>
      </c>
    </row>
    <row r="126" spans="1:12" s="19" customFormat="1" x14ac:dyDescent="0.25">
      <c r="A126" s="17">
        <v>58</v>
      </c>
      <c r="B126" s="18" t="s">
        <v>377</v>
      </c>
      <c r="C126" s="12" t="s">
        <v>378</v>
      </c>
      <c r="D126" s="6"/>
      <c r="E126" s="6" t="s">
        <v>379</v>
      </c>
      <c r="F126" s="6" t="s">
        <v>380</v>
      </c>
      <c r="G126" s="17"/>
      <c r="I126" s="15">
        <v>44624</v>
      </c>
      <c r="J126" s="24">
        <f t="shared" si="1"/>
        <v>10259018.181818182</v>
      </c>
      <c r="K126" s="24">
        <f t="shared" si="2"/>
        <v>1025901.8181818182</v>
      </c>
      <c r="L126" s="12">
        <f>3110400+3110400+5064120</f>
        <v>11284920</v>
      </c>
    </row>
    <row r="127" spans="1:12" s="19" customFormat="1" x14ac:dyDescent="0.25">
      <c r="A127" s="17">
        <v>59</v>
      </c>
      <c r="B127" s="18" t="s">
        <v>381</v>
      </c>
      <c r="C127" s="12" t="s">
        <v>382</v>
      </c>
      <c r="D127" s="6"/>
      <c r="E127" s="6" t="s">
        <v>383</v>
      </c>
      <c r="F127" s="6" t="s">
        <v>384</v>
      </c>
      <c r="G127" s="17"/>
      <c r="I127" s="15">
        <v>44624</v>
      </c>
      <c r="J127" s="24">
        <f t="shared" si="1"/>
        <v>4935763.6363636358</v>
      </c>
      <c r="K127" s="24">
        <f t="shared" si="2"/>
        <v>493576.36363636359</v>
      </c>
      <c r="L127" s="12">
        <f>1709280+1867860+1852200</f>
        <v>5429340</v>
      </c>
    </row>
    <row r="128" spans="1:12" s="19" customFormat="1" x14ac:dyDescent="0.25">
      <c r="A128" s="17">
        <v>60</v>
      </c>
      <c r="B128" s="18" t="s">
        <v>385</v>
      </c>
      <c r="C128" s="12" t="s">
        <v>386</v>
      </c>
      <c r="D128" s="6"/>
      <c r="E128" s="6" t="s">
        <v>387</v>
      </c>
      <c r="F128" s="6" t="s">
        <v>384</v>
      </c>
      <c r="G128" s="17"/>
      <c r="I128" s="15">
        <v>44624</v>
      </c>
      <c r="J128" s="24">
        <f t="shared" si="1"/>
        <v>8233639.9999999991</v>
      </c>
      <c r="K128" s="24">
        <f t="shared" si="2"/>
        <v>823364</v>
      </c>
      <c r="L128" s="12">
        <f>2538720+550572+5967712</f>
        <v>9057004</v>
      </c>
    </row>
    <row r="129" spans="1:12" s="19" customFormat="1" x14ac:dyDescent="0.25">
      <c r="A129" s="17">
        <v>61</v>
      </c>
      <c r="B129" s="18" t="s">
        <v>388</v>
      </c>
      <c r="C129" s="12" t="s">
        <v>389</v>
      </c>
      <c r="D129" s="6"/>
      <c r="E129" s="6" t="s">
        <v>390</v>
      </c>
      <c r="F129" s="6" t="s">
        <v>391</v>
      </c>
      <c r="G129" s="17"/>
      <c r="I129" s="15">
        <v>44628</v>
      </c>
      <c r="J129" s="24">
        <f t="shared" si="1"/>
        <v>5033636.3636363633</v>
      </c>
      <c r="K129" s="24">
        <f t="shared" si="2"/>
        <v>503363.63636363635</v>
      </c>
      <c r="L129" s="12">
        <f>1324800+596360+3615840</f>
        <v>5537000</v>
      </c>
    </row>
    <row r="130" spans="1:12" s="19" customFormat="1" x14ac:dyDescent="0.25">
      <c r="A130" s="17">
        <v>62</v>
      </c>
      <c r="B130" s="18" t="s">
        <v>392</v>
      </c>
      <c r="C130" s="12" t="s">
        <v>393</v>
      </c>
      <c r="D130" s="6"/>
      <c r="E130" s="6" t="s">
        <v>394</v>
      </c>
      <c r="F130" s="6" t="s">
        <v>165</v>
      </c>
      <c r="G130" s="17"/>
      <c r="I130" s="15">
        <v>44625</v>
      </c>
      <c r="J130" s="24">
        <f t="shared" si="1"/>
        <v>1404000</v>
      </c>
      <c r="K130" s="24">
        <f t="shared" si="2"/>
        <v>140400</v>
      </c>
      <c r="L130" s="12">
        <v>1544400</v>
      </c>
    </row>
    <row r="131" spans="1:12" s="19" customFormat="1" x14ac:dyDescent="0.25">
      <c r="A131" s="17">
        <v>63</v>
      </c>
      <c r="B131" s="18" t="s">
        <v>395</v>
      </c>
      <c r="C131" s="12" t="s">
        <v>396</v>
      </c>
      <c r="D131" s="6"/>
      <c r="E131" s="6" t="s">
        <v>397</v>
      </c>
      <c r="F131" s="6" t="s">
        <v>398</v>
      </c>
      <c r="G131" s="17"/>
      <c r="I131" s="15">
        <v>44625</v>
      </c>
      <c r="J131" s="24">
        <f t="shared" si="1"/>
        <v>6890386.3636363633</v>
      </c>
      <c r="K131" s="24">
        <f t="shared" si="2"/>
        <v>689038.63636363635</v>
      </c>
      <c r="L131" s="12">
        <f>5677875+174300+1727250</f>
        <v>7579425</v>
      </c>
    </row>
    <row r="132" spans="1:12" s="19" customFormat="1" x14ac:dyDescent="0.25">
      <c r="A132" s="17">
        <v>64</v>
      </c>
      <c r="B132" s="18" t="s">
        <v>399</v>
      </c>
      <c r="C132" s="12" t="s">
        <v>400</v>
      </c>
      <c r="D132" s="6"/>
      <c r="E132" s="6" t="s">
        <v>332</v>
      </c>
      <c r="F132" s="6" t="s">
        <v>209</v>
      </c>
      <c r="G132" s="17"/>
      <c r="I132" s="15">
        <v>44625</v>
      </c>
      <c r="J132" s="24">
        <f t="shared" si="1"/>
        <v>5015945.4545454541</v>
      </c>
      <c r="K132" s="24">
        <f t="shared" si="2"/>
        <v>501594.54545454541</v>
      </c>
      <c r="L132" s="12">
        <f>1696500+3821040</f>
        <v>5517540</v>
      </c>
    </row>
    <row r="133" spans="1:12" s="19" customFormat="1" x14ac:dyDescent="0.25">
      <c r="A133" s="17">
        <v>65</v>
      </c>
      <c r="B133" s="18" t="s">
        <v>401</v>
      </c>
      <c r="C133" s="12" t="s">
        <v>402</v>
      </c>
      <c r="D133" s="6"/>
      <c r="E133" s="6" t="s">
        <v>403</v>
      </c>
      <c r="F133" s="6" t="s">
        <v>380</v>
      </c>
      <c r="G133" s="17"/>
      <c r="I133" s="15">
        <v>44625</v>
      </c>
      <c r="J133" s="24">
        <f t="shared" ref="J133:J196" si="3">L133/1.1</f>
        <v>2260145.4545454546</v>
      </c>
      <c r="K133" s="24">
        <f t="shared" ref="K133:K196" si="4">J133*10%</f>
        <v>226014.54545454547</v>
      </c>
      <c r="L133" s="12">
        <f>766260+1719900</f>
        <v>2486160</v>
      </c>
    </row>
    <row r="134" spans="1:12" s="19" customFormat="1" x14ac:dyDescent="0.25">
      <c r="A134" s="17">
        <v>66</v>
      </c>
      <c r="B134" s="18" t="s">
        <v>404</v>
      </c>
      <c r="C134" s="12" t="s">
        <v>405</v>
      </c>
      <c r="D134" s="6"/>
      <c r="E134" s="6" t="s">
        <v>406</v>
      </c>
      <c r="F134" s="6" t="s">
        <v>407</v>
      </c>
      <c r="G134" s="17"/>
      <c r="I134" s="15">
        <v>44625</v>
      </c>
      <c r="J134" s="24">
        <f t="shared" si="3"/>
        <v>4971450</v>
      </c>
      <c r="K134" s="24">
        <f t="shared" si="4"/>
        <v>497145</v>
      </c>
      <c r="L134" s="12">
        <f>5434275+34320</f>
        <v>5468595</v>
      </c>
    </row>
    <row r="135" spans="1:12" s="19" customFormat="1" x14ac:dyDescent="0.25">
      <c r="A135" s="17">
        <v>67</v>
      </c>
      <c r="B135" s="18" t="s">
        <v>408</v>
      </c>
      <c r="C135" s="12" t="s">
        <v>409</v>
      </c>
      <c r="D135" s="6"/>
      <c r="E135" s="6" t="s">
        <v>410</v>
      </c>
      <c r="F135" s="6" t="s">
        <v>376</v>
      </c>
      <c r="G135" s="17"/>
      <c r="I135" s="15">
        <v>44625</v>
      </c>
      <c r="J135" s="24">
        <f t="shared" si="3"/>
        <v>10145227.272727272</v>
      </c>
      <c r="K135" s="24">
        <f t="shared" si="4"/>
        <v>1014522.7272727272</v>
      </c>
      <c r="L135" s="12">
        <f>999600+4646250+5513900</f>
        <v>11159750</v>
      </c>
    </row>
    <row r="136" spans="1:12" s="19" customFormat="1" x14ac:dyDescent="0.25">
      <c r="A136" s="17">
        <v>68</v>
      </c>
      <c r="B136" s="18" t="s">
        <v>411</v>
      </c>
      <c r="C136" s="12" t="s">
        <v>412</v>
      </c>
      <c r="D136" s="6"/>
      <c r="E136" s="6" t="s">
        <v>413</v>
      </c>
      <c r="F136" s="6" t="s">
        <v>376</v>
      </c>
      <c r="G136" s="17"/>
      <c r="I136" s="15">
        <v>44625</v>
      </c>
      <c r="J136" s="24">
        <f t="shared" si="3"/>
        <v>322036.36363636359</v>
      </c>
      <c r="K136" s="24">
        <f t="shared" si="4"/>
        <v>32203.63636363636</v>
      </c>
      <c r="L136" s="12">
        <f>95040+259200</f>
        <v>354240</v>
      </c>
    </row>
    <row r="137" spans="1:12" s="19" customFormat="1" x14ac:dyDescent="0.25">
      <c r="A137" s="17">
        <v>69</v>
      </c>
      <c r="B137" s="18" t="s">
        <v>414</v>
      </c>
      <c r="C137" s="12" t="s">
        <v>415</v>
      </c>
      <c r="D137" s="6"/>
      <c r="E137" s="6" t="s">
        <v>332</v>
      </c>
      <c r="F137" s="6" t="s">
        <v>333</v>
      </c>
      <c r="G137" s="17"/>
      <c r="I137" s="15">
        <v>44625</v>
      </c>
      <c r="J137" s="24">
        <f t="shared" si="3"/>
        <v>2531776.3636363633</v>
      </c>
      <c r="K137" s="24">
        <f t="shared" si="4"/>
        <v>253177.63636363635</v>
      </c>
      <c r="L137" s="12">
        <f>872958+656016+1255980</f>
        <v>2784954</v>
      </c>
    </row>
    <row r="138" spans="1:12" s="19" customFormat="1" x14ac:dyDescent="0.25">
      <c r="A138" s="17">
        <v>70</v>
      </c>
      <c r="B138" s="18" t="s">
        <v>416</v>
      </c>
      <c r="C138" s="12" t="s">
        <v>417</v>
      </c>
      <c r="D138" s="6"/>
      <c r="E138" s="6" t="s">
        <v>418</v>
      </c>
      <c r="F138" s="6" t="s">
        <v>419</v>
      </c>
      <c r="G138" s="17"/>
      <c r="I138" s="15">
        <v>44622</v>
      </c>
      <c r="J138" s="24">
        <f t="shared" si="3"/>
        <v>9760181.8181818165</v>
      </c>
      <c r="K138" s="24">
        <f t="shared" si="4"/>
        <v>976018.18181818165</v>
      </c>
      <c r="L138" s="12">
        <f>4309200+5544000+883000</f>
        <v>10736200</v>
      </c>
    </row>
    <row r="139" spans="1:12" s="19" customFormat="1" x14ac:dyDescent="0.25">
      <c r="A139" s="17">
        <v>71</v>
      </c>
      <c r="B139" s="18" t="s">
        <v>420</v>
      </c>
      <c r="C139" s="12" t="s">
        <v>421</v>
      </c>
      <c r="D139" s="6"/>
      <c r="E139" s="6" t="s">
        <v>422</v>
      </c>
      <c r="F139" s="6" t="s">
        <v>419</v>
      </c>
      <c r="G139" s="17"/>
      <c r="I139" s="15">
        <v>44624</v>
      </c>
      <c r="J139" s="24">
        <f t="shared" si="3"/>
        <v>28798409.09090909</v>
      </c>
      <c r="K139" s="24">
        <f t="shared" si="4"/>
        <v>2879840.9090909092</v>
      </c>
      <c r="L139" s="12">
        <f>8880900+15010550+7786800</f>
        <v>31678250</v>
      </c>
    </row>
    <row r="140" spans="1:12" s="19" customFormat="1" x14ac:dyDescent="0.25">
      <c r="A140" s="17">
        <v>72</v>
      </c>
      <c r="B140" s="18" t="s">
        <v>423</v>
      </c>
      <c r="C140" s="12" t="s">
        <v>424</v>
      </c>
      <c r="D140" s="6"/>
      <c r="E140" s="6" t="s">
        <v>425</v>
      </c>
      <c r="F140" s="6" t="s">
        <v>419</v>
      </c>
      <c r="G140" s="17"/>
      <c r="I140" s="15">
        <v>44625</v>
      </c>
      <c r="J140" s="24">
        <f t="shared" si="3"/>
        <v>8450590.9090909082</v>
      </c>
      <c r="K140" s="24">
        <f t="shared" si="4"/>
        <v>845059.09090909082</v>
      </c>
      <c r="L140" s="12">
        <f>1927800+2756250+4611600</f>
        <v>9295650</v>
      </c>
    </row>
    <row r="141" spans="1:12" s="19" customFormat="1" x14ac:dyDescent="0.25">
      <c r="A141" s="17">
        <v>73</v>
      </c>
      <c r="B141" s="18" t="s">
        <v>426</v>
      </c>
      <c r="C141" s="12" t="s">
        <v>427</v>
      </c>
      <c r="D141" s="6"/>
      <c r="E141" s="6" t="s">
        <v>428</v>
      </c>
      <c r="F141" s="6" t="s">
        <v>419</v>
      </c>
      <c r="G141" s="17"/>
      <c r="I141" s="15">
        <v>44625</v>
      </c>
      <c r="J141" s="24">
        <f t="shared" si="3"/>
        <v>24231613.636363633</v>
      </c>
      <c r="K141" s="24">
        <f t="shared" si="4"/>
        <v>2423161.3636363633</v>
      </c>
      <c r="L141" s="12">
        <f>12840975+7749000+6064800</f>
        <v>26654775</v>
      </c>
    </row>
    <row r="142" spans="1:12" s="19" customFormat="1" x14ac:dyDescent="0.25">
      <c r="A142" s="17">
        <v>74</v>
      </c>
      <c r="B142" s="18" t="s">
        <v>429</v>
      </c>
      <c r="C142" s="12" t="s">
        <v>430</v>
      </c>
      <c r="D142" s="6"/>
      <c r="E142" s="6" t="s">
        <v>431</v>
      </c>
      <c r="F142" s="6" t="s">
        <v>419</v>
      </c>
      <c r="G142" s="17"/>
      <c r="I142" s="16">
        <v>44631</v>
      </c>
      <c r="J142" s="24">
        <f t="shared" si="3"/>
        <v>14678472.727272727</v>
      </c>
      <c r="K142" s="24">
        <f t="shared" si="4"/>
        <v>1467847.2727272727</v>
      </c>
      <c r="L142" s="12">
        <f>11609600+4536720</f>
        <v>16146320</v>
      </c>
    </row>
    <row r="143" spans="1:12" s="19" customFormat="1" x14ac:dyDescent="0.25">
      <c r="A143" s="17">
        <v>75</v>
      </c>
      <c r="B143" s="18" t="s">
        <v>432</v>
      </c>
      <c r="C143" s="12" t="s">
        <v>433</v>
      </c>
      <c r="D143" s="6"/>
      <c r="E143" s="6" t="s">
        <v>434</v>
      </c>
      <c r="F143" s="6" t="s">
        <v>435</v>
      </c>
      <c r="G143" s="17"/>
      <c r="I143" s="15">
        <v>44631</v>
      </c>
      <c r="J143" s="24">
        <f t="shared" si="3"/>
        <v>6947181.8181818174</v>
      </c>
      <c r="K143" s="24">
        <f t="shared" si="4"/>
        <v>694718.18181818177</v>
      </c>
      <c r="L143" s="12">
        <f>3175200+1102500+3364200</f>
        <v>7641900</v>
      </c>
    </row>
    <row r="144" spans="1:12" s="19" customFormat="1" x14ac:dyDescent="0.25">
      <c r="A144" s="17">
        <v>76</v>
      </c>
      <c r="B144" s="18" t="s">
        <v>436</v>
      </c>
      <c r="C144" s="12" t="s">
        <v>437</v>
      </c>
      <c r="D144" s="6"/>
      <c r="E144" s="6" t="s">
        <v>332</v>
      </c>
      <c r="F144" s="6" t="s">
        <v>438</v>
      </c>
      <c r="G144" s="17"/>
      <c r="I144" s="15">
        <v>44631</v>
      </c>
      <c r="J144" s="24">
        <f t="shared" si="3"/>
        <v>12305127.272727272</v>
      </c>
      <c r="K144" s="24">
        <f t="shared" si="4"/>
        <v>1230512.7272727273</v>
      </c>
      <c r="L144" s="12">
        <f>7987680+3612960+1935000</f>
        <v>13535640</v>
      </c>
    </row>
    <row r="145" spans="1:12" s="19" customFormat="1" x14ac:dyDescent="0.25">
      <c r="A145" s="17">
        <v>77</v>
      </c>
      <c r="B145" s="18" t="s">
        <v>439</v>
      </c>
      <c r="C145" s="12" t="s">
        <v>440</v>
      </c>
      <c r="D145" s="6"/>
      <c r="E145" s="6" t="s">
        <v>441</v>
      </c>
      <c r="F145" s="6" t="s">
        <v>442</v>
      </c>
      <c r="G145" s="17"/>
      <c r="I145" s="15">
        <v>44630</v>
      </c>
      <c r="J145" s="24">
        <f t="shared" si="3"/>
        <v>463418.18181818177</v>
      </c>
      <c r="K145" s="24">
        <f t="shared" si="4"/>
        <v>46341.818181818177</v>
      </c>
      <c r="L145" s="12">
        <f>129600+380160</f>
        <v>509760</v>
      </c>
    </row>
    <row r="146" spans="1:12" s="19" customFormat="1" x14ac:dyDescent="0.25">
      <c r="A146" s="17">
        <v>78</v>
      </c>
      <c r="B146" s="18" t="s">
        <v>443</v>
      </c>
      <c r="C146" s="12" t="s">
        <v>444</v>
      </c>
      <c r="D146" s="6"/>
      <c r="E146" s="6" t="s">
        <v>332</v>
      </c>
      <c r="F146" s="6" t="s">
        <v>251</v>
      </c>
      <c r="G146" s="17"/>
      <c r="I146" s="15">
        <v>44627</v>
      </c>
      <c r="J146" s="24">
        <f t="shared" si="3"/>
        <v>8155954.5454545449</v>
      </c>
      <c r="K146" s="24">
        <f t="shared" si="4"/>
        <v>815595.45454545459</v>
      </c>
      <c r="L146" s="12">
        <f>1295000+903000+6773550</f>
        <v>8971550</v>
      </c>
    </row>
    <row r="147" spans="1:12" s="19" customFormat="1" x14ac:dyDescent="0.25">
      <c r="A147" s="17">
        <v>79</v>
      </c>
      <c r="B147" s="18" t="s">
        <v>445</v>
      </c>
      <c r="C147" s="12" t="s">
        <v>446</v>
      </c>
      <c r="D147" s="6"/>
      <c r="E147" s="6" t="s">
        <v>447</v>
      </c>
      <c r="F147" s="6" t="s">
        <v>419</v>
      </c>
      <c r="G147" s="17"/>
      <c r="I147" s="15">
        <v>44635</v>
      </c>
      <c r="J147" s="24">
        <f t="shared" si="3"/>
        <v>10995886.363636363</v>
      </c>
      <c r="K147" s="24">
        <f t="shared" si="4"/>
        <v>1099588.6363636365</v>
      </c>
      <c r="L147" s="12">
        <f>5922000+2191875+3981600</f>
        <v>12095475</v>
      </c>
    </row>
    <row r="148" spans="1:12" s="19" customFormat="1" x14ac:dyDescent="0.25">
      <c r="A148" s="17">
        <v>80</v>
      </c>
      <c r="B148" s="18" t="s">
        <v>448</v>
      </c>
      <c r="C148" s="12" t="s">
        <v>449</v>
      </c>
      <c r="D148" s="6"/>
      <c r="E148" s="6" t="s">
        <v>450</v>
      </c>
      <c r="F148" s="6" t="s">
        <v>419</v>
      </c>
      <c r="G148" s="17"/>
      <c r="I148" s="15">
        <v>44635</v>
      </c>
      <c r="J148" s="24">
        <f t="shared" si="3"/>
        <v>5611136.3636363633</v>
      </c>
      <c r="K148" s="24">
        <f t="shared" si="4"/>
        <v>561113.63636363635</v>
      </c>
      <c r="L148" s="12">
        <v>6172250</v>
      </c>
    </row>
    <row r="149" spans="1:12" s="19" customFormat="1" x14ac:dyDescent="0.25">
      <c r="A149" s="17">
        <v>81</v>
      </c>
      <c r="B149" s="18" t="s">
        <v>451</v>
      </c>
      <c r="C149" s="12" t="s">
        <v>452</v>
      </c>
      <c r="D149" s="6"/>
      <c r="E149" s="6" t="s">
        <v>453</v>
      </c>
      <c r="F149" s="6" t="s">
        <v>454</v>
      </c>
      <c r="G149" s="17"/>
      <c r="I149" s="15">
        <v>44636</v>
      </c>
      <c r="J149" s="24">
        <f t="shared" si="3"/>
        <v>13178772.727272727</v>
      </c>
      <c r="K149" s="24">
        <f t="shared" si="4"/>
        <v>1317877.2727272727</v>
      </c>
      <c r="L149" s="12">
        <f>10451700+1568700+2476250</f>
        <v>14496650</v>
      </c>
    </row>
    <row r="150" spans="1:12" s="19" customFormat="1" x14ac:dyDescent="0.25">
      <c r="A150" s="17">
        <v>82</v>
      </c>
      <c r="B150" s="18" t="s">
        <v>455</v>
      </c>
      <c r="C150" s="12" t="s">
        <v>456</v>
      </c>
      <c r="D150" s="6"/>
      <c r="E150" s="6" t="s">
        <v>457</v>
      </c>
      <c r="F150" s="6" t="s">
        <v>454</v>
      </c>
      <c r="G150" s="17"/>
      <c r="I150" s="15">
        <v>44636</v>
      </c>
      <c r="J150" s="24">
        <f t="shared" si="3"/>
        <v>345454.54545454541</v>
      </c>
      <c r="K150" s="24">
        <f t="shared" si="4"/>
        <v>34545.454545454544</v>
      </c>
      <c r="L150" s="12">
        <v>380000</v>
      </c>
    </row>
    <row r="151" spans="1:12" s="19" customFormat="1" x14ac:dyDescent="0.25">
      <c r="A151" s="17">
        <v>83</v>
      </c>
      <c r="B151" s="18" t="s">
        <v>458</v>
      </c>
      <c r="C151" s="12" t="s">
        <v>459</v>
      </c>
      <c r="D151" s="6"/>
      <c r="E151" s="6" t="s">
        <v>332</v>
      </c>
      <c r="F151" s="6" t="s">
        <v>460</v>
      </c>
      <c r="G151" s="17"/>
      <c r="I151" s="15">
        <v>44641</v>
      </c>
      <c r="J151" s="24">
        <f t="shared" si="3"/>
        <v>1379454.5454545454</v>
      </c>
      <c r="K151" s="24">
        <f t="shared" si="4"/>
        <v>137945.45454545456</v>
      </c>
      <c r="L151" s="12">
        <v>1517400</v>
      </c>
    </row>
    <row r="152" spans="1:12" s="19" customFormat="1" x14ac:dyDescent="0.25">
      <c r="A152" s="17">
        <v>84</v>
      </c>
      <c r="B152" s="18" t="s">
        <v>461</v>
      </c>
      <c r="C152" s="12" t="s">
        <v>462</v>
      </c>
      <c r="D152" s="6"/>
      <c r="E152" s="6" t="s">
        <v>463</v>
      </c>
      <c r="F152" s="6" t="s">
        <v>464</v>
      </c>
      <c r="G152" s="17"/>
      <c r="I152" s="15">
        <v>44637</v>
      </c>
      <c r="J152" s="24">
        <f t="shared" si="3"/>
        <v>1947272.7272727271</v>
      </c>
      <c r="K152" s="24">
        <f t="shared" si="4"/>
        <v>194727.27272727271</v>
      </c>
      <c r="L152" s="12">
        <v>2142000</v>
      </c>
    </row>
    <row r="153" spans="1:12" s="19" customFormat="1" x14ac:dyDescent="0.25">
      <c r="A153" s="17">
        <v>85</v>
      </c>
      <c r="B153" s="18" t="s">
        <v>465</v>
      </c>
      <c r="C153" s="12" t="s">
        <v>466</v>
      </c>
      <c r="D153" s="6"/>
      <c r="E153" s="6" t="s">
        <v>467</v>
      </c>
      <c r="F153" s="6" t="s">
        <v>376</v>
      </c>
      <c r="G153" s="17"/>
      <c r="I153" s="16">
        <v>44625</v>
      </c>
      <c r="J153" s="24">
        <f t="shared" si="3"/>
        <v>3828481.8181818179</v>
      </c>
      <c r="K153" s="24">
        <f t="shared" si="4"/>
        <v>382848.18181818182</v>
      </c>
      <c r="L153" s="12">
        <f>2982290+1229040</f>
        <v>4211330</v>
      </c>
    </row>
    <row r="154" spans="1:12" s="19" customFormat="1" x14ac:dyDescent="0.25">
      <c r="A154" s="17">
        <v>86</v>
      </c>
      <c r="B154" s="18" t="s">
        <v>468</v>
      </c>
      <c r="C154" s="12" t="s">
        <v>469</v>
      </c>
      <c r="D154" s="6"/>
      <c r="E154" s="6" t="s">
        <v>470</v>
      </c>
      <c r="F154" s="6" t="s">
        <v>464</v>
      </c>
      <c r="G154" s="17"/>
      <c r="I154" s="16">
        <v>44627</v>
      </c>
      <c r="J154" s="24">
        <f t="shared" si="3"/>
        <v>414818.18181818177</v>
      </c>
      <c r="K154" s="24">
        <f t="shared" si="4"/>
        <v>41481.818181818177</v>
      </c>
      <c r="L154" s="12">
        <v>456300</v>
      </c>
    </row>
    <row r="155" spans="1:12" s="19" customFormat="1" x14ac:dyDescent="0.25">
      <c r="A155" s="17">
        <v>87</v>
      </c>
      <c r="B155" s="18" t="s">
        <v>471</v>
      </c>
      <c r="C155" s="12" t="s">
        <v>472</v>
      </c>
      <c r="D155" s="6"/>
      <c r="E155" s="6" t="s">
        <v>473</v>
      </c>
      <c r="F155" s="6" t="s">
        <v>474</v>
      </c>
      <c r="G155" s="17"/>
      <c r="I155" s="15">
        <v>44627</v>
      </c>
      <c r="J155" s="24">
        <f t="shared" si="3"/>
        <v>10640181.818181816</v>
      </c>
      <c r="K155" s="24">
        <f t="shared" si="4"/>
        <v>1064018.1818181816</v>
      </c>
      <c r="L155" s="12">
        <f>3693600+4641000+3369600</f>
        <v>11704200</v>
      </c>
    </row>
    <row r="156" spans="1:12" s="19" customFormat="1" x14ac:dyDescent="0.25">
      <c r="A156" s="17">
        <v>88</v>
      </c>
      <c r="B156" s="18" t="s">
        <v>475</v>
      </c>
      <c r="C156" s="12" t="s">
        <v>476</v>
      </c>
      <c r="D156" s="6"/>
      <c r="E156" s="6" t="s">
        <v>477</v>
      </c>
      <c r="F156" s="6" t="s">
        <v>435</v>
      </c>
      <c r="G156" s="17"/>
      <c r="I156" s="15">
        <v>44627</v>
      </c>
      <c r="J156" s="24">
        <f t="shared" si="3"/>
        <v>5383227.2727272725</v>
      </c>
      <c r="K156" s="24">
        <f t="shared" si="4"/>
        <v>538322.72727272729</v>
      </c>
      <c r="L156" s="12">
        <f>1170750+1050000+3700800</f>
        <v>5921550</v>
      </c>
    </row>
    <row r="157" spans="1:12" s="19" customFormat="1" x14ac:dyDescent="0.25">
      <c r="A157" s="17">
        <v>89</v>
      </c>
      <c r="B157" s="18" t="s">
        <v>478</v>
      </c>
      <c r="C157" s="12" t="s">
        <v>479</v>
      </c>
      <c r="D157" s="6"/>
      <c r="E157" s="6" t="s">
        <v>397</v>
      </c>
      <c r="F157" s="6" t="s">
        <v>398</v>
      </c>
      <c r="G157" s="17"/>
      <c r="I157" s="15">
        <v>44627</v>
      </c>
      <c r="J157" s="24">
        <f t="shared" si="3"/>
        <v>5869979.9999999991</v>
      </c>
      <c r="K157" s="24">
        <f t="shared" si="4"/>
        <v>586997.99999999988</v>
      </c>
      <c r="L157" s="12">
        <f>3258853+678125+2520000</f>
        <v>6456978</v>
      </c>
    </row>
    <row r="158" spans="1:12" s="19" customFormat="1" x14ac:dyDescent="0.25">
      <c r="A158" s="17">
        <v>90</v>
      </c>
      <c r="B158" s="18" t="s">
        <v>480</v>
      </c>
      <c r="C158" s="12" t="s">
        <v>481</v>
      </c>
      <c r="D158" s="6"/>
      <c r="E158" s="6" t="s">
        <v>482</v>
      </c>
      <c r="F158" s="6" t="s">
        <v>398</v>
      </c>
      <c r="G158" s="17"/>
      <c r="I158" s="15">
        <v>44627</v>
      </c>
      <c r="J158" s="24">
        <f t="shared" si="3"/>
        <v>7409136.3636363633</v>
      </c>
      <c r="K158" s="24">
        <f t="shared" si="4"/>
        <v>740913.63636363635</v>
      </c>
      <c r="L158" s="12">
        <f>6153300+1251250+745500</f>
        <v>8150050</v>
      </c>
    </row>
    <row r="159" spans="1:12" s="19" customFormat="1" x14ac:dyDescent="0.25">
      <c r="A159" s="17">
        <v>91</v>
      </c>
      <c r="B159" s="18" t="s">
        <v>483</v>
      </c>
      <c r="C159" s="12" t="s">
        <v>484</v>
      </c>
      <c r="D159" s="6"/>
      <c r="E159" s="6" t="s">
        <v>485</v>
      </c>
      <c r="F159" s="6" t="s">
        <v>486</v>
      </c>
      <c r="G159" s="17"/>
      <c r="I159" s="15">
        <v>44627</v>
      </c>
      <c r="J159" s="24">
        <f t="shared" si="3"/>
        <v>3896836.3636363633</v>
      </c>
      <c r="K159" s="24">
        <f t="shared" si="4"/>
        <v>389683.63636363635</v>
      </c>
      <c r="L159" s="12">
        <f>2656800+1629720</f>
        <v>4286520</v>
      </c>
    </row>
    <row r="160" spans="1:12" s="19" customFormat="1" x14ac:dyDescent="0.25">
      <c r="A160" s="17">
        <v>92</v>
      </c>
      <c r="B160" s="18" t="s">
        <v>487</v>
      </c>
      <c r="C160" s="12" t="s">
        <v>488</v>
      </c>
      <c r="D160" s="6"/>
      <c r="E160" s="6" t="s">
        <v>489</v>
      </c>
      <c r="F160" s="6" t="s">
        <v>333</v>
      </c>
      <c r="G160" s="17"/>
      <c r="I160" s="15">
        <v>44627</v>
      </c>
      <c r="J160" s="24">
        <f t="shared" si="3"/>
        <v>1935818.1818181816</v>
      </c>
      <c r="K160" s="24">
        <f t="shared" si="4"/>
        <v>193581.81818181818</v>
      </c>
      <c r="L160" s="12">
        <v>2129400</v>
      </c>
    </row>
    <row r="161" spans="1:12" s="19" customFormat="1" x14ac:dyDescent="0.25">
      <c r="A161" s="17">
        <v>93</v>
      </c>
      <c r="B161" s="18" t="s">
        <v>490</v>
      </c>
      <c r="C161" s="12" t="s">
        <v>491</v>
      </c>
      <c r="D161" s="6"/>
      <c r="E161" s="6" t="s">
        <v>492</v>
      </c>
      <c r="F161" s="6" t="s">
        <v>337</v>
      </c>
      <c r="G161" s="17"/>
      <c r="I161" s="15">
        <v>44628</v>
      </c>
      <c r="J161" s="24">
        <f t="shared" si="3"/>
        <v>1178181.8181818181</v>
      </c>
      <c r="K161" s="24">
        <f t="shared" si="4"/>
        <v>117818.18181818182</v>
      </c>
      <c r="L161" s="12">
        <v>1296000</v>
      </c>
    </row>
    <row r="162" spans="1:12" s="19" customFormat="1" x14ac:dyDescent="0.25">
      <c r="A162" s="17">
        <v>94</v>
      </c>
      <c r="B162" s="18" t="s">
        <v>493</v>
      </c>
      <c r="C162" s="12" t="s">
        <v>494</v>
      </c>
      <c r="D162" s="6"/>
      <c r="E162" s="6" t="s">
        <v>495</v>
      </c>
      <c r="F162" s="6" t="s">
        <v>496</v>
      </c>
      <c r="G162" s="17"/>
      <c r="I162" s="15">
        <v>44628</v>
      </c>
      <c r="J162" s="24">
        <f t="shared" si="3"/>
        <v>4399977.2727272725</v>
      </c>
      <c r="K162" s="24">
        <f t="shared" si="4"/>
        <v>439997.72727272729</v>
      </c>
      <c r="L162" s="12">
        <v>4839975</v>
      </c>
    </row>
    <row r="163" spans="1:12" s="19" customFormat="1" x14ac:dyDescent="0.25">
      <c r="A163" s="17">
        <v>95</v>
      </c>
      <c r="B163" s="18" t="s">
        <v>497</v>
      </c>
      <c r="C163" s="12" t="s">
        <v>498</v>
      </c>
      <c r="D163" s="6"/>
      <c r="E163" s="6" t="s">
        <v>499</v>
      </c>
      <c r="F163" s="6" t="s">
        <v>500</v>
      </c>
      <c r="G163" s="17"/>
      <c r="I163" s="15">
        <v>44627</v>
      </c>
      <c r="J163" s="24">
        <f t="shared" si="3"/>
        <v>188999.99999999997</v>
      </c>
      <c r="K163" s="24">
        <f t="shared" si="4"/>
        <v>18899.999999999996</v>
      </c>
      <c r="L163" s="12">
        <v>207900</v>
      </c>
    </row>
    <row r="164" spans="1:12" s="19" customFormat="1" x14ac:dyDescent="0.25">
      <c r="A164" s="17">
        <v>96</v>
      </c>
      <c r="B164" s="18" t="s">
        <v>501</v>
      </c>
      <c r="C164" s="12" t="s">
        <v>502</v>
      </c>
      <c r="D164" s="6"/>
      <c r="E164" s="6" t="s">
        <v>503</v>
      </c>
      <c r="F164" s="6" t="s">
        <v>460</v>
      </c>
      <c r="G164" s="17"/>
      <c r="I164" s="15">
        <v>44625</v>
      </c>
      <c r="J164" s="24">
        <f t="shared" si="3"/>
        <v>9459700</v>
      </c>
      <c r="K164" s="24">
        <f t="shared" si="4"/>
        <v>945970</v>
      </c>
      <c r="L164" s="12">
        <f>4202510+2113560+4089600</f>
        <v>10405670</v>
      </c>
    </row>
    <row r="165" spans="1:12" s="19" customFormat="1" x14ac:dyDescent="0.25">
      <c r="A165" s="17">
        <v>97</v>
      </c>
      <c r="B165" s="18" t="s">
        <v>504</v>
      </c>
      <c r="C165" s="22" t="s">
        <v>505</v>
      </c>
      <c r="D165" s="17"/>
      <c r="E165" s="13" t="s">
        <v>506</v>
      </c>
      <c r="F165" s="13" t="s">
        <v>507</v>
      </c>
      <c r="G165" s="17"/>
      <c r="I165" s="14">
        <v>44628</v>
      </c>
      <c r="J165" s="25">
        <f t="shared" si="3"/>
        <v>779999.99999999988</v>
      </c>
      <c r="K165" s="25">
        <f t="shared" si="4"/>
        <v>77999.999999999985</v>
      </c>
      <c r="L165" s="12">
        <v>858000</v>
      </c>
    </row>
    <row r="166" spans="1:12" s="19" customFormat="1" x14ac:dyDescent="0.25">
      <c r="A166" s="17">
        <v>98</v>
      </c>
      <c r="B166" s="18" t="s">
        <v>508</v>
      </c>
      <c r="C166" s="12" t="s">
        <v>509</v>
      </c>
      <c r="D166" s="6"/>
      <c r="E166" s="6" t="s">
        <v>510</v>
      </c>
      <c r="F166" s="6" t="s">
        <v>319</v>
      </c>
      <c r="G166" s="17"/>
      <c r="I166" s="15">
        <v>44628</v>
      </c>
      <c r="J166" s="24">
        <f t="shared" si="3"/>
        <v>1264772.7272727271</v>
      </c>
      <c r="K166" s="24">
        <f t="shared" si="4"/>
        <v>126477.27272727271</v>
      </c>
      <c r="L166" s="12">
        <v>1391250</v>
      </c>
    </row>
    <row r="167" spans="1:12" s="19" customFormat="1" x14ac:dyDescent="0.25">
      <c r="A167" s="17">
        <v>99</v>
      </c>
      <c r="B167" s="18" t="s">
        <v>511</v>
      </c>
      <c r="C167" s="12" t="s">
        <v>512</v>
      </c>
      <c r="D167" s="6"/>
      <c r="E167" s="6" t="s">
        <v>513</v>
      </c>
      <c r="F167" s="6" t="s">
        <v>514</v>
      </c>
      <c r="G167" s="17"/>
      <c r="I167" s="15">
        <v>44629</v>
      </c>
      <c r="J167" s="24">
        <f t="shared" si="3"/>
        <v>3303818.1818181816</v>
      </c>
      <c r="K167" s="24">
        <f t="shared" si="4"/>
        <v>330381.81818181818</v>
      </c>
      <c r="L167" s="12">
        <v>3634200</v>
      </c>
    </row>
    <row r="168" spans="1:12" s="19" customFormat="1" x14ac:dyDescent="0.25">
      <c r="A168" s="17">
        <v>100</v>
      </c>
      <c r="B168" s="18" t="s">
        <v>515</v>
      </c>
      <c r="C168" s="12" t="s">
        <v>516</v>
      </c>
      <c r="D168" s="6"/>
      <c r="E168" s="6" t="s">
        <v>357</v>
      </c>
      <c r="F168" s="6" t="s">
        <v>345</v>
      </c>
      <c r="G168" s="17"/>
      <c r="I168" s="15">
        <v>44629</v>
      </c>
      <c r="J168" s="24">
        <f t="shared" si="3"/>
        <v>16819723.636363637</v>
      </c>
      <c r="K168" s="24">
        <f t="shared" si="4"/>
        <v>1681972.3636363638</v>
      </c>
      <c r="L168" s="12">
        <f>8842176+9659520</f>
        <v>18501696</v>
      </c>
    </row>
    <row r="169" spans="1:12" s="19" customFormat="1" x14ac:dyDescent="0.25">
      <c r="A169" s="17">
        <v>101</v>
      </c>
      <c r="B169" s="18" t="s">
        <v>517</v>
      </c>
      <c r="C169" s="12" t="s">
        <v>518</v>
      </c>
      <c r="D169" s="6"/>
      <c r="E169" s="6" t="s">
        <v>519</v>
      </c>
      <c r="F169" s="6" t="s">
        <v>520</v>
      </c>
      <c r="G169" s="17"/>
      <c r="I169" s="15">
        <v>44629</v>
      </c>
      <c r="J169" s="24">
        <f t="shared" si="3"/>
        <v>945490.90909090906</v>
      </c>
      <c r="K169" s="24">
        <f t="shared" si="4"/>
        <v>94549.090909090912</v>
      </c>
      <c r="L169" s="12">
        <v>1040040</v>
      </c>
    </row>
    <row r="170" spans="1:12" s="19" customFormat="1" x14ac:dyDescent="0.25">
      <c r="A170" s="17">
        <v>102</v>
      </c>
      <c r="B170" s="18" t="s">
        <v>521</v>
      </c>
      <c r="C170" s="12" t="s">
        <v>522</v>
      </c>
      <c r="D170" s="6"/>
      <c r="E170" s="6" t="s">
        <v>523</v>
      </c>
      <c r="F170" s="6" t="s">
        <v>200</v>
      </c>
      <c r="G170" s="17"/>
      <c r="I170" s="15">
        <v>44634</v>
      </c>
      <c r="J170" s="24">
        <f t="shared" si="3"/>
        <v>827272.72727272718</v>
      </c>
      <c r="K170" s="24">
        <f t="shared" si="4"/>
        <v>82727.272727272721</v>
      </c>
      <c r="L170" s="12">
        <v>910000</v>
      </c>
    </row>
    <row r="171" spans="1:12" s="19" customFormat="1" x14ac:dyDescent="0.25">
      <c r="A171" s="17">
        <v>103</v>
      </c>
      <c r="B171" s="18" t="s">
        <v>524</v>
      </c>
      <c r="C171" s="12" t="s">
        <v>525</v>
      </c>
      <c r="D171" s="6"/>
      <c r="E171" s="6" t="s">
        <v>526</v>
      </c>
      <c r="F171" s="6" t="s">
        <v>527</v>
      </c>
      <c r="G171" s="17"/>
      <c r="I171" s="15">
        <v>44630</v>
      </c>
      <c r="J171" s="24">
        <f t="shared" si="3"/>
        <v>157090.90909090909</v>
      </c>
      <c r="K171" s="24">
        <f t="shared" si="4"/>
        <v>15709.09090909091</v>
      </c>
      <c r="L171" s="12">
        <v>172800</v>
      </c>
    </row>
    <row r="172" spans="1:12" s="19" customFormat="1" x14ac:dyDescent="0.25">
      <c r="A172" s="17">
        <v>104</v>
      </c>
      <c r="B172" s="18" t="s">
        <v>528</v>
      </c>
      <c r="C172" s="12" t="s">
        <v>529</v>
      </c>
      <c r="D172" s="6"/>
      <c r="E172" s="6" t="s">
        <v>530</v>
      </c>
      <c r="F172" s="6" t="s">
        <v>531</v>
      </c>
      <c r="G172" s="17"/>
      <c r="I172" s="15">
        <v>44630</v>
      </c>
      <c r="J172" s="24">
        <f t="shared" si="3"/>
        <v>484545.45454545453</v>
      </c>
      <c r="K172" s="24">
        <f t="shared" si="4"/>
        <v>48454.545454545456</v>
      </c>
      <c r="L172" s="12">
        <v>533000</v>
      </c>
    </row>
    <row r="173" spans="1:12" s="19" customFormat="1" x14ac:dyDescent="0.25">
      <c r="A173" s="17">
        <v>105</v>
      </c>
      <c r="B173" s="18" t="s">
        <v>532</v>
      </c>
      <c r="C173" s="12" t="s">
        <v>533</v>
      </c>
      <c r="D173" s="6"/>
      <c r="E173" s="6" t="s">
        <v>348</v>
      </c>
      <c r="F173" s="6" t="s">
        <v>200</v>
      </c>
      <c r="G173" s="17"/>
      <c r="I173" s="15">
        <v>44631</v>
      </c>
      <c r="J173" s="24">
        <f t="shared" si="3"/>
        <v>18393381.818181816</v>
      </c>
      <c r="K173" s="24">
        <f t="shared" si="4"/>
        <v>1839338.1818181816</v>
      </c>
      <c r="L173" s="12">
        <f>2636760+9180000+8415960</f>
        <v>20232720</v>
      </c>
    </row>
    <row r="174" spans="1:12" s="19" customFormat="1" x14ac:dyDescent="0.25">
      <c r="A174" s="17">
        <v>106</v>
      </c>
      <c r="B174" s="18" t="s">
        <v>534</v>
      </c>
      <c r="C174" s="12" t="s">
        <v>535</v>
      </c>
      <c r="D174" s="6"/>
      <c r="E174" s="6" t="s">
        <v>387</v>
      </c>
      <c r="F174" s="6" t="s">
        <v>384</v>
      </c>
      <c r="G174" s="17"/>
      <c r="I174" s="15">
        <v>44631</v>
      </c>
      <c r="J174" s="24">
        <f t="shared" si="3"/>
        <v>5580696.3636363633</v>
      </c>
      <c r="K174" s="24">
        <f t="shared" si="4"/>
        <v>558069.63636363635</v>
      </c>
      <c r="L174" s="12">
        <f>3680800+838500+1619466</f>
        <v>6138766</v>
      </c>
    </row>
    <row r="175" spans="1:12" s="19" customFormat="1" x14ac:dyDescent="0.25">
      <c r="A175" s="17">
        <v>107</v>
      </c>
      <c r="B175" s="18" t="s">
        <v>536</v>
      </c>
      <c r="C175" s="12" t="s">
        <v>537</v>
      </c>
      <c r="D175" s="6"/>
      <c r="E175" s="6" t="s">
        <v>538</v>
      </c>
      <c r="F175" s="6" t="s">
        <v>177</v>
      </c>
      <c r="G175" s="17"/>
      <c r="I175" s="15">
        <v>44880</v>
      </c>
      <c r="J175" s="24">
        <f t="shared" si="3"/>
        <v>3230181.8181818179</v>
      </c>
      <c r="K175" s="24">
        <f t="shared" si="4"/>
        <v>323018.18181818182</v>
      </c>
      <c r="L175" s="12">
        <v>3553200</v>
      </c>
    </row>
    <row r="176" spans="1:12" s="19" customFormat="1" x14ac:dyDescent="0.25">
      <c r="A176" s="17">
        <v>108</v>
      </c>
      <c r="B176" s="18" t="s">
        <v>539</v>
      </c>
      <c r="C176" s="22" t="s">
        <v>540</v>
      </c>
      <c r="D176" s="17"/>
      <c r="E176" s="13" t="s">
        <v>541</v>
      </c>
      <c r="F176" s="13" t="s">
        <v>384</v>
      </c>
      <c r="G176" s="17"/>
      <c r="I176" s="14">
        <v>44631</v>
      </c>
      <c r="J176" s="25">
        <f t="shared" si="3"/>
        <v>7729758.1818181816</v>
      </c>
      <c r="K176" s="25">
        <f t="shared" si="4"/>
        <v>772975.81818181823</v>
      </c>
      <c r="L176" s="12">
        <f>6439680+2063054</f>
        <v>8502734</v>
      </c>
    </row>
    <row r="177" spans="1:12" s="19" customFormat="1" x14ac:dyDescent="0.25">
      <c r="A177" s="17">
        <v>109</v>
      </c>
      <c r="B177" s="18" t="s">
        <v>542</v>
      </c>
      <c r="C177" s="12" t="s">
        <v>543</v>
      </c>
      <c r="D177" s="6"/>
      <c r="E177" s="6" t="s">
        <v>332</v>
      </c>
      <c r="F177" s="6" t="s">
        <v>251</v>
      </c>
      <c r="G177" s="17"/>
      <c r="I177" s="15">
        <v>44634</v>
      </c>
      <c r="J177" s="24">
        <f t="shared" si="3"/>
        <v>29500545.454545453</v>
      </c>
      <c r="K177" s="24">
        <f t="shared" si="4"/>
        <v>2950054.5454545454</v>
      </c>
      <c r="L177" s="12">
        <f>5367600+2583000+24500000</f>
        <v>32450600</v>
      </c>
    </row>
    <row r="178" spans="1:12" s="19" customFormat="1" x14ac:dyDescent="0.25">
      <c r="A178" s="17">
        <v>110</v>
      </c>
      <c r="B178" s="18" t="s">
        <v>544</v>
      </c>
      <c r="C178" s="12" t="s">
        <v>545</v>
      </c>
      <c r="D178" s="6"/>
      <c r="E178" s="6" t="s">
        <v>364</v>
      </c>
      <c r="F178" s="6" t="s">
        <v>365</v>
      </c>
      <c r="G178" s="17"/>
      <c r="I178" s="15">
        <v>44634</v>
      </c>
      <c r="J178" s="24">
        <f t="shared" si="3"/>
        <v>6084981.8181818174</v>
      </c>
      <c r="K178" s="24">
        <f t="shared" si="4"/>
        <v>608498.18181818177</v>
      </c>
      <c r="L178" s="12">
        <f>420000+3175200+3098280</f>
        <v>6693480</v>
      </c>
    </row>
    <row r="179" spans="1:12" s="19" customFormat="1" x14ac:dyDescent="0.25">
      <c r="A179" s="17">
        <v>111</v>
      </c>
      <c r="B179" s="18" t="s">
        <v>546</v>
      </c>
      <c r="C179" s="12" t="s">
        <v>547</v>
      </c>
      <c r="D179" s="6"/>
      <c r="E179" s="6" t="s">
        <v>332</v>
      </c>
      <c r="F179" s="6" t="s">
        <v>454</v>
      </c>
      <c r="G179" s="17"/>
      <c r="I179" s="15">
        <v>44634</v>
      </c>
      <c r="J179" s="24">
        <f t="shared" si="3"/>
        <v>4890613.6363636358</v>
      </c>
      <c r="K179" s="24">
        <f t="shared" si="4"/>
        <v>489061.36363636359</v>
      </c>
      <c r="L179" s="12">
        <f>3399375+1980300</f>
        <v>5379675</v>
      </c>
    </row>
    <row r="180" spans="1:12" s="19" customFormat="1" x14ac:dyDescent="0.25">
      <c r="A180" s="17">
        <v>112</v>
      </c>
      <c r="B180" s="18" t="s">
        <v>548</v>
      </c>
      <c r="C180" s="12" t="s">
        <v>549</v>
      </c>
      <c r="D180" s="6"/>
      <c r="E180" s="6" t="s">
        <v>482</v>
      </c>
      <c r="F180" s="6" t="s">
        <v>398</v>
      </c>
      <c r="G180" s="17"/>
      <c r="I180" s="15">
        <v>44635</v>
      </c>
      <c r="J180" s="24">
        <f t="shared" si="3"/>
        <v>2565340.9090909087</v>
      </c>
      <c r="K180" s="24">
        <f t="shared" si="4"/>
        <v>256534.09090909088</v>
      </c>
      <c r="L180" s="12">
        <f>1583750+1238125</f>
        <v>2821875</v>
      </c>
    </row>
    <row r="181" spans="1:12" s="19" customFormat="1" x14ac:dyDescent="0.25">
      <c r="A181" s="17">
        <v>113</v>
      </c>
      <c r="B181" s="18" t="s">
        <v>550</v>
      </c>
      <c r="C181" s="12" t="s">
        <v>551</v>
      </c>
      <c r="D181" s="6"/>
      <c r="E181" s="6" t="s">
        <v>552</v>
      </c>
      <c r="F181" s="6" t="s">
        <v>345</v>
      </c>
      <c r="G181" s="17"/>
      <c r="I181" s="15">
        <v>44637</v>
      </c>
      <c r="J181" s="24">
        <f t="shared" si="3"/>
        <v>1016181.8181818181</v>
      </c>
      <c r="K181" s="24">
        <f t="shared" si="4"/>
        <v>101618.18181818182</v>
      </c>
      <c r="L181" s="12">
        <v>1117800</v>
      </c>
    </row>
    <row r="182" spans="1:12" s="19" customFormat="1" x14ac:dyDescent="0.25">
      <c r="A182" s="17">
        <v>114</v>
      </c>
      <c r="B182" s="18" t="s">
        <v>553</v>
      </c>
      <c r="C182" s="12" t="s">
        <v>554</v>
      </c>
      <c r="D182" s="6"/>
      <c r="E182" s="6" t="s">
        <v>379</v>
      </c>
      <c r="F182" s="6" t="s">
        <v>380</v>
      </c>
      <c r="G182" s="17"/>
      <c r="I182" s="15">
        <v>44637</v>
      </c>
      <c r="J182" s="24">
        <f t="shared" si="3"/>
        <v>24405563.636363633</v>
      </c>
      <c r="K182" s="24">
        <f t="shared" si="4"/>
        <v>2440556.3636363633</v>
      </c>
      <c r="L182" s="12">
        <f>14980680+6500000+5365440</f>
        <v>26846120</v>
      </c>
    </row>
    <row r="183" spans="1:12" s="19" customFormat="1" x14ac:dyDescent="0.25">
      <c r="A183" s="17">
        <v>115</v>
      </c>
      <c r="B183" s="18" t="s">
        <v>555</v>
      </c>
      <c r="C183" s="12" t="s">
        <v>556</v>
      </c>
      <c r="D183" s="6"/>
      <c r="E183" s="6" t="s">
        <v>557</v>
      </c>
      <c r="F183" s="6" t="s">
        <v>558</v>
      </c>
      <c r="G183" s="17"/>
      <c r="I183" s="15">
        <v>44637</v>
      </c>
      <c r="J183" s="24">
        <f t="shared" si="3"/>
        <v>3693454.5454545449</v>
      </c>
      <c r="K183" s="24">
        <f t="shared" si="4"/>
        <v>369345.45454545453</v>
      </c>
      <c r="L183" s="12">
        <f>2230400+1832400</f>
        <v>4062800</v>
      </c>
    </row>
    <row r="184" spans="1:12" s="19" customFormat="1" x14ac:dyDescent="0.25">
      <c r="A184" s="17">
        <v>116</v>
      </c>
      <c r="B184" s="18" t="s">
        <v>559</v>
      </c>
      <c r="C184" s="12" t="s">
        <v>560</v>
      </c>
      <c r="D184" s="6"/>
      <c r="E184" s="6" t="s">
        <v>561</v>
      </c>
      <c r="F184" s="6" t="s">
        <v>562</v>
      </c>
      <c r="G184" s="17"/>
      <c r="I184" s="15">
        <v>44638</v>
      </c>
      <c r="J184" s="24">
        <f t="shared" si="3"/>
        <v>2901818.1818181816</v>
      </c>
      <c r="K184" s="24">
        <f t="shared" si="4"/>
        <v>290181.81818181818</v>
      </c>
      <c r="L184" s="12">
        <v>3192000</v>
      </c>
    </row>
    <row r="185" spans="1:12" s="19" customFormat="1" x14ac:dyDescent="0.25">
      <c r="A185" s="17">
        <v>117</v>
      </c>
      <c r="B185" s="18" t="s">
        <v>563</v>
      </c>
      <c r="C185" s="12" t="s">
        <v>564</v>
      </c>
      <c r="D185" s="6"/>
      <c r="E185" s="6" t="s">
        <v>332</v>
      </c>
      <c r="F185" s="6" t="s">
        <v>333</v>
      </c>
      <c r="G185" s="17"/>
      <c r="I185" s="15">
        <v>44638</v>
      </c>
      <c r="J185" s="24">
        <f t="shared" si="3"/>
        <v>13512974.545454545</v>
      </c>
      <c r="K185" s="24">
        <f t="shared" si="4"/>
        <v>1351297.4545454546</v>
      </c>
      <c r="L185" s="12">
        <f>2935960+5970192+5958120</f>
        <v>14864272</v>
      </c>
    </row>
    <row r="186" spans="1:12" s="19" customFormat="1" x14ac:dyDescent="0.25">
      <c r="A186" s="17">
        <v>118</v>
      </c>
      <c r="B186" s="18" t="s">
        <v>565</v>
      </c>
      <c r="C186" s="12" t="s">
        <v>566</v>
      </c>
      <c r="D186" s="6"/>
      <c r="E186" s="6" t="s">
        <v>567</v>
      </c>
      <c r="F186" s="6" t="s">
        <v>337</v>
      </c>
      <c r="G186" s="17"/>
      <c r="I186" s="15">
        <v>44638</v>
      </c>
      <c r="J186" s="24">
        <f t="shared" si="3"/>
        <v>10070400</v>
      </c>
      <c r="K186" s="24">
        <f t="shared" si="4"/>
        <v>1007040</v>
      </c>
      <c r="L186" s="12">
        <f>3300000+6432840+1344600</f>
        <v>11077440</v>
      </c>
    </row>
    <row r="187" spans="1:12" s="19" customFormat="1" x14ac:dyDescent="0.25">
      <c r="A187" s="17">
        <v>119</v>
      </c>
      <c r="B187" s="18" t="s">
        <v>568</v>
      </c>
      <c r="C187" s="22" t="s">
        <v>569</v>
      </c>
      <c r="D187" s="17"/>
      <c r="E187" s="13" t="s">
        <v>503</v>
      </c>
      <c r="F187" s="13" t="s">
        <v>236</v>
      </c>
      <c r="G187" s="17"/>
      <c r="I187" s="14">
        <v>44638</v>
      </c>
      <c r="J187" s="25">
        <f t="shared" si="3"/>
        <v>2818909.0909090908</v>
      </c>
      <c r="K187" s="25">
        <f t="shared" si="4"/>
        <v>281890.90909090912</v>
      </c>
      <c r="L187" s="12">
        <v>3100800</v>
      </c>
    </row>
    <row r="188" spans="1:12" s="19" customFormat="1" x14ac:dyDescent="0.25">
      <c r="A188" s="17">
        <v>120</v>
      </c>
      <c r="B188" s="18" t="s">
        <v>570</v>
      </c>
      <c r="C188" s="12" t="s">
        <v>571</v>
      </c>
      <c r="D188" s="6"/>
      <c r="E188" s="6" t="s">
        <v>572</v>
      </c>
      <c r="F188" s="6" t="s">
        <v>311</v>
      </c>
      <c r="G188" s="17"/>
      <c r="I188" s="15">
        <v>44639</v>
      </c>
      <c r="J188" s="24">
        <f t="shared" si="3"/>
        <v>9838500</v>
      </c>
      <c r="K188" s="24">
        <f t="shared" si="4"/>
        <v>983850</v>
      </c>
      <c r="L188" s="12">
        <f>4407900+5356050+1058400</f>
        <v>10822350</v>
      </c>
    </row>
    <row r="189" spans="1:12" s="19" customFormat="1" x14ac:dyDescent="0.25">
      <c r="A189" s="17">
        <v>121</v>
      </c>
      <c r="B189" s="18" t="s">
        <v>573</v>
      </c>
      <c r="C189" s="12" t="s">
        <v>574</v>
      </c>
      <c r="D189" s="6"/>
      <c r="E189" s="6" t="s">
        <v>340</v>
      </c>
      <c r="F189" s="6" t="s">
        <v>341</v>
      </c>
      <c r="G189" s="17"/>
      <c r="I189" s="15">
        <v>44639</v>
      </c>
      <c r="J189" s="24">
        <f t="shared" si="3"/>
        <v>3872272.7272727271</v>
      </c>
      <c r="K189" s="24">
        <f t="shared" si="4"/>
        <v>387227.27272727271</v>
      </c>
      <c r="L189" s="12">
        <f>283500+3276000+700000</f>
        <v>4259500</v>
      </c>
    </row>
    <row r="190" spans="1:12" s="19" customFormat="1" x14ac:dyDescent="0.25">
      <c r="A190" s="17">
        <v>122</v>
      </c>
      <c r="B190" s="18" t="s">
        <v>575</v>
      </c>
      <c r="C190" s="12" t="s">
        <v>576</v>
      </c>
      <c r="D190" s="6"/>
      <c r="E190" s="6" t="s">
        <v>577</v>
      </c>
      <c r="F190" s="6" t="s">
        <v>337</v>
      </c>
      <c r="G190" s="17"/>
      <c r="I190" s="15">
        <v>44639</v>
      </c>
      <c r="J190" s="24">
        <f t="shared" si="3"/>
        <v>2544981.8181818179</v>
      </c>
      <c r="K190" s="24">
        <f t="shared" si="4"/>
        <v>254498.18181818179</v>
      </c>
      <c r="L190" s="12">
        <f>129600+1341480+1328400</f>
        <v>2799480</v>
      </c>
    </row>
    <row r="191" spans="1:12" s="19" customFormat="1" x14ac:dyDescent="0.25">
      <c r="A191" s="17">
        <v>123</v>
      </c>
      <c r="B191" s="18" t="s">
        <v>578</v>
      </c>
      <c r="C191" s="12" t="s">
        <v>579</v>
      </c>
      <c r="D191" s="6"/>
      <c r="E191" s="6" t="s">
        <v>580</v>
      </c>
      <c r="F191" s="6" t="s">
        <v>464</v>
      </c>
      <c r="G191" s="17"/>
      <c r="I191" s="15">
        <v>44641</v>
      </c>
      <c r="J191" s="24">
        <f t="shared" si="3"/>
        <v>2052272.7272727271</v>
      </c>
      <c r="K191" s="24">
        <f t="shared" si="4"/>
        <v>205227.27272727271</v>
      </c>
      <c r="L191" s="12">
        <v>2257500</v>
      </c>
    </row>
    <row r="192" spans="1:12" s="19" customFormat="1" x14ac:dyDescent="0.25">
      <c r="A192" s="17">
        <v>124</v>
      </c>
      <c r="B192" s="18" t="s">
        <v>581</v>
      </c>
      <c r="C192" s="12" t="s">
        <v>582</v>
      </c>
      <c r="D192" s="6"/>
      <c r="E192" s="6" t="s">
        <v>583</v>
      </c>
      <c r="F192" s="6" t="s">
        <v>435</v>
      </c>
      <c r="G192" s="17"/>
      <c r="I192" s="15">
        <v>44641</v>
      </c>
      <c r="J192" s="24">
        <f t="shared" si="3"/>
        <v>15328227.272727272</v>
      </c>
      <c r="K192" s="24">
        <f t="shared" si="4"/>
        <v>1532822.7272727273</v>
      </c>
      <c r="L192" s="12">
        <f>7594650+3407400+5859000</f>
        <v>16861050</v>
      </c>
    </row>
    <row r="193" spans="1:12" s="19" customFormat="1" x14ac:dyDescent="0.25">
      <c r="A193" s="17">
        <v>125</v>
      </c>
      <c r="B193" s="18" t="s">
        <v>584</v>
      </c>
      <c r="C193" s="12" t="s">
        <v>585</v>
      </c>
      <c r="D193" s="6"/>
      <c r="E193" s="6" t="s">
        <v>572</v>
      </c>
      <c r="F193" s="6" t="s">
        <v>586</v>
      </c>
      <c r="G193" s="17"/>
      <c r="I193" s="15">
        <v>44641</v>
      </c>
      <c r="J193" s="24">
        <f t="shared" si="3"/>
        <v>1039745.4545454545</v>
      </c>
      <c r="K193" s="24">
        <f t="shared" si="4"/>
        <v>103974.54545454546</v>
      </c>
      <c r="L193" s="12">
        <v>1143720</v>
      </c>
    </row>
    <row r="194" spans="1:12" s="19" customFormat="1" x14ac:dyDescent="0.25">
      <c r="A194" s="17">
        <v>126</v>
      </c>
      <c r="B194" s="18" t="s">
        <v>587</v>
      </c>
      <c r="C194" s="12" t="s">
        <v>588</v>
      </c>
      <c r="D194" s="6"/>
      <c r="E194" s="6" t="s">
        <v>589</v>
      </c>
      <c r="F194" s="6" t="s">
        <v>558</v>
      </c>
      <c r="G194" s="17"/>
      <c r="I194" s="15">
        <v>44641</v>
      </c>
      <c r="J194" s="24">
        <f t="shared" si="3"/>
        <v>1120663.6363636362</v>
      </c>
      <c r="K194" s="24">
        <f t="shared" si="4"/>
        <v>112066.36363636363</v>
      </c>
      <c r="L194" s="12">
        <v>1232730</v>
      </c>
    </row>
    <row r="195" spans="1:12" s="19" customFormat="1" x14ac:dyDescent="0.25">
      <c r="A195" s="17">
        <v>127</v>
      </c>
      <c r="B195" s="18" t="s">
        <v>590</v>
      </c>
      <c r="C195" s="12" t="s">
        <v>591</v>
      </c>
      <c r="D195" s="6"/>
      <c r="E195" s="6" t="s">
        <v>332</v>
      </c>
      <c r="F195" s="6" t="s">
        <v>592</v>
      </c>
      <c r="G195" s="17"/>
      <c r="I195" s="15">
        <v>44641</v>
      </c>
      <c r="J195" s="24">
        <f t="shared" si="3"/>
        <v>2260636.3636363633</v>
      </c>
      <c r="K195" s="24">
        <f t="shared" si="4"/>
        <v>226063.63636363635</v>
      </c>
      <c r="L195" s="12">
        <f>2419740+66960</f>
        <v>2486700</v>
      </c>
    </row>
    <row r="196" spans="1:12" s="19" customFormat="1" x14ac:dyDescent="0.25">
      <c r="A196" s="17">
        <v>128</v>
      </c>
      <c r="B196" s="18" t="s">
        <v>593</v>
      </c>
      <c r="C196" s="12" t="s">
        <v>594</v>
      </c>
      <c r="D196" s="6"/>
      <c r="E196" s="6" t="s">
        <v>344</v>
      </c>
      <c r="F196" s="6" t="s">
        <v>345</v>
      </c>
      <c r="G196" s="17"/>
      <c r="I196" s="15">
        <v>44641</v>
      </c>
      <c r="J196" s="24">
        <f t="shared" si="3"/>
        <v>4529854.5454545449</v>
      </c>
      <c r="K196" s="24">
        <f t="shared" si="4"/>
        <v>452985.45454545453</v>
      </c>
      <c r="L196" s="12">
        <f>3219840+1763000</f>
        <v>4982840</v>
      </c>
    </row>
    <row r="197" spans="1:12" s="19" customFormat="1" x14ac:dyDescent="0.25">
      <c r="A197" s="17">
        <v>129</v>
      </c>
      <c r="B197" s="18" t="s">
        <v>595</v>
      </c>
      <c r="C197" s="12" t="s">
        <v>596</v>
      </c>
      <c r="D197" s="6"/>
      <c r="E197" s="6" t="s">
        <v>332</v>
      </c>
      <c r="F197" s="6" t="s">
        <v>438</v>
      </c>
      <c r="G197" s="17"/>
      <c r="I197" s="15">
        <v>44641</v>
      </c>
      <c r="J197" s="24">
        <f t="shared" ref="J197:J260" si="5">L197/1.1</f>
        <v>2307927.2727272725</v>
      </c>
      <c r="K197" s="24">
        <f t="shared" ref="K197:K260" si="6">J197*10%</f>
        <v>230792.72727272726</v>
      </c>
      <c r="L197" s="12">
        <v>2538720</v>
      </c>
    </row>
    <row r="198" spans="1:12" s="19" customFormat="1" x14ac:dyDescent="0.25">
      <c r="A198" s="17">
        <v>130</v>
      </c>
      <c r="B198" s="18" t="s">
        <v>597</v>
      </c>
      <c r="C198" s="22" t="s">
        <v>598</v>
      </c>
      <c r="D198" s="17"/>
      <c r="E198" s="13" t="s">
        <v>368</v>
      </c>
      <c r="F198" s="13" t="s">
        <v>369</v>
      </c>
      <c r="G198" s="17"/>
      <c r="I198" s="14">
        <v>44642</v>
      </c>
      <c r="J198" s="25">
        <f t="shared" si="5"/>
        <v>3023999.9999999995</v>
      </c>
      <c r="K198" s="25">
        <f t="shared" si="6"/>
        <v>302399.99999999994</v>
      </c>
      <c r="L198" s="12">
        <v>3326400</v>
      </c>
    </row>
    <row r="199" spans="1:12" s="19" customFormat="1" x14ac:dyDescent="0.25">
      <c r="A199" s="17">
        <v>131</v>
      </c>
      <c r="B199" s="18" t="s">
        <v>599</v>
      </c>
      <c r="C199" s="12" t="s">
        <v>600</v>
      </c>
      <c r="D199" s="6"/>
      <c r="E199" s="6" t="s">
        <v>601</v>
      </c>
      <c r="F199" s="6" t="s">
        <v>531</v>
      </c>
      <c r="G199" s="17"/>
      <c r="I199" s="15">
        <v>44642</v>
      </c>
      <c r="J199" s="24">
        <f t="shared" si="5"/>
        <v>451931.81818181812</v>
      </c>
      <c r="K199" s="24">
        <f t="shared" si="6"/>
        <v>45193.181818181816</v>
      </c>
      <c r="L199" s="12">
        <v>497125</v>
      </c>
    </row>
    <row r="200" spans="1:12" s="19" customFormat="1" x14ac:dyDescent="0.25">
      <c r="A200" s="17">
        <v>132</v>
      </c>
      <c r="B200" s="18" t="s">
        <v>602</v>
      </c>
      <c r="C200" s="12" t="s">
        <v>603</v>
      </c>
      <c r="D200" s="6"/>
      <c r="E200" s="6" t="s">
        <v>340</v>
      </c>
      <c r="F200" s="6" t="s">
        <v>341</v>
      </c>
      <c r="G200" s="17"/>
      <c r="I200" s="15">
        <v>44643</v>
      </c>
      <c r="J200" s="24">
        <f t="shared" si="5"/>
        <v>5524909.0909090908</v>
      </c>
      <c r="K200" s="24">
        <f t="shared" si="6"/>
        <v>552490.90909090906</v>
      </c>
      <c r="L200" s="12">
        <f>4788000+1289400</f>
        <v>6077400</v>
      </c>
    </row>
    <row r="201" spans="1:12" s="19" customFormat="1" x14ac:dyDescent="0.25">
      <c r="A201" s="17">
        <v>133</v>
      </c>
      <c r="B201" s="18" t="s">
        <v>604</v>
      </c>
      <c r="C201" s="12" t="s">
        <v>605</v>
      </c>
      <c r="D201" s="6"/>
      <c r="E201" s="6" t="s">
        <v>606</v>
      </c>
      <c r="F201" s="6" t="s">
        <v>607</v>
      </c>
      <c r="G201" s="17"/>
      <c r="I201" s="15">
        <v>44643</v>
      </c>
      <c r="J201" s="24">
        <f t="shared" si="5"/>
        <v>803999.99999999988</v>
      </c>
      <c r="K201" s="24">
        <f t="shared" si="6"/>
        <v>80400</v>
      </c>
      <c r="L201" s="12">
        <v>884400</v>
      </c>
    </row>
    <row r="202" spans="1:12" s="19" customFormat="1" x14ac:dyDescent="0.25">
      <c r="A202" s="17">
        <v>134</v>
      </c>
      <c r="B202" s="18" t="s">
        <v>608</v>
      </c>
      <c r="C202" s="12" t="s">
        <v>609</v>
      </c>
      <c r="D202" s="6"/>
      <c r="E202" s="6" t="s">
        <v>610</v>
      </c>
      <c r="F202" s="6" t="s">
        <v>607</v>
      </c>
      <c r="G202" s="17"/>
      <c r="I202" s="15">
        <v>44644</v>
      </c>
      <c r="J202" s="24">
        <f t="shared" si="5"/>
        <v>331636.36363636359</v>
      </c>
      <c r="K202" s="24">
        <f t="shared" si="6"/>
        <v>33163.63636363636</v>
      </c>
      <c r="L202" s="12">
        <v>364800</v>
      </c>
    </row>
    <row r="203" spans="1:12" s="19" customFormat="1" x14ac:dyDescent="0.25">
      <c r="A203" s="17">
        <v>135</v>
      </c>
      <c r="B203" s="18" t="s">
        <v>611</v>
      </c>
      <c r="C203" s="12" t="s">
        <v>612</v>
      </c>
      <c r="D203" s="6"/>
      <c r="E203" s="6" t="s">
        <v>357</v>
      </c>
      <c r="F203" s="6" t="s">
        <v>345</v>
      </c>
      <c r="G203" s="17"/>
      <c r="I203" s="15">
        <v>44644</v>
      </c>
      <c r="J203" s="24">
        <f t="shared" si="5"/>
        <v>5111214.5454545449</v>
      </c>
      <c r="K203" s="24">
        <f t="shared" si="6"/>
        <v>511121.45454545453</v>
      </c>
      <c r="L203" s="12">
        <f>3083616+2538720</f>
        <v>5622336</v>
      </c>
    </row>
    <row r="204" spans="1:12" s="19" customFormat="1" x14ac:dyDescent="0.25">
      <c r="A204" s="17">
        <v>136</v>
      </c>
      <c r="B204" s="18" t="s">
        <v>613</v>
      </c>
      <c r="C204" s="12" t="s">
        <v>614</v>
      </c>
      <c r="D204" s="6"/>
      <c r="E204" s="6" t="s">
        <v>332</v>
      </c>
      <c r="F204" s="6" t="s">
        <v>251</v>
      </c>
      <c r="G204" s="17"/>
      <c r="I204" s="15">
        <v>44644</v>
      </c>
      <c r="J204" s="24">
        <f t="shared" si="5"/>
        <v>21996704.545454543</v>
      </c>
      <c r="K204" s="24">
        <f t="shared" si="6"/>
        <v>2199670.4545454546</v>
      </c>
      <c r="L204" s="12">
        <f>2583000+8602650+13010725</f>
        <v>24196375</v>
      </c>
    </row>
    <row r="205" spans="1:12" s="19" customFormat="1" x14ac:dyDescent="0.25">
      <c r="A205" s="17">
        <v>137</v>
      </c>
      <c r="B205" s="18" t="s">
        <v>615</v>
      </c>
      <c r="C205" s="12" t="s">
        <v>616</v>
      </c>
      <c r="D205" s="6"/>
      <c r="E205" s="6" t="s">
        <v>617</v>
      </c>
      <c r="F205" s="6" t="s">
        <v>507</v>
      </c>
      <c r="G205" s="17"/>
      <c r="I205" s="15">
        <v>44644</v>
      </c>
      <c r="J205" s="24">
        <f t="shared" si="5"/>
        <v>3054545.4545454541</v>
      </c>
      <c r="K205" s="24">
        <f t="shared" si="6"/>
        <v>305454.54545454541</v>
      </c>
      <c r="L205" s="12">
        <f>2160000+1200000</f>
        <v>3360000</v>
      </c>
    </row>
    <row r="206" spans="1:12" s="19" customFormat="1" x14ac:dyDescent="0.25">
      <c r="A206" s="17">
        <v>138</v>
      </c>
      <c r="B206" s="18" t="s">
        <v>618</v>
      </c>
      <c r="C206" s="12" t="s">
        <v>619</v>
      </c>
      <c r="D206" s="6"/>
      <c r="E206" s="6" t="s">
        <v>620</v>
      </c>
      <c r="F206" s="6" t="s">
        <v>380</v>
      </c>
      <c r="G206" s="17"/>
      <c r="I206" s="15">
        <v>44644</v>
      </c>
      <c r="J206" s="24">
        <f t="shared" si="5"/>
        <v>543534.54545454541</v>
      </c>
      <c r="K206" s="24">
        <f t="shared" si="6"/>
        <v>54353.454545454544</v>
      </c>
      <c r="L206" s="12">
        <v>597888</v>
      </c>
    </row>
    <row r="207" spans="1:12" s="19" customFormat="1" x14ac:dyDescent="0.25">
      <c r="A207" s="17">
        <v>139</v>
      </c>
      <c r="B207" s="18" t="s">
        <v>621</v>
      </c>
      <c r="C207" s="12" t="s">
        <v>622</v>
      </c>
      <c r="D207" s="6"/>
      <c r="E207" s="6" t="s">
        <v>572</v>
      </c>
      <c r="F207" s="6" t="s">
        <v>311</v>
      </c>
      <c r="G207" s="17"/>
      <c r="I207" s="15">
        <v>44644</v>
      </c>
      <c r="J207" s="24">
        <f t="shared" si="5"/>
        <v>11544272.727272727</v>
      </c>
      <c r="K207" s="24">
        <f t="shared" si="6"/>
        <v>1154427.2727272727</v>
      </c>
      <c r="L207" s="12">
        <f>1102500+10681650+914550</f>
        <v>12698700</v>
      </c>
    </row>
    <row r="208" spans="1:12" s="19" customFormat="1" x14ac:dyDescent="0.25">
      <c r="A208" s="17">
        <v>140</v>
      </c>
      <c r="B208" s="18" t="s">
        <v>623</v>
      </c>
      <c r="C208" s="12" t="s">
        <v>624</v>
      </c>
      <c r="D208" s="6"/>
      <c r="E208" s="6" t="s">
        <v>625</v>
      </c>
      <c r="F208" s="6" t="s">
        <v>380</v>
      </c>
      <c r="G208" s="17"/>
      <c r="I208" s="15">
        <v>44644</v>
      </c>
      <c r="J208" s="24">
        <f t="shared" si="5"/>
        <v>4634443.6363636358</v>
      </c>
      <c r="K208" s="24">
        <f t="shared" si="6"/>
        <v>463444.36363636359</v>
      </c>
      <c r="L208" s="12">
        <f>3300000+597888+1200000</f>
        <v>5097888</v>
      </c>
    </row>
    <row r="209" spans="1:12" s="19" customFormat="1" x14ac:dyDescent="0.25">
      <c r="A209" s="17">
        <v>141</v>
      </c>
      <c r="B209" s="18" t="s">
        <v>626</v>
      </c>
      <c r="C209" s="22" t="s">
        <v>627</v>
      </c>
      <c r="D209" s="17"/>
      <c r="E209" s="13" t="s">
        <v>628</v>
      </c>
      <c r="F209" s="13" t="s">
        <v>486</v>
      </c>
      <c r="G209" s="17"/>
      <c r="I209" s="14">
        <v>44644</v>
      </c>
      <c r="J209" s="25">
        <f t="shared" si="5"/>
        <v>3147545.4545454541</v>
      </c>
      <c r="K209" s="25">
        <f t="shared" si="6"/>
        <v>314754.54545454541</v>
      </c>
      <c r="L209" s="12">
        <v>3462300</v>
      </c>
    </row>
    <row r="210" spans="1:12" s="19" customFormat="1" x14ac:dyDescent="0.25">
      <c r="A210" s="17">
        <v>142</v>
      </c>
      <c r="B210" s="18" t="s">
        <v>629</v>
      </c>
      <c r="C210" s="12" t="s">
        <v>630</v>
      </c>
      <c r="D210" s="6"/>
      <c r="E210" s="6" t="s">
        <v>631</v>
      </c>
      <c r="F210" s="6" t="s">
        <v>236</v>
      </c>
      <c r="G210" s="17"/>
      <c r="I210" s="15">
        <v>44645</v>
      </c>
      <c r="J210" s="24">
        <f t="shared" si="5"/>
        <v>393709.09090909088</v>
      </c>
      <c r="K210" s="24">
        <f t="shared" si="6"/>
        <v>39370.909090909088</v>
      </c>
      <c r="L210" s="12">
        <v>433080</v>
      </c>
    </row>
    <row r="211" spans="1:12" s="19" customFormat="1" x14ac:dyDescent="0.25">
      <c r="A211" s="17">
        <v>143</v>
      </c>
      <c r="B211" s="18" t="s">
        <v>632</v>
      </c>
      <c r="C211" s="12" t="s">
        <v>633</v>
      </c>
      <c r="D211" s="6"/>
      <c r="E211" s="6" t="s">
        <v>332</v>
      </c>
      <c r="F211" s="6" t="s">
        <v>333</v>
      </c>
      <c r="G211" s="17"/>
      <c r="I211" s="15">
        <v>44645</v>
      </c>
      <c r="J211" s="24">
        <f t="shared" si="5"/>
        <v>5054430.9090909082</v>
      </c>
      <c r="K211" s="24">
        <f t="shared" si="6"/>
        <v>505443.09090909082</v>
      </c>
      <c r="L211" s="12">
        <f>1492644+2759350+1307880</f>
        <v>5559874</v>
      </c>
    </row>
    <row r="212" spans="1:12" s="19" customFormat="1" x14ac:dyDescent="0.25">
      <c r="A212" s="17">
        <v>144</v>
      </c>
      <c r="B212" s="18" t="s">
        <v>634</v>
      </c>
      <c r="C212" s="12" t="s">
        <v>635</v>
      </c>
      <c r="D212" s="6"/>
      <c r="E212" s="6" t="s">
        <v>636</v>
      </c>
      <c r="F212" s="6" t="s">
        <v>514</v>
      </c>
      <c r="G212" s="17"/>
      <c r="I212" s="15">
        <v>44648</v>
      </c>
      <c r="J212" s="24">
        <f t="shared" si="5"/>
        <v>1363090.9090909089</v>
      </c>
      <c r="K212" s="24">
        <f t="shared" si="6"/>
        <v>136309.09090909091</v>
      </c>
      <c r="L212" s="12">
        <v>1499400</v>
      </c>
    </row>
    <row r="213" spans="1:12" s="19" customFormat="1" x14ac:dyDescent="0.25">
      <c r="A213" s="17">
        <v>145</v>
      </c>
      <c r="B213" s="18" t="s">
        <v>637</v>
      </c>
      <c r="C213" s="12" t="s">
        <v>638</v>
      </c>
      <c r="D213" s="6"/>
      <c r="E213" s="6" t="s">
        <v>639</v>
      </c>
      <c r="F213" s="6" t="s">
        <v>435</v>
      </c>
      <c r="G213" s="17"/>
      <c r="I213" s="15">
        <v>44648</v>
      </c>
      <c r="J213" s="24">
        <f t="shared" si="5"/>
        <v>5798431.8181818174</v>
      </c>
      <c r="K213" s="24">
        <f t="shared" si="6"/>
        <v>579843.18181818177</v>
      </c>
      <c r="L213" s="12">
        <v>6378275</v>
      </c>
    </row>
    <row r="214" spans="1:12" s="19" customFormat="1" x14ac:dyDescent="0.25">
      <c r="A214" s="17">
        <v>146</v>
      </c>
      <c r="B214" s="18" t="s">
        <v>640</v>
      </c>
      <c r="C214" s="12" t="s">
        <v>641</v>
      </c>
      <c r="D214" s="6"/>
      <c r="E214" s="6" t="s">
        <v>642</v>
      </c>
      <c r="F214" s="6" t="s">
        <v>165</v>
      </c>
      <c r="G214" s="17"/>
      <c r="I214" s="15">
        <v>44645</v>
      </c>
      <c r="J214" s="24">
        <f t="shared" si="5"/>
        <v>523636.36363636359</v>
      </c>
      <c r="K214" s="24">
        <f t="shared" si="6"/>
        <v>52363.63636363636</v>
      </c>
      <c r="L214" s="12">
        <v>576000</v>
      </c>
    </row>
    <row r="215" spans="1:12" s="19" customFormat="1" x14ac:dyDescent="0.25">
      <c r="A215" s="17">
        <v>147</v>
      </c>
      <c r="B215" s="18" t="s">
        <v>643</v>
      </c>
      <c r="C215" s="12" t="s">
        <v>644</v>
      </c>
      <c r="D215" s="6"/>
      <c r="E215" s="6" t="s">
        <v>348</v>
      </c>
      <c r="F215" s="6" t="s">
        <v>200</v>
      </c>
      <c r="G215" s="17"/>
      <c r="I215" s="15">
        <v>44646</v>
      </c>
      <c r="J215" s="24">
        <f t="shared" si="5"/>
        <v>28210254.545454543</v>
      </c>
      <c r="K215" s="24">
        <f t="shared" si="6"/>
        <v>2821025.4545454546</v>
      </c>
      <c r="L215" s="12">
        <f>27594720+3436560</f>
        <v>31031280</v>
      </c>
    </row>
    <row r="216" spans="1:12" s="19" customFormat="1" x14ac:dyDescent="0.25">
      <c r="A216" s="17">
        <v>148</v>
      </c>
      <c r="B216" s="18" t="s">
        <v>645</v>
      </c>
      <c r="C216" s="12" t="s">
        <v>646</v>
      </c>
      <c r="D216" s="6"/>
      <c r="E216" s="6" t="s">
        <v>336</v>
      </c>
      <c r="F216" s="6" t="s">
        <v>337</v>
      </c>
      <c r="G216" s="17"/>
      <c r="I216" s="15">
        <v>44646</v>
      </c>
      <c r="J216" s="24">
        <f t="shared" si="5"/>
        <v>1009309.0909090908</v>
      </c>
      <c r="K216" s="24">
        <f t="shared" si="6"/>
        <v>100930.90909090909</v>
      </c>
      <c r="L216" s="12">
        <v>1110240</v>
      </c>
    </row>
    <row r="217" spans="1:12" s="19" customFormat="1" x14ac:dyDescent="0.25">
      <c r="A217" s="17">
        <v>149</v>
      </c>
      <c r="B217" s="18" t="s">
        <v>647</v>
      </c>
      <c r="C217" s="12" t="s">
        <v>648</v>
      </c>
      <c r="D217" s="6"/>
      <c r="E217" s="6" t="s">
        <v>477</v>
      </c>
      <c r="F217" s="6" t="s">
        <v>435</v>
      </c>
      <c r="G217" s="17"/>
      <c r="I217" s="15">
        <v>44646</v>
      </c>
      <c r="J217" s="24">
        <f t="shared" si="5"/>
        <v>10835045.454545453</v>
      </c>
      <c r="K217" s="24">
        <f t="shared" si="6"/>
        <v>1083504.5454545454</v>
      </c>
      <c r="L217" s="12">
        <f>7363650+4554900</f>
        <v>11918550</v>
      </c>
    </row>
    <row r="218" spans="1:12" s="19" customFormat="1" x14ac:dyDescent="0.25">
      <c r="A218" s="17">
        <v>150</v>
      </c>
      <c r="B218" s="18" t="s">
        <v>649</v>
      </c>
      <c r="C218" s="22" t="s">
        <v>650</v>
      </c>
      <c r="D218" s="17"/>
      <c r="E218" s="13" t="s">
        <v>523</v>
      </c>
      <c r="F218" s="13" t="s">
        <v>200</v>
      </c>
      <c r="G218" s="17"/>
      <c r="I218" s="14">
        <v>44646</v>
      </c>
      <c r="J218" s="25">
        <f t="shared" si="5"/>
        <v>117409.0909090909</v>
      </c>
      <c r="K218" s="25">
        <f t="shared" si="6"/>
        <v>11740.90909090909</v>
      </c>
      <c r="L218" s="12">
        <v>129150</v>
      </c>
    </row>
    <row r="219" spans="1:12" s="19" customFormat="1" x14ac:dyDescent="0.25">
      <c r="A219" s="17">
        <v>151</v>
      </c>
      <c r="B219" s="18" t="s">
        <v>651</v>
      </c>
      <c r="C219" s="12" t="s">
        <v>652</v>
      </c>
      <c r="D219" s="6"/>
      <c r="E219" s="6" t="s">
        <v>567</v>
      </c>
      <c r="F219" s="6" t="s">
        <v>337</v>
      </c>
      <c r="G219" s="17"/>
      <c r="I219" s="15">
        <v>44646</v>
      </c>
      <c r="J219" s="24">
        <f t="shared" si="5"/>
        <v>1208618.1818181816</v>
      </c>
      <c r="K219" s="24">
        <f t="shared" si="6"/>
        <v>120861.81818181818</v>
      </c>
      <c r="L219" s="12">
        <v>1329480</v>
      </c>
    </row>
    <row r="220" spans="1:12" s="19" customFormat="1" x14ac:dyDescent="0.25">
      <c r="A220" s="17">
        <v>152</v>
      </c>
      <c r="B220" s="18" t="s">
        <v>653</v>
      </c>
      <c r="C220" s="12" t="s">
        <v>654</v>
      </c>
      <c r="D220" s="6"/>
      <c r="E220" s="6" t="s">
        <v>655</v>
      </c>
      <c r="F220" s="6" t="s">
        <v>376</v>
      </c>
      <c r="G220" s="17"/>
      <c r="I220" s="15">
        <v>44646</v>
      </c>
      <c r="J220" s="24">
        <f t="shared" si="5"/>
        <v>2639290.9090909087</v>
      </c>
      <c r="K220" s="24">
        <f t="shared" si="6"/>
        <v>263929.09090909088</v>
      </c>
      <c r="L220" s="12">
        <f>993780+1909440</f>
        <v>2903220</v>
      </c>
    </row>
    <row r="221" spans="1:12" s="19" customFormat="1" x14ac:dyDescent="0.25">
      <c r="A221" s="17">
        <v>153</v>
      </c>
      <c r="B221" s="18" t="s">
        <v>656</v>
      </c>
      <c r="C221" s="12" t="s">
        <v>657</v>
      </c>
      <c r="D221" s="6"/>
      <c r="E221" s="6" t="s">
        <v>658</v>
      </c>
      <c r="F221" s="6" t="s">
        <v>165</v>
      </c>
      <c r="G221" s="17"/>
      <c r="I221" s="15">
        <v>44646</v>
      </c>
      <c r="J221" s="24">
        <f t="shared" si="5"/>
        <v>100909.0909090909</v>
      </c>
      <c r="K221" s="24">
        <f t="shared" si="6"/>
        <v>10090.90909090909</v>
      </c>
      <c r="L221" s="12">
        <v>111000</v>
      </c>
    </row>
    <row r="222" spans="1:12" s="19" customFormat="1" x14ac:dyDescent="0.25">
      <c r="A222" s="17">
        <v>154</v>
      </c>
      <c r="B222" s="18" t="s">
        <v>659</v>
      </c>
      <c r="C222" s="12" t="s">
        <v>660</v>
      </c>
      <c r="D222" s="6"/>
      <c r="E222" s="6" t="s">
        <v>332</v>
      </c>
      <c r="F222" s="6" t="s">
        <v>251</v>
      </c>
      <c r="G222" s="17"/>
      <c r="I222" s="15">
        <v>44648</v>
      </c>
      <c r="J222" s="24">
        <f t="shared" si="5"/>
        <v>7643999.9999999991</v>
      </c>
      <c r="K222" s="24">
        <f t="shared" si="6"/>
        <v>764400</v>
      </c>
      <c r="L222" s="12">
        <f>2058000+6350400</f>
        <v>8408400</v>
      </c>
    </row>
    <row r="223" spans="1:12" s="19" customFormat="1" x14ac:dyDescent="0.25">
      <c r="A223" s="17">
        <v>155</v>
      </c>
      <c r="B223" s="18" t="s">
        <v>661</v>
      </c>
      <c r="C223" s="12" t="s">
        <v>662</v>
      </c>
      <c r="D223" s="6"/>
      <c r="E223" s="6" t="s">
        <v>663</v>
      </c>
      <c r="F223" s="6" t="s">
        <v>664</v>
      </c>
      <c r="G223" s="17"/>
      <c r="I223" s="15">
        <v>44648</v>
      </c>
      <c r="J223" s="24">
        <f t="shared" si="5"/>
        <v>82745.454545454544</v>
      </c>
      <c r="K223" s="24">
        <f t="shared" si="6"/>
        <v>8274.545454545454</v>
      </c>
      <c r="L223" s="12">
        <v>91020</v>
      </c>
    </row>
    <row r="224" spans="1:12" s="19" customFormat="1" x14ac:dyDescent="0.25">
      <c r="A224" s="17">
        <v>156</v>
      </c>
      <c r="B224" s="18" t="s">
        <v>665</v>
      </c>
      <c r="C224" s="12" t="s">
        <v>666</v>
      </c>
      <c r="D224" s="6"/>
      <c r="E224" s="6" t="s">
        <v>667</v>
      </c>
      <c r="F224" s="6" t="s">
        <v>376</v>
      </c>
      <c r="G224" s="17"/>
      <c r="I224" s="15">
        <v>44648</v>
      </c>
      <c r="J224" s="24">
        <f t="shared" si="5"/>
        <v>654545.45454545447</v>
      </c>
      <c r="K224" s="24">
        <f t="shared" si="6"/>
        <v>65454.545454545449</v>
      </c>
      <c r="L224" s="12">
        <v>720000</v>
      </c>
    </row>
    <row r="225" spans="1:12" s="19" customFormat="1" x14ac:dyDescent="0.25">
      <c r="A225" s="17">
        <v>157</v>
      </c>
      <c r="B225" s="18" t="s">
        <v>668</v>
      </c>
      <c r="C225" s="12" t="s">
        <v>669</v>
      </c>
      <c r="D225" s="6"/>
      <c r="E225" s="6" t="s">
        <v>670</v>
      </c>
      <c r="F225" s="6" t="s">
        <v>671</v>
      </c>
      <c r="G225" s="17"/>
      <c r="I225" s="15">
        <v>44649</v>
      </c>
      <c r="J225" s="24">
        <f t="shared" si="5"/>
        <v>724799.99999999988</v>
      </c>
      <c r="K225" s="24">
        <f t="shared" si="6"/>
        <v>72479.999999999985</v>
      </c>
      <c r="L225" s="12">
        <v>797280</v>
      </c>
    </row>
    <row r="226" spans="1:12" s="19" customFormat="1" x14ac:dyDescent="0.25">
      <c r="A226" s="17">
        <v>158</v>
      </c>
      <c r="B226" s="18" t="s">
        <v>672</v>
      </c>
      <c r="C226" s="12" t="s">
        <v>673</v>
      </c>
      <c r="D226" s="6"/>
      <c r="E226" s="6" t="s">
        <v>642</v>
      </c>
      <c r="F226" s="6" t="s">
        <v>251</v>
      </c>
      <c r="G226" s="17"/>
      <c r="I226" s="15">
        <v>44649</v>
      </c>
      <c r="J226" s="24">
        <f t="shared" si="5"/>
        <v>113636.36363636363</v>
      </c>
      <c r="K226" s="24">
        <f t="shared" si="6"/>
        <v>11363.636363636364</v>
      </c>
      <c r="L226" s="12">
        <v>125000</v>
      </c>
    </row>
    <row r="227" spans="1:12" s="19" customFormat="1" x14ac:dyDescent="0.25">
      <c r="A227" s="17">
        <v>159</v>
      </c>
      <c r="B227" s="18" t="s">
        <v>674</v>
      </c>
      <c r="C227" s="12" t="s">
        <v>675</v>
      </c>
      <c r="D227" s="6"/>
      <c r="E227" s="6" t="s">
        <v>676</v>
      </c>
      <c r="F227" s="6" t="s">
        <v>677</v>
      </c>
      <c r="G227" s="17"/>
      <c r="I227" s="15">
        <v>44649</v>
      </c>
      <c r="J227" s="24">
        <f t="shared" si="5"/>
        <v>533809.09090909082</v>
      </c>
      <c r="K227" s="24">
        <f t="shared" si="6"/>
        <v>53380.909090909088</v>
      </c>
      <c r="L227" s="12">
        <v>587190</v>
      </c>
    </row>
    <row r="228" spans="1:12" s="19" customFormat="1" x14ac:dyDescent="0.25">
      <c r="A228" s="17">
        <v>160</v>
      </c>
      <c r="B228" s="18" t="s">
        <v>678</v>
      </c>
      <c r="C228" s="12" t="s">
        <v>679</v>
      </c>
      <c r="D228" s="6"/>
      <c r="E228" s="6" t="s">
        <v>680</v>
      </c>
      <c r="F228" s="6" t="s">
        <v>474</v>
      </c>
      <c r="G228" s="17"/>
      <c r="I228" s="15">
        <v>44650</v>
      </c>
      <c r="J228" s="24">
        <f t="shared" si="5"/>
        <v>914072.72727272718</v>
      </c>
      <c r="K228" s="24">
        <f t="shared" si="6"/>
        <v>91407.272727272721</v>
      </c>
      <c r="L228" s="12">
        <v>1005480</v>
      </c>
    </row>
    <row r="229" spans="1:12" s="19" customFormat="1" x14ac:dyDescent="0.25">
      <c r="A229" s="17">
        <v>161</v>
      </c>
      <c r="B229" s="18" t="s">
        <v>681</v>
      </c>
      <c r="C229" s="22" t="s">
        <v>682</v>
      </c>
      <c r="D229" s="17"/>
      <c r="E229" s="13" t="s">
        <v>379</v>
      </c>
      <c r="F229" s="13" t="s">
        <v>380</v>
      </c>
      <c r="G229" s="17"/>
      <c r="I229" s="14">
        <v>44650</v>
      </c>
      <c r="J229" s="25">
        <f t="shared" si="5"/>
        <v>7651636.3636363633</v>
      </c>
      <c r="K229" s="25">
        <f t="shared" si="6"/>
        <v>765163.63636363635</v>
      </c>
      <c r="L229" s="12">
        <v>8416800</v>
      </c>
    </row>
    <row r="230" spans="1:12" s="19" customFormat="1" x14ac:dyDescent="0.25">
      <c r="A230" s="17">
        <v>162</v>
      </c>
      <c r="B230" s="18" t="s">
        <v>683</v>
      </c>
      <c r="C230" s="12" t="s">
        <v>684</v>
      </c>
      <c r="D230" s="6"/>
      <c r="E230" s="6" t="s">
        <v>318</v>
      </c>
      <c r="F230" s="6" t="s">
        <v>319</v>
      </c>
      <c r="G230" s="17"/>
      <c r="I230" s="15">
        <v>44650</v>
      </c>
      <c r="J230" s="24">
        <f t="shared" si="5"/>
        <v>164209.09090909088</v>
      </c>
      <c r="K230" s="24">
        <f t="shared" si="6"/>
        <v>16420.909090909088</v>
      </c>
      <c r="L230" s="12">
        <v>180630</v>
      </c>
    </row>
    <row r="231" spans="1:12" s="19" customFormat="1" x14ac:dyDescent="0.25">
      <c r="A231" s="17">
        <v>163</v>
      </c>
      <c r="B231" s="18" t="s">
        <v>685</v>
      </c>
      <c r="C231" s="12" t="s">
        <v>686</v>
      </c>
      <c r="D231" s="6"/>
      <c r="E231" s="6" t="s">
        <v>687</v>
      </c>
      <c r="F231" s="6" t="s">
        <v>688</v>
      </c>
      <c r="G231" s="17"/>
      <c r="I231" s="15">
        <v>44651</v>
      </c>
      <c r="J231" s="24">
        <f t="shared" si="5"/>
        <v>447709.09090909088</v>
      </c>
      <c r="K231" s="24">
        <f t="shared" si="6"/>
        <v>44770.909090909088</v>
      </c>
      <c r="L231" s="12">
        <v>492480</v>
      </c>
    </row>
    <row r="232" spans="1:12" s="19" customFormat="1" x14ac:dyDescent="0.25">
      <c r="A232" s="17">
        <v>164</v>
      </c>
      <c r="B232" s="18" t="s">
        <v>689</v>
      </c>
      <c r="C232" s="12" t="s">
        <v>690</v>
      </c>
      <c r="D232" s="6"/>
      <c r="E232" s="6" t="s">
        <v>691</v>
      </c>
      <c r="F232" s="6" t="s">
        <v>365</v>
      </c>
      <c r="G232" s="17"/>
      <c r="I232" s="15">
        <v>44651</v>
      </c>
      <c r="J232" s="24">
        <f t="shared" si="5"/>
        <v>2298309.0909090908</v>
      </c>
      <c r="K232" s="24">
        <f t="shared" si="6"/>
        <v>229830.90909090909</v>
      </c>
      <c r="L232" s="12">
        <v>2528140</v>
      </c>
    </row>
    <row r="233" spans="1:12" s="19" customFormat="1" x14ac:dyDescent="0.25">
      <c r="A233" s="17">
        <v>165</v>
      </c>
      <c r="B233" s="18" t="s">
        <v>692</v>
      </c>
      <c r="C233" s="12" t="s">
        <v>693</v>
      </c>
      <c r="D233" s="6"/>
      <c r="E233" s="6" t="s">
        <v>503</v>
      </c>
      <c r="F233" s="6" t="s">
        <v>460</v>
      </c>
      <c r="G233" s="17"/>
      <c r="I233" s="15">
        <v>44651</v>
      </c>
      <c r="J233" s="24">
        <f t="shared" si="5"/>
        <v>1174090.9090909089</v>
      </c>
      <c r="K233" s="24">
        <f t="shared" si="6"/>
        <v>117409.0909090909</v>
      </c>
      <c r="L233" s="12">
        <v>1291500</v>
      </c>
    </row>
    <row r="234" spans="1:12" s="19" customFormat="1" x14ac:dyDescent="0.25">
      <c r="A234" s="17">
        <v>166</v>
      </c>
      <c r="B234" s="18" t="s">
        <v>694</v>
      </c>
      <c r="C234" s="12" t="s">
        <v>695</v>
      </c>
      <c r="D234" s="6"/>
      <c r="E234" s="6" t="s">
        <v>696</v>
      </c>
      <c r="F234" s="6" t="s">
        <v>592</v>
      </c>
      <c r="G234" s="17"/>
      <c r="I234" s="15">
        <v>44651</v>
      </c>
      <c r="J234" s="24">
        <f t="shared" si="5"/>
        <v>454090.90909090906</v>
      </c>
      <c r="K234" s="24">
        <f t="shared" si="6"/>
        <v>45409.090909090912</v>
      </c>
      <c r="L234" s="12">
        <v>499500</v>
      </c>
    </row>
    <row r="235" spans="1:12" s="19" customFormat="1" x14ac:dyDescent="0.25">
      <c r="A235" s="17">
        <v>167</v>
      </c>
      <c r="B235" s="18" t="s">
        <v>697</v>
      </c>
      <c r="C235" s="12" t="s">
        <v>698</v>
      </c>
      <c r="D235" s="6"/>
      <c r="E235" s="6" t="s">
        <v>699</v>
      </c>
      <c r="F235" s="6" t="s">
        <v>700</v>
      </c>
      <c r="G235" s="17"/>
      <c r="I235" s="15">
        <v>44651</v>
      </c>
      <c r="J235" s="24">
        <f t="shared" si="5"/>
        <v>2139136.3636363633</v>
      </c>
      <c r="K235" s="24">
        <f t="shared" si="6"/>
        <v>213913.63636363635</v>
      </c>
      <c r="L235" s="12">
        <v>2353050</v>
      </c>
    </row>
    <row r="236" spans="1:12" s="19" customFormat="1" x14ac:dyDescent="0.25">
      <c r="A236" s="17">
        <v>168</v>
      </c>
      <c r="B236" s="18" t="s">
        <v>701</v>
      </c>
      <c r="C236" s="12" t="s">
        <v>702</v>
      </c>
      <c r="D236" s="6"/>
      <c r="E236" s="6" t="s">
        <v>364</v>
      </c>
      <c r="F236" s="6" t="s">
        <v>365</v>
      </c>
      <c r="G236" s="17"/>
      <c r="I236" s="15">
        <v>44651</v>
      </c>
      <c r="J236" s="24">
        <f t="shared" si="5"/>
        <v>7366909.0909090899</v>
      </c>
      <c r="K236" s="24">
        <f t="shared" si="6"/>
        <v>736690.90909090906</v>
      </c>
      <c r="L236" s="12">
        <v>8103600</v>
      </c>
    </row>
    <row r="237" spans="1:12" s="19" customFormat="1" x14ac:dyDescent="0.25">
      <c r="A237" s="17">
        <v>169</v>
      </c>
      <c r="B237" s="18" t="s">
        <v>703</v>
      </c>
      <c r="C237" s="12" t="s">
        <v>704</v>
      </c>
      <c r="D237" s="6"/>
      <c r="E237" s="6" t="s">
        <v>705</v>
      </c>
      <c r="F237" s="6" t="s">
        <v>607</v>
      </c>
      <c r="G237" s="17"/>
      <c r="I237" s="15">
        <v>44651</v>
      </c>
      <c r="J237" s="24">
        <f t="shared" si="5"/>
        <v>4123636.3636363633</v>
      </c>
      <c r="K237" s="24">
        <f t="shared" si="6"/>
        <v>412363.63636363635</v>
      </c>
      <c r="L237" s="12">
        <v>4536000</v>
      </c>
    </row>
    <row r="238" spans="1:12" s="19" customFormat="1" x14ac:dyDescent="0.25">
      <c r="A238" s="17">
        <v>170</v>
      </c>
      <c r="B238" s="18" t="s">
        <v>706</v>
      </c>
      <c r="C238" s="12" t="s">
        <v>707</v>
      </c>
      <c r="D238" s="6"/>
      <c r="E238" s="6" t="s">
        <v>583</v>
      </c>
      <c r="F238" s="6" t="s">
        <v>435</v>
      </c>
      <c r="G238" s="17"/>
      <c r="I238" s="15">
        <v>44651</v>
      </c>
      <c r="J238" s="24">
        <f t="shared" si="5"/>
        <v>3968999.9999999995</v>
      </c>
      <c r="K238" s="24">
        <f t="shared" si="6"/>
        <v>396900</v>
      </c>
      <c r="L238" s="12">
        <v>4365900</v>
      </c>
    </row>
    <row r="239" spans="1:12" s="19" customFormat="1" x14ac:dyDescent="0.25">
      <c r="A239" s="17">
        <v>171</v>
      </c>
      <c r="B239" s="18" t="s">
        <v>708</v>
      </c>
      <c r="C239" s="12" t="s">
        <v>709</v>
      </c>
      <c r="D239" s="6"/>
      <c r="E239" s="6" t="s">
        <v>473</v>
      </c>
      <c r="F239" s="6" t="s">
        <v>710</v>
      </c>
      <c r="G239" s="17"/>
      <c r="I239" s="15">
        <v>44651</v>
      </c>
      <c r="J239" s="24">
        <f t="shared" si="5"/>
        <v>3951818.1818181816</v>
      </c>
      <c r="K239" s="24">
        <f t="shared" si="6"/>
        <v>395181.81818181818</v>
      </c>
      <c r="L239" s="12">
        <v>4347000</v>
      </c>
    </row>
    <row r="240" spans="1:12" s="19" customFormat="1" x14ac:dyDescent="0.25">
      <c r="A240" s="17">
        <v>172</v>
      </c>
      <c r="B240" s="18" t="s">
        <v>711</v>
      </c>
      <c r="C240" s="12" t="s">
        <v>712</v>
      </c>
      <c r="D240" s="6"/>
      <c r="E240" s="6" t="s">
        <v>410</v>
      </c>
      <c r="F240" s="6" t="s">
        <v>376</v>
      </c>
      <c r="G240" s="17"/>
      <c r="I240" s="15">
        <v>44651</v>
      </c>
      <c r="J240" s="24">
        <f t="shared" si="5"/>
        <v>2147727.2727272725</v>
      </c>
      <c r="K240" s="24">
        <f t="shared" si="6"/>
        <v>214772.72727272726</v>
      </c>
      <c r="L240" s="12">
        <v>2362500</v>
      </c>
    </row>
    <row r="241" spans="1:12" s="19" customFormat="1" x14ac:dyDescent="0.25">
      <c r="A241" s="17">
        <v>173</v>
      </c>
      <c r="B241" s="18" t="s">
        <v>713</v>
      </c>
      <c r="C241" s="12" t="s">
        <v>714</v>
      </c>
      <c r="D241" s="6"/>
      <c r="E241" s="6" t="s">
        <v>715</v>
      </c>
      <c r="F241" s="6" t="s">
        <v>200</v>
      </c>
      <c r="G241" s="17"/>
      <c r="I241" s="15">
        <v>44651</v>
      </c>
      <c r="J241" s="24">
        <f t="shared" si="5"/>
        <v>1493636.3636363635</v>
      </c>
      <c r="K241" s="24">
        <f t="shared" si="6"/>
        <v>149363.63636363635</v>
      </c>
      <c r="L241" s="12">
        <v>1643000</v>
      </c>
    </row>
    <row r="242" spans="1:12" s="19" customFormat="1" x14ac:dyDescent="0.25">
      <c r="A242" s="17">
        <v>174</v>
      </c>
      <c r="B242" s="18" t="s">
        <v>716</v>
      </c>
      <c r="C242" s="12" t="s">
        <v>717</v>
      </c>
      <c r="D242" s="6"/>
      <c r="E242" s="6" t="s">
        <v>718</v>
      </c>
      <c r="F242" s="6" t="s">
        <v>514</v>
      </c>
      <c r="G242" s="17"/>
      <c r="I242" s="15">
        <v>44651</v>
      </c>
      <c r="J242" s="24">
        <f t="shared" si="5"/>
        <v>1604290.9090909089</v>
      </c>
      <c r="K242" s="24">
        <f t="shared" si="6"/>
        <v>160429.09090909091</v>
      </c>
      <c r="L242" s="12">
        <v>1764720</v>
      </c>
    </row>
    <row r="243" spans="1:12" s="19" customFormat="1" x14ac:dyDescent="0.25">
      <c r="A243" s="17">
        <v>175</v>
      </c>
      <c r="B243" s="18" t="s">
        <v>719</v>
      </c>
      <c r="C243" s="22" t="s">
        <v>720</v>
      </c>
      <c r="D243" s="17"/>
      <c r="E243" s="13" t="s">
        <v>721</v>
      </c>
      <c r="F243" s="13" t="s">
        <v>291</v>
      </c>
      <c r="G243" s="17"/>
      <c r="I243" s="14">
        <v>44651</v>
      </c>
      <c r="J243" s="25">
        <f t="shared" si="5"/>
        <v>1855636.3636363635</v>
      </c>
      <c r="K243" s="25">
        <f t="shared" si="6"/>
        <v>185563.63636363635</v>
      </c>
      <c r="L243" s="12">
        <v>2041200</v>
      </c>
    </row>
    <row r="244" spans="1:12" s="19" customFormat="1" x14ac:dyDescent="0.25">
      <c r="A244" s="17">
        <v>176</v>
      </c>
      <c r="B244" s="18" t="s">
        <v>722</v>
      </c>
      <c r="C244" s="12" t="s">
        <v>723</v>
      </c>
      <c r="D244" s="6"/>
      <c r="E244" s="6" t="s">
        <v>724</v>
      </c>
      <c r="F244" s="6" t="s">
        <v>319</v>
      </c>
      <c r="G244" s="17"/>
      <c r="I244" s="15">
        <v>44650</v>
      </c>
      <c r="J244" s="24">
        <f t="shared" si="5"/>
        <v>2999999.9999999995</v>
      </c>
      <c r="K244" s="24">
        <f t="shared" si="6"/>
        <v>299999.99999999994</v>
      </c>
      <c r="L244" s="12">
        <f>3300000</f>
        <v>3300000</v>
      </c>
    </row>
    <row r="245" spans="1:12" s="19" customFormat="1" x14ac:dyDescent="0.25">
      <c r="A245" s="17">
        <v>177</v>
      </c>
      <c r="B245" s="18" t="s">
        <v>725</v>
      </c>
      <c r="C245" s="12" t="s">
        <v>726</v>
      </c>
      <c r="D245" s="6"/>
      <c r="E245" s="6" t="s">
        <v>727</v>
      </c>
      <c r="F245" s="6" t="s">
        <v>319</v>
      </c>
      <c r="G245" s="17"/>
      <c r="I245" s="15">
        <v>44650</v>
      </c>
      <c r="J245" s="24">
        <f t="shared" si="5"/>
        <v>1203709.0909090908</v>
      </c>
      <c r="K245" s="24">
        <f t="shared" si="6"/>
        <v>120370.90909090909</v>
      </c>
      <c r="L245" s="12">
        <f>779760+544320</f>
        <v>1324080</v>
      </c>
    </row>
    <row r="246" spans="1:12" s="19" customFormat="1" x14ac:dyDescent="0.25">
      <c r="A246" s="17">
        <v>178</v>
      </c>
      <c r="B246" s="18" t="s">
        <v>728</v>
      </c>
      <c r="C246" s="12" t="s">
        <v>729</v>
      </c>
      <c r="D246" s="6"/>
      <c r="E246" s="6" t="s">
        <v>730</v>
      </c>
      <c r="F246" s="6" t="s">
        <v>319</v>
      </c>
      <c r="G246" s="17"/>
      <c r="I246" s="15">
        <v>44651</v>
      </c>
      <c r="J246" s="24">
        <f t="shared" si="5"/>
        <v>3869999.9999999995</v>
      </c>
      <c r="K246" s="24">
        <f t="shared" si="6"/>
        <v>387000</v>
      </c>
      <c r="L246" s="12">
        <f>54000+54000+60000+12750+154350+24500+789000+503100+57000+69000+552000+138000+414000+33500+1234800+60000+47000</f>
        <v>4257000</v>
      </c>
    </row>
    <row r="247" spans="1:12" s="19" customFormat="1" x14ac:dyDescent="0.25">
      <c r="A247" s="17">
        <v>179</v>
      </c>
      <c r="B247" s="18" t="s">
        <v>731</v>
      </c>
      <c r="C247" s="12" t="s">
        <v>732</v>
      </c>
      <c r="D247" s="6"/>
      <c r="E247" s="6" t="s">
        <v>733</v>
      </c>
      <c r="F247" s="6" t="s">
        <v>319</v>
      </c>
      <c r="G247" s="17"/>
      <c r="I247" s="15">
        <v>44651</v>
      </c>
      <c r="J247" s="24">
        <f t="shared" si="5"/>
        <v>2375218.1818181816</v>
      </c>
      <c r="K247" s="24">
        <f t="shared" si="6"/>
        <v>237521.81818181818</v>
      </c>
      <c r="L247" s="12">
        <v>2612740</v>
      </c>
    </row>
    <row r="248" spans="1:12" s="19" customFormat="1" x14ac:dyDescent="0.25">
      <c r="A248" s="17">
        <v>180</v>
      </c>
      <c r="B248" s="18" t="s">
        <v>734</v>
      </c>
      <c r="C248" s="12" t="s">
        <v>735</v>
      </c>
      <c r="D248" s="6"/>
      <c r="E248" s="6" t="s">
        <v>736</v>
      </c>
      <c r="F248" s="6" t="s">
        <v>319</v>
      </c>
      <c r="G248" s="17"/>
      <c r="I248" s="15">
        <v>44649</v>
      </c>
      <c r="J248" s="24">
        <f t="shared" si="5"/>
        <v>436727.27272727271</v>
      </c>
      <c r="K248" s="24">
        <f t="shared" si="6"/>
        <v>43672.727272727272</v>
      </c>
      <c r="L248" s="12">
        <f>70000+98400+312000</f>
        <v>480400</v>
      </c>
    </row>
    <row r="249" spans="1:12" s="19" customFormat="1" x14ac:dyDescent="0.25">
      <c r="A249" s="17">
        <v>181</v>
      </c>
      <c r="B249" s="18" t="s">
        <v>737</v>
      </c>
      <c r="C249" s="12" t="s">
        <v>738</v>
      </c>
      <c r="D249" s="6"/>
      <c r="E249" s="6" t="s">
        <v>510</v>
      </c>
      <c r="F249" s="6" t="s">
        <v>319</v>
      </c>
      <c r="G249" s="17"/>
      <c r="I249" s="15">
        <v>44651</v>
      </c>
      <c r="J249" s="24">
        <f t="shared" si="5"/>
        <v>692045.45454545447</v>
      </c>
      <c r="K249" s="24">
        <f t="shared" si="6"/>
        <v>69204.545454545456</v>
      </c>
      <c r="L249" s="12">
        <v>761250</v>
      </c>
    </row>
    <row r="250" spans="1:12" s="19" customFormat="1" x14ac:dyDescent="0.25">
      <c r="A250" s="17">
        <v>182</v>
      </c>
      <c r="B250" s="18" t="s">
        <v>739</v>
      </c>
      <c r="C250" s="12" t="s">
        <v>740</v>
      </c>
      <c r="D250" s="6"/>
      <c r="E250" s="6" t="s">
        <v>741</v>
      </c>
      <c r="F250" s="6" t="s">
        <v>742</v>
      </c>
      <c r="G250" s="17"/>
      <c r="I250" s="15">
        <v>44627</v>
      </c>
      <c r="J250" s="24">
        <f t="shared" si="5"/>
        <v>2247272.7272727271</v>
      </c>
      <c r="K250" s="24">
        <f t="shared" si="6"/>
        <v>224727.27272727271</v>
      </c>
      <c r="L250" s="12">
        <v>2472000</v>
      </c>
    </row>
    <row r="251" spans="1:12" s="19" customFormat="1" x14ac:dyDescent="0.25">
      <c r="A251" s="17">
        <v>183</v>
      </c>
      <c r="B251" s="18" t="s">
        <v>743</v>
      </c>
      <c r="C251" s="12" t="s">
        <v>744</v>
      </c>
      <c r="D251" s="6"/>
      <c r="E251" s="6" t="s">
        <v>745</v>
      </c>
      <c r="F251" s="6" t="s">
        <v>419</v>
      </c>
      <c r="G251" s="17"/>
      <c r="I251" s="15">
        <v>44631</v>
      </c>
      <c r="J251" s="24">
        <f t="shared" si="5"/>
        <v>4727863.6363636358</v>
      </c>
      <c r="K251" s="24">
        <f t="shared" si="6"/>
        <v>472786.36363636359</v>
      </c>
      <c r="L251" s="12">
        <v>5200650</v>
      </c>
    </row>
    <row r="252" spans="1:12" s="19" customFormat="1" x14ac:dyDescent="0.25">
      <c r="A252" s="17">
        <v>184</v>
      </c>
      <c r="B252" s="18" t="s">
        <v>746</v>
      </c>
      <c r="C252" s="22" t="s">
        <v>747</v>
      </c>
      <c r="D252" s="17"/>
      <c r="E252" s="13" t="s">
        <v>748</v>
      </c>
      <c r="F252" s="13" t="s">
        <v>749</v>
      </c>
      <c r="G252" s="17"/>
      <c r="I252" s="14">
        <v>44639</v>
      </c>
      <c r="J252" s="25">
        <f t="shared" si="5"/>
        <v>100909.0909090909</v>
      </c>
      <c r="K252" s="25">
        <f t="shared" si="6"/>
        <v>10090.90909090909</v>
      </c>
      <c r="L252" s="12">
        <v>111000</v>
      </c>
    </row>
    <row r="253" spans="1:12" s="19" customFormat="1" x14ac:dyDescent="0.25">
      <c r="A253" s="17">
        <v>185</v>
      </c>
      <c r="B253" s="18" t="s">
        <v>750</v>
      </c>
      <c r="C253" s="12" t="s">
        <v>751</v>
      </c>
      <c r="D253" s="6"/>
      <c r="E253" s="6" t="s">
        <v>425</v>
      </c>
      <c r="F253" s="6" t="s">
        <v>419</v>
      </c>
      <c r="G253" s="17"/>
      <c r="I253" s="15">
        <v>44641</v>
      </c>
      <c r="J253" s="24">
        <f t="shared" si="5"/>
        <v>14818363.636363635</v>
      </c>
      <c r="K253" s="24">
        <f t="shared" si="6"/>
        <v>1481836.3636363635</v>
      </c>
      <c r="L253" s="12">
        <v>16300200</v>
      </c>
    </row>
    <row r="254" spans="1:12" s="19" customFormat="1" x14ac:dyDescent="0.25">
      <c r="A254" s="17">
        <v>186</v>
      </c>
      <c r="B254" s="18" t="s">
        <v>752</v>
      </c>
      <c r="C254" s="12" t="s">
        <v>753</v>
      </c>
      <c r="D254" s="6"/>
      <c r="E254" s="6" t="s">
        <v>447</v>
      </c>
      <c r="F254" s="6" t="s">
        <v>419</v>
      </c>
      <c r="G254" s="17"/>
      <c r="I254" s="15">
        <v>44642</v>
      </c>
      <c r="J254" s="24">
        <f t="shared" si="5"/>
        <v>16867136.363636363</v>
      </c>
      <c r="K254" s="24">
        <f t="shared" si="6"/>
        <v>1686713.6363636365</v>
      </c>
      <c r="L254" s="12">
        <f>14906150+3647700</f>
        <v>18553850</v>
      </c>
    </row>
    <row r="255" spans="1:12" s="19" customFormat="1" x14ac:dyDescent="0.25">
      <c r="A255" s="17">
        <v>187</v>
      </c>
      <c r="B255" s="18" t="s">
        <v>754</v>
      </c>
      <c r="C255" s="12" t="s">
        <v>755</v>
      </c>
      <c r="D255" s="6"/>
      <c r="E255" s="6" t="s">
        <v>422</v>
      </c>
      <c r="F255" s="6" t="s">
        <v>419</v>
      </c>
      <c r="G255" s="17"/>
      <c r="I255" s="15">
        <v>44645</v>
      </c>
      <c r="J255" s="24">
        <f t="shared" si="5"/>
        <v>22643727.27272727</v>
      </c>
      <c r="K255" s="24">
        <f t="shared" si="6"/>
        <v>2264372.7272727271</v>
      </c>
      <c r="L255" s="12">
        <f>14301000+6919500+3687600</f>
        <v>24908100</v>
      </c>
    </row>
    <row r="256" spans="1:12" s="19" customFormat="1" x14ac:dyDescent="0.25">
      <c r="A256" s="17">
        <v>188</v>
      </c>
      <c r="B256" s="18" t="s">
        <v>756</v>
      </c>
      <c r="C256" s="12" t="s">
        <v>757</v>
      </c>
      <c r="D256" s="6"/>
      <c r="E256" s="6" t="s">
        <v>428</v>
      </c>
      <c r="F256" s="6" t="s">
        <v>419</v>
      </c>
      <c r="G256" s="17"/>
      <c r="I256" s="15">
        <v>44646</v>
      </c>
      <c r="J256" s="24">
        <v>34757545.454545453</v>
      </c>
      <c r="K256" s="24">
        <v>3475754.5454545454</v>
      </c>
      <c r="L256" s="12">
        <v>38233300</v>
      </c>
    </row>
    <row r="257" spans="1:12" s="19" customFormat="1" x14ac:dyDescent="0.25">
      <c r="A257" s="17">
        <v>189</v>
      </c>
      <c r="B257" s="18" t="s">
        <v>758</v>
      </c>
      <c r="C257" s="12" t="s">
        <v>759</v>
      </c>
      <c r="D257" s="6"/>
      <c r="E257" s="6" t="s">
        <v>418</v>
      </c>
      <c r="F257" s="6" t="s">
        <v>419</v>
      </c>
      <c r="G257" s="17"/>
      <c r="I257" s="15">
        <v>44646</v>
      </c>
      <c r="J257" s="24">
        <v>4393454.5454545449</v>
      </c>
      <c r="K257" s="24">
        <v>439345.45454545453</v>
      </c>
      <c r="L257" s="12">
        <v>4832800</v>
      </c>
    </row>
    <row r="258" spans="1:12" s="19" customFormat="1" x14ac:dyDescent="0.25">
      <c r="A258" s="17">
        <v>190</v>
      </c>
      <c r="B258" s="18" t="s">
        <v>760</v>
      </c>
      <c r="C258" s="12" t="s">
        <v>761</v>
      </c>
      <c r="D258" s="6"/>
      <c r="E258" s="6" t="s">
        <v>428</v>
      </c>
      <c r="F258" s="6" t="s">
        <v>419</v>
      </c>
      <c r="G258" s="17"/>
      <c r="I258" s="15">
        <v>44650</v>
      </c>
      <c r="J258" s="24">
        <f t="shared" si="5"/>
        <v>4390909.0909090908</v>
      </c>
      <c r="K258" s="24">
        <f t="shared" si="6"/>
        <v>439090.90909090912</v>
      </c>
      <c r="L258" s="12">
        <v>4830000</v>
      </c>
    </row>
    <row r="259" spans="1:12" s="19" customFormat="1" x14ac:dyDescent="0.25">
      <c r="A259" s="17">
        <v>191</v>
      </c>
      <c r="B259" s="18" t="s">
        <v>762</v>
      </c>
      <c r="C259" s="12" t="s">
        <v>763</v>
      </c>
      <c r="D259" s="6"/>
      <c r="E259" s="6" t="s">
        <v>764</v>
      </c>
      <c r="F259" s="6" t="s">
        <v>319</v>
      </c>
      <c r="G259" s="17"/>
      <c r="I259" s="15">
        <v>44622</v>
      </c>
      <c r="J259" s="24">
        <f t="shared" si="5"/>
        <v>12216554.545454545</v>
      </c>
      <c r="K259" s="24">
        <f t="shared" si="6"/>
        <v>1221655.4545454546</v>
      </c>
      <c r="L259" s="12">
        <f>1182672+778644+2823552+756000+497424+785352+1002416+1644728+350622+2746800+870000</f>
        <v>13438210</v>
      </c>
    </row>
    <row r="260" spans="1:12" s="19" customFormat="1" x14ac:dyDescent="0.25">
      <c r="A260" s="17">
        <v>192</v>
      </c>
      <c r="B260" s="18" t="s">
        <v>765</v>
      </c>
      <c r="C260" s="12" t="s">
        <v>766</v>
      </c>
      <c r="D260" s="6"/>
      <c r="E260" s="6" t="s">
        <v>764</v>
      </c>
      <c r="F260" s="6" t="s">
        <v>319</v>
      </c>
      <c r="G260" s="17"/>
      <c r="I260" s="15">
        <v>44627</v>
      </c>
      <c r="J260" s="24">
        <f t="shared" si="5"/>
        <v>14069996.363636363</v>
      </c>
      <c r="K260" s="24">
        <f t="shared" si="6"/>
        <v>1406999.6363636365</v>
      </c>
      <c r="L260" s="12">
        <f>455112+196080+4596912+1201300+470592+260580+3281760+2972160+2042500</f>
        <v>15476996</v>
      </c>
    </row>
    <row r="261" spans="1:12" s="19" customFormat="1" x14ac:dyDescent="0.25">
      <c r="A261" s="17">
        <v>193</v>
      </c>
      <c r="B261" s="18" t="s">
        <v>767</v>
      </c>
      <c r="C261" s="12" t="s">
        <v>768</v>
      </c>
      <c r="D261" s="6"/>
      <c r="E261" s="6" t="s">
        <v>764</v>
      </c>
      <c r="F261" s="6" t="s">
        <v>319</v>
      </c>
      <c r="G261" s="17"/>
      <c r="I261" s="15">
        <v>44628</v>
      </c>
      <c r="J261" s="24">
        <f t="shared" ref="J261:J264" si="7">L261/1.1</f>
        <v>10284756.363636363</v>
      </c>
      <c r="K261" s="24">
        <f t="shared" ref="K261:K264" si="8">J261*10%</f>
        <v>1028475.6363636364</v>
      </c>
      <c r="L261" s="12">
        <f>2823552+6393636+36000+172000+267804+516000+1104240</f>
        <v>11313232</v>
      </c>
    </row>
    <row r="262" spans="1:12" s="19" customFormat="1" x14ac:dyDescent="0.25">
      <c r="A262" s="17">
        <v>194</v>
      </c>
      <c r="B262" s="18" t="s">
        <v>769</v>
      </c>
      <c r="C262" s="12" t="s">
        <v>770</v>
      </c>
      <c r="D262" s="6"/>
      <c r="E262" s="6" t="s">
        <v>764</v>
      </c>
      <c r="F262" s="6" t="s">
        <v>319</v>
      </c>
      <c r="G262" s="17"/>
      <c r="I262" s="15">
        <v>44629</v>
      </c>
      <c r="J262" s="24">
        <f t="shared" si="7"/>
        <v>4376618.1818181816</v>
      </c>
      <c r="K262" s="24">
        <f t="shared" si="8"/>
        <v>437661.81818181818</v>
      </c>
      <c r="L262" s="12">
        <f>2022720+1424160+1367400</f>
        <v>4814280</v>
      </c>
    </row>
    <row r="263" spans="1:12" s="19" customFormat="1" x14ac:dyDescent="0.25">
      <c r="A263" s="17">
        <v>195</v>
      </c>
      <c r="B263" s="18" t="s">
        <v>771</v>
      </c>
      <c r="C263" s="22" t="s">
        <v>772</v>
      </c>
      <c r="D263" s="17"/>
      <c r="E263" s="13" t="s">
        <v>764</v>
      </c>
      <c r="F263" s="13" t="s">
        <v>319</v>
      </c>
      <c r="G263" s="17"/>
      <c r="I263" s="14">
        <v>44645</v>
      </c>
      <c r="J263" s="25">
        <f t="shared" si="7"/>
        <v>14949458.18181818</v>
      </c>
      <c r="K263" s="25">
        <f t="shared" si="8"/>
        <v>1494945.8181818181</v>
      </c>
      <c r="L263" s="12">
        <v>16444404</v>
      </c>
    </row>
    <row r="264" spans="1:12" s="19" customFormat="1" x14ac:dyDescent="0.25">
      <c r="A264" s="17">
        <v>196</v>
      </c>
      <c r="B264" s="18" t="s">
        <v>773</v>
      </c>
      <c r="C264" s="12" t="s">
        <v>774</v>
      </c>
      <c r="D264" s="6"/>
      <c r="E264" s="6" t="s">
        <v>764</v>
      </c>
      <c r="F264" s="6" t="s">
        <v>319</v>
      </c>
      <c r="G264" s="17"/>
      <c r="I264" s="15">
        <v>44651</v>
      </c>
      <c r="J264" s="24">
        <f t="shared" si="7"/>
        <v>10116883.636363635</v>
      </c>
      <c r="K264" s="24">
        <f t="shared" si="8"/>
        <v>1011688.3636363635</v>
      </c>
      <c r="L264" s="12">
        <f>1634688+3642444+5851440</f>
        <v>11128572</v>
      </c>
    </row>
    <row r="265" spans="1:12" x14ac:dyDescent="0.25">
      <c r="J265" s="5">
        <f t="shared" ref="J265:L265" si="9">SUM(J69:J264)</f>
        <v>1173352414.5454547</v>
      </c>
      <c r="K265" s="5">
        <f t="shared" si="9"/>
        <v>117335241.45454541</v>
      </c>
      <c r="L265" s="26">
        <f t="shared" si="9"/>
        <v>1290687656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2022-04-20T03:39:31Z</dcterms:created>
  <dcterms:modified xsi:type="dcterms:W3CDTF">2022-04-20T04:45:45Z</dcterms:modified>
</cp:coreProperties>
</file>