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6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1" i="1" l="1"/>
  <c r="Q80" i="1"/>
  <c r="Q79" i="1"/>
  <c r="Q77" i="1"/>
  <c r="Q76" i="1"/>
  <c r="Q75" i="1"/>
  <c r="Q73" i="1"/>
  <c r="Q72" i="1"/>
  <c r="Q71" i="1"/>
  <c r="J66" i="1"/>
  <c r="J295" i="1"/>
  <c r="K295" i="1"/>
  <c r="L295" i="1"/>
  <c r="L294" i="1"/>
  <c r="J294" i="1" s="1"/>
  <c r="K294" i="1" s="1"/>
  <c r="L293" i="1"/>
  <c r="J293" i="1" s="1"/>
  <c r="K293" i="1" s="1"/>
  <c r="L292" i="1"/>
  <c r="J292" i="1" s="1"/>
  <c r="K292" i="1" s="1"/>
  <c r="L291" i="1"/>
  <c r="K291" i="1"/>
  <c r="J291" i="1"/>
  <c r="L290" i="1"/>
  <c r="J290" i="1"/>
  <c r="K290" i="1" s="1"/>
  <c r="L289" i="1"/>
  <c r="J289" i="1" s="1"/>
  <c r="K289" i="1" s="1"/>
  <c r="L288" i="1"/>
  <c r="J288" i="1" s="1"/>
  <c r="K288" i="1" s="1"/>
  <c r="L287" i="1"/>
  <c r="J287" i="1"/>
  <c r="K287" i="1" s="1"/>
  <c r="L286" i="1"/>
  <c r="J286" i="1"/>
  <c r="K286" i="1" s="1"/>
  <c r="L285" i="1"/>
  <c r="J285" i="1" s="1"/>
  <c r="K285" i="1" s="1"/>
  <c r="L284" i="1"/>
  <c r="J284" i="1" s="1"/>
  <c r="K284" i="1" s="1"/>
  <c r="J283" i="1"/>
  <c r="K283" i="1" s="1"/>
  <c r="J282" i="1"/>
  <c r="K282" i="1" s="1"/>
  <c r="L281" i="1"/>
  <c r="J281" i="1"/>
  <c r="K281" i="1" s="1"/>
  <c r="L280" i="1"/>
  <c r="J280" i="1"/>
  <c r="K280" i="1" s="1"/>
  <c r="J279" i="1"/>
  <c r="K279" i="1" s="1"/>
  <c r="J278" i="1"/>
  <c r="K278" i="1" s="1"/>
  <c r="K277" i="1"/>
  <c r="J277" i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K269" i="1"/>
  <c r="J269" i="1"/>
  <c r="J268" i="1"/>
  <c r="K268" i="1" s="1"/>
  <c r="L267" i="1"/>
  <c r="J267" i="1" s="1"/>
  <c r="K267" i="1" s="1"/>
  <c r="J266" i="1"/>
  <c r="K266" i="1" s="1"/>
  <c r="J265" i="1"/>
  <c r="K265" i="1" s="1"/>
  <c r="J264" i="1"/>
  <c r="K264" i="1" s="1"/>
  <c r="K263" i="1"/>
  <c r="J263" i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L255" i="1"/>
  <c r="J255" i="1"/>
  <c r="K255" i="1" s="1"/>
  <c r="J254" i="1"/>
  <c r="K254" i="1" s="1"/>
  <c r="J253" i="1"/>
  <c r="K253" i="1" s="1"/>
  <c r="L252" i="1"/>
  <c r="J252" i="1" s="1"/>
  <c r="K252" i="1" s="1"/>
  <c r="J251" i="1"/>
  <c r="K251" i="1" s="1"/>
  <c r="L250" i="1"/>
  <c r="J250" i="1"/>
  <c r="K250" i="1" s="1"/>
  <c r="K249" i="1"/>
  <c r="J249" i="1"/>
  <c r="J248" i="1"/>
  <c r="K248" i="1" s="1"/>
  <c r="L247" i="1"/>
  <c r="J247" i="1" s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K241" i="1"/>
  <c r="J241" i="1"/>
  <c r="J240" i="1"/>
  <c r="K240" i="1" s="1"/>
  <c r="L239" i="1"/>
  <c r="J239" i="1"/>
  <c r="K239" i="1" s="1"/>
  <c r="J238" i="1"/>
  <c r="K238" i="1" s="1"/>
  <c r="J237" i="1"/>
  <c r="K237" i="1" s="1"/>
  <c r="K236" i="1"/>
  <c r="J236" i="1"/>
  <c r="J235" i="1"/>
  <c r="K235" i="1" s="1"/>
  <c r="J234" i="1"/>
  <c r="K234" i="1" s="1"/>
  <c r="L233" i="1"/>
  <c r="J233" i="1"/>
  <c r="K233" i="1" s="1"/>
  <c r="J232" i="1"/>
  <c r="K232" i="1" s="1"/>
  <c r="J231" i="1"/>
  <c r="K231" i="1" s="1"/>
  <c r="J230" i="1"/>
  <c r="K230" i="1" s="1"/>
  <c r="K229" i="1"/>
  <c r="J229" i="1"/>
  <c r="L228" i="1"/>
  <c r="J228" i="1"/>
  <c r="K228" i="1" s="1"/>
  <c r="K227" i="1"/>
  <c r="J227" i="1"/>
  <c r="J226" i="1"/>
  <c r="K226" i="1" s="1"/>
  <c r="L225" i="1"/>
  <c r="J225" i="1" s="1"/>
  <c r="K225" i="1" s="1"/>
  <c r="L224" i="1"/>
  <c r="J224" i="1" s="1"/>
  <c r="K224" i="1" s="1"/>
  <c r="J223" i="1"/>
  <c r="K223" i="1" s="1"/>
  <c r="J222" i="1"/>
  <c r="K222" i="1" s="1"/>
  <c r="L221" i="1"/>
  <c r="J221" i="1"/>
  <c r="K221" i="1" s="1"/>
  <c r="L220" i="1"/>
  <c r="J220" i="1"/>
  <c r="K220" i="1" s="1"/>
  <c r="L219" i="1"/>
  <c r="J219" i="1" s="1"/>
  <c r="K219" i="1" s="1"/>
  <c r="L218" i="1"/>
  <c r="J218" i="1" s="1"/>
  <c r="K218" i="1" s="1"/>
  <c r="J217" i="1"/>
  <c r="K217" i="1" s="1"/>
  <c r="L216" i="1"/>
  <c r="J216" i="1" s="1"/>
  <c r="K216" i="1" s="1"/>
  <c r="L215" i="1"/>
  <c r="J215" i="1" s="1"/>
  <c r="K215" i="1" s="1"/>
  <c r="J214" i="1"/>
  <c r="K214" i="1" s="1"/>
  <c r="J213" i="1"/>
  <c r="K213" i="1" s="1"/>
  <c r="J212" i="1"/>
  <c r="K212" i="1" s="1"/>
  <c r="K211" i="1"/>
  <c r="J211" i="1"/>
  <c r="L210" i="1"/>
  <c r="K210" i="1"/>
  <c r="J210" i="1"/>
  <c r="L209" i="1"/>
  <c r="J209" i="1"/>
  <c r="K209" i="1" s="1"/>
  <c r="K208" i="1"/>
  <c r="J208" i="1"/>
  <c r="L207" i="1"/>
  <c r="J207" i="1"/>
  <c r="K207" i="1" s="1"/>
  <c r="K206" i="1"/>
  <c r="J206" i="1"/>
  <c r="J205" i="1"/>
  <c r="K205" i="1" s="1"/>
  <c r="L204" i="1"/>
  <c r="J204" i="1"/>
  <c r="K204" i="1" s="1"/>
  <c r="J203" i="1"/>
  <c r="K203" i="1" s="1"/>
  <c r="L202" i="1"/>
  <c r="J202" i="1"/>
  <c r="K202" i="1" s="1"/>
  <c r="L201" i="1"/>
  <c r="J201" i="1"/>
  <c r="K201" i="1" s="1"/>
  <c r="L200" i="1"/>
  <c r="J200" i="1" s="1"/>
  <c r="K200" i="1" s="1"/>
  <c r="J199" i="1"/>
  <c r="K199" i="1" s="1"/>
  <c r="K198" i="1"/>
  <c r="J198" i="1"/>
  <c r="J197" i="1"/>
  <c r="K197" i="1" s="1"/>
  <c r="L196" i="1"/>
  <c r="J196" i="1"/>
  <c r="K196" i="1" s="1"/>
  <c r="L195" i="1"/>
  <c r="J195" i="1" s="1"/>
  <c r="K195" i="1" s="1"/>
  <c r="L194" i="1"/>
  <c r="J194" i="1" s="1"/>
  <c r="K194" i="1" s="1"/>
  <c r="J193" i="1"/>
  <c r="K193" i="1" s="1"/>
  <c r="L192" i="1"/>
  <c r="J192" i="1" s="1"/>
  <c r="K192" i="1" s="1"/>
  <c r="J191" i="1"/>
  <c r="K191" i="1" s="1"/>
  <c r="K190" i="1"/>
  <c r="J190" i="1"/>
  <c r="L189" i="1"/>
  <c r="J189" i="1" s="1"/>
  <c r="K189" i="1" s="1"/>
  <c r="J188" i="1"/>
  <c r="K188" i="1" s="1"/>
  <c r="L187" i="1"/>
  <c r="J187" i="1" s="1"/>
  <c r="K187" i="1" s="1"/>
  <c r="J186" i="1"/>
  <c r="K186" i="1" s="1"/>
  <c r="L185" i="1"/>
  <c r="J185" i="1"/>
  <c r="K185" i="1" s="1"/>
  <c r="J184" i="1"/>
  <c r="K184" i="1" s="1"/>
  <c r="J183" i="1"/>
  <c r="K183" i="1" s="1"/>
  <c r="L182" i="1"/>
  <c r="J182" i="1" s="1"/>
  <c r="K182" i="1" s="1"/>
  <c r="J181" i="1"/>
  <c r="K181" i="1" s="1"/>
  <c r="L180" i="1"/>
  <c r="J180" i="1"/>
  <c r="K180" i="1" s="1"/>
  <c r="L179" i="1"/>
  <c r="J179" i="1" s="1"/>
  <c r="K179" i="1" s="1"/>
  <c r="J178" i="1"/>
  <c r="K178" i="1" s="1"/>
  <c r="L177" i="1"/>
  <c r="J177" i="1"/>
  <c r="K177" i="1" s="1"/>
  <c r="L176" i="1"/>
  <c r="J176" i="1" s="1"/>
  <c r="K176" i="1" s="1"/>
  <c r="L175" i="1"/>
  <c r="J175" i="1" s="1"/>
  <c r="K175" i="1"/>
  <c r="L174" i="1"/>
  <c r="J174" i="1"/>
  <c r="K174" i="1" s="1"/>
  <c r="L173" i="1"/>
  <c r="J173" i="1"/>
  <c r="K173" i="1" s="1"/>
  <c r="K172" i="1"/>
  <c r="J172" i="1"/>
  <c r="J171" i="1"/>
  <c r="K171" i="1" s="1"/>
  <c r="L170" i="1"/>
  <c r="J170" i="1" s="1"/>
  <c r="K170" i="1" s="1"/>
  <c r="L169" i="1"/>
  <c r="J169" i="1" s="1"/>
  <c r="K169" i="1" s="1"/>
  <c r="J168" i="1"/>
  <c r="K168" i="1" s="1"/>
  <c r="L167" i="1"/>
  <c r="J167" i="1" s="1"/>
  <c r="K167" i="1" s="1"/>
  <c r="L166" i="1"/>
  <c r="J166" i="1" s="1"/>
  <c r="K166" i="1" s="1"/>
  <c r="J165" i="1"/>
  <c r="K165" i="1" s="1"/>
  <c r="L164" i="1"/>
  <c r="J164" i="1" s="1"/>
  <c r="K164" i="1" s="1"/>
  <c r="J163" i="1"/>
  <c r="K163" i="1" s="1"/>
  <c r="L162" i="1"/>
  <c r="J162" i="1"/>
  <c r="K162" i="1" s="1"/>
  <c r="L161" i="1"/>
  <c r="J161" i="1" s="1"/>
  <c r="K161" i="1" s="1"/>
  <c r="L160" i="1"/>
  <c r="J160" i="1" s="1"/>
  <c r="K160" i="1" s="1"/>
  <c r="J159" i="1"/>
  <c r="K159" i="1" s="1"/>
  <c r="J158" i="1"/>
  <c r="K158" i="1" s="1"/>
  <c r="L157" i="1"/>
  <c r="J157" i="1"/>
  <c r="K157" i="1" s="1"/>
  <c r="L156" i="1"/>
  <c r="J156" i="1"/>
  <c r="K156" i="1" s="1"/>
  <c r="L155" i="1"/>
  <c r="J155" i="1" s="1"/>
  <c r="K155" i="1" s="1"/>
  <c r="L154" i="1"/>
  <c r="J154" i="1" s="1"/>
  <c r="K154" i="1" s="1"/>
  <c r="J153" i="1"/>
  <c r="K153" i="1" s="1"/>
  <c r="L152" i="1"/>
  <c r="J152" i="1" s="1"/>
  <c r="K152" i="1" s="1"/>
  <c r="L151" i="1"/>
  <c r="J151" i="1" s="1"/>
  <c r="K151" i="1" s="1"/>
  <c r="L150" i="1"/>
  <c r="K150" i="1"/>
  <c r="J150" i="1"/>
  <c r="L149" i="1"/>
  <c r="J149" i="1"/>
  <c r="K149" i="1" s="1"/>
  <c r="K148" i="1"/>
  <c r="J148" i="1"/>
  <c r="L147" i="1"/>
  <c r="J147" i="1"/>
  <c r="K147" i="1" s="1"/>
  <c r="J146" i="1"/>
  <c r="K146" i="1" s="1"/>
  <c r="L145" i="1"/>
  <c r="J145" i="1" s="1"/>
  <c r="K145" i="1"/>
  <c r="L144" i="1"/>
  <c r="J144" i="1"/>
  <c r="K144" i="1" s="1"/>
  <c r="L143" i="1"/>
  <c r="J143" i="1"/>
  <c r="K143" i="1" s="1"/>
  <c r="L142" i="1"/>
  <c r="J142" i="1" s="1"/>
  <c r="K142" i="1" s="1"/>
  <c r="L141" i="1"/>
  <c r="J141" i="1" s="1"/>
  <c r="K141" i="1"/>
  <c r="J140" i="1"/>
  <c r="K140" i="1" s="1"/>
  <c r="L139" i="1"/>
  <c r="J139" i="1" s="1"/>
  <c r="K139" i="1" s="1"/>
  <c r="L138" i="1"/>
  <c r="J138" i="1" s="1"/>
  <c r="K138" i="1"/>
  <c r="L137" i="1"/>
  <c r="J137" i="1"/>
  <c r="K137" i="1" s="1"/>
  <c r="J136" i="1"/>
  <c r="K136" i="1" s="1"/>
  <c r="L135" i="1"/>
  <c r="J135" i="1" s="1"/>
  <c r="K135" i="1" s="1"/>
  <c r="L134" i="1"/>
  <c r="J134" i="1"/>
  <c r="K134" i="1" s="1"/>
  <c r="L133" i="1"/>
  <c r="J133" i="1"/>
  <c r="K133" i="1" s="1"/>
  <c r="J132" i="1"/>
  <c r="K132" i="1" s="1"/>
  <c r="L131" i="1"/>
  <c r="J131" i="1"/>
  <c r="K131" i="1" s="1"/>
  <c r="L130" i="1"/>
  <c r="J130" i="1"/>
  <c r="K130" i="1" s="1"/>
  <c r="L129" i="1"/>
  <c r="J129" i="1" s="1"/>
  <c r="K129" i="1" s="1"/>
  <c r="L128" i="1"/>
  <c r="J128" i="1" s="1"/>
  <c r="K128" i="1" s="1"/>
  <c r="L127" i="1"/>
  <c r="J127" i="1"/>
  <c r="K127" i="1" s="1"/>
  <c r="L126" i="1"/>
  <c r="J126" i="1"/>
  <c r="K126" i="1" s="1"/>
  <c r="L125" i="1"/>
  <c r="J125" i="1" s="1"/>
  <c r="K125" i="1" s="1"/>
  <c r="L124" i="1"/>
  <c r="J124" i="1" s="1"/>
  <c r="K124" i="1" s="1"/>
  <c r="L123" i="1"/>
  <c r="J123" i="1"/>
  <c r="K123" i="1" s="1"/>
  <c r="L122" i="1"/>
  <c r="J122" i="1"/>
  <c r="K122" i="1" s="1"/>
  <c r="L121" i="1"/>
  <c r="J121" i="1" s="1"/>
  <c r="K121" i="1" s="1"/>
  <c r="K120" i="1"/>
  <c r="J120" i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K111" i="1"/>
  <c r="J111" i="1"/>
  <c r="J110" i="1"/>
  <c r="K110" i="1" s="1"/>
  <c r="K109" i="1"/>
  <c r="J109" i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K101" i="1"/>
  <c r="J101" i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K93" i="1"/>
  <c r="J93" i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K85" i="1"/>
  <c r="J85" i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K77" i="1"/>
  <c r="J77" i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63" i="1" l="1"/>
  <c r="J67" i="1" s="1"/>
  <c r="K67" i="1" s="1"/>
  <c r="K63" i="1"/>
  <c r="K66" i="1" l="1"/>
  <c r="K68" i="1" s="1"/>
  <c r="J68" i="1" l="1"/>
</calcChain>
</file>

<file path=xl/sharedStrings.xml><?xml version="1.0" encoding="utf-8"?>
<sst xmlns="http://schemas.openxmlformats.org/spreadsheetml/2006/main" count="1688" uniqueCount="868">
  <si>
    <t>03.040.614.4-047.000</t>
  </si>
  <si>
    <t>PT ATALI MAKMUR</t>
  </si>
  <si>
    <t>Normal</t>
  </si>
  <si>
    <t>Approval Sukses</t>
  </si>
  <si>
    <t>SUDIARTO</t>
  </si>
  <si>
    <t>80.146.833.1-047.000</t>
  </si>
  <si>
    <t>PT KENKO SINAR INDONESIA</t>
  </si>
  <si>
    <t>31.340.482.4-037.000</t>
  </si>
  <si>
    <t>PT MITRA GLOBAL NIAGA</t>
  </si>
  <si>
    <t>31.267.219.9-614.000</t>
  </si>
  <si>
    <t>CV SAMUDERA ANGKASA JAYA</t>
  </si>
  <si>
    <t>03.262.318.3-047.000</t>
  </si>
  <si>
    <t>PT KALINDO SUKSES</t>
  </si>
  <si>
    <t>01.773.514.3-047.000</t>
  </si>
  <si>
    <t>PT SEMBILAN-SEMBILAN JAYA UTAMA</t>
  </si>
  <si>
    <t>BELI</t>
  </si>
  <si>
    <t>DPP</t>
  </si>
  <si>
    <t>PPN</t>
  </si>
  <si>
    <t>JUAL</t>
  </si>
  <si>
    <t>SOLO</t>
  </si>
  <si>
    <t>82.982.280.8-521.000</t>
  </si>
  <si>
    <t>CV TRINITY CENTRAAL</t>
  </si>
  <si>
    <t>PURWOKERTO</t>
  </si>
  <si>
    <t>01.848.507.8-521.000</t>
  </si>
  <si>
    <t>CV WISUDA</t>
  </si>
  <si>
    <t>01.706.181.3-521.000</t>
  </si>
  <si>
    <t>CV PELITA JAYA  ( ANUGERAH SEJAHTERA )</t>
  </si>
  <si>
    <t>83.694.842.2-523.000</t>
  </si>
  <si>
    <t>CV FM. 90 (FAMILY / RENI JATIMULYO)</t>
  </si>
  <si>
    <t>KEBUMEN</t>
  </si>
  <si>
    <t>YOGYAKARTA</t>
  </si>
  <si>
    <t>42.884.805.5-501.000</t>
  </si>
  <si>
    <t>CV SINAR CAHAYA NIRMALA</t>
  </si>
  <si>
    <t>BREBES</t>
  </si>
  <si>
    <t>91.924.273.5-629.000</t>
  </si>
  <si>
    <t>CV UTAMA PUTRA</t>
  </si>
  <si>
    <t>TULUNGAGUNG</t>
  </si>
  <si>
    <t>04.021.035.3-602.001</t>
  </si>
  <si>
    <t>LILY JULIAWATI  ( REJO AGUNG )</t>
  </si>
  <si>
    <t>JOMBANG</t>
  </si>
  <si>
    <t>04.017.931.9-502.000</t>
  </si>
  <si>
    <t>HARNOYO  ( BENDAN )</t>
  </si>
  <si>
    <t>PEKALONGAN</t>
  </si>
  <si>
    <t>LANCAR</t>
  </si>
  <si>
    <t>MALANG</t>
  </si>
  <si>
    <t>SIANA (PECINAN)</t>
  </si>
  <si>
    <t>MANGGALA SAKTI</t>
  </si>
  <si>
    <t>ANEKA</t>
  </si>
  <si>
    <t>SUKSES</t>
  </si>
  <si>
    <t>SALATIGA</t>
  </si>
  <si>
    <t>SISWA</t>
  </si>
  <si>
    <t>SUMBER BUKIT</t>
  </si>
  <si>
    <t>SALIKAH</t>
  </si>
  <si>
    <t>BATANG</t>
  </si>
  <si>
    <t>ENAM</t>
  </si>
  <si>
    <t>CIREBON</t>
  </si>
  <si>
    <t>PRIMA</t>
  </si>
  <si>
    <t>MADIUN</t>
  </si>
  <si>
    <t>BOJONEGORO</t>
  </si>
  <si>
    <t>MUNTILAN</t>
  </si>
  <si>
    <t>WONOSOBO</t>
  </si>
  <si>
    <t>KUTOARJO</t>
  </si>
  <si>
    <t>SILVIA</t>
  </si>
  <si>
    <t>SEMARANG</t>
  </si>
  <si>
    <t>AL FAIZ</t>
  </si>
  <si>
    <t>PUAS</t>
  </si>
  <si>
    <t>PATI</t>
  </si>
  <si>
    <t>AL ULYA</t>
  </si>
  <si>
    <t>SUKSES MAKMUR</t>
  </si>
  <si>
    <t>COMAL</t>
  </si>
  <si>
    <t>BENGAWAN RETAIL MANDIRI</t>
  </si>
  <si>
    <t>PURWODADI</t>
  </si>
  <si>
    <t>PERDANA</t>
  </si>
  <si>
    <t>IMANUEL</t>
  </si>
  <si>
    <t>TEMANGGUNG</t>
  </si>
  <si>
    <t>SIDU</t>
  </si>
  <si>
    <t>INDOFOTOCOPY</t>
  </si>
  <si>
    <t>PARAKAN</t>
  </si>
  <si>
    <t>MUDA JAYA</t>
  </si>
  <si>
    <t>PURWOREJO</t>
  </si>
  <si>
    <t>TELADAN</t>
  </si>
  <si>
    <t>TEGAL</t>
  </si>
  <si>
    <t>BASA</t>
  </si>
  <si>
    <t>ATLANTIK</t>
  </si>
  <si>
    <t>PONOROGO</t>
  </si>
  <si>
    <t>RINGAN</t>
  </si>
  <si>
    <t>BINA ILMU</t>
  </si>
  <si>
    <t>BATU</t>
  </si>
  <si>
    <t>KONDANG</t>
  </si>
  <si>
    <t>METRO</t>
  </si>
  <si>
    <t>SAHID</t>
  </si>
  <si>
    <t>KUDUS</t>
  </si>
  <si>
    <t>MITRA KAMPUS</t>
  </si>
  <si>
    <t>AGUNG JAYA</t>
  </si>
  <si>
    <t>TUBAN</t>
  </si>
  <si>
    <t>KENDAL</t>
  </si>
  <si>
    <t>PEMALANG</t>
  </si>
  <si>
    <t>MITRA</t>
  </si>
  <si>
    <t>SINKONG</t>
  </si>
  <si>
    <t>AF TOYS</t>
  </si>
  <si>
    <t>BUMIAYU</t>
  </si>
  <si>
    <t>MEMORY</t>
  </si>
  <si>
    <t>MAHKOTA</t>
  </si>
  <si>
    <t>SARJI</t>
  </si>
  <si>
    <t>TRISNO</t>
  </si>
  <si>
    <t>SINAR KONDANG</t>
  </si>
  <si>
    <t>ARTHA JAYA</t>
  </si>
  <si>
    <t>BANJARNEGARA</t>
  </si>
  <si>
    <t>RATNA KERTAS</t>
  </si>
  <si>
    <t>METRO JAYA</t>
  </si>
  <si>
    <t>KROYA</t>
  </si>
  <si>
    <t>MAGELANG</t>
  </si>
  <si>
    <t>MEDIA</t>
  </si>
  <si>
    <t>CILACAP</t>
  </si>
  <si>
    <t>MINI</t>
  </si>
  <si>
    <t>MRANGGEN</t>
  </si>
  <si>
    <t>LARIS BARU</t>
  </si>
  <si>
    <t>KADAR BUDHI</t>
  </si>
  <si>
    <t>A R</t>
  </si>
  <si>
    <t>MERDEKA</t>
  </si>
  <si>
    <t>BOYOLALI</t>
  </si>
  <si>
    <t>SASA</t>
  </si>
  <si>
    <t>INDOBARU</t>
  </si>
  <si>
    <t>BARU SWALAYAN</t>
  </si>
  <si>
    <t>HT JAYA</t>
  </si>
  <si>
    <t>JUWANA</t>
  </si>
  <si>
    <t>UNGARAN</t>
  </si>
  <si>
    <t>SCORPIO</t>
  </si>
  <si>
    <t>MERPATI</t>
  </si>
  <si>
    <t>MADONA</t>
  </si>
  <si>
    <t>DIAN ILMU</t>
  </si>
  <si>
    <t>TEJO MULYO</t>
  </si>
  <si>
    <t>BARU</t>
  </si>
  <si>
    <t>INDRASARI</t>
  </si>
  <si>
    <t>MENARA</t>
  </si>
  <si>
    <t>BLORA</t>
  </si>
  <si>
    <t>EKARIA</t>
  </si>
  <si>
    <t>M O I</t>
  </si>
  <si>
    <t>KURNIA</t>
  </si>
  <si>
    <t>BANTUL</t>
  </si>
  <si>
    <t>BRUK MENCENG</t>
  </si>
  <si>
    <t>PURBALINGGA</t>
  </si>
  <si>
    <t>TEMMY</t>
  </si>
  <si>
    <t>MANGGALAM</t>
  </si>
  <si>
    <t>SUKOHARJO</t>
  </si>
  <si>
    <t>PUSTAKA BARU</t>
  </si>
  <si>
    <t>POJOK BLAURAN</t>
  </si>
  <si>
    <t>CASH</t>
  </si>
  <si>
    <t>SULUNG JAYA</t>
  </si>
  <si>
    <t>TOTAL</t>
  </si>
  <si>
    <t xml:space="preserve">PENJUALAN </t>
  </si>
  <si>
    <t>PENJUALAN FAKTUR</t>
  </si>
  <si>
    <t>PENJUALAN DI GUNGGUNG</t>
  </si>
  <si>
    <t>07.181.449.5-619.000</t>
  </si>
  <si>
    <t>LIE ARMAND</t>
  </si>
  <si>
    <t>010.001-22.47086227</t>
  </si>
  <si>
    <t>Thu Apr 14 00:00:00 WIB 2022</t>
  </si>
  <si>
    <t>Fri Jul 22 14:40:15 WIB 2022</t>
  </si>
  <si>
    <t>Tue Jul 19 19:53:12 WIB 2022</t>
  </si>
  <si>
    <t>Tue Jul 19 20:06:15 WIB 2022</t>
  </si>
  <si>
    <t>010.001-22.12311881</t>
  </si>
  <si>
    <t>Thu Jun 02 00:00:00 WIB 2022</t>
  </si>
  <si>
    <t>Tue Jul 19 19:54:42 WIB 2022</t>
  </si>
  <si>
    <t>010.001-22.12312005</t>
  </si>
  <si>
    <t>Tue Jul 19 19:55:38 WIB 2022</t>
  </si>
  <si>
    <t>010.001-22.12312006</t>
  </si>
  <si>
    <t>Tue Jul 19 19:56:51 WIB 2022</t>
  </si>
  <si>
    <t>010.001-22.12312048</t>
  </si>
  <si>
    <t>Tue Jul 19 19:57:46 WIB 2022</t>
  </si>
  <si>
    <t>010.001-22.12312181</t>
  </si>
  <si>
    <t>Tue Jul 19 19:58:42 WIB 2022</t>
  </si>
  <si>
    <t>010.006-22.52239432</t>
  </si>
  <si>
    <t>Tue Jul 19 19:59:38 WIB 2022</t>
  </si>
  <si>
    <t>010.001-22.12312268</t>
  </si>
  <si>
    <t>Fri Jun 03 00:00:00 WIB 2022</t>
  </si>
  <si>
    <t>Tue Jul 19 20:17:31 WIB 2022</t>
  </si>
  <si>
    <t>010.006-22.52239698</t>
  </si>
  <si>
    <t>Fri Jul 22 14:40:16 WIB 2022</t>
  </si>
  <si>
    <t>Tue Jul 19 20:18:13 WIB 2022</t>
  </si>
  <si>
    <t>76.801.082.9-033.000</t>
  </si>
  <si>
    <t>PT LAUTAN MAS ASIA</t>
  </si>
  <si>
    <t>010.006-22.73438379</t>
  </si>
  <si>
    <t>Tue Jul 19 20:19:26 WIB 2022</t>
  </si>
  <si>
    <t>010.006-22.76486375</t>
  </si>
  <si>
    <t>Tue Jul 19 20:20:25 WIB 2022</t>
  </si>
  <si>
    <t>010.001-22.12312412</t>
  </si>
  <si>
    <t>Mon Jun 06 00:00:00 WIB 2022</t>
  </si>
  <si>
    <t>Tue Jul 19 20:26:49 WIB 2022</t>
  </si>
  <si>
    <t>010.006-22.52240175</t>
  </si>
  <si>
    <t>Tue Jul 19 20:27:28 WIB 2022</t>
  </si>
  <si>
    <t>010.001-22.12312476</t>
  </si>
  <si>
    <t>Tue Jun 07 00:00:00 WIB 2022</t>
  </si>
  <si>
    <t>Tue Jul 19 20:28:17 WIB 2022</t>
  </si>
  <si>
    <t>010.006-22.52240371</t>
  </si>
  <si>
    <t>Tue Jul 19 20:29:01 WIB 2022</t>
  </si>
  <si>
    <t>010.006-22.52240372</t>
  </si>
  <si>
    <t>Tue Jul 19 20:29:43 WIB 2022</t>
  </si>
  <si>
    <t>010.001-22.12312567</t>
  </si>
  <si>
    <t>Wed Jun 08 00:00:00 WIB 2022</t>
  </si>
  <si>
    <t>Tue Jul 19 20:33:40 WIB 2022</t>
  </si>
  <si>
    <t>010.006-22.52240651</t>
  </si>
  <si>
    <t>Fri Jul 22 14:40:17 WIB 2022</t>
  </si>
  <si>
    <t>Tue Jul 19 20:34:32 WIB 2022</t>
  </si>
  <si>
    <t>010.006-22.52240884</t>
  </si>
  <si>
    <t>Thu Jun 09 00:00:00 WIB 2022</t>
  </si>
  <si>
    <t>Tue Jul 19 20:35:25 WIB 2022</t>
  </si>
  <si>
    <t>010.006-22.52240885</t>
  </si>
  <si>
    <t>Tue Jul 19 20:36:19 WIB 2022</t>
  </si>
  <si>
    <t>010.006-22.52240963</t>
  </si>
  <si>
    <t>Tue Jul 19 20:38:18 WIB 2022</t>
  </si>
  <si>
    <t>010.006-22.52240964</t>
  </si>
  <si>
    <t>Tue Jul 19 20:39:41 WIB 2022</t>
  </si>
  <si>
    <t>010.001-22.12312795</t>
  </si>
  <si>
    <t>Fri Jun 10 00:00:00 WIB 2022</t>
  </si>
  <si>
    <t>Tue Jul 19 20:44:45 WIB 2022</t>
  </si>
  <si>
    <t>010.006-22.52241219</t>
  </si>
  <si>
    <t>Tue Jul 19 20:45:34 WIB 2022</t>
  </si>
  <si>
    <t>010.006-22.52241240</t>
  </si>
  <si>
    <t>Tue Jul 19 20:46:09 WIB 2022</t>
  </si>
  <si>
    <t>010.006-22.52241241</t>
  </si>
  <si>
    <t>Tue Jul 19 20:46:49 WIB 2022</t>
  </si>
  <si>
    <t>010.001-22.12312896</t>
  </si>
  <si>
    <t>Sat Jun 11 00:00:00 WIB 2022</t>
  </si>
  <si>
    <t>Tue Jul 19 20:47:47 WIB 2022</t>
  </si>
  <si>
    <t>010.006-22.52241422</t>
  </si>
  <si>
    <t>Fri Jul 22 14:40:18 WIB 2022</t>
  </si>
  <si>
    <t>Tue Jul 19 20:48:30 WIB 2022</t>
  </si>
  <si>
    <t>010.001-22.12312958</t>
  </si>
  <si>
    <t>Mon Jun 13 00:00:00 WIB 2022</t>
  </si>
  <si>
    <t>Tue Jul 19 20:52:08 WIB 2022</t>
  </si>
  <si>
    <t>010.006-22.52241876</t>
  </si>
  <si>
    <t>Tue Jun 14 00:00:00 WIB 2022</t>
  </si>
  <si>
    <t>Tue Jul 19 20:52:56 WIB 2022</t>
  </si>
  <si>
    <t>010.001-22.12313116</t>
  </si>
  <si>
    <t>Wed Jun 15 00:00:00 WIB 2022</t>
  </si>
  <si>
    <t>Tue Jul 19 20:53:39 WIB 2022</t>
  </si>
  <si>
    <t>010.001-22.12313241</t>
  </si>
  <si>
    <t>Thu Jun 16 00:00:00 WIB 2022</t>
  </si>
  <si>
    <t>Tue Jul 19 20:54:32 WIB 2022</t>
  </si>
  <si>
    <t>010.001-22.12313257</t>
  </si>
  <si>
    <t>Tue Jul 19 20:55:19 WIB 2022</t>
  </si>
  <si>
    <t>010.006-22.52242410</t>
  </si>
  <si>
    <t>Tue Jul 19 20:56:00 WIB 2022</t>
  </si>
  <si>
    <t>010.006-22.52242411</t>
  </si>
  <si>
    <t>Tue Jul 19 20:56:45 WIB 2022</t>
  </si>
  <si>
    <t>010.001-22.12313380</t>
  </si>
  <si>
    <t>Fri Jun 17 00:00:00 WIB 2022</t>
  </si>
  <si>
    <t>Tue Jul 19 20:59:04 WIB 2022</t>
  </si>
  <si>
    <t>010.001-22.12313407</t>
  </si>
  <si>
    <t>Fri Jul 22 14:40:19 WIB 2022</t>
  </si>
  <si>
    <t>Tue Jul 19 20:59:59 WIB 2022</t>
  </si>
  <si>
    <t>010.007-22.13068845</t>
  </si>
  <si>
    <t>Tue Jul 19 21:01:28 WIB 2022</t>
  </si>
  <si>
    <t>010.001-22.12313508</t>
  </si>
  <si>
    <t>Sat Jun 18 00:00:00 WIB 2022</t>
  </si>
  <si>
    <t>Tue Jul 19 21:02:14 WIB 2022</t>
  </si>
  <si>
    <t>010.001-22.12313665</t>
  </si>
  <si>
    <t>Mon Jun 20 00:00:00 WIB 2022</t>
  </si>
  <si>
    <t>Tue Jul 19 21:03:12 WIB 2022</t>
  </si>
  <si>
    <t>010.001-22.12313673</t>
  </si>
  <si>
    <t>Tue Jul 19 21:04:11 WIB 2022</t>
  </si>
  <si>
    <t>010.001-22.12313728</t>
  </si>
  <si>
    <t>Tue Jun 21 00:00:00 WIB 2022</t>
  </si>
  <si>
    <t>Tue Jul 19 21:18:19 WIB 2022</t>
  </si>
  <si>
    <t>010.001-22.12313736</t>
  </si>
  <si>
    <t>Tue Jul 19 21:19:02 WIB 2022</t>
  </si>
  <si>
    <t>010.001-22.12313822</t>
  </si>
  <si>
    <t>Tue Jul 19 21:19:45 WIB 2022</t>
  </si>
  <si>
    <t>010.006-22.52243461</t>
  </si>
  <si>
    <t>Tue Jul 19 21:20:24 WIB 2022</t>
  </si>
  <si>
    <t>010.001-22.12313977</t>
  </si>
  <si>
    <t>Wed Jun 22 00:00:00 WIB 2022</t>
  </si>
  <si>
    <t>Fri Jul 22 14:40:20 WIB 2022</t>
  </si>
  <si>
    <t>Tue Jul 19 21:21:20 WIB 2022</t>
  </si>
  <si>
    <t>010.001-22.12313980</t>
  </si>
  <si>
    <t>Tue Jul 19 21:22:14 WIB 2022</t>
  </si>
  <si>
    <t>010.001-22.12314091</t>
  </si>
  <si>
    <t>Thu Jun 23 00:00:00 WIB 2022</t>
  </si>
  <si>
    <t>Tue Jul 19 21:25:10 WIB 2022</t>
  </si>
  <si>
    <t>03.281.005.3-041.000</t>
  </si>
  <si>
    <t>PT RAPINAN BROTHER</t>
  </si>
  <si>
    <t>010.004-22.15249780</t>
  </si>
  <si>
    <t>Tue Jul 19 21:25:56 WIB 2022</t>
  </si>
  <si>
    <t>010.006-22.52244014</t>
  </si>
  <si>
    <t>Tue Jul 19 21:26:39 WIB 2022</t>
  </si>
  <si>
    <t>010.001-22.12314253</t>
  </si>
  <si>
    <t>Fri Jun 24 00:00:00 WIB 2022</t>
  </si>
  <si>
    <t>Tue Jul 19 21:27:23 WIB 2022</t>
  </si>
  <si>
    <t>010.006-22.52244240</t>
  </si>
  <si>
    <t>Tue Jul 19 21:28:03 WIB 2022</t>
  </si>
  <si>
    <t>010.001-22.12314383</t>
  </si>
  <si>
    <t>Sat Jun 25 00:00:00 WIB 2022</t>
  </si>
  <si>
    <t>Tue Jul 19 21:28:41 WIB 2022</t>
  </si>
  <si>
    <t>010.006-22.52244529</t>
  </si>
  <si>
    <t>Tue Jul 19 21:29:20 WIB 2022</t>
  </si>
  <si>
    <t>010.001-22.12314497</t>
  </si>
  <si>
    <t>Mon Jun 27 00:00:00 WIB 2022</t>
  </si>
  <si>
    <t>Tue Jul 19 21:32:20 WIB 2022</t>
  </si>
  <si>
    <t>010.006-22.52244738</t>
  </si>
  <si>
    <t>Fri Jul 22 14:40:21 WIB 2022</t>
  </si>
  <si>
    <t>Tue Jul 19 21:33:09 WIB 2022</t>
  </si>
  <si>
    <t>010.006-22.52244757</t>
  </si>
  <si>
    <t>Tue Jul 19 21:34:09 WIB 2022</t>
  </si>
  <si>
    <t>010.006-22.52244758</t>
  </si>
  <si>
    <t>Tue Jul 19 21:34:52 WIB 2022</t>
  </si>
  <si>
    <t>010.005-22.28846919</t>
  </si>
  <si>
    <t>Tue Jun 28 00:00:00 WIB 2022</t>
  </si>
  <si>
    <t>Tue Jul 19 21:35:39 WIB 2022</t>
  </si>
  <si>
    <t>010.004-22.74205643</t>
  </si>
  <si>
    <t>Thu Jun 30 00:00:00 WIB 2022</t>
  </si>
  <si>
    <t>Tue Jul 19 21:36:24 WIB 2022</t>
  </si>
  <si>
    <t>010.006-22.52245328</t>
  </si>
  <si>
    <t>Tue Jul 19 21:37:06 WIB 2022</t>
  </si>
  <si>
    <t>AM 22060001</t>
  </si>
  <si>
    <t>G 1659</t>
  </si>
  <si>
    <t>010.004-22.53776986</t>
  </si>
  <si>
    <t>AM 22060002</t>
  </si>
  <si>
    <t>KO 1660</t>
  </si>
  <si>
    <t>010.004-22.53776987</t>
  </si>
  <si>
    <t>AM 22060003</t>
  </si>
  <si>
    <t>KO 1661</t>
  </si>
  <si>
    <t>010.004-22.53776988</t>
  </si>
  <si>
    <t>AM 22060004</t>
  </si>
  <si>
    <t>G 1673</t>
  </si>
  <si>
    <t>010.004-22.53776989</t>
  </si>
  <si>
    <t>AM 22060005</t>
  </si>
  <si>
    <t>KO 1676</t>
  </si>
  <si>
    <t>010.004-22.53776990</t>
  </si>
  <si>
    <t>AM 22060006</t>
  </si>
  <si>
    <t>KO 1693</t>
  </si>
  <si>
    <t>010.004-22.53776991</t>
  </si>
  <si>
    <t>AM 22060007</t>
  </si>
  <si>
    <t>G/I 1707</t>
  </si>
  <si>
    <t>010.004-22.53776992</t>
  </si>
  <si>
    <t>AM 22060008</t>
  </si>
  <si>
    <t>G/II 1708</t>
  </si>
  <si>
    <t>010.004-22.53776993</t>
  </si>
  <si>
    <t>AM 22060009</t>
  </si>
  <si>
    <t>KO 1709</t>
  </si>
  <si>
    <t>010.004-22.53777036</t>
  </si>
  <si>
    <t>AM 22060010</t>
  </si>
  <si>
    <t>KO 1710</t>
  </si>
  <si>
    <t>010.004-22.53776995</t>
  </si>
  <si>
    <t>AM 22060011</t>
  </si>
  <si>
    <t>KO 17I5</t>
  </si>
  <si>
    <t>010.004-22.53776996</t>
  </si>
  <si>
    <t>AM 22060012</t>
  </si>
  <si>
    <t>KO 1718</t>
  </si>
  <si>
    <t>010.004-22.53776997</t>
  </si>
  <si>
    <t>AM 22060013</t>
  </si>
  <si>
    <t>KO 1753</t>
  </si>
  <si>
    <t>01.454.876.2-533.000</t>
  </si>
  <si>
    <t>CV GANESHA</t>
  </si>
  <si>
    <t>010.004-22.53776998</t>
  </si>
  <si>
    <t>AM 22060014</t>
  </si>
  <si>
    <t>KO 1725</t>
  </si>
  <si>
    <t>010.004-22.53776999</t>
  </si>
  <si>
    <t>AM 22060015</t>
  </si>
  <si>
    <t>KO 1767</t>
  </si>
  <si>
    <t>010.004-22.53777000</t>
  </si>
  <si>
    <t>AM 22060016</t>
  </si>
  <si>
    <t>G 1722</t>
  </si>
  <si>
    <t>010.004-22.53777001</t>
  </si>
  <si>
    <t>AM 22060017</t>
  </si>
  <si>
    <t>G 1727</t>
  </si>
  <si>
    <t>010.004-22.53777002</t>
  </si>
  <si>
    <t>AM 22060018</t>
  </si>
  <si>
    <t>KO 1736</t>
  </si>
  <si>
    <t>010.004-22.53777003</t>
  </si>
  <si>
    <t>AM 22060019</t>
  </si>
  <si>
    <t>KO 1737</t>
  </si>
  <si>
    <t>010.004-22.53777004</t>
  </si>
  <si>
    <t>AM 22060020</t>
  </si>
  <si>
    <t>KO 1777</t>
  </si>
  <si>
    <t>08.887.807.9-521.000</t>
  </si>
  <si>
    <t>SANTOSO BUDIONO (ARMADA)</t>
  </si>
  <si>
    <t>010.004-22.53777005</t>
  </si>
  <si>
    <t>AM 22060021</t>
  </si>
  <si>
    <t>KO 1780</t>
  </si>
  <si>
    <t>010.004-22.53777006</t>
  </si>
  <si>
    <t>AM 22060022</t>
  </si>
  <si>
    <t>KO 1748</t>
  </si>
  <si>
    <t>010.004-22.53777007</t>
  </si>
  <si>
    <t>AM 22060023</t>
  </si>
  <si>
    <t>KO 1851</t>
  </si>
  <si>
    <t>010.004-22.53777008</t>
  </si>
  <si>
    <t>AM 22060024</t>
  </si>
  <si>
    <t>KO 1792</t>
  </si>
  <si>
    <t>010.004-22.53777009</t>
  </si>
  <si>
    <t>AM 22060025</t>
  </si>
  <si>
    <t>KO 1794</t>
  </si>
  <si>
    <t>010.004-22.53777010</t>
  </si>
  <si>
    <t>AM 22060026</t>
  </si>
  <si>
    <t>KO 1798</t>
  </si>
  <si>
    <t>010.004-22.53777011</t>
  </si>
  <si>
    <t>AM 22060027</t>
  </si>
  <si>
    <t>KO 1901</t>
  </si>
  <si>
    <t>010.004-22.53777012</t>
  </si>
  <si>
    <t>AM 22060028</t>
  </si>
  <si>
    <t>KO 1863</t>
  </si>
  <si>
    <t>010.004-22.53777013</t>
  </si>
  <si>
    <t>AM 22060029</t>
  </si>
  <si>
    <t>KO 1912</t>
  </si>
  <si>
    <t>010.004-22.53777014</t>
  </si>
  <si>
    <t>AM 22060030</t>
  </si>
  <si>
    <t>KO 1914</t>
  </si>
  <si>
    <t>010.004-22.53777015</t>
  </si>
  <si>
    <t>AM 22060031</t>
  </si>
  <si>
    <t>N 1882</t>
  </si>
  <si>
    <t>010.004-22.53777016</t>
  </si>
  <si>
    <t>AM 22060032</t>
  </si>
  <si>
    <t>N 1883</t>
  </si>
  <si>
    <t>010.004-22.53777017</t>
  </si>
  <si>
    <t>AM 22060033</t>
  </si>
  <si>
    <t>KO 1920</t>
  </si>
  <si>
    <t>010.004-22.53777018</t>
  </si>
  <si>
    <t>AM 22060034</t>
  </si>
  <si>
    <t>KO 1921</t>
  </si>
  <si>
    <t>010.004-22.53777019</t>
  </si>
  <si>
    <t>AM 22060035</t>
  </si>
  <si>
    <t>KO 1889</t>
  </si>
  <si>
    <t>010.004-22.53777020</t>
  </si>
  <si>
    <t>AM 22060036</t>
  </si>
  <si>
    <t>KO 1931</t>
  </si>
  <si>
    <t>010.004-22.53777021</t>
  </si>
  <si>
    <t>AM 22060037</t>
  </si>
  <si>
    <t>KO 1936</t>
  </si>
  <si>
    <t>010.004-22.53777022</t>
  </si>
  <si>
    <t>AM 22060038</t>
  </si>
  <si>
    <t>KO 1938</t>
  </si>
  <si>
    <t>010.004-22.53777023</t>
  </si>
  <si>
    <t>AM 22060039</t>
  </si>
  <si>
    <t>G 1945</t>
  </si>
  <si>
    <t>010.004-22.53777024</t>
  </si>
  <si>
    <t>AM 22060040</t>
  </si>
  <si>
    <t>KO 1941</t>
  </si>
  <si>
    <t>010.004-22.53777025</t>
  </si>
  <si>
    <t>AM 22060041</t>
  </si>
  <si>
    <t>G 1957</t>
  </si>
  <si>
    <t>010.004-22.53777026</t>
  </si>
  <si>
    <t>AM 22060043</t>
  </si>
  <si>
    <t>KO 1963</t>
  </si>
  <si>
    <t>010.004-22.53777027</t>
  </si>
  <si>
    <t>AM 22060044</t>
  </si>
  <si>
    <t>KO 1967</t>
  </si>
  <si>
    <t>010.004-22.53777028</t>
  </si>
  <si>
    <t>AM 22060045</t>
  </si>
  <si>
    <t>G 3004</t>
  </si>
  <si>
    <t>010.004-22.53777029</t>
  </si>
  <si>
    <t>AM 22060046</t>
  </si>
  <si>
    <t>KO 1982</t>
  </si>
  <si>
    <t>010.004-22.53777030</t>
  </si>
  <si>
    <t>AM 22060047</t>
  </si>
  <si>
    <t>G 1993</t>
  </si>
  <si>
    <t>010.004-22.53777031</t>
  </si>
  <si>
    <t>AM 22060048</t>
  </si>
  <si>
    <t>KO 3018</t>
  </si>
  <si>
    <t>010.004-22.53777032</t>
  </si>
  <si>
    <t>AM 22060049</t>
  </si>
  <si>
    <t>KO 3025</t>
  </si>
  <si>
    <t>010.004-22.53777033</t>
  </si>
  <si>
    <t>AM 22060050</t>
  </si>
  <si>
    <t>G 4309</t>
  </si>
  <si>
    <t>010.004-22.53777034</t>
  </si>
  <si>
    <t>AM 22060051</t>
  </si>
  <si>
    <t>KO 3058</t>
  </si>
  <si>
    <t>010.004-22.53777035</t>
  </si>
  <si>
    <t>AM 22060052</t>
  </si>
  <si>
    <t>KO 1655 1984 1988</t>
  </si>
  <si>
    <t>AM 22060053</t>
  </si>
  <si>
    <t>G 1597 1950 1971</t>
  </si>
  <si>
    <t>AM 22060054</t>
  </si>
  <si>
    <t>KO 1598 1677 1691</t>
  </si>
  <si>
    <t>AM 22060055</t>
  </si>
  <si>
    <t>KO 1599 3006 3020</t>
  </si>
  <si>
    <t>AM 22060056</t>
  </si>
  <si>
    <t>KO 1600 1992</t>
  </si>
  <si>
    <t>AM 22060057</t>
  </si>
  <si>
    <t>G 1656 1689 1923</t>
  </si>
  <si>
    <t>AM 22060058</t>
  </si>
  <si>
    <t>KO 1657 1672 1703</t>
  </si>
  <si>
    <t>AM 22060059</t>
  </si>
  <si>
    <t>G 1658 1669 1944</t>
  </si>
  <si>
    <t>AM 22060060</t>
  </si>
  <si>
    <t>KO 1662 1681 1690</t>
  </si>
  <si>
    <t>AM 22060061</t>
  </si>
  <si>
    <t>G 1663 1759 1946</t>
  </si>
  <si>
    <t>AM 22060062</t>
  </si>
  <si>
    <t>G 1664 1978</t>
  </si>
  <si>
    <t>AM 22060063</t>
  </si>
  <si>
    <t>G 1665</t>
  </si>
  <si>
    <t>AM 22060064</t>
  </si>
  <si>
    <t>G 1666 1857</t>
  </si>
  <si>
    <t>SUMBER MAS</t>
  </si>
  <si>
    <t>AM 22060065</t>
  </si>
  <si>
    <t>KO 1667 1761 1797</t>
  </si>
  <si>
    <t>AM 22060066</t>
  </si>
  <si>
    <t>KO 1668 1888 3001</t>
  </si>
  <si>
    <t>AM 22060067</t>
  </si>
  <si>
    <t>G 1670</t>
  </si>
  <si>
    <t>HARKAT</t>
  </si>
  <si>
    <t>AM 22060068</t>
  </si>
  <si>
    <t>G 1671 3053</t>
  </si>
  <si>
    <t>REJEKI (WINDA)</t>
  </si>
  <si>
    <t>AM 22060069</t>
  </si>
  <si>
    <t>G 1674 1704 1771</t>
  </si>
  <si>
    <t>AM 22060070</t>
  </si>
  <si>
    <t>KO 1675 1895 1930</t>
  </si>
  <si>
    <t>AM 22060071</t>
  </si>
  <si>
    <t>N 1678</t>
  </si>
  <si>
    <t>AM 22060072</t>
  </si>
  <si>
    <t>G 1679 1782 1793</t>
  </si>
  <si>
    <t>AM 22060073</t>
  </si>
  <si>
    <t>N 1680 1764 1785</t>
  </si>
  <si>
    <t>AM 22060074</t>
  </si>
  <si>
    <t>G 1682 1909 1980</t>
  </si>
  <si>
    <t>ANEKA SISWA BARU</t>
  </si>
  <si>
    <t>AM 22060075</t>
  </si>
  <si>
    <t>KO 1683 1696 1770</t>
  </si>
  <si>
    <t>AM 22060076</t>
  </si>
  <si>
    <t>G 1684 1750 1866</t>
  </si>
  <si>
    <t>AM 22060077</t>
  </si>
  <si>
    <t>KO 1685</t>
  </si>
  <si>
    <t>PANTES</t>
  </si>
  <si>
    <t>AM 22060078</t>
  </si>
  <si>
    <t>N 1686 1712 1783</t>
  </si>
  <si>
    <t>AM 22060079</t>
  </si>
  <si>
    <t>G 1688</t>
  </si>
  <si>
    <t>LANTIKYA</t>
  </si>
  <si>
    <t>AM 22060080</t>
  </si>
  <si>
    <t>KO 1687 1729 1744</t>
  </si>
  <si>
    <t>AM 22060081</t>
  </si>
  <si>
    <t>KO 1692 1763 1735</t>
  </si>
  <si>
    <t>AM 22060082</t>
  </si>
  <si>
    <t>KO 1694 1717 1916</t>
  </si>
  <si>
    <t>AM 22060083</t>
  </si>
  <si>
    <t>KO 1699 1723 1734</t>
  </si>
  <si>
    <t>AM 22060084</t>
  </si>
  <si>
    <t>G 1700</t>
  </si>
  <si>
    <t>SARJANA</t>
  </si>
  <si>
    <t>AM 22060085</t>
  </si>
  <si>
    <t>KO 0744 1619 1625</t>
  </si>
  <si>
    <t>AM 22060086</t>
  </si>
  <si>
    <t>KO 0745 0748 0749</t>
  </si>
  <si>
    <t>AM 22060087</t>
  </si>
  <si>
    <t>KO 0746 1628</t>
  </si>
  <si>
    <t>AM 22060088</t>
  </si>
  <si>
    <t>KO 0747 0750 1613</t>
  </si>
  <si>
    <t>AM 22060089</t>
  </si>
  <si>
    <t>G 1701</t>
  </si>
  <si>
    <t>AM 22060090</t>
  </si>
  <si>
    <t>G 1702</t>
  </si>
  <si>
    <t>ROYYAN</t>
  </si>
  <si>
    <t>AM 22060091</t>
  </si>
  <si>
    <t>KO 1705 1775 1749</t>
  </si>
  <si>
    <t>AM 22060092</t>
  </si>
  <si>
    <t>N 1706 1877</t>
  </si>
  <si>
    <t>SANDI</t>
  </si>
  <si>
    <t>AM 22060093</t>
  </si>
  <si>
    <t>KO 1711 1726 3015</t>
  </si>
  <si>
    <t>AM 22060094</t>
  </si>
  <si>
    <t>G 1751</t>
  </si>
  <si>
    <t>TRIO PLAZA</t>
  </si>
  <si>
    <t>AM 22060095</t>
  </si>
  <si>
    <t>KO 1752 1772 1915</t>
  </si>
  <si>
    <t>AM 22060096</t>
  </si>
  <si>
    <t>G 1754</t>
  </si>
  <si>
    <t>AM 22060097</t>
  </si>
  <si>
    <t>KO 1755 1768 1743</t>
  </si>
  <si>
    <t>AM 22060098</t>
  </si>
  <si>
    <t>N 1713 3879 1881</t>
  </si>
  <si>
    <t>GUNUNG JATI</t>
  </si>
  <si>
    <t>AM 22060099</t>
  </si>
  <si>
    <t>KO 1714</t>
  </si>
  <si>
    <t>AM 22060100</t>
  </si>
  <si>
    <t>G 1719 1905</t>
  </si>
  <si>
    <t>AULIA</t>
  </si>
  <si>
    <t>CARUBAN</t>
  </si>
  <si>
    <t>AM 22060101</t>
  </si>
  <si>
    <t>G 1720 1776</t>
  </si>
  <si>
    <t>AM 22060102</t>
  </si>
  <si>
    <t>KO 1721</t>
  </si>
  <si>
    <t>AM 22060103</t>
  </si>
  <si>
    <t>N 1757</t>
  </si>
  <si>
    <t>AM 22060104</t>
  </si>
  <si>
    <t>G 1758 1997 3027</t>
  </si>
  <si>
    <t>AM 22060105</t>
  </si>
  <si>
    <t>KO 1760 1779 1925</t>
  </si>
  <si>
    <t>AM 22060106</t>
  </si>
  <si>
    <t>G 1762 1974</t>
  </si>
  <si>
    <t>NABILA</t>
  </si>
  <si>
    <t>AM 22060107</t>
  </si>
  <si>
    <t>KO 1765 1778 1790</t>
  </si>
  <si>
    <t>AM 22060108</t>
  </si>
  <si>
    <t>KO 1766 1773 1917</t>
  </si>
  <si>
    <t>AM 22060109</t>
  </si>
  <si>
    <t>G 1769</t>
  </si>
  <si>
    <t>TIPTOP</t>
  </si>
  <si>
    <t>AM 22060110</t>
  </si>
  <si>
    <t>KO 1730 1799 1617</t>
  </si>
  <si>
    <t>AM 22060111</t>
  </si>
  <si>
    <t>N 1731 1953</t>
  </si>
  <si>
    <t>AM 22060112</t>
  </si>
  <si>
    <t>G 1732</t>
  </si>
  <si>
    <t>SINAR</t>
  </si>
  <si>
    <t>AM 22060113</t>
  </si>
  <si>
    <t>G 1733 1854 1911</t>
  </si>
  <si>
    <t>AM 22060114</t>
  </si>
  <si>
    <t>KO 1738</t>
  </si>
  <si>
    <t>AM 22060115</t>
  </si>
  <si>
    <t>G 1739</t>
  </si>
  <si>
    <t>ANEKA SERAGAM</t>
  </si>
  <si>
    <t>BLITAR</t>
  </si>
  <si>
    <t>AM 22060116</t>
  </si>
  <si>
    <t>KO 1740 1795 1876</t>
  </si>
  <si>
    <t>AM 22060117</t>
  </si>
  <si>
    <t>G 1742</t>
  </si>
  <si>
    <t>PRIMA JAYA MANDIRI</t>
  </si>
  <si>
    <t>AM 22060118</t>
  </si>
  <si>
    <t>G 1774 1951 1970</t>
  </si>
  <si>
    <t>AM 22060119</t>
  </si>
  <si>
    <t>KO 1786</t>
  </si>
  <si>
    <t>AM 22060120</t>
  </si>
  <si>
    <t>G 1788 1924 1943</t>
  </si>
  <si>
    <t>AM 22060121</t>
  </si>
  <si>
    <t>G 1789</t>
  </si>
  <si>
    <t>SISWA CEMERLANG</t>
  </si>
  <si>
    <t>KLATEN</t>
  </si>
  <si>
    <t>AM 22060122</t>
  </si>
  <si>
    <t>G 1791</t>
  </si>
  <si>
    <t>TALENTA</t>
  </si>
  <si>
    <t>AM 22060123</t>
  </si>
  <si>
    <t>N 1745 1869 1870</t>
  </si>
  <si>
    <t>D R</t>
  </si>
  <si>
    <t>AM 22060124</t>
  </si>
  <si>
    <t>KO 1746</t>
  </si>
  <si>
    <t>MURNI SPORT</t>
  </si>
  <si>
    <t>AM 22060125</t>
  </si>
  <si>
    <t>KO 1747 1862 1965</t>
  </si>
  <si>
    <t>AM 22060126</t>
  </si>
  <si>
    <t>N 1800 1903</t>
  </si>
  <si>
    <t>AM 22060127</t>
  </si>
  <si>
    <t>N 3877 1858 1878</t>
  </si>
  <si>
    <t>AM 22060128</t>
  </si>
  <si>
    <t>G 1852</t>
  </si>
  <si>
    <t>ANGKASA JAYA</t>
  </si>
  <si>
    <t>AM 22060129</t>
  </si>
  <si>
    <t>G 1853</t>
  </si>
  <si>
    <t>WIJAYA SIDOMUKTI</t>
  </si>
  <si>
    <t>AM 22060130</t>
  </si>
  <si>
    <t>G 1855</t>
  </si>
  <si>
    <t>MIROTA KAMPUS</t>
  </si>
  <si>
    <t>AM 22060131</t>
  </si>
  <si>
    <t>N 3878 1880</t>
  </si>
  <si>
    <t>KOJA</t>
  </si>
  <si>
    <t>AM 22060132</t>
  </si>
  <si>
    <t>N 3880 1879 3056</t>
  </si>
  <si>
    <t>AM 22060133</t>
  </si>
  <si>
    <t>N 3881 1886</t>
  </si>
  <si>
    <t>DUTA ILAHI</t>
  </si>
  <si>
    <t>LASEM</t>
  </si>
  <si>
    <t>AM 22060134</t>
  </si>
  <si>
    <t>KO 1859</t>
  </si>
  <si>
    <t>AM 22060135</t>
  </si>
  <si>
    <t>KO 1860 1985 1990</t>
  </si>
  <si>
    <t>AM 22060136</t>
  </si>
  <si>
    <t>N 1861</t>
  </si>
  <si>
    <t>PUTRA MURIA</t>
  </si>
  <si>
    <t>AM 22060137</t>
  </si>
  <si>
    <t>KO 1864</t>
  </si>
  <si>
    <t>AM 22060138</t>
  </si>
  <si>
    <t>KO 1865 1964</t>
  </si>
  <si>
    <t>AM 22060139</t>
  </si>
  <si>
    <t>KO 1867</t>
  </si>
  <si>
    <t>AM 22060140</t>
  </si>
  <si>
    <t>N 1871 1885 1987</t>
  </si>
  <si>
    <t>AM 22060141</t>
  </si>
  <si>
    <t>KO 1902 1872 1898</t>
  </si>
  <si>
    <t>AM 22060142</t>
  </si>
  <si>
    <t>N 1904</t>
  </si>
  <si>
    <t>AM 22060143</t>
  </si>
  <si>
    <t>G 1906</t>
  </si>
  <si>
    <t>AM 22060144</t>
  </si>
  <si>
    <t>KO 1907</t>
  </si>
  <si>
    <t>AM 22060145</t>
  </si>
  <si>
    <t>N 1908</t>
  </si>
  <si>
    <t>PENAMAS</t>
  </si>
  <si>
    <t>AM 22060146</t>
  </si>
  <si>
    <t>KO 1741 1616 1620</t>
  </si>
  <si>
    <t>AM 22060147</t>
  </si>
  <si>
    <t>KO 1910 1896 1939</t>
  </si>
  <si>
    <t>AM 22060148</t>
  </si>
  <si>
    <t>N 1913</t>
  </si>
  <si>
    <t>AM 22060149</t>
  </si>
  <si>
    <t>KO 1873 1928</t>
  </si>
  <si>
    <t>AM 22060150</t>
  </si>
  <si>
    <t>KO 1874 1894 3059</t>
  </si>
  <si>
    <t>AM 22060151</t>
  </si>
  <si>
    <t>N 1884 1960</t>
  </si>
  <si>
    <t>AM 22060152</t>
  </si>
  <si>
    <t>G 1890 1927 1998</t>
  </si>
  <si>
    <t>AM 22060153</t>
  </si>
  <si>
    <t>N 1891</t>
  </si>
  <si>
    <t>BENGAWAN MULTI TRENDING</t>
  </si>
  <si>
    <t>AM 22060154</t>
  </si>
  <si>
    <t>N 1892</t>
  </si>
  <si>
    <t>UTAMA</t>
  </si>
  <si>
    <t>AM 22060155</t>
  </si>
  <si>
    <t>KO 1897 3008</t>
  </si>
  <si>
    <t>AM 22060156</t>
  </si>
  <si>
    <t>KO 1899 1947 1979</t>
  </si>
  <si>
    <t>AM 22060157</t>
  </si>
  <si>
    <t>KO 1900</t>
  </si>
  <si>
    <t>AM 22060158</t>
  </si>
  <si>
    <t>N 1918</t>
  </si>
  <si>
    <t>MELATI</t>
  </si>
  <si>
    <t>AM 22060159</t>
  </si>
  <si>
    <t>KO 1919 1929 3007</t>
  </si>
  <si>
    <t>AM 22060160</t>
  </si>
  <si>
    <t>G 1922</t>
  </si>
  <si>
    <t>AM 22060161</t>
  </si>
  <si>
    <t>G 1926</t>
  </si>
  <si>
    <t>AM 22060162</t>
  </si>
  <si>
    <t>N 1952</t>
  </si>
  <si>
    <t>MIDANGAN</t>
  </si>
  <si>
    <t>AM 22060163</t>
  </si>
  <si>
    <t>G 1954</t>
  </si>
  <si>
    <t>AM 22060164</t>
  </si>
  <si>
    <t>G 1955 1969 1976</t>
  </si>
  <si>
    <t>AM 22060165</t>
  </si>
  <si>
    <t>G 1958</t>
  </si>
  <si>
    <t>WINARTI</t>
  </si>
  <si>
    <t>AM 22060166</t>
  </si>
  <si>
    <t>KO 1932</t>
  </si>
  <si>
    <t>AM 22060167</t>
  </si>
  <si>
    <t>G 1933</t>
  </si>
  <si>
    <t>AM 22060168</t>
  </si>
  <si>
    <t>N 1935</t>
  </si>
  <si>
    <t>AM 22060169</t>
  </si>
  <si>
    <t>KO 1937</t>
  </si>
  <si>
    <t>AM 22060170</t>
  </si>
  <si>
    <t>KO 1940 1949 1986</t>
  </si>
  <si>
    <t>AM 22060171</t>
  </si>
  <si>
    <t>G 1942</t>
  </si>
  <si>
    <t>AMY</t>
  </si>
  <si>
    <t>KARANGAWEN</t>
  </si>
  <si>
    <t>AM 22060172</t>
  </si>
  <si>
    <t>G 3002</t>
  </si>
  <si>
    <t>AM 22060173</t>
  </si>
  <si>
    <t>G 3003</t>
  </si>
  <si>
    <t>AM 22060174</t>
  </si>
  <si>
    <t>G 1956</t>
  </si>
  <si>
    <t>SANTOSO</t>
  </si>
  <si>
    <t>AM 22060175</t>
  </si>
  <si>
    <t>G 1959</t>
  </si>
  <si>
    <t>AM 22060176</t>
  </si>
  <si>
    <t>G 1962</t>
  </si>
  <si>
    <t>MOJOKERTO</t>
  </si>
  <si>
    <t>AM 22060177</t>
  </si>
  <si>
    <t>G 1966</t>
  </si>
  <si>
    <t>PUKAT MAS</t>
  </si>
  <si>
    <t>AMBARAWA</t>
  </si>
  <si>
    <t>AM 22060178</t>
  </si>
  <si>
    <t>G 1968 1977 3052</t>
  </si>
  <si>
    <t>AM 22060179</t>
  </si>
  <si>
    <t>KO 1972</t>
  </si>
  <si>
    <t>AM 22060180</t>
  </si>
  <si>
    <t>G 1695</t>
  </si>
  <si>
    <t>AM 22060181</t>
  </si>
  <si>
    <t>G 3005 1973</t>
  </si>
  <si>
    <t>AM 22060182</t>
  </si>
  <si>
    <t>KO 1975</t>
  </si>
  <si>
    <t>AM 22060183</t>
  </si>
  <si>
    <t>G 1981 1989</t>
  </si>
  <si>
    <t>AM 22060184</t>
  </si>
  <si>
    <t>KO 1983</t>
  </si>
  <si>
    <t>AM 22060185</t>
  </si>
  <si>
    <t>N 3009</t>
  </si>
  <si>
    <t>DOREMI</t>
  </si>
  <si>
    <t>AM 22060186</t>
  </si>
  <si>
    <t>KO 1991 3022 3030</t>
  </si>
  <si>
    <t>AM 22060187</t>
  </si>
  <si>
    <t>N 1994</t>
  </si>
  <si>
    <t>AM 22060188</t>
  </si>
  <si>
    <t>N 1995</t>
  </si>
  <si>
    <t>AM 22060189</t>
  </si>
  <si>
    <t>KO 1999</t>
  </si>
  <si>
    <t>AM 22060190</t>
  </si>
  <si>
    <t>G 2000</t>
  </si>
  <si>
    <t>REJEKI (KYAI MOJO)</t>
  </si>
  <si>
    <t>AM 22060191</t>
  </si>
  <si>
    <t>G 3010</t>
  </si>
  <si>
    <t>MUGI</t>
  </si>
  <si>
    <t>AM 22060192</t>
  </si>
  <si>
    <t>N 3011</t>
  </si>
  <si>
    <t>RAHARJO</t>
  </si>
  <si>
    <t>AM 22060193</t>
  </si>
  <si>
    <t>N 3012</t>
  </si>
  <si>
    <t>8 1</t>
  </si>
  <si>
    <t>GOMBONG</t>
  </si>
  <si>
    <t>AM 22060194</t>
  </si>
  <si>
    <t>G 3013</t>
  </si>
  <si>
    <t>BAHTERA</t>
  </si>
  <si>
    <t>AM 22060195</t>
  </si>
  <si>
    <t>KO 3014</t>
  </si>
  <si>
    <t>AM 22060196</t>
  </si>
  <si>
    <t>KO 3016</t>
  </si>
  <si>
    <t>AM 22060197</t>
  </si>
  <si>
    <t>G 3017</t>
  </si>
  <si>
    <t>AM 22060198</t>
  </si>
  <si>
    <t>KO 3021 3055</t>
  </si>
  <si>
    <t>AM 22060199</t>
  </si>
  <si>
    <t>G 3023</t>
  </si>
  <si>
    <t>AM 22060200</t>
  </si>
  <si>
    <t>G 3024</t>
  </si>
  <si>
    <t>AM 22060201</t>
  </si>
  <si>
    <t>G 3028</t>
  </si>
  <si>
    <t>AM 22060202</t>
  </si>
  <si>
    <t>N 3029</t>
  </si>
  <si>
    <t>ABC</t>
  </si>
  <si>
    <t>AM 22060203</t>
  </si>
  <si>
    <t>G 3051</t>
  </si>
  <si>
    <t>AM 22060204</t>
  </si>
  <si>
    <t>N 3054</t>
  </si>
  <si>
    <t>DHIAN</t>
  </si>
  <si>
    <t>AM 22060205</t>
  </si>
  <si>
    <t>KO 3057</t>
  </si>
  <si>
    <t>AM 22060206</t>
  </si>
  <si>
    <t>KO 3060</t>
  </si>
  <si>
    <t>AM 22060207</t>
  </si>
  <si>
    <t>G 3061</t>
  </si>
  <si>
    <t>ERLANGGA</t>
  </si>
  <si>
    <t>AM 22060208</t>
  </si>
  <si>
    <t>N 1247</t>
  </si>
  <si>
    <t>JAVA</t>
  </si>
  <si>
    <t>AM 22060209</t>
  </si>
  <si>
    <t>N 1474</t>
  </si>
  <si>
    <t>AM 22060210</t>
  </si>
  <si>
    <t>KO 1615</t>
  </si>
  <si>
    <t>AM 22060211</t>
  </si>
  <si>
    <t>KO 1618 1623 1629</t>
  </si>
  <si>
    <t>AM 22060212</t>
  </si>
  <si>
    <t>KO 1621 1631</t>
  </si>
  <si>
    <t>AM 22060213</t>
  </si>
  <si>
    <t>KO 1624</t>
  </si>
  <si>
    <t>AM 22060214</t>
  </si>
  <si>
    <t>KO 1626</t>
  </si>
  <si>
    <t>AM 22060215</t>
  </si>
  <si>
    <t>H 442 444</t>
  </si>
  <si>
    <t>AM 22060216</t>
  </si>
  <si>
    <t>H 601 - 650</t>
  </si>
  <si>
    <t>AM 22060217</t>
  </si>
  <si>
    <t>N 010 - 015</t>
  </si>
  <si>
    <t>AM 22060218</t>
  </si>
  <si>
    <t>N 016 - 020</t>
  </si>
  <si>
    <t>AM 22060219</t>
  </si>
  <si>
    <t>KO 0905 0901</t>
  </si>
  <si>
    <t>SAHABAT BARU</t>
  </si>
  <si>
    <t>AM 22060220</t>
  </si>
  <si>
    <t>KO 0906 0907</t>
  </si>
  <si>
    <t>AM 22060221</t>
  </si>
  <si>
    <t>KO 0908 0902 0903</t>
  </si>
  <si>
    <t>AM 22060222</t>
  </si>
  <si>
    <t>KO 0909 0904</t>
  </si>
  <si>
    <t>AM 22060223</t>
  </si>
  <si>
    <t>H 0000</t>
  </si>
  <si>
    <t>AM 22060224</t>
  </si>
  <si>
    <t>AM 22060225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</si>
</sst>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(* #,##0_);_(* \(#,##0\);_(* &quot;-&quot;_);_(@_)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Border="1" applyAlignment="1">
      <alignment horizontal="center" vertical="center"/>
    </xf>
    <xf numFmtId="41" fontId="3" fillId="0" borderId="0" xfId="1" applyNumberFormat="1" applyFont="1" applyFill="1" applyBorder="1" applyAlignment="1"/>
    <xf numFmtId="4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Border="1" applyAlignment="1"/>
    <xf numFmtId="165" fontId="0" fillId="0" borderId="0" xfId="0" applyNumberFormat="1" applyFont="1" applyFill="1" applyBorder="1" applyAlignment="1"/>
    <xf numFmtId="0" fontId="0" fillId="0" borderId="0" xfId="0" applyFont="1" applyBorder="1" applyAlignment="1">
      <alignment vertical="center"/>
    </xf>
    <xf numFmtId="164" fontId="0" fillId="0" borderId="0" xfId="0" applyNumberFormat="1" applyFill="1" applyAlignment="1"/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3" fontId="0" fillId="0" borderId="1" xfId="0" applyNumberFormat="1" applyBorder="1"/>
    <xf numFmtId="41" fontId="0" fillId="0" borderId="1" xfId="0" applyNumberForma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abSelected="1" topLeftCell="A64" workbookViewId="0">
      <selection activeCell="L66" sqref="L66"/>
    </sheetView>
  </sheetViews>
  <sheetFormatPr defaultRowHeight="15" x14ac:dyDescent="0.25"/>
  <cols>
    <col min="1" max="1" width="4.7109375" bestFit="1" customWidth="1"/>
    <col min="2" max="2" width="13.140625" customWidth="1"/>
    <col min="4" max="4" width="12.85546875" customWidth="1"/>
    <col min="8" max="8" width="10.7109375" bestFit="1" customWidth="1"/>
    <col min="9" max="9" width="11.5703125" bestFit="1" customWidth="1"/>
    <col min="10" max="10" width="15.42578125" style="3" bestFit="1" customWidth="1"/>
    <col min="11" max="11" width="13.85546875" style="3" bestFit="1" customWidth="1"/>
    <col min="12" max="12" width="14.28515625" bestFit="1" customWidth="1"/>
    <col min="17" max="17" width="15.42578125" bestFit="1" customWidth="1"/>
  </cols>
  <sheetData>
    <row r="1" spans="1:19" s="4" customFormat="1" x14ac:dyDescent="0.25">
      <c r="A1" s="4" t="s">
        <v>15</v>
      </c>
      <c r="J1" s="5" t="s">
        <v>16</v>
      </c>
      <c r="K1" s="5" t="s">
        <v>17</v>
      </c>
    </row>
    <row r="2" spans="1:19" x14ac:dyDescent="0.25">
      <c r="A2">
        <v>1</v>
      </c>
      <c r="B2" s="1" t="s">
        <v>153</v>
      </c>
      <c r="C2" s="1" t="s">
        <v>154</v>
      </c>
      <c r="D2" s="1" t="s">
        <v>155</v>
      </c>
      <c r="E2" s="1" t="s">
        <v>156</v>
      </c>
      <c r="F2" s="1">
        <v>6</v>
      </c>
      <c r="G2" s="1">
        <v>2022</v>
      </c>
      <c r="H2" s="1" t="s">
        <v>2</v>
      </c>
      <c r="I2" s="1">
        <v>1</v>
      </c>
      <c r="J2" s="2">
        <v>3861000</v>
      </c>
      <c r="K2" s="2">
        <v>424710</v>
      </c>
      <c r="L2" s="1">
        <v>0</v>
      </c>
      <c r="M2" s="1" t="s">
        <v>3</v>
      </c>
      <c r="N2" s="1" t="s">
        <v>157</v>
      </c>
      <c r="O2" s="1" t="s">
        <v>3</v>
      </c>
      <c r="P2" s="1" t="s">
        <v>4</v>
      </c>
      <c r="Q2" s="1" t="s">
        <v>158</v>
      </c>
      <c r="R2" s="1" t="s">
        <v>4</v>
      </c>
      <c r="S2" s="1" t="s">
        <v>159</v>
      </c>
    </row>
    <row r="3" spans="1:19" x14ac:dyDescent="0.25">
      <c r="A3">
        <v>2</v>
      </c>
      <c r="B3" s="1" t="s">
        <v>5</v>
      </c>
      <c r="C3" s="1" t="s">
        <v>6</v>
      </c>
      <c r="D3" s="1" t="s">
        <v>160</v>
      </c>
      <c r="E3" s="1" t="s">
        <v>161</v>
      </c>
      <c r="F3" s="1">
        <v>6</v>
      </c>
      <c r="G3" s="1">
        <v>2022</v>
      </c>
      <c r="H3" s="1" t="s">
        <v>2</v>
      </c>
      <c r="I3" s="1">
        <v>1</v>
      </c>
      <c r="J3" s="2">
        <v>16862010</v>
      </c>
      <c r="K3" s="2">
        <v>1854821</v>
      </c>
      <c r="L3" s="1">
        <v>0</v>
      </c>
      <c r="M3" s="1" t="s">
        <v>3</v>
      </c>
      <c r="N3" s="1" t="s">
        <v>157</v>
      </c>
      <c r="O3" s="1" t="s">
        <v>3</v>
      </c>
      <c r="P3" s="1" t="s">
        <v>4</v>
      </c>
      <c r="Q3" s="1" t="s">
        <v>162</v>
      </c>
      <c r="R3" s="1" t="s">
        <v>4</v>
      </c>
      <c r="S3" s="1"/>
    </row>
    <row r="4" spans="1:19" x14ac:dyDescent="0.25">
      <c r="A4">
        <v>3</v>
      </c>
      <c r="B4" s="1" t="s">
        <v>5</v>
      </c>
      <c r="C4" s="1" t="s">
        <v>6</v>
      </c>
      <c r="D4" s="1" t="s">
        <v>163</v>
      </c>
      <c r="E4" s="1" t="s">
        <v>161</v>
      </c>
      <c r="F4" s="1">
        <v>6</v>
      </c>
      <c r="G4" s="1">
        <v>2022</v>
      </c>
      <c r="H4" s="1" t="s">
        <v>2</v>
      </c>
      <c r="I4" s="1">
        <v>1</v>
      </c>
      <c r="J4" s="2">
        <v>28205942</v>
      </c>
      <c r="K4" s="2">
        <v>3102653</v>
      </c>
      <c r="L4" s="1">
        <v>0</v>
      </c>
      <c r="M4" s="1" t="s">
        <v>3</v>
      </c>
      <c r="N4" s="1" t="s">
        <v>157</v>
      </c>
      <c r="O4" s="1" t="s">
        <v>3</v>
      </c>
      <c r="P4" s="1" t="s">
        <v>4</v>
      </c>
      <c r="Q4" s="1" t="s">
        <v>164</v>
      </c>
      <c r="R4" s="1" t="s">
        <v>4</v>
      </c>
      <c r="S4" s="1"/>
    </row>
    <row r="5" spans="1:19" x14ac:dyDescent="0.25">
      <c r="A5">
        <v>4</v>
      </c>
      <c r="B5" s="1" t="s">
        <v>5</v>
      </c>
      <c r="C5" s="1" t="s">
        <v>6</v>
      </c>
      <c r="D5" s="1" t="s">
        <v>165</v>
      </c>
      <c r="E5" s="1" t="s">
        <v>161</v>
      </c>
      <c r="F5" s="1">
        <v>6</v>
      </c>
      <c r="G5" s="1">
        <v>2022</v>
      </c>
      <c r="H5" s="1" t="s">
        <v>2</v>
      </c>
      <c r="I5" s="1">
        <v>1</v>
      </c>
      <c r="J5" s="2">
        <v>21609909</v>
      </c>
      <c r="K5" s="2">
        <v>2377090</v>
      </c>
      <c r="L5" s="1">
        <v>0</v>
      </c>
      <c r="M5" s="1" t="s">
        <v>3</v>
      </c>
      <c r="N5" s="1" t="s">
        <v>157</v>
      </c>
      <c r="O5" s="1" t="s">
        <v>3</v>
      </c>
      <c r="P5" s="1" t="s">
        <v>4</v>
      </c>
      <c r="Q5" s="1" t="s">
        <v>166</v>
      </c>
      <c r="R5" s="1" t="s">
        <v>4</v>
      </c>
      <c r="S5" s="1"/>
    </row>
    <row r="6" spans="1:19" x14ac:dyDescent="0.25">
      <c r="A6">
        <v>5</v>
      </c>
      <c r="B6" s="1" t="s">
        <v>5</v>
      </c>
      <c r="C6" s="1" t="s">
        <v>6</v>
      </c>
      <c r="D6" s="1" t="s">
        <v>167</v>
      </c>
      <c r="E6" s="1" t="s">
        <v>161</v>
      </c>
      <c r="F6" s="1">
        <v>6</v>
      </c>
      <c r="G6" s="1">
        <v>2022</v>
      </c>
      <c r="H6" s="1" t="s">
        <v>2</v>
      </c>
      <c r="I6" s="1">
        <v>1</v>
      </c>
      <c r="J6" s="2">
        <v>18627891</v>
      </c>
      <c r="K6" s="2">
        <v>2049068</v>
      </c>
      <c r="L6" s="1">
        <v>0</v>
      </c>
      <c r="M6" s="1" t="s">
        <v>3</v>
      </c>
      <c r="N6" s="1" t="s">
        <v>157</v>
      </c>
      <c r="O6" s="1" t="s">
        <v>3</v>
      </c>
      <c r="P6" s="1" t="s">
        <v>4</v>
      </c>
      <c r="Q6" s="1" t="s">
        <v>168</v>
      </c>
      <c r="R6" s="1" t="s">
        <v>4</v>
      </c>
      <c r="S6" s="1"/>
    </row>
    <row r="7" spans="1:19" x14ac:dyDescent="0.25">
      <c r="A7">
        <v>6</v>
      </c>
      <c r="B7" s="1" t="s">
        <v>5</v>
      </c>
      <c r="C7" s="1" t="s">
        <v>6</v>
      </c>
      <c r="D7" s="1" t="s">
        <v>169</v>
      </c>
      <c r="E7" s="1" t="s">
        <v>161</v>
      </c>
      <c r="F7" s="1">
        <v>6</v>
      </c>
      <c r="G7" s="1">
        <v>2022</v>
      </c>
      <c r="H7" s="1" t="s">
        <v>2</v>
      </c>
      <c r="I7" s="1">
        <v>1</v>
      </c>
      <c r="J7" s="2">
        <v>11164472</v>
      </c>
      <c r="K7" s="2">
        <v>1228091</v>
      </c>
      <c r="L7" s="1">
        <v>0</v>
      </c>
      <c r="M7" s="1" t="s">
        <v>3</v>
      </c>
      <c r="N7" s="1" t="s">
        <v>157</v>
      </c>
      <c r="O7" s="1" t="s">
        <v>3</v>
      </c>
      <c r="P7" s="1" t="s">
        <v>4</v>
      </c>
      <c r="Q7" s="1" t="s">
        <v>170</v>
      </c>
      <c r="R7" s="1" t="s">
        <v>4</v>
      </c>
      <c r="S7" s="1"/>
    </row>
    <row r="8" spans="1:19" x14ac:dyDescent="0.25">
      <c r="A8">
        <v>7</v>
      </c>
      <c r="B8" s="1" t="s">
        <v>0</v>
      </c>
      <c r="C8" s="1" t="s">
        <v>1</v>
      </c>
      <c r="D8" s="1" t="s">
        <v>171</v>
      </c>
      <c r="E8" s="1" t="s">
        <v>161</v>
      </c>
      <c r="F8" s="1">
        <v>6</v>
      </c>
      <c r="G8" s="1">
        <v>2022</v>
      </c>
      <c r="H8" s="1" t="s">
        <v>2</v>
      </c>
      <c r="I8" s="1">
        <v>1</v>
      </c>
      <c r="J8" s="2">
        <v>3127297</v>
      </c>
      <c r="K8" s="2">
        <v>344002</v>
      </c>
      <c r="L8" s="1">
        <v>0</v>
      </c>
      <c r="M8" s="1" t="s">
        <v>3</v>
      </c>
      <c r="N8" s="1" t="s">
        <v>157</v>
      </c>
      <c r="O8" s="1" t="s">
        <v>3</v>
      </c>
      <c r="P8" s="1" t="s">
        <v>4</v>
      </c>
      <c r="Q8" s="1" t="s">
        <v>172</v>
      </c>
      <c r="R8" s="1" t="s">
        <v>4</v>
      </c>
      <c r="S8" s="1"/>
    </row>
    <row r="9" spans="1:19" x14ac:dyDescent="0.25">
      <c r="A9">
        <v>8</v>
      </c>
      <c r="B9" s="1" t="s">
        <v>5</v>
      </c>
      <c r="C9" s="1" t="s">
        <v>6</v>
      </c>
      <c r="D9" s="1" t="s">
        <v>173</v>
      </c>
      <c r="E9" s="1" t="s">
        <v>174</v>
      </c>
      <c r="F9" s="1">
        <v>6</v>
      </c>
      <c r="G9" s="1">
        <v>2022</v>
      </c>
      <c r="H9" s="1" t="s">
        <v>2</v>
      </c>
      <c r="I9" s="1">
        <v>1</v>
      </c>
      <c r="J9" s="2">
        <v>14213189</v>
      </c>
      <c r="K9" s="2">
        <v>1563450</v>
      </c>
      <c r="L9" s="1">
        <v>0</v>
      </c>
      <c r="M9" s="1" t="s">
        <v>3</v>
      </c>
      <c r="N9" s="1" t="s">
        <v>157</v>
      </c>
      <c r="O9" s="1" t="s">
        <v>3</v>
      </c>
      <c r="P9" s="1" t="s">
        <v>4</v>
      </c>
      <c r="Q9" s="1" t="s">
        <v>175</v>
      </c>
      <c r="R9" s="1" t="s">
        <v>4</v>
      </c>
      <c r="S9" s="1"/>
    </row>
    <row r="10" spans="1:19" x14ac:dyDescent="0.25">
      <c r="A10">
        <v>9</v>
      </c>
      <c r="B10" s="1" t="s">
        <v>0</v>
      </c>
      <c r="C10" s="1" t="s">
        <v>1</v>
      </c>
      <c r="D10" s="1" t="s">
        <v>176</v>
      </c>
      <c r="E10" s="1" t="s">
        <v>174</v>
      </c>
      <c r="F10" s="1">
        <v>6</v>
      </c>
      <c r="G10" s="1">
        <v>2022</v>
      </c>
      <c r="H10" s="1" t="s">
        <v>2</v>
      </c>
      <c r="I10" s="1">
        <v>1</v>
      </c>
      <c r="J10" s="2">
        <v>4490397</v>
      </c>
      <c r="K10" s="2">
        <v>493943</v>
      </c>
      <c r="L10" s="1">
        <v>0</v>
      </c>
      <c r="M10" s="1" t="s">
        <v>3</v>
      </c>
      <c r="N10" s="1" t="s">
        <v>177</v>
      </c>
      <c r="O10" s="1" t="s">
        <v>3</v>
      </c>
      <c r="P10" s="1" t="s">
        <v>4</v>
      </c>
      <c r="Q10" s="1" t="s">
        <v>178</v>
      </c>
      <c r="R10" s="1" t="s">
        <v>4</v>
      </c>
      <c r="S10" s="1"/>
    </row>
    <row r="11" spans="1:19" x14ac:dyDescent="0.25">
      <c r="A11">
        <v>10</v>
      </c>
      <c r="B11" s="1" t="s">
        <v>179</v>
      </c>
      <c r="C11" s="1" t="s">
        <v>180</v>
      </c>
      <c r="D11" s="1" t="s">
        <v>181</v>
      </c>
      <c r="E11" s="1" t="s">
        <v>174</v>
      </c>
      <c r="F11" s="1">
        <v>6</v>
      </c>
      <c r="G11" s="1">
        <v>2022</v>
      </c>
      <c r="H11" s="1" t="s">
        <v>2</v>
      </c>
      <c r="I11" s="1">
        <v>1</v>
      </c>
      <c r="J11" s="2">
        <v>24324324</v>
      </c>
      <c r="K11" s="2">
        <v>2675676</v>
      </c>
      <c r="L11" s="1">
        <v>0</v>
      </c>
      <c r="M11" s="1" t="s">
        <v>3</v>
      </c>
      <c r="N11" s="1" t="s">
        <v>177</v>
      </c>
      <c r="O11" s="1" t="s">
        <v>3</v>
      </c>
      <c r="P11" s="1" t="s">
        <v>4</v>
      </c>
      <c r="Q11" s="1" t="s">
        <v>182</v>
      </c>
      <c r="R11" s="1" t="s">
        <v>4</v>
      </c>
      <c r="S11" s="1"/>
    </row>
    <row r="12" spans="1:19" x14ac:dyDescent="0.25">
      <c r="A12">
        <v>11</v>
      </c>
      <c r="B12" s="1" t="s">
        <v>11</v>
      </c>
      <c r="C12" s="1" t="s">
        <v>12</v>
      </c>
      <c r="D12" s="1" t="s">
        <v>183</v>
      </c>
      <c r="E12" s="1" t="s">
        <v>174</v>
      </c>
      <c r="F12" s="1">
        <v>6</v>
      </c>
      <c r="G12" s="1">
        <v>2022</v>
      </c>
      <c r="H12" s="1" t="s">
        <v>2</v>
      </c>
      <c r="I12" s="1">
        <v>1</v>
      </c>
      <c r="J12" s="2">
        <v>3954054</v>
      </c>
      <c r="K12" s="2">
        <v>434945</v>
      </c>
      <c r="L12" s="1">
        <v>0</v>
      </c>
      <c r="M12" s="1" t="s">
        <v>3</v>
      </c>
      <c r="N12" s="1" t="s">
        <v>177</v>
      </c>
      <c r="O12" s="1" t="s">
        <v>3</v>
      </c>
      <c r="P12" s="1" t="s">
        <v>4</v>
      </c>
      <c r="Q12" s="1" t="s">
        <v>184</v>
      </c>
      <c r="R12" s="1" t="s">
        <v>4</v>
      </c>
      <c r="S12" s="1"/>
    </row>
    <row r="13" spans="1:19" x14ac:dyDescent="0.25">
      <c r="A13">
        <v>12</v>
      </c>
      <c r="B13" s="1" t="s">
        <v>5</v>
      </c>
      <c r="C13" s="1" t="s">
        <v>6</v>
      </c>
      <c r="D13" s="1" t="s">
        <v>185</v>
      </c>
      <c r="E13" s="1" t="s">
        <v>186</v>
      </c>
      <c r="F13" s="1">
        <v>6</v>
      </c>
      <c r="G13" s="1">
        <v>2022</v>
      </c>
      <c r="H13" s="1" t="s">
        <v>2</v>
      </c>
      <c r="I13" s="1">
        <v>1</v>
      </c>
      <c r="J13" s="2">
        <v>22305016</v>
      </c>
      <c r="K13" s="2">
        <v>2453551</v>
      </c>
      <c r="L13" s="1">
        <v>0</v>
      </c>
      <c r="M13" s="1" t="s">
        <v>3</v>
      </c>
      <c r="N13" s="1" t="s">
        <v>177</v>
      </c>
      <c r="O13" s="1" t="s">
        <v>3</v>
      </c>
      <c r="P13" s="1" t="s">
        <v>4</v>
      </c>
      <c r="Q13" s="1" t="s">
        <v>187</v>
      </c>
      <c r="R13" s="1" t="s">
        <v>4</v>
      </c>
      <c r="S13" s="1"/>
    </row>
    <row r="14" spans="1:19" x14ac:dyDescent="0.25">
      <c r="A14">
        <v>13</v>
      </c>
      <c r="B14" s="1" t="s">
        <v>0</v>
      </c>
      <c r="C14" s="1" t="s">
        <v>1</v>
      </c>
      <c r="D14" s="1" t="s">
        <v>188</v>
      </c>
      <c r="E14" s="1" t="s">
        <v>186</v>
      </c>
      <c r="F14" s="1">
        <v>6</v>
      </c>
      <c r="G14" s="1">
        <v>2022</v>
      </c>
      <c r="H14" s="1" t="s">
        <v>2</v>
      </c>
      <c r="I14" s="1">
        <v>1</v>
      </c>
      <c r="J14" s="2">
        <v>4304527</v>
      </c>
      <c r="K14" s="2">
        <v>473497</v>
      </c>
      <c r="L14" s="1">
        <v>0</v>
      </c>
      <c r="M14" s="1" t="s">
        <v>3</v>
      </c>
      <c r="N14" s="1" t="s">
        <v>177</v>
      </c>
      <c r="O14" s="1" t="s">
        <v>3</v>
      </c>
      <c r="P14" s="1" t="s">
        <v>4</v>
      </c>
      <c r="Q14" s="1" t="s">
        <v>189</v>
      </c>
      <c r="R14" s="1" t="s">
        <v>4</v>
      </c>
      <c r="S14" s="1"/>
    </row>
    <row r="15" spans="1:19" x14ac:dyDescent="0.25">
      <c r="A15">
        <v>14</v>
      </c>
      <c r="B15" s="1" t="s">
        <v>5</v>
      </c>
      <c r="C15" s="1" t="s">
        <v>6</v>
      </c>
      <c r="D15" s="1" t="s">
        <v>190</v>
      </c>
      <c r="E15" s="1" t="s">
        <v>191</v>
      </c>
      <c r="F15" s="1">
        <v>6</v>
      </c>
      <c r="G15" s="1">
        <v>2022</v>
      </c>
      <c r="H15" s="1" t="s">
        <v>2</v>
      </c>
      <c r="I15" s="1">
        <v>1</v>
      </c>
      <c r="J15" s="2">
        <v>23598918</v>
      </c>
      <c r="K15" s="2">
        <v>2595881</v>
      </c>
      <c r="L15" s="1">
        <v>0</v>
      </c>
      <c r="M15" s="1" t="s">
        <v>3</v>
      </c>
      <c r="N15" s="1" t="s">
        <v>177</v>
      </c>
      <c r="O15" s="1" t="s">
        <v>3</v>
      </c>
      <c r="P15" s="1" t="s">
        <v>4</v>
      </c>
      <c r="Q15" s="1" t="s">
        <v>192</v>
      </c>
      <c r="R15" s="1" t="s">
        <v>4</v>
      </c>
      <c r="S15" s="1"/>
    </row>
    <row r="16" spans="1:19" x14ac:dyDescent="0.25">
      <c r="A16">
        <v>15</v>
      </c>
      <c r="B16" s="1" t="s">
        <v>0</v>
      </c>
      <c r="C16" s="1" t="s">
        <v>1</v>
      </c>
      <c r="D16" s="1" t="s">
        <v>193</v>
      </c>
      <c r="E16" s="1" t="s">
        <v>191</v>
      </c>
      <c r="F16" s="1">
        <v>6</v>
      </c>
      <c r="G16" s="1">
        <v>2022</v>
      </c>
      <c r="H16" s="1" t="s">
        <v>2</v>
      </c>
      <c r="I16" s="1">
        <v>1</v>
      </c>
      <c r="J16" s="2">
        <v>67137291</v>
      </c>
      <c r="K16" s="2">
        <v>7385102</v>
      </c>
      <c r="L16" s="1">
        <v>0</v>
      </c>
      <c r="M16" s="1" t="s">
        <v>3</v>
      </c>
      <c r="N16" s="1" t="s">
        <v>177</v>
      </c>
      <c r="O16" s="1" t="s">
        <v>3</v>
      </c>
      <c r="P16" s="1" t="s">
        <v>4</v>
      </c>
      <c r="Q16" s="1" t="s">
        <v>194</v>
      </c>
      <c r="R16" s="1" t="s">
        <v>4</v>
      </c>
      <c r="S16" s="1"/>
    </row>
    <row r="17" spans="1:19" x14ac:dyDescent="0.25">
      <c r="A17">
        <v>16</v>
      </c>
      <c r="B17" s="1" t="s">
        <v>0</v>
      </c>
      <c r="C17" s="1" t="s">
        <v>1</v>
      </c>
      <c r="D17" s="1" t="s">
        <v>195</v>
      </c>
      <c r="E17" s="1" t="s">
        <v>191</v>
      </c>
      <c r="F17" s="1">
        <v>6</v>
      </c>
      <c r="G17" s="1">
        <v>2022</v>
      </c>
      <c r="H17" s="1" t="s">
        <v>2</v>
      </c>
      <c r="I17" s="1">
        <v>1</v>
      </c>
      <c r="J17" s="2">
        <v>59593885</v>
      </c>
      <c r="K17" s="2">
        <v>6555327</v>
      </c>
      <c r="L17" s="1">
        <v>0</v>
      </c>
      <c r="M17" s="1" t="s">
        <v>3</v>
      </c>
      <c r="N17" s="1" t="s">
        <v>177</v>
      </c>
      <c r="O17" s="1" t="s">
        <v>3</v>
      </c>
      <c r="P17" s="1" t="s">
        <v>4</v>
      </c>
      <c r="Q17" s="1" t="s">
        <v>196</v>
      </c>
      <c r="R17" s="1" t="s">
        <v>4</v>
      </c>
      <c r="S17" s="1"/>
    </row>
    <row r="18" spans="1:19" x14ac:dyDescent="0.25">
      <c r="A18">
        <v>17</v>
      </c>
      <c r="B18" s="1" t="s">
        <v>5</v>
      </c>
      <c r="C18" s="1" t="s">
        <v>6</v>
      </c>
      <c r="D18" s="1" t="s">
        <v>197</v>
      </c>
      <c r="E18" s="1" t="s">
        <v>198</v>
      </c>
      <c r="F18" s="1">
        <v>6</v>
      </c>
      <c r="G18" s="1">
        <v>2022</v>
      </c>
      <c r="H18" s="1" t="s">
        <v>2</v>
      </c>
      <c r="I18" s="1">
        <v>1</v>
      </c>
      <c r="J18" s="2">
        <v>13120580</v>
      </c>
      <c r="K18" s="2">
        <v>1443263</v>
      </c>
      <c r="L18" s="1">
        <v>0</v>
      </c>
      <c r="M18" s="1" t="s">
        <v>3</v>
      </c>
      <c r="N18" s="1" t="s">
        <v>177</v>
      </c>
      <c r="O18" s="1" t="s">
        <v>3</v>
      </c>
      <c r="P18" s="1" t="s">
        <v>4</v>
      </c>
      <c r="Q18" s="1" t="s">
        <v>199</v>
      </c>
      <c r="R18" s="1" t="s">
        <v>4</v>
      </c>
      <c r="S18" s="1"/>
    </row>
    <row r="19" spans="1:19" x14ac:dyDescent="0.25">
      <c r="A19">
        <v>18</v>
      </c>
      <c r="B19" s="1" t="s">
        <v>0</v>
      </c>
      <c r="C19" s="1" t="s">
        <v>1</v>
      </c>
      <c r="D19" s="1" t="s">
        <v>200</v>
      </c>
      <c r="E19" s="1" t="s">
        <v>198</v>
      </c>
      <c r="F19" s="1">
        <v>6</v>
      </c>
      <c r="G19" s="1">
        <v>2022</v>
      </c>
      <c r="H19" s="1" t="s">
        <v>2</v>
      </c>
      <c r="I19" s="1">
        <v>1</v>
      </c>
      <c r="J19" s="2">
        <v>1325506</v>
      </c>
      <c r="K19" s="2">
        <v>145805</v>
      </c>
      <c r="L19" s="1">
        <v>0</v>
      </c>
      <c r="M19" s="1" t="s">
        <v>3</v>
      </c>
      <c r="N19" s="1" t="s">
        <v>201</v>
      </c>
      <c r="O19" s="1" t="s">
        <v>3</v>
      </c>
      <c r="P19" s="1" t="s">
        <v>4</v>
      </c>
      <c r="Q19" s="1" t="s">
        <v>202</v>
      </c>
      <c r="R19" s="1" t="s">
        <v>4</v>
      </c>
      <c r="S19" s="1"/>
    </row>
    <row r="20" spans="1:19" x14ac:dyDescent="0.25">
      <c r="A20">
        <v>19</v>
      </c>
      <c r="B20" s="1" t="s">
        <v>0</v>
      </c>
      <c r="C20" s="1" t="s">
        <v>1</v>
      </c>
      <c r="D20" s="1" t="s">
        <v>203</v>
      </c>
      <c r="E20" s="1" t="s">
        <v>204</v>
      </c>
      <c r="F20" s="1">
        <v>6</v>
      </c>
      <c r="G20" s="1">
        <v>2022</v>
      </c>
      <c r="H20" s="1" t="s">
        <v>2</v>
      </c>
      <c r="I20" s="1">
        <v>1</v>
      </c>
      <c r="J20" s="2">
        <v>17669229</v>
      </c>
      <c r="K20" s="2">
        <v>1943615</v>
      </c>
      <c r="L20" s="1">
        <v>0</v>
      </c>
      <c r="M20" s="1" t="s">
        <v>3</v>
      </c>
      <c r="N20" s="1" t="s">
        <v>201</v>
      </c>
      <c r="O20" s="1" t="s">
        <v>3</v>
      </c>
      <c r="P20" s="1" t="s">
        <v>4</v>
      </c>
      <c r="Q20" s="1" t="s">
        <v>205</v>
      </c>
      <c r="R20" s="1" t="s">
        <v>4</v>
      </c>
      <c r="S20" s="1"/>
    </row>
    <row r="21" spans="1:19" x14ac:dyDescent="0.25">
      <c r="A21">
        <v>20</v>
      </c>
      <c r="B21" s="1" t="s">
        <v>0</v>
      </c>
      <c r="C21" s="1" t="s">
        <v>1</v>
      </c>
      <c r="D21" s="1" t="s">
        <v>206</v>
      </c>
      <c r="E21" s="1" t="s">
        <v>204</v>
      </c>
      <c r="F21" s="1">
        <v>6</v>
      </c>
      <c r="G21" s="1">
        <v>2022</v>
      </c>
      <c r="H21" s="1" t="s">
        <v>2</v>
      </c>
      <c r="I21" s="1">
        <v>1</v>
      </c>
      <c r="J21" s="2">
        <v>7988986</v>
      </c>
      <c r="K21" s="2">
        <v>878788</v>
      </c>
      <c r="L21" s="1">
        <v>0</v>
      </c>
      <c r="M21" s="1" t="s">
        <v>3</v>
      </c>
      <c r="N21" s="1" t="s">
        <v>201</v>
      </c>
      <c r="O21" s="1" t="s">
        <v>3</v>
      </c>
      <c r="P21" s="1" t="s">
        <v>4</v>
      </c>
      <c r="Q21" s="1" t="s">
        <v>207</v>
      </c>
      <c r="R21" s="1" t="s">
        <v>4</v>
      </c>
      <c r="S21" s="1"/>
    </row>
    <row r="22" spans="1:19" x14ac:dyDescent="0.25">
      <c r="A22">
        <v>21</v>
      </c>
      <c r="B22" s="1" t="s">
        <v>0</v>
      </c>
      <c r="C22" s="1" t="s">
        <v>1</v>
      </c>
      <c r="D22" s="1" t="s">
        <v>208</v>
      </c>
      <c r="E22" s="1" t="s">
        <v>204</v>
      </c>
      <c r="F22" s="1">
        <v>6</v>
      </c>
      <c r="G22" s="1">
        <v>2022</v>
      </c>
      <c r="H22" s="1" t="s">
        <v>2</v>
      </c>
      <c r="I22" s="1">
        <v>1</v>
      </c>
      <c r="J22" s="2">
        <v>11234081</v>
      </c>
      <c r="K22" s="2">
        <v>1235748</v>
      </c>
      <c r="L22" s="1">
        <v>0</v>
      </c>
      <c r="M22" s="1" t="s">
        <v>3</v>
      </c>
      <c r="N22" s="1" t="s">
        <v>201</v>
      </c>
      <c r="O22" s="1" t="s">
        <v>3</v>
      </c>
      <c r="P22" s="1" t="s">
        <v>4</v>
      </c>
      <c r="Q22" s="1" t="s">
        <v>209</v>
      </c>
      <c r="R22" s="1" t="s">
        <v>4</v>
      </c>
      <c r="S22" s="1"/>
    </row>
    <row r="23" spans="1:19" x14ac:dyDescent="0.25">
      <c r="A23">
        <v>22</v>
      </c>
      <c r="B23" s="1" t="s">
        <v>0</v>
      </c>
      <c r="C23" s="1" t="s">
        <v>1</v>
      </c>
      <c r="D23" s="1" t="s">
        <v>210</v>
      </c>
      <c r="E23" s="1" t="s">
        <v>204</v>
      </c>
      <c r="F23" s="1">
        <v>6</v>
      </c>
      <c r="G23" s="1">
        <v>2022</v>
      </c>
      <c r="H23" s="1" t="s">
        <v>2</v>
      </c>
      <c r="I23" s="1">
        <v>1</v>
      </c>
      <c r="J23" s="2">
        <v>11278939</v>
      </c>
      <c r="K23" s="2">
        <v>1240683</v>
      </c>
      <c r="L23" s="1">
        <v>0</v>
      </c>
      <c r="M23" s="1" t="s">
        <v>3</v>
      </c>
      <c r="N23" s="1" t="s">
        <v>201</v>
      </c>
      <c r="O23" s="1" t="s">
        <v>3</v>
      </c>
      <c r="P23" s="1" t="s">
        <v>4</v>
      </c>
      <c r="Q23" s="1" t="s">
        <v>211</v>
      </c>
      <c r="R23" s="1" t="s">
        <v>4</v>
      </c>
      <c r="S23" s="1"/>
    </row>
    <row r="24" spans="1:19" x14ac:dyDescent="0.25">
      <c r="A24">
        <v>23</v>
      </c>
      <c r="B24" s="1" t="s">
        <v>5</v>
      </c>
      <c r="C24" s="1" t="s">
        <v>6</v>
      </c>
      <c r="D24" s="1" t="s">
        <v>212</v>
      </c>
      <c r="E24" s="1" t="s">
        <v>213</v>
      </c>
      <c r="F24" s="1">
        <v>6</v>
      </c>
      <c r="G24" s="1">
        <v>2022</v>
      </c>
      <c r="H24" s="1" t="s">
        <v>2</v>
      </c>
      <c r="I24" s="1">
        <v>1</v>
      </c>
      <c r="J24" s="2">
        <v>10789102</v>
      </c>
      <c r="K24" s="2">
        <v>1186801</v>
      </c>
      <c r="L24" s="1">
        <v>0</v>
      </c>
      <c r="M24" s="1" t="s">
        <v>3</v>
      </c>
      <c r="N24" s="1" t="s">
        <v>201</v>
      </c>
      <c r="O24" s="1" t="s">
        <v>3</v>
      </c>
      <c r="P24" s="1" t="s">
        <v>4</v>
      </c>
      <c r="Q24" s="1" t="s">
        <v>214</v>
      </c>
      <c r="R24" s="1" t="s">
        <v>4</v>
      </c>
      <c r="S24" s="1"/>
    </row>
    <row r="25" spans="1:19" x14ac:dyDescent="0.25">
      <c r="A25">
        <v>24</v>
      </c>
      <c r="B25" s="1" t="s">
        <v>0</v>
      </c>
      <c r="C25" s="1" t="s">
        <v>1</v>
      </c>
      <c r="D25" s="1" t="s">
        <v>215</v>
      </c>
      <c r="E25" s="1" t="s">
        <v>213</v>
      </c>
      <c r="F25" s="1">
        <v>6</v>
      </c>
      <c r="G25" s="1">
        <v>2022</v>
      </c>
      <c r="H25" s="1" t="s">
        <v>2</v>
      </c>
      <c r="I25" s="1">
        <v>1</v>
      </c>
      <c r="J25" s="2">
        <v>739459</v>
      </c>
      <c r="K25" s="2">
        <v>81340</v>
      </c>
      <c r="L25" s="1">
        <v>0</v>
      </c>
      <c r="M25" s="1" t="s">
        <v>3</v>
      </c>
      <c r="N25" s="1" t="s">
        <v>201</v>
      </c>
      <c r="O25" s="1" t="s">
        <v>3</v>
      </c>
      <c r="P25" s="1" t="s">
        <v>4</v>
      </c>
      <c r="Q25" s="1" t="s">
        <v>216</v>
      </c>
      <c r="R25" s="1" t="s">
        <v>4</v>
      </c>
      <c r="S25" s="1"/>
    </row>
    <row r="26" spans="1:19" x14ac:dyDescent="0.25">
      <c r="A26">
        <v>25</v>
      </c>
      <c r="B26" s="1" t="s">
        <v>0</v>
      </c>
      <c r="C26" s="1" t="s">
        <v>1</v>
      </c>
      <c r="D26" s="1" t="s">
        <v>217</v>
      </c>
      <c r="E26" s="1" t="s">
        <v>213</v>
      </c>
      <c r="F26" s="1">
        <v>6</v>
      </c>
      <c r="G26" s="1">
        <v>2022</v>
      </c>
      <c r="H26" s="1" t="s">
        <v>2</v>
      </c>
      <c r="I26" s="1">
        <v>1</v>
      </c>
      <c r="J26" s="2">
        <v>7950344</v>
      </c>
      <c r="K26" s="2">
        <v>874537</v>
      </c>
      <c r="L26" s="1">
        <v>0</v>
      </c>
      <c r="M26" s="1" t="s">
        <v>3</v>
      </c>
      <c r="N26" s="1" t="s">
        <v>201</v>
      </c>
      <c r="O26" s="1" t="s">
        <v>3</v>
      </c>
      <c r="P26" s="1" t="s">
        <v>4</v>
      </c>
      <c r="Q26" s="1" t="s">
        <v>218</v>
      </c>
      <c r="R26" s="1" t="s">
        <v>4</v>
      </c>
      <c r="S26" s="1"/>
    </row>
    <row r="27" spans="1:19" x14ac:dyDescent="0.25">
      <c r="A27">
        <v>26</v>
      </c>
      <c r="B27" s="1" t="s">
        <v>0</v>
      </c>
      <c r="C27" s="1" t="s">
        <v>1</v>
      </c>
      <c r="D27" s="1" t="s">
        <v>219</v>
      </c>
      <c r="E27" s="1" t="s">
        <v>213</v>
      </c>
      <c r="F27" s="1">
        <v>6</v>
      </c>
      <c r="G27" s="1">
        <v>2022</v>
      </c>
      <c r="H27" s="1" t="s">
        <v>2</v>
      </c>
      <c r="I27" s="1">
        <v>1</v>
      </c>
      <c r="J27" s="2">
        <v>69321756</v>
      </c>
      <c r="K27" s="2">
        <v>7625393</v>
      </c>
      <c r="L27" s="1">
        <v>0</v>
      </c>
      <c r="M27" s="1" t="s">
        <v>3</v>
      </c>
      <c r="N27" s="1" t="s">
        <v>201</v>
      </c>
      <c r="O27" s="1" t="s">
        <v>3</v>
      </c>
      <c r="P27" s="1" t="s">
        <v>4</v>
      </c>
      <c r="Q27" s="1" t="s">
        <v>220</v>
      </c>
      <c r="R27" s="1" t="s">
        <v>4</v>
      </c>
      <c r="S27" s="1"/>
    </row>
    <row r="28" spans="1:19" x14ac:dyDescent="0.25">
      <c r="A28">
        <v>27</v>
      </c>
      <c r="B28" s="1" t="s">
        <v>5</v>
      </c>
      <c r="C28" s="1" t="s">
        <v>6</v>
      </c>
      <c r="D28" s="1" t="s">
        <v>221</v>
      </c>
      <c r="E28" s="1" t="s">
        <v>222</v>
      </c>
      <c r="F28" s="1">
        <v>6</v>
      </c>
      <c r="G28" s="1">
        <v>2022</v>
      </c>
      <c r="H28" s="1" t="s">
        <v>2</v>
      </c>
      <c r="I28" s="1">
        <v>1</v>
      </c>
      <c r="J28" s="2">
        <v>7901600</v>
      </c>
      <c r="K28" s="2">
        <v>869176</v>
      </c>
      <c r="L28" s="1">
        <v>0</v>
      </c>
      <c r="M28" s="1" t="s">
        <v>3</v>
      </c>
      <c r="N28" s="1" t="s">
        <v>201</v>
      </c>
      <c r="O28" s="1" t="s">
        <v>3</v>
      </c>
      <c r="P28" s="1" t="s">
        <v>4</v>
      </c>
      <c r="Q28" s="1" t="s">
        <v>223</v>
      </c>
      <c r="R28" s="1" t="s">
        <v>4</v>
      </c>
      <c r="S28" s="1"/>
    </row>
    <row r="29" spans="1:19" x14ac:dyDescent="0.25">
      <c r="A29">
        <v>28</v>
      </c>
      <c r="B29" s="1" t="s">
        <v>0</v>
      </c>
      <c r="C29" s="1" t="s">
        <v>1</v>
      </c>
      <c r="D29" s="1" t="s">
        <v>224</v>
      </c>
      <c r="E29" s="1" t="s">
        <v>222</v>
      </c>
      <c r="F29" s="1">
        <v>6</v>
      </c>
      <c r="G29" s="1">
        <v>2022</v>
      </c>
      <c r="H29" s="1" t="s">
        <v>2</v>
      </c>
      <c r="I29" s="1">
        <v>1</v>
      </c>
      <c r="J29" s="2">
        <v>13708885</v>
      </c>
      <c r="K29" s="2">
        <v>1507977</v>
      </c>
      <c r="L29" s="1">
        <v>0</v>
      </c>
      <c r="M29" s="1" t="s">
        <v>3</v>
      </c>
      <c r="N29" s="1" t="s">
        <v>225</v>
      </c>
      <c r="O29" s="1" t="s">
        <v>3</v>
      </c>
      <c r="P29" s="1" t="s">
        <v>4</v>
      </c>
      <c r="Q29" s="1" t="s">
        <v>226</v>
      </c>
      <c r="R29" s="1" t="s">
        <v>4</v>
      </c>
      <c r="S29" s="1"/>
    </row>
    <row r="30" spans="1:19" x14ac:dyDescent="0.25">
      <c r="A30">
        <v>29</v>
      </c>
      <c r="B30" s="1" t="s">
        <v>5</v>
      </c>
      <c r="C30" s="1" t="s">
        <v>6</v>
      </c>
      <c r="D30" s="1" t="s">
        <v>227</v>
      </c>
      <c r="E30" s="1" t="s">
        <v>228</v>
      </c>
      <c r="F30" s="1">
        <v>6</v>
      </c>
      <c r="G30" s="1">
        <v>2022</v>
      </c>
      <c r="H30" s="1" t="s">
        <v>2</v>
      </c>
      <c r="I30" s="1">
        <v>1</v>
      </c>
      <c r="J30" s="2">
        <v>34496594</v>
      </c>
      <c r="K30" s="2">
        <v>3794625</v>
      </c>
      <c r="L30" s="1">
        <v>0</v>
      </c>
      <c r="M30" s="1" t="s">
        <v>3</v>
      </c>
      <c r="N30" s="1" t="s">
        <v>225</v>
      </c>
      <c r="O30" s="1" t="s">
        <v>3</v>
      </c>
      <c r="P30" s="1" t="s">
        <v>4</v>
      </c>
      <c r="Q30" s="1" t="s">
        <v>229</v>
      </c>
      <c r="R30" s="1" t="s">
        <v>4</v>
      </c>
      <c r="S30" s="1"/>
    </row>
    <row r="31" spans="1:19" x14ac:dyDescent="0.25">
      <c r="A31">
        <v>30</v>
      </c>
      <c r="B31" s="1" t="s">
        <v>0</v>
      </c>
      <c r="C31" s="1" t="s">
        <v>1</v>
      </c>
      <c r="D31" s="1" t="s">
        <v>230</v>
      </c>
      <c r="E31" s="1" t="s">
        <v>231</v>
      </c>
      <c r="F31" s="1">
        <v>6</v>
      </c>
      <c r="G31" s="1">
        <v>2022</v>
      </c>
      <c r="H31" s="1" t="s">
        <v>2</v>
      </c>
      <c r="I31" s="1">
        <v>1</v>
      </c>
      <c r="J31" s="2">
        <v>11434405</v>
      </c>
      <c r="K31" s="2">
        <v>1257784</v>
      </c>
      <c r="L31" s="1">
        <v>0</v>
      </c>
      <c r="M31" s="1" t="s">
        <v>3</v>
      </c>
      <c r="N31" s="1" t="s">
        <v>225</v>
      </c>
      <c r="O31" s="1" t="s">
        <v>3</v>
      </c>
      <c r="P31" s="1" t="s">
        <v>4</v>
      </c>
      <c r="Q31" s="1" t="s">
        <v>232</v>
      </c>
      <c r="R31" s="1" t="s">
        <v>4</v>
      </c>
      <c r="S31" s="1"/>
    </row>
    <row r="32" spans="1:19" x14ac:dyDescent="0.25">
      <c r="A32">
        <v>31</v>
      </c>
      <c r="B32" s="1" t="s">
        <v>5</v>
      </c>
      <c r="C32" s="1" t="s">
        <v>6</v>
      </c>
      <c r="D32" s="1" t="s">
        <v>233</v>
      </c>
      <c r="E32" s="1" t="s">
        <v>234</v>
      </c>
      <c r="F32" s="1">
        <v>6</v>
      </c>
      <c r="G32" s="1">
        <v>2022</v>
      </c>
      <c r="H32" s="1" t="s">
        <v>2</v>
      </c>
      <c r="I32" s="1">
        <v>1</v>
      </c>
      <c r="J32" s="2">
        <v>21264450</v>
      </c>
      <c r="K32" s="2">
        <v>2339089</v>
      </c>
      <c r="L32" s="1">
        <v>0</v>
      </c>
      <c r="M32" s="1" t="s">
        <v>3</v>
      </c>
      <c r="N32" s="1" t="s">
        <v>225</v>
      </c>
      <c r="O32" s="1" t="s">
        <v>3</v>
      </c>
      <c r="P32" s="1" t="s">
        <v>4</v>
      </c>
      <c r="Q32" s="1" t="s">
        <v>235</v>
      </c>
      <c r="R32" s="1" t="s">
        <v>4</v>
      </c>
      <c r="S32" s="1"/>
    </row>
    <row r="33" spans="1:19" x14ac:dyDescent="0.25">
      <c r="A33">
        <v>32</v>
      </c>
      <c r="B33" s="1" t="s">
        <v>5</v>
      </c>
      <c r="C33" s="1" t="s">
        <v>6</v>
      </c>
      <c r="D33" s="1" t="s">
        <v>236</v>
      </c>
      <c r="E33" s="1" t="s">
        <v>237</v>
      </c>
      <c r="F33" s="1">
        <v>6</v>
      </c>
      <c r="G33" s="1">
        <v>2022</v>
      </c>
      <c r="H33" s="1" t="s">
        <v>2</v>
      </c>
      <c r="I33" s="1">
        <v>1</v>
      </c>
      <c r="J33" s="2">
        <v>15085362</v>
      </c>
      <c r="K33" s="2">
        <v>1659389</v>
      </c>
      <c r="L33" s="1">
        <v>0</v>
      </c>
      <c r="M33" s="1" t="s">
        <v>3</v>
      </c>
      <c r="N33" s="1" t="s">
        <v>225</v>
      </c>
      <c r="O33" s="1" t="s">
        <v>3</v>
      </c>
      <c r="P33" s="1" t="s">
        <v>4</v>
      </c>
      <c r="Q33" s="1" t="s">
        <v>238</v>
      </c>
      <c r="R33" s="1" t="s">
        <v>4</v>
      </c>
      <c r="S33" s="1"/>
    </row>
    <row r="34" spans="1:19" x14ac:dyDescent="0.25">
      <c r="A34">
        <v>33</v>
      </c>
      <c r="B34" s="1" t="s">
        <v>5</v>
      </c>
      <c r="C34" s="1" t="s">
        <v>6</v>
      </c>
      <c r="D34" s="1" t="s">
        <v>239</v>
      </c>
      <c r="E34" s="1" t="s">
        <v>237</v>
      </c>
      <c r="F34" s="1">
        <v>6</v>
      </c>
      <c r="G34" s="1">
        <v>2022</v>
      </c>
      <c r="H34" s="1" t="s">
        <v>2</v>
      </c>
      <c r="I34" s="1">
        <v>1</v>
      </c>
      <c r="J34" s="2">
        <v>8600594</v>
      </c>
      <c r="K34" s="2">
        <v>946065</v>
      </c>
      <c r="L34" s="1">
        <v>0</v>
      </c>
      <c r="M34" s="1" t="s">
        <v>3</v>
      </c>
      <c r="N34" s="1" t="s">
        <v>225</v>
      </c>
      <c r="O34" s="1" t="s">
        <v>3</v>
      </c>
      <c r="P34" s="1" t="s">
        <v>4</v>
      </c>
      <c r="Q34" s="1" t="s">
        <v>240</v>
      </c>
      <c r="R34" s="1" t="s">
        <v>4</v>
      </c>
      <c r="S34" s="1"/>
    </row>
    <row r="35" spans="1:19" x14ac:dyDescent="0.25">
      <c r="A35">
        <v>34</v>
      </c>
      <c r="B35" s="1" t="s">
        <v>0</v>
      </c>
      <c r="C35" s="1" t="s">
        <v>1</v>
      </c>
      <c r="D35" s="1" t="s">
        <v>241</v>
      </c>
      <c r="E35" s="1" t="s">
        <v>237</v>
      </c>
      <c r="F35" s="1">
        <v>6</v>
      </c>
      <c r="G35" s="1">
        <v>2022</v>
      </c>
      <c r="H35" s="1" t="s">
        <v>2</v>
      </c>
      <c r="I35" s="1">
        <v>1</v>
      </c>
      <c r="J35" s="2">
        <v>11517380</v>
      </c>
      <c r="K35" s="2">
        <v>1266911</v>
      </c>
      <c r="L35" s="1">
        <v>0</v>
      </c>
      <c r="M35" s="1" t="s">
        <v>3</v>
      </c>
      <c r="N35" s="1" t="s">
        <v>225</v>
      </c>
      <c r="O35" s="1" t="s">
        <v>3</v>
      </c>
      <c r="P35" s="1" t="s">
        <v>4</v>
      </c>
      <c r="Q35" s="1" t="s">
        <v>242</v>
      </c>
      <c r="R35" s="1" t="s">
        <v>4</v>
      </c>
      <c r="S35" s="1"/>
    </row>
    <row r="36" spans="1:19" x14ac:dyDescent="0.25">
      <c r="A36">
        <v>35</v>
      </c>
      <c r="B36" s="1" t="s">
        <v>0</v>
      </c>
      <c r="C36" s="1" t="s">
        <v>1</v>
      </c>
      <c r="D36" s="1" t="s">
        <v>243</v>
      </c>
      <c r="E36" s="1" t="s">
        <v>237</v>
      </c>
      <c r="F36" s="1">
        <v>6</v>
      </c>
      <c r="G36" s="1">
        <v>2022</v>
      </c>
      <c r="H36" s="1" t="s">
        <v>2</v>
      </c>
      <c r="I36" s="1">
        <v>1</v>
      </c>
      <c r="J36" s="2">
        <v>8292729</v>
      </c>
      <c r="K36" s="2">
        <v>912200</v>
      </c>
      <c r="L36" s="1">
        <v>0</v>
      </c>
      <c r="M36" s="1" t="s">
        <v>3</v>
      </c>
      <c r="N36" s="1" t="s">
        <v>225</v>
      </c>
      <c r="O36" s="1" t="s">
        <v>3</v>
      </c>
      <c r="P36" s="1" t="s">
        <v>4</v>
      </c>
      <c r="Q36" s="1" t="s">
        <v>244</v>
      </c>
      <c r="R36" s="1" t="s">
        <v>4</v>
      </c>
      <c r="S36" s="1"/>
    </row>
    <row r="37" spans="1:19" x14ac:dyDescent="0.25">
      <c r="A37">
        <v>36</v>
      </c>
      <c r="B37" s="1" t="s">
        <v>5</v>
      </c>
      <c r="C37" s="1" t="s">
        <v>6</v>
      </c>
      <c r="D37" s="1" t="s">
        <v>245</v>
      </c>
      <c r="E37" s="1" t="s">
        <v>246</v>
      </c>
      <c r="F37" s="1">
        <v>6</v>
      </c>
      <c r="G37" s="1">
        <v>2022</v>
      </c>
      <c r="H37" s="1" t="s">
        <v>2</v>
      </c>
      <c r="I37" s="1">
        <v>1</v>
      </c>
      <c r="J37" s="2">
        <v>22329243</v>
      </c>
      <c r="K37" s="2">
        <v>2456216</v>
      </c>
      <c r="L37" s="1">
        <v>0</v>
      </c>
      <c r="M37" s="1" t="s">
        <v>3</v>
      </c>
      <c r="N37" s="1" t="s">
        <v>225</v>
      </c>
      <c r="O37" s="1" t="s">
        <v>3</v>
      </c>
      <c r="P37" s="1" t="s">
        <v>4</v>
      </c>
      <c r="Q37" s="1" t="s">
        <v>247</v>
      </c>
      <c r="R37" s="1" t="s">
        <v>4</v>
      </c>
      <c r="S37" s="1"/>
    </row>
    <row r="38" spans="1:19" x14ac:dyDescent="0.25">
      <c r="A38">
        <v>37</v>
      </c>
      <c r="B38" s="1" t="s">
        <v>5</v>
      </c>
      <c r="C38" s="1" t="s">
        <v>6</v>
      </c>
      <c r="D38" s="1" t="s">
        <v>248</v>
      </c>
      <c r="E38" s="1" t="s">
        <v>246</v>
      </c>
      <c r="F38" s="1">
        <v>6</v>
      </c>
      <c r="G38" s="1">
        <v>2022</v>
      </c>
      <c r="H38" s="1" t="s">
        <v>2</v>
      </c>
      <c r="I38" s="1">
        <v>1</v>
      </c>
      <c r="J38" s="2">
        <v>36899855</v>
      </c>
      <c r="K38" s="2">
        <v>4058984</v>
      </c>
      <c r="L38" s="1">
        <v>0</v>
      </c>
      <c r="M38" s="1" t="s">
        <v>3</v>
      </c>
      <c r="N38" s="1" t="s">
        <v>249</v>
      </c>
      <c r="O38" s="1" t="s">
        <v>3</v>
      </c>
      <c r="P38" s="1" t="s">
        <v>4</v>
      </c>
      <c r="Q38" s="1" t="s">
        <v>250</v>
      </c>
      <c r="R38" s="1" t="s">
        <v>4</v>
      </c>
      <c r="S38" s="1"/>
    </row>
    <row r="39" spans="1:19" x14ac:dyDescent="0.25">
      <c r="A39">
        <v>38</v>
      </c>
      <c r="B39" s="1" t="s">
        <v>9</v>
      </c>
      <c r="C39" s="1" t="s">
        <v>10</v>
      </c>
      <c r="D39" s="1" t="s">
        <v>251</v>
      </c>
      <c r="E39" s="1" t="s">
        <v>246</v>
      </c>
      <c r="F39" s="1">
        <v>6</v>
      </c>
      <c r="G39" s="1">
        <v>2022</v>
      </c>
      <c r="H39" s="1" t="s">
        <v>2</v>
      </c>
      <c r="I39" s="1">
        <v>1</v>
      </c>
      <c r="J39" s="2">
        <v>70630631</v>
      </c>
      <c r="K39" s="2">
        <v>7769369</v>
      </c>
      <c r="L39" s="1">
        <v>0</v>
      </c>
      <c r="M39" s="1" t="s">
        <v>3</v>
      </c>
      <c r="N39" s="1" t="s">
        <v>249</v>
      </c>
      <c r="O39" s="1" t="s">
        <v>3</v>
      </c>
      <c r="P39" s="1" t="s">
        <v>4</v>
      </c>
      <c r="Q39" s="1" t="s">
        <v>252</v>
      </c>
      <c r="R39" s="1" t="s">
        <v>4</v>
      </c>
      <c r="S39" s="1"/>
    </row>
    <row r="40" spans="1:19" x14ac:dyDescent="0.25">
      <c r="A40">
        <v>39</v>
      </c>
      <c r="B40" s="1" t="s">
        <v>5</v>
      </c>
      <c r="C40" s="1" t="s">
        <v>6</v>
      </c>
      <c r="D40" s="1" t="s">
        <v>253</v>
      </c>
      <c r="E40" s="1" t="s">
        <v>254</v>
      </c>
      <c r="F40" s="1">
        <v>6</v>
      </c>
      <c r="G40" s="1">
        <v>2022</v>
      </c>
      <c r="H40" s="1" t="s">
        <v>2</v>
      </c>
      <c r="I40" s="1">
        <v>1</v>
      </c>
      <c r="J40" s="2">
        <v>44957286</v>
      </c>
      <c r="K40" s="2">
        <v>4945301</v>
      </c>
      <c r="L40" s="1">
        <v>0</v>
      </c>
      <c r="M40" s="1" t="s">
        <v>3</v>
      </c>
      <c r="N40" s="1" t="s">
        <v>249</v>
      </c>
      <c r="O40" s="1" t="s">
        <v>3</v>
      </c>
      <c r="P40" s="1" t="s">
        <v>4</v>
      </c>
      <c r="Q40" s="1" t="s">
        <v>255</v>
      </c>
      <c r="R40" s="1" t="s">
        <v>4</v>
      </c>
      <c r="S40" s="1"/>
    </row>
    <row r="41" spans="1:19" x14ac:dyDescent="0.25">
      <c r="A41">
        <v>40</v>
      </c>
      <c r="B41" s="1" t="s">
        <v>5</v>
      </c>
      <c r="C41" s="1" t="s">
        <v>6</v>
      </c>
      <c r="D41" s="1" t="s">
        <v>256</v>
      </c>
      <c r="E41" s="1" t="s">
        <v>257</v>
      </c>
      <c r="F41" s="1">
        <v>6</v>
      </c>
      <c r="G41" s="1">
        <v>2022</v>
      </c>
      <c r="H41" s="1" t="s">
        <v>2</v>
      </c>
      <c r="I41" s="1">
        <v>1</v>
      </c>
      <c r="J41" s="2">
        <v>18163690</v>
      </c>
      <c r="K41" s="2">
        <v>1998005</v>
      </c>
      <c r="L41" s="1">
        <v>0</v>
      </c>
      <c r="M41" s="1" t="s">
        <v>3</v>
      </c>
      <c r="N41" s="1" t="s">
        <v>249</v>
      </c>
      <c r="O41" s="1" t="s">
        <v>3</v>
      </c>
      <c r="P41" s="1" t="s">
        <v>4</v>
      </c>
      <c r="Q41" s="1" t="s">
        <v>258</v>
      </c>
      <c r="R41" s="1" t="s">
        <v>4</v>
      </c>
      <c r="S41" s="1"/>
    </row>
    <row r="42" spans="1:19" x14ac:dyDescent="0.25">
      <c r="A42">
        <v>41</v>
      </c>
      <c r="B42" s="1" t="s">
        <v>5</v>
      </c>
      <c r="C42" s="1" t="s">
        <v>6</v>
      </c>
      <c r="D42" s="1" t="s">
        <v>259</v>
      </c>
      <c r="E42" s="1" t="s">
        <v>257</v>
      </c>
      <c r="F42" s="1">
        <v>6</v>
      </c>
      <c r="G42" s="1">
        <v>2022</v>
      </c>
      <c r="H42" s="1" t="s">
        <v>2</v>
      </c>
      <c r="I42" s="1">
        <v>1</v>
      </c>
      <c r="J42" s="2">
        <v>17439272</v>
      </c>
      <c r="K42" s="2">
        <v>1918319</v>
      </c>
      <c r="L42" s="1">
        <v>0</v>
      </c>
      <c r="M42" s="1" t="s">
        <v>3</v>
      </c>
      <c r="N42" s="1" t="s">
        <v>249</v>
      </c>
      <c r="O42" s="1" t="s">
        <v>3</v>
      </c>
      <c r="P42" s="1" t="s">
        <v>4</v>
      </c>
      <c r="Q42" s="1" t="s">
        <v>260</v>
      </c>
      <c r="R42" s="1" t="s">
        <v>4</v>
      </c>
      <c r="S42" s="1"/>
    </row>
    <row r="43" spans="1:19" x14ac:dyDescent="0.25">
      <c r="A43">
        <v>42</v>
      </c>
      <c r="B43" s="1" t="s">
        <v>5</v>
      </c>
      <c r="C43" s="1" t="s">
        <v>6</v>
      </c>
      <c r="D43" s="1" t="s">
        <v>261</v>
      </c>
      <c r="E43" s="1" t="s">
        <v>262</v>
      </c>
      <c r="F43" s="1">
        <v>6</v>
      </c>
      <c r="G43" s="1">
        <v>2022</v>
      </c>
      <c r="H43" s="1" t="s">
        <v>2</v>
      </c>
      <c r="I43" s="1">
        <v>1</v>
      </c>
      <c r="J43" s="2">
        <v>106469708</v>
      </c>
      <c r="K43" s="2">
        <v>11711667</v>
      </c>
      <c r="L43" s="1">
        <v>0</v>
      </c>
      <c r="M43" s="1" t="s">
        <v>3</v>
      </c>
      <c r="N43" s="1" t="s">
        <v>249</v>
      </c>
      <c r="O43" s="1" t="s">
        <v>3</v>
      </c>
      <c r="P43" s="1" t="s">
        <v>4</v>
      </c>
      <c r="Q43" s="1" t="s">
        <v>263</v>
      </c>
      <c r="R43" s="1" t="s">
        <v>4</v>
      </c>
      <c r="S43" s="1"/>
    </row>
    <row r="44" spans="1:19" x14ac:dyDescent="0.25">
      <c r="A44">
        <v>43</v>
      </c>
      <c r="B44" s="1" t="s">
        <v>5</v>
      </c>
      <c r="C44" s="1" t="s">
        <v>6</v>
      </c>
      <c r="D44" s="1" t="s">
        <v>264</v>
      </c>
      <c r="E44" s="1" t="s">
        <v>262</v>
      </c>
      <c r="F44" s="1">
        <v>6</v>
      </c>
      <c r="G44" s="1">
        <v>2022</v>
      </c>
      <c r="H44" s="1" t="s">
        <v>2</v>
      </c>
      <c r="I44" s="1">
        <v>1</v>
      </c>
      <c r="J44" s="2">
        <v>4601340</v>
      </c>
      <c r="K44" s="2">
        <v>506147</v>
      </c>
      <c r="L44" s="1">
        <v>0</v>
      </c>
      <c r="M44" s="1" t="s">
        <v>3</v>
      </c>
      <c r="N44" s="1" t="s">
        <v>249</v>
      </c>
      <c r="O44" s="1" t="s">
        <v>3</v>
      </c>
      <c r="P44" s="1" t="s">
        <v>4</v>
      </c>
      <c r="Q44" s="1" t="s">
        <v>265</v>
      </c>
      <c r="R44" s="1" t="s">
        <v>4</v>
      </c>
      <c r="S44" s="1"/>
    </row>
    <row r="45" spans="1:19" x14ac:dyDescent="0.25">
      <c r="A45">
        <v>44</v>
      </c>
      <c r="B45" s="1" t="s">
        <v>5</v>
      </c>
      <c r="C45" s="1" t="s">
        <v>6</v>
      </c>
      <c r="D45" s="1" t="s">
        <v>266</v>
      </c>
      <c r="E45" s="1" t="s">
        <v>262</v>
      </c>
      <c r="F45" s="1">
        <v>6</v>
      </c>
      <c r="G45" s="1">
        <v>2022</v>
      </c>
      <c r="H45" s="1" t="s">
        <v>2</v>
      </c>
      <c r="I45" s="1">
        <v>1</v>
      </c>
      <c r="J45" s="2">
        <v>9152432</v>
      </c>
      <c r="K45" s="2">
        <v>1006767</v>
      </c>
      <c r="L45" s="1">
        <v>0</v>
      </c>
      <c r="M45" s="1" t="s">
        <v>3</v>
      </c>
      <c r="N45" s="1" t="s">
        <v>249</v>
      </c>
      <c r="O45" s="1" t="s">
        <v>3</v>
      </c>
      <c r="P45" s="1" t="s">
        <v>4</v>
      </c>
      <c r="Q45" s="1" t="s">
        <v>267</v>
      </c>
      <c r="R45" s="1" t="s">
        <v>4</v>
      </c>
      <c r="S45" s="1"/>
    </row>
    <row r="46" spans="1:19" x14ac:dyDescent="0.25">
      <c r="A46">
        <v>45</v>
      </c>
      <c r="B46" s="1" t="s">
        <v>0</v>
      </c>
      <c r="C46" s="1" t="s">
        <v>1</v>
      </c>
      <c r="D46" s="1" t="s">
        <v>268</v>
      </c>
      <c r="E46" s="1" t="s">
        <v>262</v>
      </c>
      <c r="F46" s="1">
        <v>6</v>
      </c>
      <c r="G46" s="1">
        <v>2022</v>
      </c>
      <c r="H46" s="1" t="s">
        <v>2</v>
      </c>
      <c r="I46" s="1">
        <v>1</v>
      </c>
      <c r="J46" s="2">
        <v>4987500</v>
      </c>
      <c r="K46" s="2">
        <v>548625</v>
      </c>
      <c r="L46" s="1">
        <v>0</v>
      </c>
      <c r="M46" s="1" t="s">
        <v>3</v>
      </c>
      <c r="N46" s="1" t="s">
        <v>249</v>
      </c>
      <c r="O46" s="1" t="s">
        <v>3</v>
      </c>
      <c r="P46" s="1" t="s">
        <v>4</v>
      </c>
      <c r="Q46" s="1" t="s">
        <v>269</v>
      </c>
      <c r="R46" s="1" t="s">
        <v>4</v>
      </c>
      <c r="S46" s="1"/>
    </row>
    <row r="47" spans="1:19" x14ac:dyDescent="0.25">
      <c r="A47">
        <v>46</v>
      </c>
      <c r="B47" s="1" t="s">
        <v>5</v>
      </c>
      <c r="C47" s="1" t="s">
        <v>6</v>
      </c>
      <c r="D47" s="1" t="s">
        <v>270</v>
      </c>
      <c r="E47" s="1" t="s">
        <v>271</v>
      </c>
      <c r="F47" s="1">
        <v>6</v>
      </c>
      <c r="G47" s="1">
        <v>2022</v>
      </c>
      <c r="H47" s="1" t="s">
        <v>2</v>
      </c>
      <c r="I47" s="1">
        <v>1</v>
      </c>
      <c r="J47" s="2">
        <v>21698742</v>
      </c>
      <c r="K47" s="2">
        <v>2386861</v>
      </c>
      <c r="L47" s="1">
        <v>0</v>
      </c>
      <c r="M47" s="1" t="s">
        <v>3</v>
      </c>
      <c r="N47" s="1" t="s">
        <v>272</v>
      </c>
      <c r="O47" s="1" t="s">
        <v>3</v>
      </c>
      <c r="P47" s="1" t="s">
        <v>4</v>
      </c>
      <c r="Q47" s="1" t="s">
        <v>273</v>
      </c>
      <c r="R47" s="1" t="s">
        <v>4</v>
      </c>
      <c r="S47" s="1"/>
    </row>
    <row r="48" spans="1:19" x14ac:dyDescent="0.25">
      <c r="A48">
        <v>47</v>
      </c>
      <c r="B48" s="1" t="s">
        <v>5</v>
      </c>
      <c r="C48" s="1" t="s">
        <v>6</v>
      </c>
      <c r="D48" s="1" t="s">
        <v>274</v>
      </c>
      <c r="E48" s="1" t="s">
        <v>271</v>
      </c>
      <c r="F48" s="1">
        <v>6</v>
      </c>
      <c r="G48" s="1">
        <v>2022</v>
      </c>
      <c r="H48" s="1" t="s">
        <v>2</v>
      </c>
      <c r="I48" s="1">
        <v>1</v>
      </c>
      <c r="J48" s="2">
        <v>23683264</v>
      </c>
      <c r="K48" s="2">
        <v>2605159</v>
      </c>
      <c r="L48" s="1">
        <v>0</v>
      </c>
      <c r="M48" s="1" t="s">
        <v>3</v>
      </c>
      <c r="N48" s="1" t="s">
        <v>272</v>
      </c>
      <c r="O48" s="1" t="s">
        <v>3</v>
      </c>
      <c r="P48" s="1" t="s">
        <v>4</v>
      </c>
      <c r="Q48" s="1" t="s">
        <v>275</v>
      </c>
      <c r="R48" s="1" t="s">
        <v>4</v>
      </c>
      <c r="S48" s="1"/>
    </row>
    <row r="49" spans="1:19" x14ac:dyDescent="0.25">
      <c r="A49">
        <v>48</v>
      </c>
      <c r="B49" s="1" t="s">
        <v>5</v>
      </c>
      <c r="C49" s="1" t="s">
        <v>6</v>
      </c>
      <c r="D49" s="1" t="s">
        <v>276</v>
      </c>
      <c r="E49" s="1" t="s">
        <v>277</v>
      </c>
      <c r="F49" s="1">
        <v>6</v>
      </c>
      <c r="G49" s="1">
        <v>2022</v>
      </c>
      <c r="H49" s="1" t="s">
        <v>2</v>
      </c>
      <c r="I49" s="1">
        <v>1</v>
      </c>
      <c r="J49" s="2">
        <v>31955000</v>
      </c>
      <c r="K49" s="2">
        <v>3515050</v>
      </c>
      <c r="L49" s="1">
        <v>0</v>
      </c>
      <c r="M49" s="1" t="s">
        <v>3</v>
      </c>
      <c r="N49" s="1" t="s">
        <v>272</v>
      </c>
      <c r="O49" s="1" t="s">
        <v>3</v>
      </c>
      <c r="P49" s="1" t="s">
        <v>4</v>
      </c>
      <c r="Q49" s="1" t="s">
        <v>278</v>
      </c>
      <c r="R49" s="1" t="s">
        <v>4</v>
      </c>
      <c r="S49" s="1"/>
    </row>
    <row r="50" spans="1:19" x14ac:dyDescent="0.25">
      <c r="A50">
        <v>49</v>
      </c>
      <c r="B50" s="1" t="s">
        <v>279</v>
      </c>
      <c r="C50" s="1" t="s">
        <v>280</v>
      </c>
      <c r="D50" s="1" t="s">
        <v>281</v>
      </c>
      <c r="E50" s="1" t="s">
        <v>277</v>
      </c>
      <c r="F50" s="1">
        <v>6</v>
      </c>
      <c r="G50" s="1">
        <v>2022</v>
      </c>
      <c r="H50" s="1" t="s">
        <v>2</v>
      </c>
      <c r="I50" s="1">
        <v>1</v>
      </c>
      <c r="J50" s="2">
        <v>114594624</v>
      </c>
      <c r="K50" s="2">
        <v>12605408</v>
      </c>
      <c r="L50" s="1">
        <v>0</v>
      </c>
      <c r="M50" s="1" t="s">
        <v>3</v>
      </c>
      <c r="N50" s="1" t="s">
        <v>272</v>
      </c>
      <c r="O50" s="1" t="s">
        <v>3</v>
      </c>
      <c r="P50" s="1" t="s">
        <v>4</v>
      </c>
      <c r="Q50" s="1" t="s">
        <v>282</v>
      </c>
      <c r="R50" s="1" t="s">
        <v>4</v>
      </c>
      <c r="S50" s="1"/>
    </row>
    <row r="51" spans="1:19" x14ac:dyDescent="0.25">
      <c r="A51">
        <v>50</v>
      </c>
      <c r="B51" s="1" t="s">
        <v>0</v>
      </c>
      <c r="C51" s="1" t="s">
        <v>1</v>
      </c>
      <c r="D51" s="1" t="s">
        <v>283</v>
      </c>
      <c r="E51" s="1" t="s">
        <v>277</v>
      </c>
      <c r="F51" s="1">
        <v>6</v>
      </c>
      <c r="G51" s="1">
        <v>2022</v>
      </c>
      <c r="H51" s="1" t="s">
        <v>2</v>
      </c>
      <c r="I51" s="1">
        <v>1</v>
      </c>
      <c r="J51" s="2">
        <v>24818878</v>
      </c>
      <c r="K51" s="2">
        <v>2730076</v>
      </c>
      <c r="L51" s="1">
        <v>0</v>
      </c>
      <c r="M51" s="1" t="s">
        <v>3</v>
      </c>
      <c r="N51" s="1" t="s">
        <v>272</v>
      </c>
      <c r="O51" s="1" t="s">
        <v>3</v>
      </c>
      <c r="P51" s="1" t="s">
        <v>4</v>
      </c>
      <c r="Q51" s="1" t="s">
        <v>284</v>
      </c>
      <c r="R51" s="1" t="s">
        <v>4</v>
      </c>
      <c r="S51" s="1"/>
    </row>
    <row r="52" spans="1:19" x14ac:dyDescent="0.25">
      <c r="A52">
        <v>51</v>
      </c>
      <c r="B52" s="1" t="s">
        <v>5</v>
      </c>
      <c r="C52" s="1" t="s">
        <v>6</v>
      </c>
      <c r="D52" s="1" t="s">
        <v>285</v>
      </c>
      <c r="E52" s="1" t="s">
        <v>286</v>
      </c>
      <c r="F52" s="1">
        <v>6</v>
      </c>
      <c r="G52" s="1">
        <v>2022</v>
      </c>
      <c r="H52" s="1" t="s">
        <v>2</v>
      </c>
      <c r="I52" s="1">
        <v>1</v>
      </c>
      <c r="J52" s="2">
        <v>95988378</v>
      </c>
      <c r="K52" s="2">
        <v>10558721</v>
      </c>
      <c r="L52" s="1">
        <v>0</v>
      </c>
      <c r="M52" s="1" t="s">
        <v>3</v>
      </c>
      <c r="N52" s="1" t="s">
        <v>272</v>
      </c>
      <c r="O52" s="1" t="s">
        <v>3</v>
      </c>
      <c r="P52" s="1" t="s">
        <v>4</v>
      </c>
      <c r="Q52" s="1" t="s">
        <v>287</v>
      </c>
      <c r="R52" s="1" t="s">
        <v>4</v>
      </c>
      <c r="S52" s="1"/>
    </row>
    <row r="53" spans="1:19" x14ac:dyDescent="0.25">
      <c r="A53">
        <v>52</v>
      </c>
      <c r="B53" s="1" t="s">
        <v>0</v>
      </c>
      <c r="C53" s="1" t="s">
        <v>1</v>
      </c>
      <c r="D53" s="1" t="s">
        <v>288</v>
      </c>
      <c r="E53" s="1" t="s">
        <v>286</v>
      </c>
      <c r="F53" s="1">
        <v>6</v>
      </c>
      <c r="G53" s="1">
        <v>2022</v>
      </c>
      <c r="H53" s="1" t="s">
        <v>2</v>
      </c>
      <c r="I53" s="1">
        <v>1</v>
      </c>
      <c r="J53" s="2">
        <v>25699554</v>
      </c>
      <c r="K53" s="2">
        <v>2826950</v>
      </c>
      <c r="L53" s="1">
        <v>0</v>
      </c>
      <c r="M53" s="1" t="s">
        <v>3</v>
      </c>
      <c r="N53" s="1" t="s">
        <v>272</v>
      </c>
      <c r="O53" s="1" t="s">
        <v>3</v>
      </c>
      <c r="P53" s="1" t="s">
        <v>4</v>
      </c>
      <c r="Q53" s="1" t="s">
        <v>289</v>
      </c>
      <c r="R53" s="1" t="s">
        <v>4</v>
      </c>
      <c r="S53" s="1"/>
    </row>
    <row r="54" spans="1:19" x14ac:dyDescent="0.25">
      <c r="A54">
        <v>53</v>
      </c>
      <c r="B54" s="1" t="s">
        <v>5</v>
      </c>
      <c r="C54" s="1" t="s">
        <v>6</v>
      </c>
      <c r="D54" s="1" t="s">
        <v>290</v>
      </c>
      <c r="E54" s="1" t="s">
        <v>291</v>
      </c>
      <c r="F54" s="1">
        <v>6</v>
      </c>
      <c r="G54" s="1">
        <v>2022</v>
      </c>
      <c r="H54" s="1" t="s">
        <v>2</v>
      </c>
      <c r="I54" s="1">
        <v>1</v>
      </c>
      <c r="J54" s="2">
        <v>84245448</v>
      </c>
      <c r="K54" s="2">
        <v>9266999</v>
      </c>
      <c r="L54" s="1">
        <v>0</v>
      </c>
      <c r="M54" s="1" t="s">
        <v>3</v>
      </c>
      <c r="N54" s="1" t="s">
        <v>272</v>
      </c>
      <c r="O54" s="1" t="s">
        <v>3</v>
      </c>
      <c r="P54" s="1" t="s">
        <v>4</v>
      </c>
      <c r="Q54" s="1" t="s">
        <v>292</v>
      </c>
      <c r="R54" s="1" t="s">
        <v>4</v>
      </c>
      <c r="S54" s="1"/>
    </row>
    <row r="55" spans="1:19" x14ac:dyDescent="0.25">
      <c r="A55">
        <v>54</v>
      </c>
      <c r="B55" s="1" t="s">
        <v>0</v>
      </c>
      <c r="C55" s="1" t="s">
        <v>1</v>
      </c>
      <c r="D55" s="1" t="s">
        <v>293</v>
      </c>
      <c r="E55" s="1" t="s">
        <v>291</v>
      </c>
      <c r="F55" s="1">
        <v>6</v>
      </c>
      <c r="G55" s="1">
        <v>2022</v>
      </c>
      <c r="H55" s="1" t="s">
        <v>2</v>
      </c>
      <c r="I55" s="1">
        <v>1</v>
      </c>
      <c r="J55" s="2">
        <v>15868337</v>
      </c>
      <c r="K55" s="2">
        <v>1745517</v>
      </c>
      <c r="L55" s="1">
        <v>0</v>
      </c>
      <c r="M55" s="1" t="s">
        <v>3</v>
      </c>
      <c r="N55" s="1" t="s">
        <v>272</v>
      </c>
      <c r="O55" s="1" t="s">
        <v>3</v>
      </c>
      <c r="P55" s="1" t="s">
        <v>4</v>
      </c>
      <c r="Q55" s="1" t="s">
        <v>294</v>
      </c>
      <c r="R55" s="1" t="s">
        <v>4</v>
      </c>
      <c r="S55" s="1"/>
    </row>
    <row r="56" spans="1:19" x14ac:dyDescent="0.25">
      <c r="A56">
        <v>55</v>
      </c>
      <c r="B56" s="1" t="s">
        <v>5</v>
      </c>
      <c r="C56" s="1" t="s">
        <v>6</v>
      </c>
      <c r="D56" s="1" t="s">
        <v>295</v>
      </c>
      <c r="E56" s="1" t="s">
        <v>296</v>
      </c>
      <c r="F56" s="1">
        <v>6</v>
      </c>
      <c r="G56" s="1">
        <v>2022</v>
      </c>
      <c r="H56" s="1" t="s">
        <v>2</v>
      </c>
      <c r="I56" s="1">
        <v>1</v>
      </c>
      <c r="J56" s="2">
        <v>74121243</v>
      </c>
      <c r="K56" s="2">
        <v>8153336</v>
      </c>
      <c r="L56" s="1">
        <v>0</v>
      </c>
      <c r="M56" s="1" t="s">
        <v>3</v>
      </c>
      <c r="N56" s="1" t="s">
        <v>272</v>
      </c>
      <c r="O56" s="1" t="s">
        <v>3</v>
      </c>
      <c r="P56" s="1" t="s">
        <v>4</v>
      </c>
      <c r="Q56" s="1" t="s">
        <v>297</v>
      </c>
      <c r="R56" s="1" t="s">
        <v>4</v>
      </c>
      <c r="S56" s="1"/>
    </row>
    <row r="57" spans="1:19" x14ac:dyDescent="0.25">
      <c r="A57">
        <v>56</v>
      </c>
      <c r="B57" s="1" t="s">
        <v>0</v>
      </c>
      <c r="C57" s="1" t="s">
        <v>1</v>
      </c>
      <c r="D57" s="1" t="s">
        <v>298</v>
      </c>
      <c r="E57" s="1" t="s">
        <v>296</v>
      </c>
      <c r="F57" s="1">
        <v>6</v>
      </c>
      <c r="G57" s="1">
        <v>2022</v>
      </c>
      <c r="H57" s="1" t="s">
        <v>2</v>
      </c>
      <c r="I57" s="1">
        <v>1</v>
      </c>
      <c r="J57" s="2">
        <v>36035810</v>
      </c>
      <c r="K57" s="2">
        <v>3963939</v>
      </c>
      <c r="L57" s="1">
        <v>0</v>
      </c>
      <c r="M57" s="1" t="s">
        <v>3</v>
      </c>
      <c r="N57" s="1" t="s">
        <v>299</v>
      </c>
      <c r="O57" s="1" t="s">
        <v>3</v>
      </c>
      <c r="P57" s="1" t="s">
        <v>4</v>
      </c>
      <c r="Q57" s="1" t="s">
        <v>300</v>
      </c>
      <c r="R57" s="1" t="s">
        <v>4</v>
      </c>
      <c r="S57" s="1"/>
    </row>
    <row r="58" spans="1:19" x14ac:dyDescent="0.25">
      <c r="A58">
        <v>57</v>
      </c>
      <c r="B58" s="1" t="s">
        <v>0</v>
      </c>
      <c r="C58" s="1" t="s">
        <v>1</v>
      </c>
      <c r="D58" s="1" t="s">
        <v>301</v>
      </c>
      <c r="E58" s="1" t="s">
        <v>296</v>
      </c>
      <c r="F58" s="1">
        <v>6</v>
      </c>
      <c r="G58" s="1">
        <v>2022</v>
      </c>
      <c r="H58" s="1" t="s">
        <v>2</v>
      </c>
      <c r="I58" s="1">
        <v>1</v>
      </c>
      <c r="J58" s="2">
        <v>25383529</v>
      </c>
      <c r="K58" s="2">
        <v>2792188</v>
      </c>
      <c r="L58" s="1">
        <v>0</v>
      </c>
      <c r="M58" s="1" t="s">
        <v>3</v>
      </c>
      <c r="N58" s="1" t="s">
        <v>299</v>
      </c>
      <c r="O58" s="1" t="s">
        <v>3</v>
      </c>
      <c r="P58" s="1" t="s">
        <v>4</v>
      </c>
      <c r="Q58" s="1" t="s">
        <v>302</v>
      </c>
      <c r="R58" s="1" t="s">
        <v>4</v>
      </c>
      <c r="S58" s="1"/>
    </row>
    <row r="59" spans="1:19" x14ac:dyDescent="0.25">
      <c r="A59">
        <v>58</v>
      </c>
      <c r="B59" s="1" t="s">
        <v>0</v>
      </c>
      <c r="C59" s="1" t="s">
        <v>1</v>
      </c>
      <c r="D59" s="1" t="s">
        <v>303</v>
      </c>
      <c r="E59" s="1" t="s">
        <v>296</v>
      </c>
      <c r="F59" s="1">
        <v>6</v>
      </c>
      <c r="G59" s="1">
        <v>2022</v>
      </c>
      <c r="H59" s="1" t="s">
        <v>2</v>
      </c>
      <c r="I59" s="1">
        <v>1</v>
      </c>
      <c r="J59" s="2">
        <v>11242094</v>
      </c>
      <c r="K59" s="2">
        <v>1236630</v>
      </c>
      <c r="L59" s="1">
        <v>0</v>
      </c>
      <c r="M59" s="1" t="s">
        <v>3</v>
      </c>
      <c r="N59" s="1" t="s">
        <v>299</v>
      </c>
      <c r="O59" s="1" t="s">
        <v>3</v>
      </c>
      <c r="P59" s="1" t="s">
        <v>4</v>
      </c>
      <c r="Q59" s="1" t="s">
        <v>304</v>
      </c>
      <c r="R59" s="1" t="s">
        <v>4</v>
      </c>
      <c r="S59" s="1"/>
    </row>
    <row r="60" spans="1:19" x14ac:dyDescent="0.25">
      <c r="A60">
        <v>59</v>
      </c>
      <c r="B60" s="1" t="s">
        <v>13</v>
      </c>
      <c r="C60" s="1" t="s">
        <v>14</v>
      </c>
      <c r="D60" s="1" t="s">
        <v>305</v>
      </c>
      <c r="E60" s="1" t="s">
        <v>306</v>
      </c>
      <c r="F60" s="1">
        <v>6</v>
      </c>
      <c r="G60" s="1">
        <v>2022</v>
      </c>
      <c r="H60" s="1" t="s">
        <v>2</v>
      </c>
      <c r="I60" s="1">
        <v>1</v>
      </c>
      <c r="J60" s="2">
        <v>33356064</v>
      </c>
      <c r="K60" s="2">
        <v>3669167</v>
      </c>
      <c r="L60" s="1">
        <v>0</v>
      </c>
      <c r="M60" s="1" t="s">
        <v>3</v>
      </c>
      <c r="N60" s="1" t="s">
        <v>299</v>
      </c>
      <c r="O60" s="1" t="s">
        <v>3</v>
      </c>
      <c r="P60" s="1" t="s">
        <v>4</v>
      </c>
      <c r="Q60" s="1" t="s">
        <v>307</v>
      </c>
      <c r="R60" s="1" t="s">
        <v>4</v>
      </c>
      <c r="S60" s="1"/>
    </row>
    <row r="61" spans="1:19" x14ac:dyDescent="0.25">
      <c r="A61">
        <v>60</v>
      </c>
      <c r="B61" s="1" t="s">
        <v>7</v>
      </c>
      <c r="C61" s="1" t="s">
        <v>8</v>
      </c>
      <c r="D61" s="1" t="s">
        <v>308</v>
      </c>
      <c r="E61" s="1" t="s">
        <v>309</v>
      </c>
      <c r="F61" s="1">
        <v>6</v>
      </c>
      <c r="G61" s="1">
        <v>2022</v>
      </c>
      <c r="H61" s="1" t="s">
        <v>2</v>
      </c>
      <c r="I61" s="1">
        <v>1</v>
      </c>
      <c r="J61" s="2">
        <v>22702720</v>
      </c>
      <c r="K61" s="2">
        <v>2497299</v>
      </c>
      <c r="L61" s="1">
        <v>0</v>
      </c>
      <c r="M61" s="1" t="s">
        <v>3</v>
      </c>
      <c r="N61" s="1" t="s">
        <v>299</v>
      </c>
      <c r="O61" s="1" t="s">
        <v>3</v>
      </c>
      <c r="P61" s="1" t="s">
        <v>4</v>
      </c>
      <c r="Q61" s="1" t="s">
        <v>310</v>
      </c>
      <c r="R61" s="1" t="s">
        <v>4</v>
      </c>
      <c r="S61" s="1"/>
    </row>
    <row r="62" spans="1:19" x14ac:dyDescent="0.25">
      <c r="A62">
        <v>61</v>
      </c>
      <c r="B62" s="1" t="s">
        <v>0</v>
      </c>
      <c r="C62" s="1" t="s">
        <v>1</v>
      </c>
      <c r="D62" s="1" t="s">
        <v>311</v>
      </c>
      <c r="E62" s="1" t="s">
        <v>309</v>
      </c>
      <c r="F62" s="1">
        <v>6</v>
      </c>
      <c r="G62" s="1">
        <v>2022</v>
      </c>
      <c r="H62" s="1" t="s">
        <v>2</v>
      </c>
      <c r="I62" s="1">
        <v>1</v>
      </c>
      <c r="J62" s="2">
        <v>10460270</v>
      </c>
      <c r="K62" s="2">
        <v>1150629</v>
      </c>
      <c r="L62" s="1">
        <v>0</v>
      </c>
      <c r="M62" s="1" t="s">
        <v>3</v>
      </c>
      <c r="N62" s="1" t="s">
        <v>299</v>
      </c>
      <c r="O62" s="1" t="s">
        <v>3</v>
      </c>
      <c r="P62" s="1" t="s">
        <v>4</v>
      </c>
      <c r="Q62" s="1" t="s">
        <v>312</v>
      </c>
      <c r="R62" s="1" t="s">
        <v>4</v>
      </c>
      <c r="S62" s="1"/>
    </row>
    <row r="63" spans="1:19" x14ac:dyDescent="0.25">
      <c r="J63" s="6">
        <f>SUM(J2:J62)</f>
        <v>1598585015</v>
      </c>
      <c r="K63" s="6">
        <f>SUM(K2:K62)</f>
        <v>175844325</v>
      </c>
    </row>
    <row r="65" spans="1:17" x14ac:dyDescent="0.25">
      <c r="I65" s="7"/>
      <c r="J65" s="8" t="s">
        <v>16</v>
      </c>
      <c r="K65" s="8" t="s">
        <v>17</v>
      </c>
    </row>
    <row r="66" spans="1:17" x14ac:dyDescent="0.25">
      <c r="I66" s="9" t="s">
        <v>18</v>
      </c>
      <c r="J66" s="10">
        <f>J295</f>
        <v>1721967200.8108106</v>
      </c>
      <c r="K66" s="10">
        <f>J66*11%</f>
        <v>189416392.08918917</v>
      </c>
    </row>
    <row r="67" spans="1:17" ht="15.75" thickBot="1" x14ac:dyDescent="0.3">
      <c r="I67" s="9" t="s">
        <v>15</v>
      </c>
      <c r="J67" s="10">
        <f>J63</f>
        <v>1598585015</v>
      </c>
      <c r="K67" s="10">
        <f>J67*11%</f>
        <v>175844351.65000001</v>
      </c>
    </row>
    <row r="68" spans="1:17" x14ac:dyDescent="0.25">
      <c r="I68" s="7"/>
      <c r="J68" s="11">
        <f>J66-J67</f>
        <v>123382185.81081057</v>
      </c>
      <c r="K68" s="11">
        <f>K66-K67</f>
        <v>13572040.439189166</v>
      </c>
    </row>
    <row r="70" spans="1:17" s="4" customFormat="1" x14ac:dyDescent="0.25">
      <c r="A70" s="4" t="s">
        <v>18</v>
      </c>
      <c r="J70" s="5" t="s">
        <v>16</v>
      </c>
      <c r="K70" s="5" t="s">
        <v>17</v>
      </c>
      <c r="L70" s="4" t="s">
        <v>149</v>
      </c>
    </row>
    <row r="71" spans="1:17" x14ac:dyDescent="0.25">
      <c r="A71" s="12">
        <v>1</v>
      </c>
      <c r="B71" s="22" t="s">
        <v>313</v>
      </c>
      <c r="C71" s="23" t="s">
        <v>314</v>
      </c>
      <c r="D71" s="24" t="s">
        <v>37</v>
      </c>
      <c r="E71" s="25" t="s">
        <v>38</v>
      </c>
      <c r="F71" s="7" t="s">
        <v>39</v>
      </c>
      <c r="G71" s="20" t="s">
        <v>315</v>
      </c>
      <c r="I71" s="18">
        <v>44718</v>
      </c>
      <c r="J71" s="13">
        <f t="shared" ref="J71:J134" si="0">L71/1.11</f>
        <v>15416238.738738738</v>
      </c>
      <c r="K71" s="13">
        <f t="shared" ref="K71:K134" si="1">J71*11%</f>
        <v>1695786.2612612613</v>
      </c>
      <c r="L71" s="14">
        <v>17112025</v>
      </c>
      <c r="N71" s="21" t="s">
        <v>150</v>
      </c>
      <c r="Q71" s="3">
        <f>SUM(L71:L294)</f>
        <v>1911383592.9000001</v>
      </c>
    </row>
    <row r="72" spans="1:17" x14ac:dyDescent="0.25">
      <c r="A72" s="12">
        <v>2</v>
      </c>
      <c r="B72" s="22" t="s">
        <v>316</v>
      </c>
      <c r="C72" s="16" t="s">
        <v>317</v>
      </c>
      <c r="D72" s="26" t="s">
        <v>20</v>
      </c>
      <c r="E72" s="15" t="s">
        <v>21</v>
      </c>
      <c r="F72" s="15" t="s">
        <v>22</v>
      </c>
      <c r="G72" s="20" t="s">
        <v>318</v>
      </c>
      <c r="I72" s="18">
        <v>44718</v>
      </c>
      <c r="J72" s="13">
        <f t="shared" si="0"/>
        <v>2979632.4324324322</v>
      </c>
      <c r="K72" s="13">
        <f t="shared" si="1"/>
        <v>327759.56756756752</v>
      </c>
      <c r="L72" s="14">
        <v>3307392</v>
      </c>
      <c r="N72" s="21" t="s">
        <v>16</v>
      </c>
      <c r="Q72" s="3">
        <f>SUM(J71:J294)</f>
        <v>1721967200.8108106</v>
      </c>
    </row>
    <row r="73" spans="1:17" x14ac:dyDescent="0.25">
      <c r="A73" s="12">
        <v>3</v>
      </c>
      <c r="B73" s="22" t="s">
        <v>319</v>
      </c>
      <c r="C73" s="23" t="s">
        <v>320</v>
      </c>
      <c r="D73" s="26" t="s">
        <v>25</v>
      </c>
      <c r="E73" s="27" t="s">
        <v>26</v>
      </c>
      <c r="F73" s="15" t="s">
        <v>22</v>
      </c>
      <c r="G73" s="20" t="s">
        <v>321</v>
      </c>
      <c r="I73" s="18">
        <v>44718</v>
      </c>
      <c r="J73" s="13">
        <f t="shared" si="0"/>
        <v>2962508.1081081079</v>
      </c>
      <c r="K73" s="13">
        <f t="shared" si="1"/>
        <v>325875.89189189189</v>
      </c>
      <c r="L73" s="14">
        <v>3288384</v>
      </c>
      <c r="N73" s="21" t="s">
        <v>17</v>
      </c>
      <c r="Q73" s="3">
        <f>SUM(K71:K294)</f>
        <v>189416392.08918911</v>
      </c>
    </row>
    <row r="74" spans="1:17" x14ac:dyDescent="0.25">
      <c r="A74" s="12">
        <v>4</v>
      </c>
      <c r="B74" s="22" t="s">
        <v>322</v>
      </c>
      <c r="C74" s="23" t="s">
        <v>323</v>
      </c>
      <c r="D74" s="24" t="s">
        <v>37</v>
      </c>
      <c r="E74" s="25" t="s">
        <v>38</v>
      </c>
      <c r="F74" s="7" t="s">
        <v>39</v>
      </c>
      <c r="G74" s="20" t="s">
        <v>324</v>
      </c>
      <c r="I74" s="18">
        <v>44719</v>
      </c>
      <c r="J74" s="13">
        <f t="shared" si="0"/>
        <v>10897297.297297297</v>
      </c>
      <c r="K74" s="13">
        <f t="shared" si="1"/>
        <v>1198702.7027027027</v>
      </c>
      <c r="L74" s="14">
        <v>12096000</v>
      </c>
      <c r="N74" s="21"/>
      <c r="Q74" s="3"/>
    </row>
    <row r="75" spans="1:17" x14ac:dyDescent="0.25">
      <c r="A75" s="12">
        <v>5</v>
      </c>
      <c r="B75" s="22" t="s">
        <v>325</v>
      </c>
      <c r="C75" s="23" t="s">
        <v>326</v>
      </c>
      <c r="D75" s="31" t="s">
        <v>31</v>
      </c>
      <c r="E75" s="27" t="s">
        <v>32</v>
      </c>
      <c r="F75" s="15" t="s">
        <v>33</v>
      </c>
      <c r="G75" s="20" t="s">
        <v>327</v>
      </c>
      <c r="I75" s="18">
        <v>44719</v>
      </c>
      <c r="J75" s="13">
        <f t="shared" si="0"/>
        <v>4033945.9459459456</v>
      </c>
      <c r="K75" s="13">
        <f t="shared" si="1"/>
        <v>443734.05405405402</v>
      </c>
      <c r="L75" s="14">
        <v>4477680</v>
      </c>
      <c r="N75" s="21" t="s">
        <v>151</v>
      </c>
      <c r="Q75" s="3">
        <f>SUM(L71:L120)</f>
        <v>401622714.89999998</v>
      </c>
    </row>
    <row r="76" spans="1:17" x14ac:dyDescent="0.25">
      <c r="A76" s="12">
        <v>6</v>
      </c>
      <c r="B76" s="22" t="s">
        <v>328</v>
      </c>
      <c r="C76" s="23" t="s">
        <v>329</v>
      </c>
      <c r="D76" s="26" t="s">
        <v>20</v>
      </c>
      <c r="E76" s="15" t="s">
        <v>21</v>
      </c>
      <c r="F76" s="15" t="s">
        <v>22</v>
      </c>
      <c r="G76" s="20" t="s">
        <v>330</v>
      </c>
      <c r="I76" s="19">
        <v>44721</v>
      </c>
      <c r="J76" s="13">
        <f t="shared" si="0"/>
        <v>460864.86486486485</v>
      </c>
      <c r="K76" s="13">
        <f t="shared" si="1"/>
        <v>50695.135135135133</v>
      </c>
      <c r="L76" s="14">
        <v>511560</v>
      </c>
      <c r="N76" s="21" t="s">
        <v>16</v>
      </c>
      <c r="Q76" s="3">
        <f>SUM(J71:J120)</f>
        <v>361822265.67567557</v>
      </c>
    </row>
    <row r="77" spans="1:17" x14ac:dyDescent="0.25">
      <c r="A77" s="12">
        <v>7</v>
      </c>
      <c r="B77" s="22" t="s">
        <v>331</v>
      </c>
      <c r="C77" s="23" t="s">
        <v>332</v>
      </c>
      <c r="D77" s="24" t="s">
        <v>37</v>
      </c>
      <c r="E77" s="25" t="s">
        <v>38</v>
      </c>
      <c r="F77" s="7" t="s">
        <v>39</v>
      </c>
      <c r="G77" s="20" t="s">
        <v>333</v>
      </c>
      <c r="I77" s="19">
        <v>44722</v>
      </c>
      <c r="J77" s="13">
        <f t="shared" si="0"/>
        <v>67148918.918918908</v>
      </c>
      <c r="K77" s="13">
        <f t="shared" si="1"/>
        <v>7386381.0810810803</v>
      </c>
      <c r="L77" s="14">
        <v>74535300</v>
      </c>
      <c r="N77" s="21" t="s">
        <v>17</v>
      </c>
      <c r="Q77" s="3">
        <f>SUM(K71:K120)</f>
        <v>39800449.224324331</v>
      </c>
    </row>
    <row r="78" spans="1:17" x14ac:dyDescent="0.25">
      <c r="A78" s="12">
        <v>8</v>
      </c>
      <c r="B78" s="22" t="s">
        <v>334</v>
      </c>
      <c r="C78" s="23" t="s">
        <v>335</v>
      </c>
      <c r="D78" s="24" t="s">
        <v>37</v>
      </c>
      <c r="E78" s="25" t="s">
        <v>38</v>
      </c>
      <c r="F78" s="7" t="s">
        <v>39</v>
      </c>
      <c r="G78" s="20" t="s">
        <v>336</v>
      </c>
      <c r="I78" s="19">
        <v>44722</v>
      </c>
      <c r="J78" s="13">
        <f t="shared" si="0"/>
        <v>64132297.297297291</v>
      </c>
      <c r="K78" s="13">
        <f t="shared" si="1"/>
        <v>7054552.702702702</v>
      </c>
      <c r="L78" s="14">
        <v>71186850</v>
      </c>
      <c r="N78" s="21"/>
      <c r="Q78" s="3"/>
    </row>
    <row r="79" spans="1:17" x14ac:dyDescent="0.25">
      <c r="A79" s="12">
        <v>9</v>
      </c>
      <c r="B79" s="22" t="s">
        <v>337</v>
      </c>
      <c r="C79" s="23" t="s">
        <v>338</v>
      </c>
      <c r="D79" s="26" t="s">
        <v>25</v>
      </c>
      <c r="E79" s="27" t="s">
        <v>26</v>
      </c>
      <c r="F79" s="15" t="s">
        <v>22</v>
      </c>
      <c r="G79" s="20" t="s">
        <v>339</v>
      </c>
      <c r="I79" s="19">
        <v>44722</v>
      </c>
      <c r="J79" s="13">
        <f t="shared" si="0"/>
        <v>3481663.9639639636</v>
      </c>
      <c r="K79" s="13">
        <f t="shared" si="1"/>
        <v>382983.03603603598</v>
      </c>
      <c r="L79" s="14">
        <v>3864647</v>
      </c>
      <c r="N79" s="21" t="s">
        <v>152</v>
      </c>
      <c r="Q79" s="3">
        <f>SUM(L121:L294)</f>
        <v>1509760878</v>
      </c>
    </row>
    <row r="80" spans="1:17" x14ac:dyDescent="0.25">
      <c r="A80" s="12">
        <v>10</v>
      </c>
      <c r="B80" s="22" t="s">
        <v>340</v>
      </c>
      <c r="C80" s="23" t="s">
        <v>341</v>
      </c>
      <c r="D80" s="31" t="s">
        <v>31</v>
      </c>
      <c r="E80" s="27" t="s">
        <v>32</v>
      </c>
      <c r="F80" s="15" t="s">
        <v>33</v>
      </c>
      <c r="G80" s="20" t="s">
        <v>342</v>
      </c>
      <c r="I80" s="19">
        <v>44722</v>
      </c>
      <c r="J80" s="13">
        <f t="shared" si="0"/>
        <v>763207.2072072071</v>
      </c>
      <c r="K80" s="13">
        <f t="shared" si="1"/>
        <v>83952.792792792781</v>
      </c>
      <c r="L80" s="14">
        <v>847160</v>
      </c>
      <c r="N80" s="21" t="s">
        <v>16</v>
      </c>
      <c r="Q80" s="3">
        <f>SUM(J121:J294)</f>
        <v>1360144935.1351349</v>
      </c>
    </row>
    <row r="81" spans="1:17" x14ac:dyDescent="0.25">
      <c r="A81" s="12">
        <v>11</v>
      </c>
      <c r="B81" s="22" t="s">
        <v>343</v>
      </c>
      <c r="C81" s="23" t="s">
        <v>344</v>
      </c>
      <c r="D81" s="24" t="s">
        <v>40</v>
      </c>
      <c r="E81" s="25" t="s">
        <v>41</v>
      </c>
      <c r="F81" s="7" t="s">
        <v>42</v>
      </c>
      <c r="G81" s="20" t="s">
        <v>345</v>
      </c>
      <c r="I81" s="19">
        <v>44723</v>
      </c>
      <c r="J81" s="13">
        <f t="shared" si="0"/>
        <v>658558.55855855846</v>
      </c>
      <c r="K81" s="13">
        <f t="shared" si="1"/>
        <v>72441.441441441435</v>
      </c>
      <c r="L81" s="14">
        <v>731000</v>
      </c>
      <c r="N81" s="21" t="s">
        <v>17</v>
      </c>
      <c r="Q81" s="3">
        <f>SUM(K121:K294)</f>
        <v>149615942.86486489</v>
      </c>
    </row>
    <row r="82" spans="1:17" x14ac:dyDescent="0.25">
      <c r="A82" s="12">
        <v>12</v>
      </c>
      <c r="B82" s="22" t="s">
        <v>346</v>
      </c>
      <c r="C82" s="23" t="s">
        <v>347</v>
      </c>
      <c r="D82" s="26" t="s">
        <v>25</v>
      </c>
      <c r="E82" s="27" t="s">
        <v>26</v>
      </c>
      <c r="F82" s="15" t="s">
        <v>22</v>
      </c>
      <c r="G82" s="20" t="s">
        <v>348</v>
      </c>
      <c r="I82" s="19">
        <v>44723</v>
      </c>
      <c r="J82" s="13">
        <f t="shared" si="0"/>
        <v>2962508.1081081079</v>
      </c>
      <c r="K82" s="13">
        <f t="shared" si="1"/>
        <v>325875.89189189189</v>
      </c>
      <c r="L82" s="14">
        <v>3288384</v>
      </c>
    </row>
    <row r="83" spans="1:17" x14ac:dyDescent="0.25">
      <c r="A83" s="12">
        <v>13</v>
      </c>
      <c r="B83" s="22" t="s">
        <v>349</v>
      </c>
      <c r="C83" s="23" t="s">
        <v>350</v>
      </c>
      <c r="D83" s="24" t="s">
        <v>351</v>
      </c>
      <c r="E83" s="25" t="s">
        <v>352</v>
      </c>
      <c r="F83" s="7" t="s">
        <v>60</v>
      </c>
      <c r="G83" s="20" t="s">
        <v>353</v>
      </c>
      <c r="I83" s="19">
        <v>44723</v>
      </c>
      <c r="J83" s="13">
        <f t="shared" si="0"/>
        <v>677189.18918918911</v>
      </c>
      <c r="K83" s="13">
        <f t="shared" si="1"/>
        <v>74490.810810810799</v>
      </c>
      <c r="L83" s="14">
        <v>751680</v>
      </c>
    </row>
    <row r="84" spans="1:17" x14ac:dyDescent="0.25">
      <c r="A84" s="12">
        <v>14</v>
      </c>
      <c r="B84" s="22" t="s">
        <v>354</v>
      </c>
      <c r="C84" s="23" t="s">
        <v>355</v>
      </c>
      <c r="D84" s="31" t="s">
        <v>31</v>
      </c>
      <c r="E84" s="27" t="s">
        <v>32</v>
      </c>
      <c r="F84" s="15" t="s">
        <v>33</v>
      </c>
      <c r="G84" s="20" t="s">
        <v>356</v>
      </c>
      <c r="I84" s="19">
        <v>44725</v>
      </c>
      <c r="J84" s="13">
        <f t="shared" si="0"/>
        <v>724972.9729729729</v>
      </c>
      <c r="K84" s="13">
        <f t="shared" si="1"/>
        <v>79747.027027027027</v>
      </c>
      <c r="L84" s="14">
        <v>804720</v>
      </c>
    </row>
    <row r="85" spans="1:17" x14ac:dyDescent="0.25">
      <c r="A85" s="12">
        <v>15</v>
      </c>
      <c r="B85" s="22" t="s">
        <v>357</v>
      </c>
      <c r="C85" s="23" t="s">
        <v>358</v>
      </c>
      <c r="D85" s="26" t="s">
        <v>25</v>
      </c>
      <c r="E85" s="27" t="s">
        <v>26</v>
      </c>
      <c r="F85" s="15" t="s">
        <v>22</v>
      </c>
      <c r="G85" s="20" t="s">
        <v>359</v>
      </c>
      <c r="I85" s="19">
        <v>44725</v>
      </c>
      <c r="J85" s="13">
        <f t="shared" si="0"/>
        <v>2625859.4594594594</v>
      </c>
      <c r="K85" s="13">
        <f t="shared" si="1"/>
        <v>288844.54054054053</v>
      </c>
      <c r="L85" s="14">
        <v>2914704</v>
      </c>
    </row>
    <row r="86" spans="1:17" x14ac:dyDescent="0.25">
      <c r="A86" s="12">
        <v>16</v>
      </c>
      <c r="B86" s="22" t="s">
        <v>360</v>
      </c>
      <c r="C86" s="23" t="s">
        <v>361</v>
      </c>
      <c r="D86" s="26" t="s">
        <v>34</v>
      </c>
      <c r="E86" s="27" t="s">
        <v>35</v>
      </c>
      <c r="F86" s="15" t="s">
        <v>36</v>
      </c>
      <c r="G86" s="20" t="s">
        <v>362</v>
      </c>
      <c r="I86" s="19">
        <v>44725</v>
      </c>
      <c r="J86" s="13">
        <f t="shared" si="0"/>
        <v>4154594.5945945941</v>
      </c>
      <c r="K86" s="13">
        <f t="shared" si="1"/>
        <v>457005.40540540533</v>
      </c>
      <c r="L86" s="14">
        <v>4611600</v>
      </c>
    </row>
    <row r="87" spans="1:17" x14ac:dyDescent="0.25">
      <c r="A87" s="12">
        <v>17</v>
      </c>
      <c r="B87" s="22" t="s">
        <v>363</v>
      </c>
      <c r="C87" s="23" t="s">
        <v>364</v>
      </c>
      <c r="D87" s="24" t="s">
        <v>37</v>
      </c>
      <c r="E87" s="25" t="s">
        <v>38</v>
      </c>
      <c r="F87" s="7" t="s">
        <v>39</v>
      </c>
      <c r="G87" s="20" t="s">
        <v>365</v>
      </c>
      <c r="I87" s="19">
        <v>14</v>
      </c>
      <c r="J87" s="13">
        <f t="shared" si="0"/>
        <v>5284054.0540540535</v>
      </c>
      <c r="K87" s="13">
        <f t="shared" si="1"/>
        <v>581245.94594594592</v>
      </c>
      <c r="L87" s="14">
        <v>5865300</v>
      </c>
    </row>
    <row r="88" spans="1:17" x14ac:dyDescent="0.25">
      <c r="A88" s="12">
        <v>18</v>
      </c>
      <c r="B88" s="22" t="s">
        <v>366</v>
      </c>
      <c r="C88" s="23" t="s">
        <v>367</v>
      </c>
      <c r="D88" s="26" t="s">
        <v>25</v>
      </c>
      <c r="E88" s="27" t="s">
        <v>26</v>
      </c>
      <c r="F88" s="15" t="s">
        <v>22</v>
      </c>
      <c r="G88" s="20" t="s">
        <v>368</v>
      </c>
      <c r="I88" s="19">
        <v>44727</v>
      </c>
      <c r="J88" s="13">
        <f t="shared" si="0"/>
        <v>3007394.5945945946</v>
      </c>
      <c r="K88" s="13">
        <f t="shared" si="1"/>
        <v>330813.40540540538</v>
      </c>
      <c r="L88" s="14">
        <v>3338208</v>
      </c>
    </row>
    <row r="89" spans="1:17" x14ac:dyDescent="0.25">
      <c r="A89" s="12">
        <v>19</v>
      </c>
      <c r="B89" s="22" t="s">
        <v>369</v>
      </c>
      <c r="C89" s="23" t="s">
        <v>370</v>
      </c>
      <c r="D89" s="26" t="s">
        <v>20</v>
      </c>
      <c r="E89" s="15" t="s">
        <v>21</v>
      </c>
      <c r="F89" s="15" t="s">
        <v>22</v>
      </c>
      <c r="G89" s="20" t="s">
        <v>371</v>
      </c>
      <c r="I89" s="19">
        <v>44727</v>
      </c>
      <c r="J89" s="13">
        <f t="shared" si="0"/>
        <v>8149313.5135135129</v>
      </c>
      <c r="K89" s="13">
        <f t="shared" si="1"/>
        <v>896424.48648648639</v>
      </c>
      <c r="L89" s="14">
        <v>9045738</v>
      </c>
    </row>
    <row r="90" spans="1:17" x14ac:dyDescent="0.25">
      <c r="A90" s="12">
        <v>20</v>
      </c>
      <c r="B90" s="22" t="s">
        <v>372</v>
      </c>
      <c r="C90" s="23" t="s">
        <v>373</v>
      </c>
      <c r="D90" s="24" t="s">
        <v>374</v>
      </c>
      <c r="E90" s="25" t="s">
        <v>375</v>
      </c>
      <c r="F90" s="7" t="s">
        <v>22</v>
      </c>
      <c r="G90" s="20" t="s">
        <v>376</v>
      </c>
      <c r="I90" s="18">
        <v>44728</v>
      </c>
      <c r="J90" s="13">
        <f t="shared" si="0"/>
        <v>4280799.5495495489</v>
      </c>
      <c r="K90" s="13">
        <f t="shared" si="1"/>
        <v>470887.95045045036</v>
      </c>
      <c r="L90" s="14">
        <v>4751687.5</v>
      </c>
    </row>
    <row r="91" spans="1:17" x14ac:dyDescent="0.25">
      <c r="A91" s="12">
        <v>21</v>
      </c>
      <c r="B91" s="22" t="s">
        <v>377</v>
      </c>
      <c r="C91" s="23" t="s">
        <v>378</v>
      </c>
      <c r="D91" s="26" t="s">
        <v>20</v>
      </c>
      <c r="E91" s="15" t="s">
        <v>21</v>
      </c>
      <c r="F91" s="15" t="s">
        <v>22</v>
      </c>
      <c r="G91" s="20" t="s">
        <v>379</v>
      </c>
      <c r="I91" s="19">
        <v>44728</v>
      </c>
      <c r="J91" s="13">
        <f t="shared" si="0"/>
        <v>6489729.7297297288</v>
      </c>
      <c r="K91" s="13">
        <f t="shared" si="1"/>
        <v>713870.27027027018</v>
      </c>
      <c r="L91" s="14">
        <v>7203600</v>
      </c>
    </row>
    <row r="92" spans="1:17" x14ac:dyDescent="0.25">
      <c r="A92" s="12">
        <v>22</v>
      </c>
      <c r="B92" s="22" t="s">
        <v>380</v>
      </c>
      <c r="C92" s="23" t="s">
        <v>381</v>
      </c>
      <c r="D92" s="26" t="s">
        <v>25</v>
      </c>
      <c r="E92" s="27" t="s">
        <v>26</v>
      </c>
      <c r="F92" s="15" t="s">
        <v>22</v>
      </c>
      <c r="G92" s="20" t="s">
        <v>382</v>
      </c>
      <c r="I92" s="19">
        <v>44729</v>
      </c>
      <c r="J92" s="13">
        <f t="shared" si="0"/>
        <v>7228594.5945945941</v>
      </c>
      <c r="K92" s="13">
        <f t="shared" si="1"/>
        <v>795145.40540540533</v>
      </c>
      <c r="L92" s="14">
        <v>8023740</v>
      </c>
    </row>
    <row r="93" spans="1:17" x14ac:dyDescent="0.25">
      <c r="A93" s="12">
        <v>23</v>
      </c>
      <c r="B93" s="22" t="s">
        <v>383</v>
      </c>
      <c r="C93" s="23" t="s">
        <v>384</v>
      </c>
      <c r="D93" s="26" t="s">
        <v>20</v>
      </c>
      <c r="E93" s="15" t="s">
        <v>21</v>
      </c>
      <c r="F93" s="15" t="s">
        <v>22</v>
      </c>
      <c r="G93" s="20" t="s">
        <v>385</v>
      </c>
      <c r="I93" s="19">
        <v>44729</v>
      </c>
      <c r="J93" s="13">
        <f t="shared" si="0"/>
        <v>1758810.8108108107</v>
      </c>
      <c r="K93" s="13">
        <f t="shared" si="1"/>
        <v>193469.18918918917</v>
      </c>
      <c r="L93" s="14">
        <v>1952280</v>
      </c>
    </row>
    <row r="94" spans="1:17" x14ac:dyDescent="0.25">
      <c r="A94" s="12">
        <v>24</v>
      </c>
      <c r="B94" s="22" t="s">
        <v>386</v>
      </c>
      <c r="C94" s="23" t="s">
        <v>387</v>
      </c>
      <c r="D94" s="26" t="s">
        <v>20</v>
      </c>
      <c r="E94" s="15" t="s">
        <v>21</v>
      </c>
      <c r="F94" s="15" t="s">
        <v>22</v>
      </c>
      <c r="G94" s="20" t="s">
        <v>388</v>
      </c>
      <c r="I94" s="19">
        <v>44730</v>
      </c>
      <c r="J94" s="13">
        <f t="shared" si="0"/>
        <v>6715459.4594594585</v>
      </c>
      <c r="K94" s="13">
        <f t="shared" si="1"/>
        <v>738700.54054054047</v>
      </c>
      <c r="L94" s="14">
        <v>7454160</v>
      </c>
    </row>
    <row r="95" spans="1:17" x14ac:dyDescent="0.25">
      <c r="A95" s="12">
        <v>25</v>
      </c>
      <c r="B95" s="22" t="s">
        <v>389</v>
      </c>
      <c r="C95" s="23" t="s">
        <v>390</v>
      </c>
      <c r="D95" s="31" t="s">
        <v>31</v>
      </c>
      <c r="E95" s="27" t="s">
        <v>32</v>
      </c>
      <c r="F95" s="15" t="s">
        <v>33</v>
      </c>
      <c r="G95" s="20" t="s">
        <v>391</v>
      </c>
      <c r="I95" s="19">
        <v>44730</v>
      </c>
      <c r="J95" s="13">
        <f t="shared" si="0"/>
        <v>1146162.1621621621</v>
      </c>
      <c r="K95" s="13">
        <f t="shared" si="1"/>
        <v>126077.83783783784</v>
      </c>
      <c r="L95" s="14">
        <v>1272240</v>
      </c>
    </row>
    <row r="96" spans="1:17" x14ac:dyDescent="0.25">
      <c r="A96" s="12">
        <v>26</v>
      </c>
      <c r="B96" s="22" t="s">
        <v>392</v>
      </c>
      <c r="C96" s="23" t="s">
        <v>393</v>
      </c>
      <c r="D96" s="26" t="s">
        <v>20</v>
      </c>
      <c r="E96" s="15" t="s">
        <v>21</v>
      </c>
      <c r="F96" s="15" t="s">
        <v>22</v>
      </c>
      <c r="G96" s="20" t="s">
        <v>394</v>
      </c>
      <c r="I96" s="19">
        <v>44730</v>
      </c>
      <c r="J96" s="13">
        <f t="shared" si="0"/>
        <v>5263264.8648648644</v>
      </c>
      <c r="K96" s="13">
        <f t="shared" si="1"/>
        <v>578959.13513513503</v>
      </c>
      <c r="L96" s="14">
        <v>5842224</v>
      </c>
    </row>
    <row r="97" spans="1:12" x14ac:dyDescent="0.25">
      <c r="A97" s="12">
        <v>27</v>
      </c>
      <c r="B97" s="22" t="s">
        <v>395</v>
      </c>
      <c r="C97" s="23" t="s">
        <v>396</v>
      </c>
      <c r="D97" s="26" t="s">
        <v>23</v>
      </c>
      <c r="E97" s="27" t="s">
        <v>24</v>
      </c>
      <c r="F97" s="15" t="s">
        <v>22</v>
      </c>
      <c r="G97" s="20" t="s">
        <v>397</v>
      </c>
      <c r="I97" s="19">
        <v>44733</v>
      </c>
      <c r="J97" s="13">
        <f t="shared" si="0"/>
        <v>112612.6126126126</v>
      </c>
      <c r="K97" s="13">
        <f t="shared" si="1"/>
        <v>12387.387387387387</v>
      </c>
      <c r="L97" s="14">
        <v>125000</v>
      </c>
    </row>
    <row r="98" spans="1:12" x14ac:dyDescent="0.25">
      <c r="A98" s="12">
        <v>28</v>
      </c>
      <c r="B98" s="22" t="s">
        <v>398</v>
      </c>
      <c r="C98" s="23" t="s">
        <v>399</v>
      </c>
      <c r="D98" s="24" t="s">
        <v>40</v>
      </c>
      <c r="E98" s="25" t="s">
        <v>41</v>
      </c>
      <c r="F98" s="7" t="s">
        <v>42</v>
      </c>
      <c r="G98" s="20" t="s">
        <v>400</v>
      </c>
      <c r="I98" s="19">
        <v>44732</v>
      </c>
      <c r="J98" s="13">
        <f t="shared" si="0"/>
        <v>954459.45945945941</v>
      </c>
      <c r="K98" s="13">
        <f t="shared" si="1"/>
        <v>104990.54054054053</v>
      </c>
      <c r="L98" s="14">
        <v>1059450</v>
      </c>
    </row>
    <row r="99" spans="1:12" x14ac:dyDescent="0.25">
      <c r="A99" s="12">
        <v>29</v>
      </c>
      <c r="B99" s="22" t="s">
        <v>401</v>
      </c>
      <c r="C99" s="23" t="s">
        <v>402</v>
      </c>
      <c r="D99" s="26" t="s">
        <v>20</v>
      </c>
      <c r="E99" s="15" t="s">
        <v>21</v>
      </c>
      <c r="F99" s="15" t="s">
        <v>22</v>
      </c>
      <c r="G99" s="20" t="s">
        <v>403</v>
      </c>
      <c r="I99" s="19">
        <v>44734</v>
      </c>
      <c r="J99" s="13">
        <f t="shared" si="0"/>
        <v>5446513.5135135129</v>
      </c>
      <c r="K99" s="13">
        <f t="shared" si="1"/>
        <v>599116.48648648639</v>
      </c>
      <c r="L99" s="14">
        <v>6045630</v>
      </c>
    </row>
    <row r="100" spans="1:12" x14ac:dyDescent="0.25">
      <c r="A100" s="12">
        <v>30</v>
      </c>
      <c r="B100" s="22" t="s">
        <v>404</v>
      </c>
      <c r="C100" s="23" t="s">
        <v>405</v>
      </c>
      <c r="D100" s="26" t="s">
        <v>25</v>
      </c>
      <c r="E100" s="27" t="s">
        <v>26</v>
      </c>
      <c r="F100" s="15" t="s">
        <v>22</v>
      </c>
      <c r="G100" s="20" t="s">
        <v>406</v>
      </c>
      <c r="I100" s="19">
        <v>44734</v>
      </c>
      <c r="J100" s="13">
        <f t="shared" si="0"/>
        <v>5202936.036036036</v>
      </c>
      <c r="K100" s="13">
        <f t="shared" si="1"/>
        <v>572322.96396396391</v>
      </c>
      <c r="L100" s="14">
        <v>5775259</v>
      </c>
    </row>
    <row r="101" spans="1:12" x14ac:dyDescent="0.25">
      <c r="A101" s="12">
        <v>31</v>
      </c>
      <c r="B101" s="22" t="s">
        <v>407</v>
      </c>
      <c r="C101" s="23" t="s">
        <v>408</v>
      </c>
      <c r="D101" s="26" t="s">
        <v>27</v>
      </c>
      <c r="E101" s="27" t="s">
        <v>28</v>
      </c>
      <c r="F101" s="15" t="s">
        <v>29</v>
      </c>
      <c r="G101" s="20" t="s">
        <v>409</v>
      </c>
      <c r="I101" s="19">
        <v>44734</v>
      </c>
      <c r="J101" s="13">
        <f t="shared" si="0"/>
        <v>2767567.5675675673</v>
      </c>
      <c r="K101" s="13">
        <f t="shared" si="1"/>
        <v>304432.43243243243</v>
      </c>
      <c r="L101" s="14">
        <v>3072000</v>
      </c>
    </row>
    <row r="102" spans="1:12" x14ac:dyDescent="0.25">
      <c r="A102" s="12">
        <v>32</v>
      </c>
      <c r="B102" s="22" t="s">
        <v>410</v>
      </c>
      <c r="C102" s="23" t="s">
        <v>411</v>
      </c>
      <c r="D102" s="26" t="s">
        <v>27</v>
      </c>
      <c r="E102" s="27" t="s">
        <v>28</v>
      </c>
      <c r="F102" s="15" t="s">
        <v>29</v>
      </c>
      <c r="G102" s="20" t="s">
        <v>412</v>
      </c>
      <c r="I102" s="19">
        <v>44734</v>
      </c>
      <c r="J102" s="13">
        <f t="shared" si="0"/>
        <v>5842643.6036036033</v>
      </c>
      <c r="K102" s="13">
        <f t="shared" si="1"/>
        <v>642690.79639639636</v>
      </c>
      <c r="L102" s="14">
        <v>6485334.4000000004</v>
      </c>
    </row>
    <row r="103" spans="1:12" x14ac:dyDescent="0.25">
      <c r="A103" s="12">
        <v>33</v>
      </c>
      <c r="B103" s="22" t="s">
        <v>413</v>
      </c>
      <c r="C103" s="23" t="s">
        <v>414</v>
      </c>
      <c r="D103" s="26" t="s">
        <v>25</v>
      </c>
      <c r="E103" s="27" t="s">
        <v>26</v>
      </c>
      <c r="F103" s="15" t="s">
        <v>22</v>
      </c>
      <c r="G103" s="20" t="s">
        <v>415</v>
      </c>
      <c r="I103" s="18">
        <v>44736</v>
      </c>
      <c r="J103" s="13">
        <f t="shared" si="0"/>
        <v>6542205.405405405</v>
      </c>
      <c r="K103" s="13">
        <f t="shared" si="1"/>
        <v>719642.59459459456</v>
      </c>
      <c r="L103" s="14">
        <v>7261848</v>
      </c>
    </row>
    <row r="104" spans="1:12" x14ac:dyDescent="0.25">
      <c r="A104" s="12">
        <v>34</v>
      </c>
      <c r="B104" s="22" t="s">
        <v>416</v>
      </c>
      <c r="C104" s="23" t="s">
        <v>417</v>
      </c>
      <c r="D104" s="26" t="s">
        <v>20</v>
      </c>
      <c r="E104" s="15" t="s">
        <v>21</v>
      </c>
      <c r="F104" s="15" t="s">
        <v>22</v>
      </c>
      <c r="G104" s="20" t="s">
        <v>418</v>
      </c>
      <c r="I104" s="19">
        <v>44736</v>
      </c>
      <c r="J104" s="13">
        <f t="shared" si="0"/>
        <v>4225848.6486486485</v>
      </c>
      <c r="K104" s="13">
        <f t="shared" si="1"/>
        <v>464843.35135135136</v>
      </c>
      <c r="L104" s="14">
        <v>4690692</v>
      </c>
    </row>
    <row r="105" spans="1:12" x14ac:dyDescent="0.25">
      <c r="A105" s="12">
        <v>35</v>
      </c>
      <c r="B105" s="22" t="s">
        <v>419</v>
      </c>
      <c r="C105" s="23" t="s">
        <v>420</v>
      </c>
      <c r="D105" s="26" t="s">
        <v>23</v>
      </c>
      <c r="E105" s="27" t="s">
        <v>24</v>
      </c>
      <c r="F105" s="15" t="s">
        <v>22</v>
      </c>
      <c r="G105" s="20" t="s">
        <v>421</v>
      </c>
      <c r="I105" s="19">
        <v>44737</v>
      </c>
      <c r="J105" s="13">
        <f t="shared" si="0"/>
        <v>658783.78378378367</v>
      </c>
      <c r="K105" s="13">
        <f t="shared" si="1"/>
        <v>72466.216216216199</v>
      </c>
      <c r="L105" s="14">
        <v>731250</v>
      </c>
    </row>
    <row r="106" spans="1:12" x14ac:dyDescent="0.25">
      <c r="A106" s="12">
        <v>36</v>
      </c>
      <c r="B106" s="22" t="s">
        <v>422</v>
      </c>
      <c r="C106" s="23" t="s">
        <v>423</v>
      </c>
      <c r="D106" s="26" t="s">
        <v>25</v>
      </c>
      <c r="E106" s="27" t="s">
        <v>26</v>
      </c>
      <c r="F106" s="15" t="s">
        <v>22</v>
      </c>
      <c r="G106" s="20" t="s">
        <v>424</v>
      </c>
      <c r="I106" s="19">
        <v>44737</v>
      </c>
      <c r="J106" s="13">
        <f t="shared" si="0"/>
        <v>5330270.2702702694</v>
      </c>
      <c r="K106" s="13">
        <f t="shared" si="1"/>
        <v>586329.72972972959</v>
      </c>
      <c r="L106" s="14">
        <v>5916600</v>
      </c>
    </row>
    <row r="107" spans="1:12" x14ac:dyDescent="0.25">
      <c r="A107" s="12">
        <v>37</v>
      </c>
      <c r="B107" s="22" t="s">
        <v>425</v>
      </c>
      <c r="C107" s="23" t="s">
        <v>426</v>
      </c>
      <c r="D107" s="24" t="s">
        <v>40</v>
      </c>
      <c r="E107" s="25" t="s">
        <v>41</v>
      </c>
      <c r="F107" s="7" t="s">
        <v>42</v>
      </c>
      <c r="G107" s="20" t="s">
        <v>427</v>
      </c>
      <c r="I107" s="19">
        <v>44738</v>
      </c>
      <c r="J107" s="13">
        <f t="shared" si="0"/>
        <v>2273837.8378378376</v>
      </c>
      <c r="K107" s="13">
        <f t="shared" si="1"/>
        <v>250122.16216216213</v>
      </c>
      <c r="L107" s="14">
        <v>2523960</v>
      </c>
    </row>
    <row r="108" spans="1:12" x14ac:dyDescent="0.25">
      <c r="A108" s="12">
        <v>38</v>
      </c>
      <c r="B108" s="22" t="s">
        <v>428</v>
      </c>
      <c r="C108" s="23" t="s">
        <v>429</v>
      </c>
      <c r="D108" s="26" t="s">
        <v>25</v>
      </c>
      <c r="E108" s="27" t="s">
        <v>26</v>
      </c>
      <c r="F108" s="15" t="s">
        <v>22</v>
      </c>
      <c r="G108" s="20" t="s">
        <v>430</v>
      </c>
      <c r="I108" s="19">
        <v>44738</v>
      </c>
      <c r="J108" s="13">
        <f t="shared" si="0"/>
        <v>5797837.8378378376</v>
      </c>
      <c r="K108" s="13">
        <f t="shared" si="1"/>
        <v>637762.16216216213</v>
      </c>
      <c r="L108" s="14">
        <v>6435600</v>
      </c>
    </row>
    <row r="109" spans="1:12" x14ac:dyDescent="0.25">
      <c r="A109" s="12">
        <v>39</v>
      </c>
      <c r="B109" s="22" t="s">
        <v>431</v>
      </c>
      <c r="C109" s="23" t="s">
        <v>432</v>
      </c>
      <c r="D109" s="26" t="s">
        <v>34</v>
      </c>
      <c r="E109" s="27" t="s">
        <v>35</v>
      </c>
      <c r="F109" s="15" t="s">
        <v>36</v>
      </c>
      <c r="G109" s="20" t="s">
        <v>433</v>
      </c>
      <c r="I109" s="19">
        <v>44737</v>
      </c>
      <c r="J109" s="13">
        <f t="shared" si="0"/>
        <v>4222702.702702702</v>
      </c>
      <c r="K109" s="13">
        <f t="shared" si="1"/>
        <v>464497.29729729722</v>
      </c>
      <c r="L109" s="14">
        <v>4687200</v>
      </c>
    </row>
    <row r="110" spans="1:12" x14ac:dyDescent="0.25">
      <c r="A110" s="12">
        <v>40</v>
      </c>
      <c r="B110" s="22" t="s">
        <v>434</v>
      </c>
      <c r="C110" s="23" t="s">
        <v>435</v>
      </c>
      <c r="D110" s="26" t="s">
        <v>20</v>
      </c>
      <c r="E110" s="15" t="s">
        <v>21</v>
      </c>
      <c r="F110" s="15" t="s">
        <v>22</v>
      </c>
      <c r="G110" s="20" t="s">
        <v>436</v>
      </c>
      <c r="I110" s="19">
        <v>44737</v>
      </c>
      <c r="J110" s="13">
        <f t="shared" si="0"/>
        <v>6837729.7297297288</v>
      </c>
      <c r="K110" s="13">
        <f t="shared" si="1"/>
        <v>752150.27027027018</v>
      </c>
      <c r="L110" s="14">
        <v>7589880</v>
      </c>
    </row>
    <row r="111" spans="1:12" x14ac:dyDescent="0.25">
      <c r="A111" s="12">
        <v>41</v>
      </c>
      <c r="B111" s="22" t="s">
        <v>437</v>
      </c>
      <c r="C111" s="23" t="s">
        <v>438</v>
      </c>
      <c r="D111" s="24" t="s">
        <v>37</v>
      </c>
      <c r="E111" s="25" t="s">
        <v>38</v>
      </c>
      <c r="F111" s="7" t="s">
        <v>39</v>
      </c>
      <c r="G111" s="20" t="s">
        <v>439</v>
      </c>
      <c r="I111" s="19">
        <v>44737</v>
      </c>
      <c r="J111" s="13">
        <f t="shared" si="0"/>
        <v>7394594.5945945941</v>
      </c>
      <c r="K111" s="13">
        <f t="shared" si="1"/>
        <v>813405.40540540533</v>
      </c>
      <c r="L111" s="14">
        <v>8208000</v>
      </c>
    </row>
    <row r="112" spans="1:12" x14ac:dyDescent="0.25">
      <c r="A112" s="12">
        <v>42</v>
      </c>
      <c r="B112" s="22" t="s">
        <v>440</v>
      </c>
      <c r="C112" s="23" t="s">
        <v>441</v>
      </c>
      <c r="D112" s="26" t="s">
        <v>20</v>
      </c>
      <c r="E112" s="15" t="s">
        <v>21</v>
      </c>
      <c r="F112" s="15" t="s">
        <v>22</v>
      </c>
      <c r="G112" s="20" t="s">
        <v>442</v>
      </c>
      <c r="I112" s="19">
        <v>44739</v>
      </c>
      <c r="J112" s="13">
        <f t="shared" si="0"/>
        <v>2031567.5675675673</v>
      </c>
      <c r="K112" s="13">
        <f t="shared" si="1"/>
        <v>223472.4324324324</v>
      </c>
      <c r="L112" s="14">
        <v>2255040</v>
      </c>
    </row>
    <row r="113" spans="1:12" x14ac:dyDescent="0.25">
      <c r="A113" s="12">
        <v>43</v>
      </c>
      <c r="B113" s="22" t="s">
        <v>443</v>
      </c>
      <c r="C113" s="23" t="s">
        <v>444</v>
      </c>
      <c r="D113" s="24" t="s">
        <v>40</v>
      </c>
      <c r="E113" s="25" t="s">
        <v>41</v>
      </c>
      <c r="F113" s="7" t="s">
        <v>42</v>
      </c>
      <c r="G113" s="20" t="s">
        <v>445</v>
      </c>
      <c r="I113" s="19">
        <v>44739</v>
      </c>
      <c r="J113" s="13">
        <f t="shared" si="0"/>
        <v>1455810.8108108107</v>
      </c>
      <c r="K113" s="13">
        <f t="shared" si="1"/>
        <v>160139.18918918917</v>
      </c>
      <c r="L113" s="14">
        <v>1615950</v>
      </c>
    </row>
    <row r="114" spans="1:12" x14ac:dyDescent="0.25">
      <c r="A114" s="12">
        <v>44</v>
      </c>
      <c r="B114" s="22" t="s">
        <v>446</v>
      </c>
      <c r="C114" s="23" t="s">
        <v>447</v>
      </c>
      <c r="D114" s="26" t="s">
        <v>34</v>
      </c>
      <c r="E114" s="27" t="s">
        <v>35</v>
      </c>
      <c r="F114" s="15" t="s">
        <v>36</v>
      </c>
      <c r="G114" s="20" t="s">
        <v>448</v>
      </c>
      <c r="I114" s="19">
        <v>44740</v>
      </c>
      <c r="J114" s="13">
        <f t="shared" si="0"/>
        <v>2451891.8918918916</v>
      </c>
      <c r="K114" s="13">
        <f t="shared" si="1"/>
        <v>269708.10810810811</v>
      </c>
      <c r="L114" s="14">
        <v>2721600</v>
      </c>
    </row>
    <row r="115" spans="1:12" x14ac:dyDescent="0.25">
      <c r="A115" s="12">
        <v>45</v>
      </c>
      <c r="B115" s="22" t="s">
        <v>449</v>
      </c>
      <c r="C115" s="23" t="s">
        <v>450</v>
      </c>
      <c r="D115" s="26" t="s">
        <v>25</v>
      </c>
      <c r="E115" s="27" t="s">
        <v>26</v>
      </c>
      <c r="F115" s="15" t="s">
        <v>22</v>
      </c>
      <c r="G115" s="20" t="s">
        <v>451</v>
      </c>
      <c r="I115" s="19">
        <v>44740</v>
      </c>
      <c r="J115" s="13">
        <f t="shared" si="0"/>
        <v>13869924.324324323</v>
      </c>
      <c r="K115" s="13">
        <f t="shared" si="1"/>
        <v>1525691.6756756755</v>
      </c>
      <c r="L115" s="14">
        <v>15395616</v>
      </c>
    </row>
    <row r="116" spans="1:12" x14ac:dyDescent="0.25">
      <c r="A116" s="12">
        <v>46</v>
      </c>
      <c r="B116" s="22" t="s">
        <v>452</v>
      </c>
      <c r="C116" s="23" t="s">
        <v>453</v>
      </c>
      <c r="D116" s="24" t="s">
        <v>37</v>
      </c>
      <c r="E116" s="25" t="s">
        <v>38</v>
      </c>
      <c r="F116" s="7" t="s">
        <v>39</v>
      </c>
      <c r="G116" s="20" t="s">
        <v>454</v>
      </c>
      <c r="I116" s="19">
        <v>44742</v>
      </c>
      <c r="J116" s="13">
        <f t="shared" si="0"/>
        <v>17435675.675675675</v>
      </c>
      <c r="K116" s="13">
        <f t="shared" si="1"/>
        <v>1917924.3243243243</v>
      </c>
      <c r="L116" s="14">
        <v>19353600</v>
      </c>
    </row>
    <row r="117" spans="1:12" x14ac:dyDescent="0.25">
      <c r="A117" s="12">
        <v>47</v>
      </c>
      <c r="B117" s="22" t="s">
        <v>455</v>
      </c>
      <c r="C117" s="23" t="s">
        <v>456</v>
      </c>
      <c r="D117" s="26" t="s">
        <v>25</v>
      </c>
      <c r="E117" s="27" t="s">
        <v>26</v>
      </c>
      <c r="F117" s="15" t="s">
        <v>22</v>
      </c>
      <c r="G117" s="20" t="s">
        <v>457</v>
      </c>
      <c r="I117" s="19">
        <v>44742</v>
      </c>
      <c r="J117" s="13">
        <f t="shared" si="0"/>
        <v>5731443.2432432426</v>
      </c>
      <c r="K117" s="13">
        <f t="shared" si="1"/>
        <v>630458.75675675669</v>
      </c>
      <c r="L117" s="14">
        <v>6361902</v>
      </c>
    </row>
    <row r="118" spans="1:12" x14ac:dyDescent="0.25">
      <c r="A118" s="12">
        <v>48</v>
      </c>
      <c r="B118" s="22" t="s">
        <v>458</v>
      </c>
      <c r="C118" s="23" t="s">
        <v>459</v>
      </c>
      <c r="D118" s="26" t="s">
        <v>20</v>
      </c>
      <c r="E118" s="15" t="s">
        <v>21</v>
      </c>
      <c r="F118" s="15" t="s">
        <v>22</v>
      </c>
      <c r="G118" s="20" t="s">
        <v>460</v>
      </c>
      <c r="I118" s="19">
        <v>44742</v>
      </c>
      <c r="J118" s="13">
        <f t="shared" si="0"/>
        <v>2031567.5675675673</v>
      </c>
      <c r="K118" s="13">
        <f t="shared" si="1"/>
        <v>223472.4324324324</v>
      </c>
      <c r="L118" s="14">
        <v>2255040</v>
      </c>
    </row>
    <row r="119" spans="1:12" x14ac:dyDescent="0.25">
      <c r="A119" s="12">
        <v>49</v>
      </c>
      <c r="B119" s="22" t="s">
        <v>461</v>
      </c>
      <c r="C119" s="23" t="s">
        <v>462</v>
      </c>
      <c r="D119" s="24" t="s">
        <v>37</v>
      </c>
      <c r="E119" s="25" t="s">
        <v>38</v>
      </c>
      <c r="F119" s="7" t="s">
        <v>39</v>
      </c>
      <c r="G119" s="20" t="s">
        <v>463</v>
      </c>
      <c r="I119" s="19">
        <v>44737</v>
      </c>
      <c r="J119" s="13">
        <f t="shared" si="0"/>
        <v>18486486.486486483</v>
      </c>
      <c r="K119" s="13">
        <f t="shared" si="1"/>
        <v>2033513.5135135131</v>
      </c>
      <c r="L119" s="14">
        <v>20520000</v>
      </c>
    </row>
    <row r="120" spans="1:12" x14ac:dyDescent="0.25">
      <c r="A120" s="12">
        <v>50</v>
      </c>
      <c r="B120" s="22" t="s">
        <v>464</v>
      </c>
      <c r="C120" s="23" t="s">
        <v>465</v>
      </c>
      <c r="D120" s="31" t="s">
        <v>31</v>
      </c>
      <c r="E120" s="27" t="s">
        <v>32</v>
      </c>
      <c r="F120" s="15" t="s">
        <v>33</v>
      </c>
      <c r="G120" s="20" t="s">
        <v>466</v>
      </c>
      <c r="I120" s="19">
        <v>44742</v>
      </c>
      <c r="J120" s="13">
        <f t="shared" si="0"/>
        <v>1313513.5135135134</v>
      </c>
      <c r="K120" s="13">
        <f t="shared" si="1"/>
        <v>144486.48648648648</v>
      </c>
      <c r="L120" s="14">
        <v>1458000</v>
      </c>
    </row>
    <row r="121" spans="1:12" x14ac:dyDescent="0.25">
      <c r="A121" s="12">
        <v>51</v>
      </c>
      <c r="B121" s="22" t="s">
        <v>467</v>
      </c>
      <c r="C121" s="23" t="s">
        <v>468</v>
      </c>
      <c r="D121" s="24"/>
      <c r="E121" s="25" t="s">
        <v>50</v>
      </c>
      <c r="F121" s="7" t="s">
        <v>61</v>
      </c>
      <c r="G121" s="20"/>
      <c r="I121" s="19">
        <v>44718</v>
      </c>
      <c r="J121" s="13">
        <f t="shared" si="0"/>
        <v>16909589.189189188</v>
      </c>
      <c r="K121" s="13">
        <f t="shared" si="1"/>
        <v>1860054.8108108107</v>
      </c>
      <c r="L121" s="14">
        <f>10126620+5318784+3324240</f>
        <v>18769644</v>
      </c>
    </row>
    <row r="122" spans="1:12" x14ac:dyDescent="0.25">
      <c r="A122" s="12">
        <v>52</v>
      </c>
      <c r="B122" s="22" t="s">
        <v>469</v>
      </c>
      <c r="C122" s="23" t="s">
        <v>470</v>
      </c>
      <c r="D122" s="24"/>
      <c r="E122" s="7" t="s">
        <v>65</v>
      </c>
      <c r="F122" s="7" t="s">
        <v>66</v>
      </c>
      <c r="G122" s="20"/>
      <c r="I122" s="18">
        <v>44718</v>
      </c>
      <c r="J122" s="13">
        <f t="shared" si="0"/>
        <v>5922608.1081081079</v>
      </c>
      <c r="K122" s="13">
        <f t="shared" si="1"/>
        <v>651486.89189189184</v>
      </c>
      <c r="L122" s="14">
        <f>1625184+875691+4073220</f>
        <v>6574095</v>
      </c>
    </row>
    <row r="123" spans="1:12" x14ac:dyDescent="0.25">
      <c r="A123" s="12">
        <v>53</v>
      </c>
      <c r="B123" s="22" t="s">
        <v>471</v>
      </c>
      <c r="C123" s="23" t="s">
        <v>472</v>
      </c>
      <c r="D123" s="24"/>
      <c r="E123" s="25" t="s">
        <v>72</v>
      </c>
      <c r="F123" s="7" t="s">
        <v>33</v>
      </c>
      <c r="G123" s="20"/>
      <c r="I123" s="19">
        <v>44718</v>
      </c>
      <c r="J123" s="13">
        <f t="shared" si="0"/>
        <v>11111302.702702701</v>
      </c>
      <c r="K123" s="13">
        <f t="shared" si="1"/>
        <v>1222243.297297297</v>
      </c>
      <c r="L123" s="14">
        <f>2523960+8347536+1462050</f>
        <v>12333546</v>
      </c>
    </row>
    <row r="124" spans="1:12" x14ac:dyDescent="0.25">
      <c r="A124" s="12">
        <v>54</v>
      </c>
      <c r="B124" s="22" t="s">
        <v>473</v>
      </c>
      <c r="C124" s="23" t="s">
        <v>474</v>
      </c>
      <c r="D124" s="24"/>
      <c r="E124" s="25" t="s">
        <v>105</v>
      </c>
      <c r="F124" s="7" t="s">
        <v>79</v>
      </c>
      <c r="G124" s="20"/>
      <c r="I124" s="19">
        <v>44718</v>
      </c>
      <c r="J124" s="13">
        <f t="shared" si="0"/>
        <v>13587567.567567566</v>
      </c>
      <c r="K124" s="13">
        <f t="shared" si="1"/>
        <v>1494632.4324324324</v>
      </c>
      <c r="L124" s="14">
        <f>2523960+7978176+4580064</f>
        <v>15082200</v>
      </c>
    </row>
    <row r="125" spans="1:12" x14ac:dyDescent="0.25">
      <c r="A125" s="12">
        <v>55</v>
      </c>
      <c r="B125" s="22" t="s">
        <v>475</v>
      </c>
      <c r="C125" s="23" t="s">
        <v>476</v>
      </c>
      <c r="D125" s="24"/>
      <c r="E125" s="28" t="s">
        <v>117</v>
      </c>
      <c r="F125" s="7" t="s">
        <v>110</v>
      </c>
      <c r="G125" s="20"/>
      <c r="I125" s="19">
        <v>44718</v>
      </c>
      <c r="J125" s="13">
        <f t="shared" si="0"/>
        <v>8360975.6756756753</v>
      </c>
      <c r="K125" s="13">
        <f t="shared" si="1"/>
        <v>919707.32432432426</v>
      </c>
      <c r="L125" s="14">
        <f>4700619+4580064</f>
        <v>9280683</v>
      </c>
    </row>
    <row r="126" spans="1:12" x14ac:dyDescent="0.25">
      <c r="A126" s="12">
        <v>56</v>
      </c>
      <c r="B126" s="22" t="s">
        <v>477</v>
      </c>
      <c r="C126" s="23" t="s">
        <v>478</v>
      </c>
      <c r="D126" s="24"/>
      <c r="E126" s="25" t="s">
        <v>104</v>
      </c>
      <c r="F126" s="7" t="s">
        <v>71</v>
      </c>
      <c r="G126" s="20"/>
      <c r="I126" s="19">
        <v>44718</v>
      </c>
      <c r="J126" s="13">
        <f t="shared" si="0"/>
        <v>12766767.567567566</v>
      </c>
      <c r="K126" s="13">
        <f t="shared" si="1"/>
        <v>1404344.4324324324</v>
      </c>
      <c r="L126" s="14">
        <f>2277720+4653936+7239456</f>
        <v>14171112</v>
      </c>
    </row>
    <row r="127" spans="1:12" x14ac:dyDescent="0.25">
      <c r="A127" s="12">
        <v>57</v>
      </c>
      <c r="B127" s="22" t="s">
        <v>479</v>
      </c>
      <c r="C127" s="23" t="s">
        <v>480</v>
      </c>
      <c r="D127" s="24"/>
      <c r="E127" s="25" t="s">
        <v>80</v>
      </c>
      <c r="F127" s="7" t="s">
        <v>81</v>
      </c>
      <c r="G127" s="20"/>
      <c r="I127" s="19">
        <v>44718</v>
      </c>
      <c r="J127" s="13">
        <f t="shared" si="0"/>
        <v>4153759.4594594589</v>
      </c>
      <c r="K127" s="13">
        <f t="shared" si="1"/>
        <v>456913.54054054047</v>
      </c>
      <c r="L127" s="14">
        <f>1649808+1785240+1175625</f>
        <v>4610673</v>
      </c>
    </row>
    <row r="128" spans="1:12" x14ac:dyDescent="0.25">
      <c r="A128" s="12">
        <v>58</v>
      </c>
      <c r="B128" s="22" t="s">
        <v>481</v>
      </c>
      <c r="C128" s="23" t="s">
        <v>482</v>
      </c>
      <c r="D128" s="24"/>
      <c r="E128" s="25" t="s">
        <v>145</v>
      </c>
      <c r="F128" s="7" t="s">
        <v>94</v>
      </c>
      <c r="G128" s="20"/>
      <c r="I128" s="19">
        <v>44718</v>
      </c>
      <c r="J128" s="13">
        <f t="shared" si="0"/>
        <v>9411470.2702702694</v>
      </c>
      <c r="K128" s="13">
        <f t="shared" si="1"/>
        <v>1035261.7297297296</v>
      </c>
      <c r="L128" s="14">
        <f>5731236+1145016+3570480</f>
        <v>10446732</v>
      </c>
    </row>
    <row r="129" spans="1:12" x14ac:dyDescent="0.25">
      <c r="A129" s="12">
        <v>59</v>
      </c>
      <c r="B129" s="22" t="s">
        <v>483</v>
      </c>
      <c r="C129" s="23" t="s">
        <v>484</v>
      </c>
      <c r="D129" s="24"/>
      <c r="E129" s="25" t="s">
        <v>54</v>
      </c>
      <c r="F129" s="7" t="s">
        <v>55</v>
      </c>
      <c r="G129" s="20"/>
      <c r="I129" s="19">
        <v>44718</v>
      </c>
      <c r="J129" s="13">
        <f t="shared" si="0"/>
        <v>17939286.486486483</v>
      </c>
      <c r="K129" s="13">
        <f t="shared" si="1"/>
        <v>1973321.5135135131</v>
      </c>
      <c r="L129" s="14">
        <f>3250368+10955628+5706612</f>
        <v>19912608</v>
      </c>
    </row>
    <row r="130" spans="1:12" x14ac:dyDescent="0.25">
      <c r="A130" s="12">
        <v>60</v>
      </c>
      <c r="B130" s="22" t="s">
        <v>485</v>
      </c>
      <c r="C130" s="23" t="s">
        <v>486</v>
      </c>
      <c r="D130" s="24"/>
      <c r="E130" s="25" t="s">
        <v>116</v>
      </c>
      <c r="F130" s="7" t="s">
        <v>59</v>
      </c>
      <c r="G130" s="20"/>
      <c r="I130" s="19">
        <v>44718</v>
      </c>
      <c r="J130" s="13">
        <f t="shared" si="0"/>
        <v>10714767.567567566</v>
      </c>
      <c r="K130" s="13">
        <f t="shared" si="1"/>
        <v>1178624.4324324324</v>
      </c>
      <c r="L130" s="14">
        <f>3213432+1440504+7239456</f>
        <v>11893392</v>
      </c>
    </row>
    <row r="131" spans="1:12" x14ac:dyDescent="0.25">
      <c r="A131" s="12">
        <v>61</v>
      </c>
      <c r="B131" s="22" t="s">
        <v>487</v>
      </c>
      <c r="C131" s="23" t="s">
        <v>488</v>
      </c>
      <c r="D131" s="24"/>
      <c r="E131" s="25" t="s">
        <v>90</v>
      </c>
      <c r="F131" s="7" t="s">
        <v>91</v>
      </c>
      <c r="G131" s="20"/>
      <c r="I131" s="19">
        <v>44718</v>
      </c>
      <c r="J131" s="13">
        <f t="shared" si="0"/>
        <v>5724802.702702702</v>
      </c>
      <c r="K131" s="13">
        <f t="shared" si="1"/>
        <v>629728.29729729728</v>
      </c>
      <c r="L131" s="14">
        <f>3213432+3141099</f>
        <v>6354531</v>
      </c>
    </row>
    <row r="132" spans="1:12" x14ac:dyDescent="0.25">
      <c r="A132" s="12">
        <v>62</v>
      </c>
      <c r="B132" s="22" t="s">
        <v>489</v>
      </c>
      <c r="C132" s="23" t="s">
        <v>490</v>
      </c>
      <c r="D132" s="24"/>
      <c r="E132" s="25" t="s">
        <v>64</v>
      </c>
      <c r="F132" s="7" t="s">
        <v>57</v>
      </c>
      <c r="G132" s="20"/>
      <c r="I132" s="19">
        <v>44718</v>
      </c>
      <c r="J132" s="13">
        <f t="shared" si="0"/>
        <v>7120994.5945945941</v>
      </c>
      <c r="K132" s="13">
        <f t="shared" si="1"/>
        <v>783309.40540540533</v>
      </c>
      <c r="L132" s="14">
        <v>7904304</v>
      </c>
    </row>
    <row r="133" spans="1:12" x14ac:dyDescent="0.25">
      <c r="A133" s="12">
        <v>63</v>
      </c>
      <c r="B133" s="22" t="s">
        <v>491</v>
      </c>
      <c r="C133" s="23" t="s">
        <v>492</v>
      </c>
      <c r="D133" s="24"/>
      <c r="E133" s="25" t="s">
        <v>493</v>
      </c>
      <c r="F133" s="7" t="s">
        <v>19</v>
      </c>
      <c r="G133" s="20"/>
      <c r="I133" s="19">
        <v>44718</v>
      </c>
      <c r="J133" s="13">
        <f t="shared" si="0"/>
        <v>6175135.1351351347</v>
      </c>
      <c r="K133" s="13">
        <f t="shared" si="1"/>
        <v>679264.86486486485</v>
      </c>
      <c r="L133" s="14">
        <f>2217600+4636800</f>
        <v>6854400</v>
      </c>
    </row>
    <row r="134" spans="1:12" x14ac:dyDescent="0.25">
      <c r="A134" s="12">
        <v>64</v>
      </c>
      <c r="B134" s="22" t="s">
        <v>494</v>
      </c>
      <c r="C134" s="23" t="s">
        <v>495</v>
      </c>
      <c r="D134" s="24"/>
      <c r="E134" s="25" t="s">
        <v>50</v>
      </c>
      <c r="F134" s="7" t="s">
        <v>59</v>
      </c>
      <c r="G134" s="20"/>
      <c r="I134" s="19">
        <v>44718</v>
      </c>
      <c r="J134" s="13">
        <f t="shared" si="0"/>
        <v>8174398.1981981974</v>
      </c>
      <c r="K134" s="13">
        <f t="shared" si="1"/>
        <v>899183.80180180178</v>
      </c>
      <c r="L134" s="14">
        <f>555750+7791082+726750</f>
        <v>9073582</v>
      </c>
    </row>
    <row r="135" spans="1:12" x14ac:dyDescent="0.25">
      <c r="A135" s="12">
        <v>65</v>
      </c>
      <c r="B135" s="22" t="s">
        <v>496</v>
      </c>
      <c r="C135" s="23" t="s">
        <v>497</v>
      </c>
      <c r="D135" s="24"/>
      <c r="E135" s="25" t="s">
        <v>138</v>
      </c>
      <c r="F135" s="7" t="s">
        <v>139</v>
      </c>
      <c r="G135" s="20"/>
      <c r="I135" s="19">
        <v>44735</v>
      </c>
      <c r="J135" s="13">
        <f t="shared" ref="J135:J248" si="2">L135/1.11</f>
        <v>2239873.8738738736</v>
      </c>
      <c r="K135" s="13">
        <f t="shared" ref="K135:K248" si="3">J135*11%</f>
        <v>246386.1261261261</v>
      </c>
      <c r="L135" s="14">
        <f>1912975+330890+242395</f>
        <v>2486260</v>
      </c>
    </row>
    <row r="136" spans="1:12" x14ac:dyDescent="0.25">
      <c r="A136" s="12">
        <v>66</v>
      </c>
      <c r="B136" s="22" t="s">
        <v>498</v>
      </c>
      <c r="C136" s="23" t="s">
        <v>499</v>
      </c>
      <c r="D136" s="24"/>
      <c r="E136" s="25" t="s">
        <v>500</v>
      </c>
      <c r="F136" s="7" t="s">
        <v>125</v>
      </c>
      <c r="G136" s="20"/>
      <c r="I136" s="19">
        <v>44719</v>
      </c>
      <c r="J136" s="13">
        <f t="shared" si="2"/>
        <v>2705343.2432432431</v>
      </c>
      <c r="K136" s="13">
        <f t="shared" si="3"/>
        <v>297587.75675675675</v>
      </c>
      <c r="L136" s="14">
        <v>3002931</v>
      </c>
    </row>
    <row r="137" spans="1:12" x14ac:dyDescent="0.25">
      <c r="A137" s="12">
        <v>67</v>
      </c>
      <c r="B137" s="22" t="s">
        <v>501</v>
      </c>
      <c r="C137" s="23" t="s">
        <v>502</v>
      </c>
      <c r="D137" s="24"/>
      <c r="E137" s="25" t="s">
        <v>503</v>
      </c>
      <c r="F137" s="7" t="s">
        <v>30</v>
      </c>
      <c r="G137" s="32"/>
      <c r="I137" s="19">
        <v>44718</v>
      </c>
      <c r="J137" s="13">
        <f t="shared" si="2"/>
        <v>278343.2432432432</v>
      </c>
      <c r="K137" s="13">
        <f t="shared" si="3"/>
        <v>30617.756756756753</v>
      </c>
      <c r="L137" s="14">
        <f>259200+49761</f>
        <v>308961</v>
      </c>
    </row>
    <row r="138" spans="1:12" x14ac:dyDescent="0.25">
      <c r="A138" s="12">
        <v>68</v>
      </c>
      <c r="B138" s="22" t="s">
        <v>504</v>
      </c>
      <c r="C138" s="23" t="s">
        <v>505</v>
      </c>
      <c r="D138" s="24"/>
      <c r="E138" s="25" t="s">
        <v>85</v>
      </c>
      <c r="F138" s="7" t="s">
        <v>36</v>
      </c>
      <c r="G138" s="32"/>
      <c r="I138" s="19">
        <v>44719</v>
      </c>
      <c r="J138" s="13">
        <f t="shared" si="2"/>
        <v>10063118.918918919</v>
      </c>
      <c r="K138" s="13">
        <f t="shared" si="3"/>
        <v>1106943.0810810812</v>
      </c>
      <c r="L138" s="14">
        <f>2042766+3800304+5326992</f>
        <v>11170062</v>
      </c>
    </row>
    <row r="139" spans="1:12" x14ac:dyDescent="0.25">
      <c r="A139" s="12">
        <v>69</v>
      </c>
      <c r="B139" s="22" t="s">
        <v>506</v>
      </c>
      <c r="C139" s="23" t="s">
        <v>507</v>
      </c>
      <c r="D139" s="24"/>
      <c r="E139" s="25" t="s">
        <v>50</v>
      </c>
      <c r="F139" s="7" t="s">
        <v>60</v>
      </c>
      <c r="G139" s="32"/>
      <c r="I139" s="19">
        <v>44719</v>
      </c>
      <c r="J139" s="13">
        <f t="shared" si="2"/>
        <v>26268989.189189188</v>
      </c>
      <c r="K139" s="13">
        <f t="shared" si="3"/>
        <v>2889588.8108108109</v>
      </c>
      <c r="L139" s="14">
        <f>4863240+23110308+1185030</f>
        <v>29158578</v>
      </c>
    </row>
    <row r="140" spans="1:12" x14ac:dyDescent="0.25">
      <c r="A140" s="12">
        <v>70</v>
      </c>
      <c r="B140" s="22" t="s">
        <v>508</v>
      </c>
      <c r="C140" s="23" t="s">
        <v>509</v>
      </c>
      <c r="D140" s="24"/>
      <c r="E140" s="25" t="s">
        <v>146</v>
      </c>
      <c r="F140" s="7" t="s">
        <v>49</v>
      </c>
      <c r="G140" s="32"/>
      <c r="I140" s="19">
        <v>44719</v>
      </c>
      <c r="J140" s="13">
        <f t="shared" si="2"/>
        <v>6599675.6756756753</v>
      </c>
      <c r="K140" s="13">
        <f t="shared" si="3"/>
        <v>725964.32432432426</v>
      </c>
      <c r="L140" s="14">
        <v>7325640</v>
      </c>
    </row>
    <row r="141" spans="1:12" x14ac:dyDescent="0.25">
      <c r="A141" s="12">
        <v>71</v>
      </c>
      <c r="B141" s="22" t="s">
        <v>510</v>
      </c>
      <c r="C141" s="23" t="s">
        <v>511</v>
      </c>
      <c r="D141" s="24"/>
      <c r="E141" s="25" t="s">
        <v>67</v>
      </c>
      <c r="F141" s="7" t="s">
        <v>39</v>
      </c>
      <c r="G141" s="32"/>
      <c r="I141" s="19">
        <v>44719</v>
      </c>
      <c r="J141" s="13">
        <f t="shared" si="2"/>
        <v>9015859.4594594594</v>
      </c>
      <c r="K141" s="13">
        <f t="shared" si="3"/>
        <v>991744.54054054059</v>
      </c>
      <c r="L141" s="14">
        <f>2560896+5029452+2417256</f>
        <v>10007604</v>
      </c>
    </row>
    <row r="142" spans="1:12" x14ac:dyDescent="0.25">
      <c r="A142" s="12">
        <v>72</v>
      </c>
      <c r="B142" s="22" t="s">
        <v>512</v>
      </c>
      <c r="C142" s="23" t="s">
        <v>513</v>
      </c>
      <c r="D142" s="24"/>
      <c r="E142" s="7" t="s">
        <v>75</v>
      </c>
      <c r="F142" s="7" t="s">
        <v>49</v>
      </c>
      <c r="G142" s="32"/>
      <c r="I142" s="18">
        <v>44719</v>
      </c>
      <c r="J142" s="13">
        <f t="shared" si="2"/>
        <v>8354043.2432432426</v>
      </c>
      <c r="K142" s="13">
        <f t="shared" si="3"/>
        <v>918944.75675675669</v>
      </c>
      <c r="L142" s="14">
        <f>3092364+3250368+2930256</f>
        <v>9272988</v>
      </c>
    </row>
    <row r="143" spans="1:12" x14ac:dyDescent="0.25">
      <c r="A143" s="12">
        <v>73</v>
      </c>
      <c r="B143" s="22" t="s">
        <v>514</v>
      </c>
      <c r="C143" s="23" t="s">
        <v>515</v>
      </c>
      <c r="D143" s="24"/>
      <c r="E143" s="25" t="s">
        <v>516</v>
      </c>
      <c r="F143" s="7" t="s">
        <v>81</v>
      </c>
      <c r="G143" s="32"/>
      <c r="I143" s="19">
        <v>44719</v>
      </c>
      <c r="J143" s="13">
        <f t="shared" si="2"/>
        <v>4248964.8648648644</v>
      </c>
      <c r="K143" s="13">
        <f t="shared" si="3"/>
        <v>467386.13513513509</v>
      </c>
      <c r="L143" s="14">
        <f>1171179+2852793+692379</f>
        <v>4716351</v>
      </c>
    </row>
    <row r="144" spans="1:12" x14ac:dyDescent="0.25">
      <c r="A144" s="12">
        <v>74</v>
      </c>
      <c r="B144" s="22" t="s">
        <v>517</v>
      </c>
      <c r="C144" s="23" t="s">
        <v>518</v>
      </c>
      <c r="D144" s="24"/>
      <c r="E144" s="25" t="s">
        <v>48</v>
      </c>
      <c r="F144" s="7" t="s">
        <v>49</v>
      </c>
      <c r="G144" s="32"/>
      <c r="I144" s="19">
        <v>44720</v>
      </c>
      <c r="J144" s="13">
        <f t="shared" si="2"/>
        <v>5587540.5405405397</v>
      </c>
      <c r="K144" s="13">
        <f t="shared" si="3"/>
        <v>614629.45945945941</v>
      </c>
      <c r="L144" s="14">
        <f>3473010+697680+2031480</f>
        <v>6202170</v>
      </c>
    </row>
    <row r="145" spans="1:12" x14ac:dyDescent="0.25">
      <c r="A145" s="12">
        <v>75</v>
      </c>
      <c r="B145" s="22" t="s">
        <v>519</v>
      </c>
      <c r="C145" s="23" t="s">
        <v>520</v>
      </c>
      <c r="D145" s="24"/>
      <c r="E145" s="25" t="s">
        <v>143</v>
      </c>
      <c r="F145" s="7" t="s">
        <v>144</v>
      </c>
      <c r="G145" s="32"/>
      <c r="I145" s="19">
        <v>44720</v>
      </c>
      <c r="J145" s="13">
        <f t="shared" si="2"/>
        <v>3485164.8648648644</v>
      </c>
      <c r="K145" s="13">
        <f t="shared" si="3"/>
        <v>383368.13513513509</v>
      </c>
      <c r="L145" s="14">
        <f>156465+387828+3324240</f>
        <v>3868533</v>
      </c>
    </row>
    <row r="146" spans="1:12" x14ac:dyDescent="0.25">
      <c r="A146" s="12">
        <v>76</v>
      </c>
      <c r="B146" s="22" t="s">
        <v>521</v>
      </c>
      <c r="C146" s="23" t="s">
        <v>522</v>
      </c>
      <c r="D146" s="24"/>
      <c r="E146" s="25" t="s">
        <v>523</v>
      </c>
      <c r="F146" s="7" t="s">
        <v>139</v>
      </c>
      <c r="G146" s="32"/>
      <c r="I146" s="19">
        <v>44720</v>
      </c>
      <c r="J146" s="13">
        <f t="shared" si="2"/>
        <v>2201563.9639639636</v>
      </c>
      <c r="K146" s="13">
        <f t="shared" si="3"/>
        <v>242172.03603603601</v>
      </c>
      <c r="L146" s="14">
        <v>2443736</v>
      </c>
    </row>
    <row r="147" spans="1:12" x14ac:dyDescent="0.25">
      <c r="A147" s="12">
        <v>77</v>
      </c>
      <c r="B147" s="22" t="s">
        <v>524</v>
      </c>
      <c r="C147" s="23" t="s">
        <v>525</v>
      </c>
      <c r="D147" s="24"/>
      <c r="E147" s="25" t="s">
        <v>119</v>
      </c>
      <c r="F147" s="7" t="s">
        <v>120</v>
      </c>
      <c r="G147" s="32"/>
      <c r="I147" s="19">
        <v>44720</v>
      </c>
      <c r="J147" s="13">
        <f t="shared" si="2"/>
        <v>7029562.1621621614</v>
      </c>
      <c r="K147" s="13">
        <f t="shared" si="3"/>
        <v>773251.83783783775</v>
      </c>
      <c r="L147" s="14">
        <f>3828006+1232310+2742498</f>
        <v>7802814</v>
      </c>
    </row>
    <row r="148" spans="1:12" x14ac:dyDescent="0.25">
      <c r="A148" s="12">
        <v>78</v>
      </c>
      <c r="B148" s="22" t="s">
        <v>526</v>
      </c>
      <c r="C148" s="23" t="s">
        <v>527</v>
      </c>
      <c r="D148" s="24"/>
      <c r="E148" s="25" t="s">
        <v>528</v>
      </c>
      <c r="F148" s="7" t="s">
        <v>39</v>
      </c>
      <c r="G148" s="32"/>
      <c r="I148" s="19">
        <v>44720</v>
      </c>
      <c r="J148" s="13">
        <f t="shared" si="2"/>
        <v>775970.27027027018</v>
      </c>
      <c r="K148" s="13">
        <f t="shared" si="3"/>
        <v>85356.729729729719</v>
      </c>
      <c r="L148" s="14">
        <v>861327</v>
      </c>
    </row>
    <row r="149" spans="1:12" x14ac:dyDescent="0.25">
      <c r="A149" s="12">
        <v>79</v>
      </c>
      <c r="B149" s="22" t="s">
        <v>529</v>
      </c>
      <c r="C149" s="23" t="s">
        <v>530</v>
      </c>
      <c r="D149" s="24"/>
      <c r="E149" s="25" t="s">
        <v>50</v>
      </c>
      <c r="F149" s="7" t="s">
        <v>42</v>
      </c>
      <c r="G149" s="32"/>
      <c r="I149" s="19">
        <v>44721</v>
      </c>
      <c r="J149" s="13">
        <f t="shared" si="2"/>
        <v>6462875.6756756753</v>
      </c>
      <c r="K149" s="13">
        <f t="shared" si="3"/>
        <v>710916.32432432426</v>
      </c>
      <c r="L149" s="14">
        <f>487350+6474060+212382</f>
        <v>7173792</v>
      </c>
    </row>
    <row r="150" spans="1:12" x14ac:dyDescent="0.25">
      <c r="A150" s="12">
        <v>80</v>
      </c>
      <c r="B150" s="22" t="s">
        <v>531</v>
      </c>
      <c r="C150" s="23" t="s">
        <v>532</v>
      </c>
      <c r="D150" s="24"/>
      <c r="E150" s="25" t="s">
        <v>88</v>
      </c>
      <c r="F150" s="7" t="s">
        <v>74</v>
      </c>
      <c r="G150" s="32"/>
      <c r="I150" s="19">
        <v>44721</v>
      </c>
      <c r="J150" s="13">
        <f t="shared" si="2"/>
        <v>4103999.9999999995</v>
      </c>
      <c r="K150" s="13">
        <f t="shared" si="3"/>
        <v>451439.99999999994</v>
      </c>
      <c r="L150" s="14">
        <f>2216160+307800+2031480</f>
        <v>4555440</v>
      </c>
    </row>
    <row r="151" spans="1:12" x14ac:dyDescent="0.25">
      <c r="A151" s="12">
        <v>81</v>
      </c>
      <c r="B151" s="22" t="s">
        <v>533</v>
      </c>
      <c r="C151" s="23" t="s">
        <v>534</v>
      </c>
      <c r="D151" s="24"/>
      <c r="E151" s="25" t="s">
        <v>68</v>
      </c>
      <c r="F151" s="7" t="s">
        <v>69</v>
      </c>
      <c r="G151" s="32"/>
      <c r="I151" s="19">
        <v>44721</v>
      </c>
      <c r="J151" s="13">
        <f t="shared" si="2"/>
        <v>10001189.189189188</v>
      </c>
      <c r="K151" s="13">
        <f t="shared" si="3"/>
        <v>1100130.8108108107</v>
      </c>
      <c r="L151" s="14">
        <f>6225768+3250368+1625184</f>
        <v>11101320</v>
      </c>
    </row>
    <row r="152" spans="1:12" x14ac:dyDescent="0.25">
      <c r="A152" s="12">
        <v>82</v>
      </c>
      <c r="B152" s="22" t="s">
        <v>535</v>
      </c>
      <c r="C152" s="23" t="s">
        <v>536</v>
      </c>
      <c r="D152" s="24"/>
      <c r="E152" s="25" t="s">
        <v>51</v>
      </c>
      <c r="F152" s="7" t="s">
        <v>49</v>
      </c>
      <c r="G152" s="32"/>
      <c r="I152" s="19">
        <v>44721</v>
      </c>
      <c r="J152" s="13">
        <f t="shared" si="2"/>
        <v>6134237.8378378376</v>
      </c>
      <c r="K152" s="13">
        <f t="shared" si="3"/>
        <v>674766.16216216213</v>
      </c>
      <c r="L152" s="14">
        <f>3469887+1390230+1948887</f>
        <v>6809004</v>
      </c>
    </row>
    <row r="153" spans="1:12" x14ac:dyDescent="0.25">
      <c r="A153" s="12">
        <v>83</v>
      </c>
      <c r="B153" s="22" t="s">
        <v>537</v>
      </c>
      <c r="C153" s="23" t="s">
        <v>538</v>
      </c>
      <c r="D153" s="24"/>
      <c r="E153" s="7" t="s">
        <v>539</v>
      </c>
      <c r="F153" s="7" t="s">
        <v>39</v>
      </c>
      <c r="G153" s="32"/>
      <c r="I153" s="18">
        <v>44721</v>
      </c>
      <c r="J153" s="13">
        <f t="shared" si="2"/>
        <v>160585.58558558556</v>
      </c>
      <c r="K153" s="13">
        <f t="shared" si="3"/>
        <v>17664.414414414412</v>
      </c>
      <c r="L153" s="14">
        <v>178250</v>
      </c>
    </row>
    <row r="154" spans="1:12" x14ac:dyDescent="0.25">
      <c r="A154" s="12">
        <v>84</v>
      </c>
      <c r="B154" s="22" t="s">
        <v>540</v>
      </c>
      <c r="C154" s="23" t="s">
        <v>541</v>
      </c>
      <c r="D154" s="24"/>
      <c r="E154" s="7" t="s">
        <v>45</v>
      </c>
      <c r="F154" s="7" t="s">
        <v>44</v>
      </c>
      <c r="G154" s="32"/>
      <c r="I154" s="18">
        <v>44721</v>
      </c>
      <c r="J154" s="13">
        <f t="shared" si="2"/>
        <v>10149859.459459459</v>
      </c>
      <c r="K154" s="13">
        <f t="shared" si="3"/>
        <v>1116484.5405405406</v>
      </c>
      <c r="L154" s="14">
        <f>2339280+4347000+4580064</f>
        <v>11266344</v>
      </c>
    </row>
    <row r="155" spans="1:12" x14ac:dyDescent="0.25">
      <c r="A155" s="12">
        <v>85</v>
      </c>
      <c r="B155" s="22" t="s">
        <v>542</v>
      </c>
      <c r="C155" s="23" t="s">
        <v>543</v>
      </c>
      <c r="D155" s="24"/>
      <c r="E155" s="25" t="s">
        <v>47</v>
      </c>
      <c r="F155" s="7" t="s">
        <v>44</v>
      </c>
      <c r="G155" s="32"/>
      <c r="I155" s="19">
        <v>44721</v>
      </c>
      <c r="J155" s="13">
        <f t="shared" si="2"/>
        <v>42349382.882882878</v>
      </c>
      <c r="K155" s="13">
        <f t="shared" si="3"/>
        <v>4658432.1171171162</v>
      </c>
      <c r="L155" s="14">
        <f>11179296+25948139+9880380</f>
        <v>47007815</v>
      </c>
    </row>
    <row r="156" spans="1:12" x14ac:dyDescent="0.25">
      <c r="A156" s="12">
        <v>86</v>
      </c>
      <c r="B156" s="22" t="s">
        <v>544</v>
      </c>
      <c r="C156" s="23" t="s">
        <v>545</v>
      </c>
      <c r="D156" s="24"/>
      <c r="E156" s="25" t="s">
        <v>127</v>
      </c>
      <c r="F156" s="7" t="s">
        <v>44</v>
      </c>
      <c r="G156" s="32"/>
      <c r="I156" s="19">
        <v>44721</v>
      </c>
      <c r="J156" s="13">
        <f t="shared" si="2"/>
        <v>7997254.0540540535</v>
      </c>
      <c r="K156" s="13">
        <f t="shared" si="3"/>
        <v>879697.94594594592</v>
      </c>
      <c r="L156" s="14">
        <f>1169640+7707312</f>
        <v>8876952</v>
      </c>
    </row>
    <row r="157" spans="1:12" x14ac:dyDescent="0.25">
      <c r="A157" s="12">
        <v>87</v>
      </c>
      <c r="B157" s="22" t="s">
        <v>546</v>
      </c>
      <c r="C157" s="23" t="s">
        <v>547</v>
      </c>
      <c r="D157" s="24"/>
      <c r="E157" s="25" t="s">
        <v>128</v>
      </c>
      <c r="F157" s="7" t="s">
        <v>44</v>
      </c>
      <c r="G157" s="32"/>
      <c r="I157" s="19">
        <v>44722</v>
      </c>
      <c r="J157" s="13">
        <f t="shared" si="2"/>
        <v>15512244.144144142</v>
      </c>
      <c r="K157" s="13">
        <f t="shared" si="3"/>
        <v>1706346.8558558556</v>
      </c>
      <c r="L157" s="14">
        <f>6659766+7038360+3520465</f>
        <v>17218591</v>
      </c>
    </row>
    <row r="158" spans="1:12" x14ac:dyDescent="0.25">
      <c r="A158" s="12">
        <v>88</v>
      </c>
      <c r="B158" s="22" t="s">
        <v>548</v>
      </c>
      <c r="C158" s="23" t="s">
        <v>549</v>
      </c>
      <c r="D158" s="24"/>
      <c r="E158" s="25" t="s">
        <v>83</v>
      </c>
      <c r="F158" s="7" t="s">
        <v>84</v>
      </c>
      <c r="G158" s="32"/>
      <c r="I158" s="19">
        <v>44722</v>
      </c>
      <c r="J158" s="13">
        <f t="shared" si="2"/>
        <v>6080205.405405405</v>
      </c>
      <c r="K158" s="13">
        <f t="shared" si="3"/>
        <v>668822.59459459456</v>
      </c>
      <c r="L158" s="14">
        <v>6749028</v>
      </c>
    </row>
    <row r="159" spans="1:12" x14ac:dyDescent="0.25">
      <c r="A159" s="12">
        <v>89</v>
      </c>
      <c r="B159" s="22" t="s">
        <v>550</v>
      </c>
      <c r="C159" s="23" t="s">
        <v>551</v>
      </c>
      <c r="D159" s="24"/>
      <c r="E159" s="25" t="s">
        <v>552</v>
      </c>
      <c r="F159" s="7" t="s">
        <v>19</v>
      </c>
      <c r="G159" s="32"/>
      <c r="I159" s="19">
        <v>44722</v>
      </c>
      <c r="J159" s="13">
        <f t="shared" si="2"/>
        <v>229529.7297297297</v>
      </c>
      <c r="K159" s="13">
        <f t="shared" si="3"/>
        <v>25248.270270270266</v>
      </c>
      <c r="L159" s="14">
        <v>254778</v>
      </c>
    </row>
    <row r="160" spans="1:12" x14ac:dyDescent="0.25">
      <c r="A160" s="12">
        <v>90</v>
      </c>
      <c r="B160" s="22" t="s">
        <v>553</v>
      </c>
      <c r="C160" s="23" t="s">
        <v>554</v>
      </c>
      <c r="D160" s="24"/>
      <c r="E160" s="25" t="s">
        <v>76</v>
      </c>
      <c r="F160" s="7" t="s">
        <v>77</v>
      </c>
      <c r="G160" s="32"/>
      <c r="I160" s="19">
        <v>44722</v>
      </c>
      <c r="J160" s="13">
        <f t="shared" si="2"/>
        <v>3501076.5765765761</v>
      </c>
      <c r="K160" s="13">
        <f t="shared" si="3"/>
        <v>385118.42342342337</v>
      </c>
      <c r="L160" s="14">
        <f>777415+153900+2954880</f>
        <v>3886195</v>
      </c>
    </row>
    <row r="161" spans="1:12" x14ac:dyDescent="0.25">
      <c r="A161" s="12">
        <v>91</v>
      </c>
      <c r="B161" s="22" t="s">
        <v>555</v>
      </c>
      <c r="C161" s="23" t="s">
        <v>556</v>
      </c>
      <c r="D161" s="24"/>
      <c r="E161" s="25" t="s">
        <v>557</v>
      </c>
      <c r="F161" s="7" t="s">
        <v>55</v>
      </c>
      <c r="G161" s="32"/>
      <c r="I161" s="19">
        <v>44722</v>
      </c>
      <c r="J161" s="13">
        <f t="shared" si="2"/>
        <v>5539070.2702702694</v>
      </c>
      <c r="K161" s="13">
        <f t="shared" si="3"/>
        <v>609297.72972972959</v>
      </c>
      <c r="L161" s="14">
        <f>3250368+2898000</f>
        <v>6148368</v>
      </c>
    </row>
    <row r="162" spans="1:12" x14ac:dyDescent="0.25">
      <c r="A162" s="12">
        <v>92</v>
      </c>
      <c r="B162" s="22" t="s">
        <v>558</v>
      </c>
      <c r="C162" s="23" t="s">
        <v>559</v>
      </c>
      <c r="D162" s="24"/>
      <c r="E162" s="25" t="s">
        <v>80</v>
      </c>
      <c r="F162" s="7" t="s">
        <v>81</v>
      </c>
      <c r="G162" s="32"/>
      <c r="I162" s="19">
        <v>44722</v>
      </c>
      <c r="J162" s="13">
        <f t="shared" si="2"/>
        <v>13431827.027027026</v>
      </c>
      <c r="K162" s="13">
        <f t="shared" si="3"/>
        <v>1477500.9729729728</v>
      </c>
      <c r="L162" s="14">
        <f>7100442+3250368+372438+4186080</f>
        <v>14909328</v>
      </c>
    </row>
    <row r="163" spans="1:12" x14ac:dyDescent="0.25">
      <c r="A163" s="12">
        <v>93</v>
      </c>
      <c r="B163" s="22" t="s">
        <v>560</v>
      </c>
      <c r="C163" s="23" t="s">
        <v>561</v>
      </c>
      <c r="D163" s="24"/>
      <c r="E163" s="25" t="s">
        <v>562</v>
      </c>
      <c r="F163" s="7" t="s">
        <v>111</v>
      </c>
      <c r="G163" s="32"/>
      <c r="I163" s="19">
        <v>44722</v>
      </c>
      <c r="J163" s="13">
        <f t="shared" si="2"/>
        <v>1192375.6756756755</v>
      </c>
      <c r="K163" s="13">
        <f t="shared" si="3"/>
        <v>131161.32432432432</v>
      </c>
      <c r="L163" s="14">
        <v>1323537</v>
      </c>
    </row>
    <row r="164" spans="1:12" x14ac:dyDescent="0.25">
      <c r="A164" s="12">
        <v>94</v>
      </c>
      <c r="B164" s="22" t="s">
        <v>563</v>
      </c>
      <c r="C164" s="23" t="s">
        <v>564</v>
      </c>
      <c r="D164" s="24"/>
      <c r="E164" s="25" t="s">
        <v>72</v>
      </c>
      <c r="F164" s="7" t="s">
        <v>33</v>
      </c>
      <c r="G164" s="32"/>
      <c r="I164" s="19">
        <v>44723</v>
      </c>
      <c r="J164" s="13">
        <f t="shared" si="2"/>
        <v>9888421.6216216199</v>
      </c>
      <c r="K164" s="13">
        <f t="shared" si="3"/>
        <v>1087726.3783783782</v>
      </c>
      <c r="L164" s="14">
        <f>2359800+5097168+3519180</f>
        <v>10976148</v>
      </c>
    </row>
    <row r="165" spans="1:12" x14ac:dyDescent="0.25">
      <c r="A165" s="12">
        <v>95</v>
      </c>
      <c r="B165" s="22" t="s">
        <v>565</v>
      </c>
      <c r="C165" s="29" t="s">
        <v>566</v>
      </c>
      <c r="D165" s="12"/>
      <c r="E165" s="30" t="s">
        <v>56</v>
      </c>
      <c r="F165" s="16" t="s">
        <v>57</v>
      </c>
      <c r="G165" s="32"/>
      <c r="I165" s="17">
        <v>44723</v>
      </c>
      <c r="J165" s="13">
        <f t="shared" si="2"/>
        <v>615518.91891891882</v>
      </c>
      <c r="K165" s="13">
        <f t="shared" si="3"/>
        <v>67707.081081081065</v>
      </c>
      <c r="L165" s="14">
        <v>683226</v>
      </c>
    </row>
    <row r="166" spans="1:12" x14ac:dyDescent="0.25">
      <c r="A166" s="12">
        <v>96</v>
      </c>
      <c r="B166" s="22" t="s">
        <v>567</v>
      </c>
      <c r="C166" s="23" t="s">
        <v>568</v>
      </c>
      <c r="D166" s="24"/>
      <c r="E166" s="7" t="s">
        <v>136</v>
      </c>
      <c r="F166" s="7" t="s">
        <v>22</v>
      </c>
      <c r="G166" s="32"/>
      <c r="I166" s="19">
        <v>44723</v>
      </c>
      <c r="J166" s="13">
        <f t="shared" si="2"/>
        <v>4632867.5675675673</v>
      </c>
      <c r="K166" s="13">
        <f t="shared" si="3"/>
        <v>509615.43243243243</v>
      </c>
      <c r="L166" s="14">
        <f>491625+1400490+3250368</f>
        <v>5142483</v>
      </c>
    </row>
    <row r="167" spans="1:12" x14ac:dyDescent="0.25">
      <c r="A167" s="12">
        <v>97</v>
      </c>
      <c r="B167" s="22" t="s">
        <v>569</v>
      </c>
      <c r="C167" s="23" t="s">
        <v>570</v>
      </c>
      <c r="D167" s="24"/>
      <c r="E167" s="25" t="s">
        <v>571</v>
      </c>
      <c r="F167" s="7" t="s">
        <v>55</v>
      </c>
      <c r="G167" s="32"/>
      <c r="I167" s="19">
        <v>44723</v>
      </c>
      <c r="J167" s="13">
        <f t="shared" si="2"/>
        <v>8129774.774774774</v>
      </c>
      <c r="K167" s="13">
        <f t="shared" si="3"/>
        <v>894275.22522522509</v>
      </c>
      <c r="L167" s="14">
        <f>4636800+2938250+1449000</f>
        <v>9024050</v>
      </c>
    </row>
    <row r="168" spans="1:12" x14ac:dyDescent="0.25">
      <c r="A168" s="12">
        <v>98</v>
      </c>
      <c r="B168" s="22" t="s">
        <v>572</v>
      </c>
      <c r="C168" s="23" t="s">
        <v>573</v>
      </c>
      <c r="D168" s="24"/>
      <c r="E168" s="25" t="s">
        <v>97</v>
      </c>
      <c r="F168" s="7" t="s">
        <v>30</v>
      </c>
      <c r="G168" s="32"/>
      <c r="I168" s="19">
        <v>44723</v>
      </c>
      <c r="J168" s="13">
        <f t="shared" si="2"/>
        <v>3188918.9189189188</v>
      </c>
      <c r="K168" s="13">
        <f t="shared" si="3"/>
        <v>350781.08108108107</v>
      </c>
      <c r="L168" s="14">
        <v>3539700</v>
      </c>
    </row>
    <row r="169" spans="1:12" x14ac:dyDescent="0.25">
      <c r="A169" s="12">
        <v>99</v>
      </c>
      <c r="B169" s="22" t="s">
        <v>574</v>
      </c>
      <c r="C169" s="23" t="s">
        <v>575</v>
      </c>
      <c r="D169" s="24"/>
      <c r="E169" s="25" t="s">
        <v>576</v>
      </c>
      <c r="F169" s="7" t="s">
        <v>577</v>
      </c>
      <c r="G169" s="32"/>
      <c r="I169" s="19">
        <v>44723</v>
      </c>
      <c r="J169" s="13">
        <f t="shared" si="2"/>
        <v>802735.13513513503</v>
      </c>
      <c r="K169" s="13">
        <f t="shared" si="3"/>
        <v>88300.864864864852</v>
      </c>
      <c r="L169" s="14">
        <f>289800+601236</f>
        <v>891036</v>
      </c>
    </row>
    <row r="170" spans="1:12" x14ac:dyDescent="0.25">
      <c r="A170" s="12">
        <v>100</v>
      </c>
      <c r="B170" s="22" t="s">
        <v>578</v>
      </c>
      <c r="C170" s="23" t="s">
        <v>579</v>
      </c>
      <c r="D170" s="24"/>
      <c r="E170" s="25" t="s">
        <v>124</v>
      </c>
      <c r="F170" s="7" t="s">
        <v>125</v>
      </c>
      <c r="G170" s="32"/>
      <c r="I170" s="19">
        <v>44723</v>
      </c>
      <c r="J170" s="13">
        <f t="shared" si="2"/>
        <v>2397697.297297297</v>
      </c>
      <c r="K170" s="13">
        <f t="shared" si="3"/>
        <v>263746.70270270266</v>
      </c>
      <c r="L170" s="14">
        <f>1671354+990090</f>
        <v>2661444</v>
      </c>
    </row>
    <row r="171" spans="1:12" x14ac:dyDescent="0.25">
      <c r="A171" s="12">
        <v>101</v>
      </c>
      <c r="B171" s="22" t="s">
        <v>580</v>
      </c>
      <c r="C171" s="23" t="s">
        <v>581</v>
      </c>
      <c r="D171" s="24"/>
      <c r="E171" s="25" t="s">
        <v>82</v>
      </c>
      <c r="F171" s="7" t="s">
        <v>96</v>
      </c>
      <c r="G171" s="32"/>
      <c r="I171" s="19">
        <v>44725</v>
      </c>
      <c r="J171" s="13">
        <f t="shared" si="2"/>
        <v>372972.97297297296</v>
      </c>
      <c r="K171" s="13">
        <f t="shared" si="3"/>
        <v>41027.027027027027</v>
      </c>
      <c r="L171" s="14">
        <v>414000</v>
      </c>
    </row>
    <row r="172" spans="1:12" x14ac:dyDescent="0.25">
      <c r="A172" s="12">
        <v>102</v>
      </c>
      <c r="B172" s="22" t="s">
        <v>582</v>
      </c>
      <c r="C172" s="23" t="s">
        <v>583</v>
      </c>
      <c r="D172" s="24"/>
      <c r="E172" s="25" t="s">
        <v>140</v>
      </c>
      <c r="F172" s="7" t="s">
        <v>141</v>
      </c>
      <c r="G172" s="32"/>
      <c r="I172" s="19">
        <v>44725</v>
      </c>
      <c r="J172" s="13">
        <f t="shared" si="2"/>
        <v>1733570.2702702701</v>
      </c>
      <c r="K172" s="13">
        <f t="shared" si="3"/>
        <v>190692.7297297297</v>
      </c>
      <c r="L172" s="14">
        <v>1924263</v>
      </c>
    </row>
    <row r="173" spans="1:12" x14ac:dyDescent="0.25">
      <c r="A173" s="12">
        <v>103</v>
      </c>
      <c r="B173" s="22" t="s">
        <v>584</v>
      </c>
      <c r="C173" s="23" t="s">
        <v>585</v>
      </c>
      <c r="D173" s="24"/>
      <c r="E173" s="25" t="s">
        <v>92</v>
      </c>
      <c r="F173" s="7" t="s">
        <v>91</v>
      </c>
      <c r="G173" s="32"/>
      <c r="I173" s="19">
        <v>44725</v>
      </c>
      <c r="J173" s="13">
        <f t="shared" si="2"/>
        <v>7920535.1351351347</v>
      </c>
      <c r="K173" s="13">
        <f t="shared" si="3"/>
        <v>871258.86486486485</v>
      </c>
      <c r="L173" s="14">
        <f>2586546+1625184+4580064</f>
        <v>8791794</v>
      </c>
    </row>
    <row r="174" spans="1:12" x14ac:dyDescent="0.25">
      <c r="A174" s="12">
        <v>104</v>
      </c>
      <c r="B174" s="22" t="s">
        <v>586</v>
      </c>
      <c r="C174" s="23" t="s">
        <v>587</v>
      </c>
      <c r="D174" s="24"/>
      <c r="E174" s="25" t="s">
        <v>54</v>
      </c>
      <c r="F174" s="7" t="s">
        <v>55</v>
      </c>
      <c r="G174" s="32"/>
      <c r="I174" s="19">
        <v>44725</v>
      </c>
      <c r="J174" s="13">
        <f t="shared" si="2"/>
        <v>10253529.729729729</v>
      </c>
      <c r="K174" s="13">
        <f t="shared" si="3"/>
        <v>1127888.2702702701</v>
      </c>
      <c r="L174" s="14">
        <f>2363904+4346136+4671378</f>
        <v>11381418</v>
      </c>
    </row>
    <row r="175" spans="1:12" x14ac:dyDescent="0.25">
      <c r="A175" s="12">
        <v>105</v>
      </c>
      <c r="B175" s="22" t="s">
        <v>588</v>
      </c>
      <c r="C175" s="23" t="s">
        <v>589</v>
      </c>
      <c r="D175" s="24"/>
      <c r="E175" s="25" t="s">
        <v>590</v>
      </c>
      <c r="F175" s="7" t="s">
        <v>94</v>
      </c>
      <c r="G175" s="32"/>
      <c r="I175" s="19">
        <v>44725</v>
      </c>
      <c r="J175" s="13">
        <f t="shared" si="2"/>
        <v>3234672.9729729728</v>
      </c>
      <c r="K175" s="13">
        <f t="shared" si="3"/>
        <v>355814.02702702698</v>
      </c>
      <c r="L175" s="14">
        <f>1662120+1928367</f>
        <v>3590487</v>
      </c>
    </row>
    <row r="176" spans="1:12" x14ac:dyDescent="0.25">
      <c r="A176" s="12">
        <v>106</v>
      </c>
      <c r="B176" s="22" t="s">
        <v>591</v>
      </c>
      <c r="C176" s="29" t="s">
        <v>592</v>
      </c>
      <c r="D176" s="12"/>
      <c r="E176" s="30" t="s">
        <v>109</v>
      </c>
      <c r="F176" s="16" t="s">
        <v>110</v>
      </c>
      <c r="G176" s="32"/>
      <c r="I176" s="17">
        <v>44725</v>
      </c>
      <c r="J176" s="13">
        <f t="shared" si="2"/>
        <v>6570097.297297297</v>
      </c>
      <c r="K176" s="13">
        <f t="shared" si="3"/>
        <v>722710.70270270272</v>
      </c>
      <c r="L176" s="14">
        <f>1733940+1465128+4093740</f>
        <v>7292808</v>
      </c>
    </row>
    <row r="177" spans="1:12" x14ac:dyDescent="0.25">
      <c r="A177" s="12">
        <v>107</v>
      </c>
      <c r="B177" s="22" t="s">
        <v>593</v>
      </c>
      <c r="C177" s="23" t="s">
        <v>594</v>
      </c>
      <c r="D177" s="24"/>
      <c r="E177" s="7" t="s">
        <v>101</v>
      </c>
      <c r="F177" s="7" t="s">
        <v>53</v>
      </c>
      <c r="G177" s="32"/>
      <c r="I177" s="19">
        <v>44726</v>
      </c>
      <c r="J177" s="13">
        <f t="shared" si="2"/>
        <v>2912545.9459459456</v>
      </c>
      <c r="K177" s="13">
        <f t="shared" si="3"/>
        <v>320380.05405405402</v>
      </c>
      <c r="L177" s="14">
        <f>543780+522234+2166912</f>
        <v>3232926</v>
      </c>
    </row>
    <row r="178" spans="1:12" x14ac:dyDescent="0.25">
      <c r="A178" s="12">
        <v>108</v>
      </c>
      <c r="B178" s="22" t="s">
        <v>595</v>
      </c>
      <c r="C178" s="23" t="s">
        <v>596</v>
      </c>
      <c r="D178" s="24"/>
      <c r="E178" s="25" t="s">
        <v>597</v>
      </c>
      <c r="F178" s="7" t="s">
        <v>96</v>
      </c>
      <c r="G178" s="32"/>
      <c r="I178" s="19">
        <v>44725</v>
      </c>
      <c r="J178" s="13">
        <f t="shared" si="2"/>
        <v>286540.54054054053</v>
      </c>
      <c r="K178" s="13">
        <f t="shared" si="3"/>
        <v>31519.45945945946</v>
      </c>
      <c r="L178" s="14">
        <v>318060</v>
      </c>
    </row>
    <row r="179" spans="1:12" x14ac:dyDescent="0.25">
      <c r="A179" s="12">
        <v>109</v>
      </c>
      <c r="B179" s="22" t="s">
        <v>598</v>
      </c>
      <c r="C179" s="23" t="s">
        <v>599</v>
      </c>
      <c r="D179" s="24"/>
      <c r="E179" s="25" t="s">
        <v>130</v>
      </c>
      <c r="F179" s="7" t="s">
        <v>44</v>
      </c>
      <c r="G179" s="32"/>
      <c r="I179" s="19">
        <v>44726</v>
      </c>
      <c r="J179" s="13">
        <f t="shared" si="2"/>
        <v>23743956.756756756</v>
      </c>
      <c r="K179" s="13">
        <f t="shared" si="3"/>
        <v>2611835.2432432431</v>
      </c>
      <c r="L179" s="14">
        <f>1551312+7643700+17160780</f>
        <v>26355792</v>
      </c>
    </row>
    <row r="180" spans="1:12" x14ac:dyDescent="0.25">
      <c r="A180" s="12">
        <v>110</v>
      </c>
      <c r="B180" s="22" t="s">
        <v>600</v>
      </c>
      <c r="C180" s="23" t="s">
        <v>601</v>
      </c>
      <c r="D180" s="24"/>
      <c r="E180" s="25" t="s">
        <v>73</v>
      </c>
      <c r="F180" s="7" t="s">
        <v>74</v>
      </c>
      <c r="G180" s="32"/>
      <c r="I180" s="19">
        <v>44726</v>
      </c>
      <c r="J180" s="13">
        <f t="shared" si="2"/>
        <v>6294954.9549549548</v>
      </c>
      <c r="K180" s="13">
        <f t="shared" si="3"/>
        <v>692445.04504504509</v>
      </c>
      <c r="L180" s="14">
        <f>2318400+4669000</f>
        <v>6987400</v>
      </c>
    </row>
    <row r="181" spans="1:12" x14ac:dyDescent="0.25">
      <c r="A181" s="12">
        <v>111</v>
      </c>
      <c r="B181" s="22" t="s">
        <v>602</v>
      </c>
      <c r="C181" s="23" t="s">
        <v>603</v>
      </c>
      <c r="D181" s="24"/>
      <c r="E181" s="25" t="s">
        <v>604</v>
      </c>
      <c r="F181" s="7" t="s">
        <v>36</v>
      </c>
      <c r="G181" s="32"/>
      <c r="I181" s="19">
        <v>44726</v>
      </c>
      <c r="J181" s="13">
        <f t="shared" si="2"/>
        <v>297632.43243243243</v>
      </c>
      <c r="K181" s="13">
        <f t="shared" si="3"/>
        <v>32739.567567567567</v>
      </c>
      <c r="L181" s="14">
        <v>330372</v>
      </c>
    </row>
    <row r="182" spans="1:12" x14ac:dyDescent="0.25">
      <c r="A182" s="12">
        <v>112</v>
      </c>
      <c r="B182" s="22" t="s">
        <v>605</v>
      </c>
      <c r="C182" s="23" t="s">
        <v>606</v>
      </c>
      <c r="D182" s="24"/>
      <c r="E182" s="25" t="s">
        <v>99</v>
      </c>
      <c r="F182" s="7" t="s">
        <v>95</v>
      </c>
      <c r="G182" s="32"/>
      <c r="I182" s="19">
        <v>44727</v>
      </c>
      <c r="J182" s="13">
        <f t="shared" si="2"/>
        <v>11891878.378378378</v>
      </c>
      <c r="K182" s="13">
        <f t="shared" si="3"/>
        <v>1308106.6216216215</v>
      </c>
      <c r="L182" s="14">
        <f>2800809+5137848+5261328</f>
        <v>13199985</v>
      </c>
    </row>
    <row r="183" spans="1:12" x14ac:dyDescent="0.25">
      <c r="A183" s="12">
        <v>113</v>
      </c>
      <c r="B183" s="22" t="s">
        <v>607</v>
      </c>
      <c r="C183" s="23" t="s">
        <v>608</v>
      </c>
      <c r="D183" s="24"/>
      <c r="E183" s="25" t="s">
        <v>68</v>
      </c>
      <c r="F183" s="7" t="s">
        <v>69</v>
      </c>
      <c r="G183" s="32"/>
      <c r="I183" s="19">
        <v>44728</v>
      </c>
      <c r="J183" s="13">
        <f t="shared" si="2"/>
        <v>198918.91891891891</v>
      </c>
      <c r="K183" s="13">
        <f t="shared" si="3"/>
        <v>21881.08108108108</v>
      </c>
      <c r="L183" s="14">
        <v>220800</v>
      </c>
    </row>
    <row r="184" spans="1:12" x14ac:dyDescent="0.25">
      <c r="A184" s="12">
        <v>114</v>
      </c>
      <c r="B184" s="22" t="s">
        <v>609</v>
      </c>
      <c r="C184" s="23" t="s">
        <v>610</v>
      </c>
      <c r="D184" s="24"/>
      <c r="E184" s="25" t="s">
        <v>611</v>
      </c>
      <c r="F184" s="7" t="s">
        <v>612</v>
      </c>
      <c r="G184" s="32"/>
      <c r="I184" s="19">
        <v>44728</v>
      </c>
      <c r="J184" s="13">
        <f t="shared" si="2"/>
        <v>116216.21621621621</v>
      </c>
      <c r="K184" s="13">
        <f t="shared" si="3"/>
        <v>12783.783783783783</v>
      </c>
      <c r="L184" s="14">
        <v>129000</v>
      </c>
    </row>
    <row r="185" spans="1:12" x14ac:dyDescent="0.25">
      <c r="A185" s="12">
        <v>115</v>
      </c>
      <c r="B185" s="22" t="s">
        <v>613</v>
      </c>
      <c r="C185" s="23" t="s">
        <v>614</v>
      </c>
      <c r="D185" s="24"/>
      <c r="E185" s="25" t="s">
        <v>98</v>
      </c>
      <c r="F185" s="7" t="s">
        <v>79</v>
      </c>
      <c r="G185" s="32"/>
      <c r="I185" s="19">
        <v>44728</v>
      </c>
      <c r="J185" s="13">
        <f t="shared" si="2"/>
        <v>16538010.81081081</v>
      </c>
      <c r="K185" s="13">
        <f t="shared" si="3"/>
        <v>1819181.1891891891</v>
      </c>
      <c r="L185" s="14">
        <f>14651280+1489752+2216160</f>
        <v>18357192</v>
      </c>
    </row>
    <row r="186" spans="1:12" x14ac:dyDescent="0.25">
      <c r="A186" s="12">
        <v>116</v>
      </c>
      <c r="B186" s="22" t="s">
        <v>615</v>
      </c>
      <c r="C186" s="23" t="s">
        <v>616</v>
      </c>
      <c r="D186" s="24"/>
      <c r="E186" s="25" t="s">
        <v>617</v>
      </c>
      <c r="F186" s="7" t="s">
        <v>126</v>
      </c>
      <c r="G186" s="32"/>
      <c r="I186" s="19">
        <v>44728</v>
      </c>
      <c r="J186" s="13">
        <f t="shared" si="2"/>
        <v>278486.48648648645</v>
      </c>
      <c r="K186" s="13">
        <f t="shared" si="3"/>
        <v>30633.51351351351</v>
      </c>
      <c r="L186" s="14">
        <v>309120</v>
      </c>
    </row>
    <row r="187" spans="1:12" x14ac:dyDescent="0.25">
      <c r="A187" s="12">
        <v>117</v>
      </c>
      <c r="B187" s="22" t="s">
        <v>618</v>
      </c>
      <c r="C187" s="29" t="s">
        <v>619</v>
      </c>
      <c r="D187" s="12"/>
      <c r="E187" s="30" t="s">
        <v>121</v>
      </c>
      <c r="F187" s="16" t="s">
        <v>58</v>
      </c>
      <c r="G187" s="32"/>
      <c r="I187" s="17">
        <v>44728</v>
      </c>
      <c r="J187" s="13">
        <f t="shared" si="2"/>
        <v>14190892.792792792</v>
      </c>
      <c r="K187" s="13">
        <f t="shared" si="3"/>
        <v>1560998.2072072071</v>
      </c>
      <c r="L187" s="14">
        <f>3159259+1992000+10600632</f>
        <v>15751891</v>
      </c>
    </row>
    <row r="188" spans="1:12" x14ac:dyDescent="0.25">
      <c r="A188" s="12">
        <v>118</v>
      </c>
      <c r="B188" s="22" t="s">
        <v>620</v>
      </c>
      <c r="C188" s="23" t="s">
        <v>621</v>
      </c>
      <c r="D188" s="24"/>
      <c r="E188" s="7" t="s">
        <v>86</v>
      </c>
      <c r="F188" s="7" t="s">
        <v>87</v>
      </c>
      <c r="G188" s="32"/>
      <c r="I188" s="19">
        <v>44728</v>
      </c>
      <c r="J188" s="13">
        <f t="shared" si="2"/>
        <v>337333.33333333331</v>
      </c>
      <c r="K188" s="13">
        <f t="shared" si="3"/>
        <v>37106.666666666664</v>
      </c>
      <c r="L188" s="14">
        <v>374440</v>
      </c>
    </row>
    <row r="189" spans="1:12" x14ac:dyDescent="0.25">
      <c r="A189" s="12">
        <v>119</v>
      </c>
      <c r="B189" s="22" t="s">
        <v>622</v>
      </c>
      <c r="C189" s="23" t="s">
        <v>623</v>
      </c>
      <c r="D189" s="24"/>
      <c r="E189" s="25" t="s">
        <v>85</v>
      </c>
      <c r="F189" s="7" t="s">
        <v>36</v>
      </c>
      <c r="G189" s="32"/>
      <c r="I189" s="19">
        <v>44729</v>
      </c>
      <c r="J189" s="13">
        <f t="shared" si="2"/>
        <v>23965110.810810808</v>
      </c>
      <c r="K189" s="13">
        <f t="shared" si="3"/>
        <v>2636162.1891891891</v>
      </c>
      <c r="L189" s="14">
        <f>1852956+20672703+4075614</f>
        <v>26601273</v>
      </c>
    </row>
    <row r="190" spans="1:12" x14ac:dyDescent="0.25">
      <c r="A190" s="12">
        <v>120</v>
      </c>
      <c r="B190" s="22" t="s">
        <v>624</v>
      </c>
      <c r="C190" s="23" t="s">
        <v>625</v>
      </c>
      <c r="D190" s="24"/>
      <c r="E190" s="25" t="s">
        <v>626</v>
      </c>
      <c r="F190" s="7" t="s">
        <v>627</v>
      </c>
      <c r="G190" s="32"/>
      <c r="I190" s="19">
        <v>44729</v>
      </c>
      <c r="J190" s="13">
        <f t="shared" si="2"/>
        <v>310110.81081081077</v>
      </c>
      <c r="K190" s="13">
        <f t="shared" si="3"/>
        <v>34112.189189189186</v>
      </c>
      <c r="L190" s="14">
        <v>344223</v>
      </c>
    </row>
    <row r="191" spans="1:12" x14ac:dyDescent="0.25">
      <c r="A191" s="12">
        <v>121</v>
      </c>
      <c r="B191" s="22" t="s">
        <v>628</v>
      </c>
      <c r="C191" s="23" t="s">
        <v>629</v>
      </c>
      <c r="D191" s="24"/>
      <c r="E191" s="25" t="s">
        <v>630</v>
      </c>
      <c r="F191" s="7" t="s">
        <v>126</v>
      </c>
      <c r="G191" s="32"/>
      <c r="I191" s="19">
        <v>44729</v>
      </c>
      <c r="J191" s="13">
        <f t="shared" si="2"/>
        <v>101066.66666666666</v>
      </c>
      <c r="K191" s="13">
        <f t="shared" si="3"/>
        <v>11117.333333333332</v>
      </c>
      <c r="L191" s="14">
        <v>112184</v>
      </c>
    </row>
    <row r="192" spans="1:12" x14ac:dyDescent="0.25">
      <c r="A192" s="12">
        <v>122</v>
      </c>
      <c r="B192" s="22" t="s">
        <v>631</v>
      </c>
      <c r="C192" s="23" t="s">
        <v>632</v>
      </c>
      <c r="D192" s="24"/>
      <c r="E192" s="25" t="s">
        <v>633</v>
      </c>
      <c r="F192" s="7" t="s">
        <v>66</v>
      </c>
      <c r="G192" s="32"/>
      <c r="I192" s="19">
        <v>44729</v>
      </c>
      <c r="J192" s="13">
        <f t="shared" si="2"/>
        <v>13247747.747747747</v>
      </c>
      <c r="K192" s="13">
        <f t="shared" si="3"/>
        <v>1457252.2522522523</v>
      </c>
      <c r="L192" s="14">
        <f>11646000+1449000+1610000</f>
        <v>14705000</v>
      </c>
    </row>
    <row r="193" spans="1:12" x14ac:dyDescent="0.25">
      <c r="A193" s="12">
        <v>123</v>
      </c>
      <c r="B193" s="22" t="s">
        <v>634</v>
      </c>
      <c r="C193" s="23" t="s">
        <v>635</v>
      </c>
      <c r="D193" s="24"/>
      <c r="E193" s="25" t="s">
        <v>636</v>
      </c>
      <c r="F193" s="7" t="s">
        <v>113</v>
      </c>
      <c r="G193" s="32"/>
      <c r="I193" s="19">
        <v>44729</v>
      </c>
      <c r="J193" s="13">
        <f t="shared" si="2"/>
        <v>58232.432432432426</v>
      </c>
      <c r="K193" s="13">
        <f t="shared" si="3"/>
        <v>6405.5675675675666</v>
      </c>
      <c r="L193" s="14">
        <v>64638</v>
      </c>
    </row>
    <row r="194" spans="1:12" x14ac:dyDescent="0.25">
      <c r="A194" s="12">
        <v>124</v>
      </c>
      <c r="B194" s="22" t="s">
        <v>637</v>
      </c>
      <c r="C194" s="23" t="s">
        <v>638</v>
      </c>
      <c r="D194" s="24"/>
      <c r="E194" s="25" t="s">
        <v>112</v>
      </c>
      <c r="F194" s="7" t="s">
        <v>113</v>
      </c>
      <c r="G194" s="32"/>
      <c r="I194" s="19">
        <v>44729</v>
      </c>
      <c r="J194" s="13">
        <f t="shared" si="2"/>
        <v>2830281.0810810807</v>
      </c>
      <c r="K194" s="13">
        <f t="shared" si="3"/>
        <v>311330.91891891888</v>
      </c>
      <c r="L194" s="14">
        <f>2503440+420660+217512</f>
        <v>3141612</v>
      </c>
    </row>
    <row r="195" spans="1:12" x14ac:dyDescent="0.25">
      <c r="A195" s="12">
        <v>125</v>
      </c>
      <c r="B195" s="22" t="s">
        <v>639</v>
      </c>
      <c r="C195" s="23" t="s">
        <v>640</v>
      </c>
      <c r="D195" s="24"/>
      <c r="E195" s="25" t="s">
        <v>75</v>
      </c>
      <c r="F195" s="7" t="s">
        <v>49</v>
      </c>
      <c r="G195" s="32"/>
      <c r="I195" s="19">
        <v>44729</v>
      </c>
      <c r="J195" s="13">
        <f t="shared" si="2"/>
        <v>3688054.0540540535</v>
      </c>
      <c r="K195" s="13">
        <f t="shared" si="3"/>
        <v>405685.94594594586</v>
      </c>
      <c r="L195" s="14">
        <f>3324240+769500</f>
        <v>4093740</v>
      </c>
    </row>
    <row r="196" spans="1:12" x14ac:dyDescent="0.25">
      <c r="A196" s="12">
        <v>126</v>
      </c>
      <c r="B196" s="22" t="s">
        <v>641</v>
      </c>
      <c r="C196" s="23" t="s">
        <v>642</v>
      </c>
      <c r="D196" s="24"/>
      <c r="E196" s="25" t="s">
        <v>106</v>
      </c>
      <c r="F196" s="7" t="s">
        <v>107</v>
      </c>
      <c r="G196" s="32"/>
      <c r="I196" s="19">
        <v>44732</v>
      </c>
      <c r="J196" s="13">
        <f t="shared" si="2"/>
        <v>10873311.71171171</v>
      </c>
      <c r="K196" s="13">
        <f t="shared" si="3"/>
        <v>1196064.2882882881</v>
      </c>
      <c r="L196" s="14">
        <f>6118000+3053376+2898000</f>
        <v>12069376</v>
      </c>
    </row>
    <row r="197" spans="1:12" x14ac:dyDescent="0.25">
      <c r="A197" s="12">
        <v>127</v>
      </c>
      <c r="B197" s="22" t="s">
        <v>643</v>
      </c>
      <c r="C197" s="23" t="s">
        <v>644</v>
      </c>
      <c r="D197" s="24"/>
      <c r="E197" s="25" t="s">
        <v>645</v>
      </c>
      <c r="F197" s="7" t="s">
        <v>33</v>
      </c>
      <c r="G197" s="32"/>
      <c r="I197" s="19">
        <v>44730</v>
      </c>
      <c r="J197" s="13">
        <f t="shared" si="2"/>
        <v>62237.837837837833</v>
      </c>
      <c r="K197" s="13">
        <f t="shared" si="3"/>
        <v>6846.1621621621616</v>
      </c>
      <c r="L197" s="14">
        <v>69084</v>
      </c>
    </row>
    <row r="198" spans="1:12" x14ac:dyDescent="0.25">
      <c r="A198" s="12">
        <v>128</v>
      </c>
      <c r="B198" s="22" t="s">
        <v>646</v>
      </c>
      <c r="C198" s="29" t="s">
        <v>647</v>
      </c>
      <c r="D198" s="12"/>
      <c r="E198" s="30" t="s">
        <v>648</v>
      </c>
      <c r="F198" s="16" t="s">
        <v>144</v>
      </c>
      <c r="G198" s="32"/>
      <c r="I198" s="17">
        <v>44730</v>
      </c>
      <c r="J198" s="13">
        <f t="shared" si="2"/>
        <v>440908.10810810805</v>
      </c>
      <c r="K198" s="13">
        <f t="shared" si="3"/>
        <v>48499.891891891886</v>
      </c>
      <c r="L198" s="14">
        <v>489408</v>
      </c>
    </row>
    <row r="199" spans="1:12" x14ac:dyDescent="0.25">
      <c r="A199" s="12">
        <v>129</v>
      </c>
      <c r="B199" s="22" t="s">
        <v>649</v>
      </c>
      <c r="C199" s="23" t="s">
        <v>650</v>
      </c>
      <c r="D199" s="24"/>
      <c r="E199" s="7" t="s">
        <v>651</v>
      </c>
      <c r="F199" s="7" t="s">
        <v>91</v>
      </c>
      <c r="G199" s="32"/>
      <c r="I199" s="19">
        <v>44730</v>
      </c>
      <c r="J199" s="13">
        <f t="shared" si="2"/>
        <v>1996540.5405405404</v>
      </c>
      <c r="K199" s="13">
        <f t="shared" si="3"/>
        <v>219619.45945945944</v>
      </c>
      <c r="L199" s="14">
        <v>2216160</v>
      </c>
    </row>
    <row r="200" spans="1:12" x14ac:dyDescent="0.25">
      <c r="A200" s="12">
        <v>130</v>
      </c>
      <c r="B200" s="22" t="s">
        <v>652</v>
      </c>
      <c r="C200" s="23" t="s">
        <v>653</v>
      </c>
      <c r="D200" s="24"/>
      <c r="E200" s="25" t="s">
        <v>654</v>
      </c>
      <c r="F200" s="7" t="s">
        <v>55</v>
      </c>
      <c r="G200" s="32"/>
      <c r="I200" s="19">
        <v>44732</v>
      </c>
      <c r="J200" s="13">
        <f t="shared" si="2"/>
        <v>3952477.4774774769</v>
      </c>
      <c r="K200" s="13">
        <f t="shared" si="3"/>
        <v>434772.52252252249</v>
      </c>
      <c r="L200" s="14">
        <f>2938250+1449000</f>
        <v>4387250</v>
      </c>
    </row>
    <row r="201" spans="1:12" x14ac:dyDescent="0.25">
      <c r="A201" s="12">
        <v>131</v>
      </c>
      <c r="B201" s="22" t="s">
        <v>655</v>
      </c>
      <c r="C201" s="23" t="s">
        <v>656</v>
      </c>
      <c r="D201" s="24"/>
      <c r="E201" s="25" t="s">
        <v>102</v>
      </c>
      <c r="F201" s="7" t="s">
        <v>74</v>
      </c>
      <c r="G201" s="32"/>
      <c r="I201" s="19">
        <v>44732</v>
      </c>
      <c r="J201" s="13">
        <f t="shared" si="2"/>
        <v>4994366.666666666</v>
      </c>
      <c r="K201" s="13">
        <f t="shared" si="3"/>
        <v>549380.33333333326</v>
      </c>
      <c r="L201" s="14">
        <f>3059000+1449000+1035747</f>
        <v>5543747</v>
      </c>
    </row>
    <row r="202" spans="1:12" x14ac:dyDescent="0.25">
      <c r="A202" s="12">
        <v>132</v>
      </c>
      <c r="B202" s="22" t="s">
        <v>657</v>
      </c>
      <c r="C202" s="23" t="s">
        <v>658</v>
      </c>
      <c r="D202" s="24"/>
      <c r="E202" s="25" t="s">
        <v>659</v>
      </c>
      <c r="F202" s="7" t="s">
        <v>660</v>
      </c>
      <c r="G202" s="32"/>
      <c r="I202" s="19">
        <v>44732</v>
      </c>
      <c r="J202" s="13">
        <f t="shared" si="2"/>
        <v>3952477.4774774769</v>
      </c>
      <c r="K202" s="13">
        <f t="shared" si="3"/>
        <v>434772.52252252249</v>
      </c>
      <c r="L202" s="14">
        <f>2938250+1449000</f>
        <v>4387250</v>
      </c>
    </row>
    <row r="203" spans="1:12" x14ac:dyDescent="0.25">
      <c r="A203" s="12">
        <v>133</v>
      </c>
      <c r="B203" s="22" t="s">
        <v>661</v>
      </c>
      <c r="C203" s="23" t="s">
        <v>662</v>
      </c>
      <c r="D203" s="24"/>
      <c r="E203" s="25" t="s">
        <v>89</v>
      </c>
      <c r="F203" s="7" t="s">
        <v>22</v>
      </c>
      <c r="G203" s="32"/>
      <c r="I203" s="19">
        <v>44732</v>
      </c>
      <c r="J203" s="13">
        <f t="shared" si="2"/>
        <v>278486.48648648645</v>
      </c>
      <c r="K203" s="13">
        <f t="shared" si="3"/>
        <v>30633.51351351351</v>
      </c>
      <c r="L203" s="14">
        <v>309120</v>
      </c>
    </row>
    <row r="204" spans="1:12" x14ac:dyDescent="0.25">
      <c r="A204" s="12">
        <v>134</v>
      </c>
      <c r="B204" s="22" t="s">
        <v>663</v>
      </c>
      <c r="C204" s="23" t="s">
        <v>664</v>
      </c>
      <c r="D204" s="24"/>
      <c r="E204" s="25" t="s">
        <v>88</v>
      </c>
      <c r="F204" s="7" t="s">
        <v>74</v>
      </c>
      <c r="G204" s="32"/>
      <c r="I204" s="19">
        <v>44732</v>
      </c>
      <c r="J204" s="13">
        <f t="shared" si="2"/>
        <v>10232270.270270269</v>
      </c>
      <c r="K204" s="13">
        <f t="shared" si="3"/>
        <v>1125549.7297297297</v>
      </c>
      <c r="L204" s="14">
        <f>2025324+2659392+6673104</f>
        <v>11357820</v>
      </c>
    </row>
    <row r="205" spans="1:12" x14ac:dyDescent="0.25">
      <c r="A205" s="12">
        <v>135</v>
      </c>
      <c r="B205" s="22" t="s">
        <v>665</v>
      </c>
      <c r="C205" s="23" t="s">
        <v>666</v>
      </c>
      <c r="D205" s="24"/>
      <c r="E205" s="25" t="s">
        <v>667</v>
      </c>
      <c r="F205" s="7" t="s">
        <v>66</v>
      </c>
      <c r="G205" s="32"/>
      <c r="I205" s="19">
        <v>44732</v>
      </c>
      <c r="J205" s="13">
        <f t="shared" si="2"/>
        <v>1221022.5225225224</v>
      </c>
      <c r="K205" s="13">
        <f t="shared" si="3"/>
        <v>134312.47747747746</v>
      </c>
      <c r="L205" s="14">
        <v>1355335</v>
      </c>
    </row>
    <row r="206" spans="1:12" x14ac:dyDescent="0.25">
      <c r="A206" s="12">
        <v>136</v>
      </c>
      <c r="B206" s="22" t="s">
        <v>668</v>
      </c>
      <c r="C206" s="23" t="s">
        <v>669</v>
      </c>
      <c r="D206" s="24"/>
      <c r="E206" s="25" t="s">
        <v>123</v>
      </c>
      <c r="F206" s="7" t="s">
        <v>100</v>
      </c>
      <c r="G206" s="32"/>
      <c r="I206" s="19">
        <v>44732</v>
      </c>
      <c r="J206" s="13">
        <f t="shared" si="2"/>
        <v>126518.018018018</v>
      </c>
      <c r="K206" s="13">
        <f t="shared" si="3"/>
        <v>13916.98198198198</v>
      </c>
      <c r="L206" s="14">
        <v>140435</v>
      </c>
    </row>
    <row r="207" spans="1:12" x14ac:dyDescent="0.25">
      <c r="A207" s="12">
        <v>137</v>
      </c>
      <c r="B207" s="22" t="s">
        <v>670</v>
      </c>
      <c r="C207" s="23" t="s">
        <v>671</v>
      </c>
      <c r="D207" s="24"/>
      <c r="E207" s="25" t="s">
        <v>136</v>
      </c>
      <c r="F207" s="7" t="s">
        <v>22</v>
      </c>
      <c r="G207" s="32"/>
      <c r="I207" s="19">
        <v>44732</v>
      </c>
      <c r="J207" s="13">
        <f t="shared" si="2"/>
        <v>3855356.7567567565</v>
      </c>
      <c r="K207" s="13">
        <f t="shared" si="3"/>
        <v>424089.2432432432</v>
      </c>
      <c r="L207" s="14">
        <f>1989414+2290032</f>
        <v>4279446</v>
      </c>
    </row>
    <row r="208" spans="1:12" x14ac:dyDescent="0.25">
      <c r="A208" s="12">
        <v>138</v>
      </c>
      <c r="B208" s="22" t="s">
        <v>672</v>
      </c>
      <c r="C208" s="23" t="s">
        <v>673</v>
      </c>
      <c r="D208" s="24"/>
      <c r="E208" s="25" t="s">
        <v>82</v>
      </c>
      <c r="F208" s="7" t="s">
        <v>81</v>
      </c>
      <c r="G208" s="32"/>
      <c r="I208" s="19">
        <v>44733</v>
      </c>
      <c r="J208" s="13">
        <f t="shared" si="2"/>
        <v>665513.51351351349</v>
      </c>
      <c r="K208" s="13">
        <f t="shared" si="3"/>
        <v>73206.486486486479</v>
      </c>
      <c r="L208" s="14">
        <v>738720</v>
      </c>
    </row>
    <row r="209" spans="1:12" x14ac:dyDescent="0.25">
      <c r="A209" s="12">
        <v>139</v>
      </c>
      <c r="B209" s="22" t="s">
        <v>674</v>
      </c>
      <c r="C209" s="29" t="s">
        <v>675</v>
      </c>
      <c r="D209" s="12"/>
      <c r="E209" s="30" t="s">
        <v>129</v>
      </c>
      <c r="F209" s="16" t="s">
        <v>111</v>
      </c>
      <c r="G209" s="32"/>
      <c r="I209" s="17">
        <v>44732</v>
      </c>
      <c r="J209" s="13">
        <f t="shared" si="2"/>
        <v>8012109.9099099096</v>
      </c>
      <c r="K209" s="13">
        <f t="shared" si="3"/>
        <v>881332.09009009006</v>
      </c>
      <c r="L209" s="14">
        <f>2938250+1449000+4506192</f>
        <v>8893442</v>
      </c>
    </row>
    <row r="210" spans="1:12" x14ac:dyDescent="0.25">
      <c r="A210" s="12">
        <v>140</v>
      </c>
      <c r="B210" s="22" t="s">
        <v>676</v>
      </c>
      <c r="C210" s="29" t="s">
        <v>677</v>
      </c>
      <c r="D210" s="12"/>
      <c r="E210" s="30" t="s">
        <v>50</v>
      </c>
      <c r="F210" s="16" t="s">
        <v>59</v>
      </c>
      <c r="G210" s="32"/>
      <c r="I210" s="19">
        <v>44733</v>
      </c>
      <c r="J210" s="13">
        <f t="shared" si="2"/>
        <v>11757405.405405404</v>
      </c>
      <c r="K210" s="13">
        <f t="shared" si="3"/>
        <v>1293314.5945945946</v>
      </c>
      <c r="L210" s="14">
        <f>256500+5000724+7793496</f>
        <v>13050720</v>
      </c>
    </row>
    <row r="211" spans="1:12" x14ac:dyDescent="0.25">
      <c r="A211" s="12">
        <v>141</v>
      </c>
      <c r="B211" s="22" t="s">
        <v>678</v>
      </c>
      <c r="C211" s="29" t="s">
        <v>679</v>
      </c>
      <c r="D211" s="12"/>
      <c r="E211" s="30" t="s">
        <v>56</v>
      </c>
      <c r="F211" s="16" t="s">
        <v>660</v>
      </c>
      <c r="G211" s="32"/>
      <c r="I211" s="19">
        <v>44733</v>
      </c>
      <c r="J211" s="13">
        <f t="shared" si="2"/>
        <v>261081.08108108107</v>
      </c>
      <c r="K211" s="13">
        <f t="shared" si="3"/>
        <v>28718.918918918916</v>
      </c>
      <c r="L211" s="14">
        <v>289800</v>
      </c>
    </row>
    <row r="212" spans="1:12" x14ac:dyDescent="0.25">
      <c r="A212" s="12">
        <v>142</v>
      </c>
      <c r="B212" s="22" t="s">
        <v>680</v>
      </c>
      <c r="C212" s="29" t="s">
        <v>681</v>
      </c>
      <c r="D212" s="12"/>
      <c r="E212" s="30" t="s">
        <v>114</v>
      </c>
      <c r="F212" s="16" t="s">
        <v>33</v>
      </c>
      <c r="G212" s="32"/>
      <c r="I212" s="19">
        <v>44733</v>
      </c>
      <c r="J212" s="13">
        <f t="shared" si="2"/>
        <v>1597631.5315315314</v>
      </c>
      <c r="K212" s="13">
        <f t="shared" si="3"/>
        <v>175739.46846846846</v>
      </c>
      <c r="L212" s="14">
        <v>1773371</v>
      </c>
    </row>
    <row r="213" spans="1:12" x14ac:dyDescent="0.25">
      <c r="A213" s="12">
        <v>143</v>
      </c>
      <c r="B213" s="22" t="s">
        <v>682</v>
      </c>
      <c r="C213" s="29" t="s">
        <v>683</v>
      </c>
      <c r="D213" s="12"/>
      <c r="E213" s="30" t="s">
        <v>132</v>
      </c>
      <c r="F213" s="16" t="s">
        <v>100</v>
      </c>
      <c r="G213" s="32"/>
      <c r="I213" s="19">
        <v>44733</v>
      </c>
      <c r="J213" s="13">
        <f t="shared" si="2"/>
        <v>275756.75675675675</v>
      </c>
      <c r="K213" s="13">
        <f t="shared" si="3"/>
        <v>30333.243243243243</v>
      </c>
      <c r="L213" s="14">
        <v>306090</v>
      </c>
    </row>
    <row r="214" spans="1:12" x14ac:dyDescent="0.25">
      <c r="A214" s="12">
        <v>144</v>
      </c>
      <c r="B214" s="22" t="s">
        <v>684</v>
      </c>
      <c r="C214" s="29" t="s">
        <v>685</v>
      </c>
      <c r="D214" s="12"/>
      <c r="E214" s="30" t="s">
        <v>686</v>
      </c>
      <c r="F214" s="16" t="s">
        <v>81</v>
      </c>
      <c r="G214" s="32"/>
      <c r="I214" s="17">
        <v>44733</v>
      </c>
      <c r="J214" s="13">
        <f t="shared" si="2"/>
        <v>1087837.8378378376</v>
      </c>
      <c r="K214" s="13">
        <f t="shared" si="3"/>
        <v>119662.16216216215</v>
      </c>
      <c r="L214" s="14">
        <v>1207500</v>
      </c>
    </row>
    <row r="215" spans="1:12" x14ac:dyDescent="0.25">
      <c r="A215" s="12">
        <v>145</v>
      </c>
      <c r="B215" s="22" t="s">
        <v>687</v>
      </c>
      <c r="C215" s="29" t="s">
        <v>688</v>
      </c>
      <c r="D215" s="12"/>
      <c r="E215" s="30" t="s">
        <v>47</v>
      </c>
      <c r="F215" s="16" t="s">
        <v>44</v>
      </c>
      <c r="G215" s="32"/>
      <c r="I215" s="19">
        <v>44734</v>
      </c>
      <c r="J215" s="13">
        <f t="shared" si="2"/>
        <v>8991364.8648648635</v>
      </c>
      <c r="K215" s="13">
        <f t="shared" si="3"/>
        <v>989050.13513513503</v>
      </c>
      <c r="L215" s="14">
        <f>5622480+1277370+3080565</f>
        <v>9980415</v>
      </c>
    </row>
    <row r="216" spans="1:12" x14ac:dyDescent="0.25">
      <c r="A216" s="12">
        <v>146</v>
      </c>
      <c r="B216" s="22" t="s">
        <v>689</v>
      </c>
      <c r="C216" s="29" t="s">
        <v>690</v>
      </c>
      <c r="D216" s="12"/>
      <c r="E216" s="30" t="s">
        <v>109</v>
      </c>
      <c r="F216" s="16" t="s">
        <v>110</v>
      </c>
      <c r="G216" s="32"/>
      <c r="I216" s="19">
        <v>44734</v>
      </c>
      <c r="J216" s="13">
        <f t="shared" si="2"/>
        <v>28373845.945945945</v>
      </c>
      <c r="K216" s="13">
        <f t="shared" si="3"/>
        <v>3121123.054054054</v>
      </c>
      <c r="L216" s="14">
        <f>4708845+19214244+7571880</f>
        <v>31494969</v>
      </c>
    </row>
    <row r="217" spans="1:12" x14ac:dyDescent="0.25">
      <c r="A217" s="12">
        <v>147</v>
      </c>
      <c r="B217" s="22" t="s">
        <v>691</v>
      </c>
      <c r="C217" s="29" t="s">
        <v>692</v>
      </c>
      <c r="D217" s="12"/>
      <c r="E217" s="30" t="s">
        <v>119</v>
      </c>
      <c r="F217" s="16" t="s">
        <v>120</v>
      </c>
      <c r="G217" s="32"/>
      <c r="I217" s="19">
        <v>44734</v>
      </c>
      <c r="J217" s="13">
        <f t="shared" si="2"/>
        <v>1088854.054054054</v>
      </c>
      <c r="K217" s="13">
        <f t="shared" si="3"/>
        <v>119773.94594594593</v>
      </c>
      <c r="L217" s="14">
        <v>1208628</v>
      </c>
    </row>
    <row r="218" spans="1:12" x14ac:dyDescent="0.25">
      <c r="A218" s="12">
        <v>148</v>
      </c>
      <c r="B218" s="22" t="s">
        <v>693</v>
      </c>
      <c r="C218" s="29" t="s">
        <v>694</v>
      </c>
      <c r="D218" s="12"/>
      <c r="E218" s="30" t="s">
        <v>51</v>
      </c>
      <c r="F218" s="16" t="s">
        <v>49</v>
      </c>
      <c r="G218" s="32"/>
      <c r="I218" s="19">
        <v>44734</v>
      </c>
      <c r="J218" s="13">
        <f t="shared" si="2"/>
        <v>4370513.5135135129</v>
      </c>
      <c r="K218" s="13">
        <f t="shared" si="3"/>
        <v>480756.48648648645</v>
      </c>
      <c r="L218" s="14">
        <f>1468206+3383064</f>
        <v>4851270</v>
      </c>
    </row>
    <row r="219" spans="1:12" x14ac:dyDescent="0.25">
      <c r="A219" s="12">
        <v>149</v>
      </c>
      <c r="B219" s="22" t="s">
        <v>695</v>
      </c>
      <c r="C219" s="29" t="s">
        <v>696</v>
      </c>
      <c r="D219" s="12"/>
      <c r="E219" s="30" t="s">
        <v>48</v>
      </c>
      <c r="F219" s="16" t="s">
        <v>49</v>
      </c>
      <c r="G219" s="32"/>
      <c r="I219" s="17">
        <v>44734</v>
      </c>
      <c r="J219" s="13">
        <f t="shared" si="2"/>
        <v>8724081.0810810812</v>
      </c>
      <c r="K219" s="13">
        <f t="shared" si="3"/>
        <v>959648.91891891893</v>
      </c>
      <c r="L219" s="14">
        <f>4541076+2604330+2538324</f>
        <v>9683730</v>
      </c>
    </row>
    <row r="220" spans="1:12" x14ac:dyDescent="0.25">
      <c r="A220" s="12">
        <v>150</v>
      </c>
      <c r="B220" s="22" t="s">
        <v>697</v>
      </c>
      <c r="C220" s="29" t="s">
        <v>698</v>
      </c>
      <c r="D220" s="12"/>
      <c r="E220" s="30" t="s">
        <v>633</v>
      </c>
      <c r="F220" s="16" t="s">
        <v>66</v>
      </c>
      <c r="G220" s="32"/>
      <c r="I220" s="19">
        <v>44734</v>
      </c>
      <c r="J220" s="13">
        <f t="shared" si="2"/>
        <v>2755855.8558558556</v>
      </c>
      <c r="K220" s="13">
        <f t="shared" si="3"/>
        <v>303144.14414414414</v>
      </c>
      <c r="L220" s="14">
        <f>1449000+1610000</f>
        <v>3059000</v>
      </c>
    </row>
    <row r="221" spans="1:12" x14ac:dyDescent="0.25">
      <c r="A221" s="12">
        <v>151</v>
      </c>
      <c r="B221" s="22" t="s">
        <v>699</v>
      </c>
      <c r="C221" s="29" t="s">
        <v>700</v>
      </c>
      <c r="D221" s="12"/>
      <c r="E221" s="30" t="s">
        <v>67</v>
      </c>
      <c r="F221" s="16" t="s">
        <v>39</v>
      </c>
      <c r="G221" s="32"/>
      <c r="I221" s="19">
        <v>44736</v>
      </c>
      <c r="J221" s="13">
        <f t="shared" si="2"/>
        <v>34408897.297297291</v>
      </c>
      <c r="K221" s="13">
        <f t="shared" si="3"/>
        <v>3784978.702702702</v>
      </c>
      <c r="L221" s="14">
        <f>26214300+7104024+4875552</f>
        <v>38193876</v>
      </c>
    </row>
    <row r="222" spans="1:12" x14ac:dyDescent="0.25">
      <c r="A222" s="12">
        <v>152</v>
      </c>
      <c r="B222" s="22" t="s">
        <v>701</v>
      </c>
      <c r="C222" s="29" t="s">
        <v>702</v>
      </c>
      <c r="D222" s="12"/>
      <c r="E222" s="30" t="s">
        <v>703</v>
      </c>
      <c r="F222" s="16" t="s">
        <v>66</v>
      </c>
      <c r="G222" s="32"/>
      <c r="I222" s="19">
        <v>44735</v>
      </c>
      <c r="J222" s="13">
        <f t="shared" si="2"/>
        <v>704729.7297297297</v>
      </c>
      <c r="K222" s="13">
        <f t="shared" si="3"/>
        <v>77520.270270270266</v>
      </c>
      <c r="L222" s="14">
        <v>782250</v>
      </c>
    </row>
    <row r="223" spans="1:12" x14ac:dyDescent="0.25">
      <c r="A223" s="12">
        <v>153</v>
      </c>
      <c r="B223" s="22" t="s">
        <v>704</v>
      </c>
      <c r="C223" s="29" t="s">
        <v>705</v>
      </c>
      <c r="D223" s="12"/>
      <c r="E223" s="30" t="s">
        <v>706</v>
      </c>
      <c r="F223" s="16" t="s">
        <v>111</v>
      </c>
      <c r="G223" s="32"/>
      <c r="I223" s="19">
        <v>44736</v>
      </c>
      <c r="J223" s="13">
        <f t="shared" si="2"/>
        <v>14282162.162162161</v>
      </c>
      <c r="K223" s="13">
        <f t="shared" si="3"/>
        <v>1571037.8378378376</v>
      </c>
      <c r="L223" s="14">
        <v>15853200</v>
      </c>
    </row>
    <row r="224" spans="1:12" x14ac:dyDescent="0.25">
      <c r="A224" s="12">
        <v>154</v>
      </c>
      <c r="B224" s="22" t="s">
        <v>707</v>
      </c>
      <c r="C224" s="29" t="s">
        <v>708</v>
      </c>
      <c r="D224" s="12"/>
      <c r="E224" s="30" t="s">
        <v>76</v>
      </c>
      <c r="F224" s="16" t="s">
        <v>77</v>
      </c>
      <c r="G224" s="32"/>
      <c r="I224" s="17">
        <v>44736</v>
      </c>
      <c r="J224" s="13">
        <f t="shared" si="2"/>
        <v>5803832.4324324317</v>
      </c>
      <c r="K224" s="13">
        <f t="shared" si="3"/>
        <v>638421.56756756746</v>
      </c>
      <c r="L224" s="14">
        <f>4700106+1742148</f>
        <v>6442254</v>
      </c>
    </row>
    <row r="225" spans="1:12" x14ac:dyDescent="0.25">
      <c r="A225" s="12">
        <v>155</v>
      </c>
      <c r="B225" s="22" t="s">
        <v>709</v>
      </c>
      <c r="C225" s="29" t="s">
        <v>710</v>
      </c>
      <c r="D225" s="12"/>
      <c r="E225" s="30" t="s">
        <v>72</v>
      </c>
      <c r="F225" s="16" t="s">
        <v>33</v>
      </c>
      <c r="G225" s="32"/>
      <c r="I225" s="19">
        <v>44736</v>
      </c>
      <c r="J225" s="13">
        <f t="shared" si="2"/>
        <v>20913762.162162159</v>
      </c>
      <c r="K225" s="13">
        <f t="shared" si="3"/>
        <v>2300513.8378378376</v>
      </c>
      <c r="L225" s="14">
        <f>17304516+3250368+2659392</f>
        <v>23214276</v>
      </c>
    </row>
    <row r="226" spans="1:12" x14ac:dyDescent="0.25">
      <c r="A226" s="12">
        <v>156</v>
      </c>
      <c r="B226" s="22" t="s">
        <v>711</v>
      </c>
      <c r="C226" s="29" t="s">
        <v>712</v>
      </c>
      <c r="D226" s="12"/>
      <c r="E226" s="30" t="s">
        <v>122</v>
      </c>
      <c r="F226" s="16" t="s">
        <v>74</v>
      </c>
      <c r="G226" s="32"/>
      <c r="I226" s="19">
        <v>44736</v>
      </c>
      <c r="J226" s="13">
        <f t="shared" si="2"/>
        <v>11402464.864864863</v>
      </c>
      <c r="K226" s="13">
        <f t="shared" si="3"/>
        <v>1254271.1351351349</v>
      </c>
      <c r="L226" s="14">
        <v>12656736</v>
      </c>
    </row>
    <row r="227" spans="1:12" x14ac:dyDescent="0.25">
      <c r="A227" s="12">
        <v>157</v>
      </c>
      <c r="B227" s="22" t="s">
        <v>713</v>
      </c>
      <c r="C227" s="29" t="s">
        <v>714</v>
      </c>
      <c r="D227" s="12"/>
      <c r="E227" s="30" t="s">
        <v>715</v>
      </c>
      <c r="F227" s="16" t="s">
        <v>60</v>
      </c>
      <c r="G227" s="32"/>
      <c r="I227" s="19">
        <v>44736</v>
      </c>
      <c r="J227" s="13">
        <f t="shared" si="2"/>
        <v>67013.513513513506</v>
      </c>
      <c r="K227" s="13">
        <f t="shared" si="3"/>
        <v>7371.4864864864858</v>
      </c>
      <c r="L227" s="14">
        <v>74385</v>
      </c>
    </row>
    <row r="228" spans="1:12" x14ac:dyDescent="0.25">
      <c r="A228" s="12">
        <v>158</v>
      </c>
      <c r="B228" s="22" t="s">
        <v>716</v>
      </c>
      <c r="C228" s="29" t="s">
        <v>717</v>
      </c>
      <c r="D228" s="12"/>
      <c r="E228" s="30" t="s">
        <v>78</v>
      </c>
      <c r="F228" s="16" t="s">
        <v>79</v>
      </c>
      <c r="G228" s="32"/>
      <c r="I228" s="19">
        <v>44736</v>
      </c>
      <c r="J228" s="13">
        <f t="shared" si="2"/>
        <v>6327924.3243243238</v>
      </c>
      <c r="K228" s="13">
        <f t="shared" si="3"/>
        <v>696071.67567567562</v>
      </c>
      <c r="L228" s="14">
        <f>4580064+1354320+1089612</f>
        <v>7023996</v>
      </c>
    </row>
    <row r="229" spans="1:12" x14ac:dyDescent="0.25">
      <c r="A229" s="12">
        <v>159</v>
      </c>
      <c r="B229" s="22" t="s">
        <v>718</v>
      </c>
      <c r="C229" s="29" t="s">
        <v>719</v>
      </c>
      <c r="D229" s="12"/>
      <c r="E229" s="30" t="s">
        <v>99</v>
      </c>
      <c r="F229" s="16" t="s">
        <v>95</v>
      </c>
      <c r="G229" s="32"/>
      <c r="I229" s="19">
        <v>44736</v>
      </c>
      <c r="J229" s="13">
        <f t="shared" si="2"/>
        <v>8940064.8648648635</v>
      </c>
      <c r="K229" s="13">
        <f t="shared" si="3"/>
        <v>983407.13513513503</v>
      </c>
      <c r="L229" s="14">
        <v>9923472</v>
      </c>
    </row>
    <row r="230" spans="1:12" x14ac:dyDescent="0.25">
      <c r="A230" s="12">
        <v>160</v>
      </c>
      <c r="B230" s="22" t="s">
        <v>720</v>
      </c>
      <c r="C230" s="23" t="s">
        <v>721</v>
      </c>
      <c r="D230" s="24"/>
      <c r="E230" s="25" t="s">
        <v>103</v>
      </c>
      <c r="F230" s="7" t="s">
        <v>71</v>
      </c>
      <c r="G230" s="32"/>
      <c r="I230" s="19">
        <v>44736</v>
      </c>
      <c r="J230" s="13">
        <f t="shared" si="2"/>
        <v>3327567.5675675673</v>
      </c>
      <c r="K230" s="13">
        <f t="shared" si="3"/>
        <v>366032.43243243243</v>
      </c>
      <c r="L230" s="14">
        <v>3693600</v>
      </c>
    </row>
    <row r="231" spans="1:12" x14ac:dyDescent="0.25">
      <c r="A231" s="12">
        <v>161</v>
      </c>
      <c r="B231" s="22" t="s">
        <v>722</v>
      </c>
      <c r="C231" s="23" t="s">
        <v>723</v>
      </c>
      <c r="D231" s="24"/>
      <c r="E231" s="25" t="s">
        <v>724</v>
      </c>
      <c r="F231" s="7" t="s">
        <v>107</v>
      </c>
      <c r="G231" s="32"/>
      <c r="I231" s="19">
        <v>44736</v>
      </c>
      <c r="J231" s="13">
        <f t="shared" si="2"/>
        <v>217567.56756756754</v>
      </c>
      <c r="K231" s="13">
        <f t="shared" si="3"/>
        <v>23932.43243243243</v>
      </c>
      <c r="L231" s="14">
        <v>241500</v>
      </c>
    </row>
    <row r="232" spans="1:12" x14ac:dyDescent="0.25">
      <c r="A232" s="12">
        <v>162</v>
      </c>
      <c r="B232" s="22" t="s">
        <v>725</v>
      </c>
      <c r="C232" s="23" t="s">
        <v>726</v>
      </c>
      <c r="D232" s="24"/>
      <c r="E232" s="25" t="s">
        <v>93</v>
      </c>
      <c r="F232" s="7" t="s">
        <v>94</v>
      </c>
      <c r="G232" s="32"/>
      <c r="I232" s="19">
        <v>44737</v>
      </c>
      <c r="J232" s="13">
        <f t="shared" si="2"/>
        <v>2264132.4324324322</v>
      </c>
      <c r="K232" s="13">
        <f t="shared" si="3"/>
        <v>249054.56756756754</v>
      </c>
      <c r="L232" s="14">
        <v>2513187</v>
      </c>
    </row>
    <row r="233" spans="1:12" x14ac:dyDescent="0.25">
      <c r="A233" s="12">
        <v>163</v>
      </c>
      <c r="B233" s="22" t="s">
        <v>727</v>
      </c>
      <c r="C233" s="23" t="s">
        <v>728</v>
      </c>
      <c r="D233" s="24"/>
      <c r="E233" s="25" t="s">
        <v>118</v>
      </c>
      <c r="F233" s="7" t="s">
        <v>91</v>
      </c>
      <c r="G233" s="32"/>
      <c r="I233" s="19">
        <v>44737</v>
      </c>
      <c r="J233" s="13">
        <f t="shared" si="2"/>
        <v>12743659.459459458</v>
      </c>
      <c r="K233" s="13">
        <f t="shared" si="3"/>
        <v>1401802.5405405404</v>
      </c>
      <c r="L233" s="14">
        <f>2548584+8937486+2659392</f>
        <v>14145462</v>
      </c>
    </row>
    <row r="234" spans="1:12" x14ac:dyDescent="0.25">
      <c r="A234" s="12">
        <v>164</v>
      </c>
      <c r="B234" s="22" t="s">
        <v>729</v>
      </c>
      <c r="C234" s="23" t="s">
        <v>730</v>
      </c>
      <c r="D234" s="24"/>
      <c r="E234" s="25" t="s">
        <v>731</v>
      </c>
      <c r="F234" s="7" t="s">
        <v>94</v>
      </c>
      <c r="G234" s="32"/>
      <c r="I234" s="19">
        <v>44737</v>
      </c>
      <c r="J234" s="13">
        <f t="shared" si="2"/>
        <v>3762162.1621621619</v>
      </c>
      <c r="K234" s="13">
        <f t="shared" si="3"/>
        <v>413837.83783783781</v>
      </c>
      <c r="L234" s="14">
        <v>4176000</v>
      </c>
    </row>
    <row r="235" spans="1:12" x14ac:dyDescent="0.25">
      <c r="A235" s="12">
        <v>165</v>
      </c>
      <c r="B235" s="22" t="s">
        <v>732</v>
      </c>
      <c r="C235" s="23" t="s">
        <v>733</v>
      </c>
      <c r="D235" s="24"/>
      <c r="E235" s="25" t="s">
        <v>68</v>
      </c>
      <c r="F235" s="7" t="s">
        <v>69</v>
      </c>
      <c r="G235" s="32"/>
      <c r="I235" s="19">
        <v>44737</v>
      </c>
      <c r="J235" s="13">
        <f t="shared" si="2"/>
        <v>4126183.7837837832</v>
      </c>
      <c r="K235" s="13">
        <f t="shared" si="3"/>
        <v>453880.21621621615</v>
      </c>
      <c r="L235" s="14">
        <v>4580064</v>
      </c>
    </row>
    <row r="236" spans="1:12" x14ac:dyDescent="0.25">
      <c r="A236" s="12">
        <v>166</v>
      </c>
      <c r="B236" s="22" t="s">
        <v>734</v>
      </c>
      <c r="C236" s="23" t="s">
        <v>735</v>
      </c>
      <c r="D236" s="24"/>
      <c r="E236" s="25" t="s">
        <v>50</v>
      </c>
      <c r="F236" s="7" t="s">
        <v>135</v>
      </c>
      <c r="G236" s="32"/>
      <c r="I236" s="19">
        <v>44737</v>
      </c>
      <c r="J236" s="13">
        <f t="shared" si="2"/>
        <v>175621.6216216216</v>
      </c>
      <c r="K236" s="13">
        <f t="shared" si="3"/>
        <v>19318.378378378377</v>
      </c>
      <c r="L236" s="14">
        <v>194940</v>
      </c>
    </row>
    <row r="237" spans="1:12" x14ac:dyDescent="0.25">
      <c r="A237" s="12">
        <v>167</v>
      </c>
      <c r="B237" s="22" t="s">
        <v>736</v>
      </c>
      <c r="C237" s="29" t="s">
        <v>737</v>
      </c>
      <c r="D237" s="12"/>
      <c r="E237" s="30" t="s">
        <v>108</v>
      </c>
      <c r="F237" s="16" t="s">
        <v>60</v>
      </c>
      <c r="G237" s="32"/>
      <c r="I237" s="17">
        <v>44736</v>
      </c>
      <c r="J237" s="13">
        <f t="shared" si="2"/>
        <v>587432.43243243243</v>
      </c>
      <c r="K237" s="13">
        <f t="shared" si="3"/>
        <v>64617.567567567567</v>
      </c>
      <c r="L237" s="14">
        <v>652050</v>
      </c>
    </row>
    <row r="238" spans="1:12" x14ac:dyDescent="0.25">
      <c r="A238" s="12">
        <v>168</v>
      </c>
      <c r="B238" s="22" t="s">
        <v>738</v>
      </c>
      <c r="C238" s="23" t="s">
        <v>739</v>
      </c>
      <c r="D238" s="24"/>
      <c r="E238" s="7" t="s">
        <v>54</v>
      </c>
      <c r="F238" s="7" t="s">
        <v>55</v>
      </c>
      <c r="G238" s="32"/>
      <c r="I238" s="19">
        <v>44737</v>
      </c>
      <c r="J238" s="13">
        <f t="shared" si="2"/>
        <v>2518783.7837837837</v>
      </c>
      <c r="K238" s="13">
        <f t="shared" si="3"/>
        <v>277066.21621621621</v>
      </c>
      <c r="L238" s="14">
        <v>2795850</v>
      </c>
    </row>
    <row r="239" spans="1:12" x14ac:dyDescent="0.25">
      <c r="A239" s="12">
        <v>169</v>
      </c>
      <c r="B239" s="22" t="s">
        <v>740</v>
      </c>
      <c r="C239" s="23" t="s">
        <v>741</v>
      </c>
      <c r="D239" s="24"/>
      <c r="E239" s="25" t="s">
        <v>50</v>
      </c>
      <c r="F239" s="7" t="s">
        <v>60</v>
      </c>
      <c r="G239" s="32"/>
      <c r="I239" s="19">
        <v>44737</v>
      </c>
      <c r="J239" s="13">
        <f t="shared" si="2"/>
        <v>10284032.432432432</v>
      </c>
      <c r="K239" s="13">
        <f t="shared" si="3"/>
        <v>1131243.5675675676</v>
      </c>
      <c r="L239" s="14">
        <f>1282500+2154600+7978176</f>
        <v>11415276</v>
      </c>
    </row>
    <row r="240" spans="1:12" x14ac:dyDescent="0.25">
      <c r="A240" s="12">
        <v>170</v>
      </c>
      <c r="B240" s="22" t="s">
        <v>742</v>
      </c>
      <c r="C240" s="23" t="s">
        <v>743</v>
      </c>
      <c r="D240" s="24"/>
      <c r="E240" s="25" t="s">
        <v>744</v>
      </c>
      <c r="F240" s="7" t="s">
        <v>745</v>
      </c>
      <c r="G240" s="32"/>
      <c r="I240" s="19">
        <v>44737</v>
      </c>
      <c r="J240" s="13">
        <f t="shared" si="2"/>
        <v>54594.594594594593</v>
      </c>
      <c r="K240" s="13">
        <f t="shared" si="3"/>
        <v>6005.405405405405</v>
      </c>
      <c r="L240" s="14">
        <v>60600</v>
      </c>
    </row>
    <row r="241" spans="1:12" x14ac:dyDescent="0.25">
      <c r="A241" s="12">
        <v>171</v>
      </c>
      <c r="B241" s="22" t="s">
        <v>746</v>
      </c>
      <c r="C241" s="23" t="s">
        <v>747</v>
      </c>
      <c r="D241" s="24"/>
      <c r="E241" s="25" t="s">
        <v>131</v>
      </c>
      <c r="F241" s="7" t="s">
        <v>30</v>
      </c>
      <c r="G241" s="32"/>
      <c r="I241" s="19">
        <v>44739</v>
      </c>
      <c r="J241" s="13">
        <f t="shared" si="2"/>
        <v>90509.009009008994</v>
      </c>
      <c r="K241" s="13">
        <f t="shared" si="3"/>
        <v>9955.9909909909893</v>
      </c>
      <c r="L241" s="14">
        <v>100465</v>
      </c>
    </row>
    <row r="242" spans="1:12" x14ac:dyDescent="0.25">
      <c r="A242" s="12">
        <v>172</v>
      </c>
      <c r="B242" s="22" t="s">
        <v>748</v>
      </c>
      <c r="C242" s="23" t="s">
        <v>749</v>
      </c>
      <c r="D242" s="24"/>
      <c r="E242" s="25" t="s">
        <v>134</v>
      </c>
      <c r="F242" s="7" t="s">
        <v>135</v>
      </c>
      <c r="G242" s="32"/>
      <c r="I242" s="19">
        <v>44739</v>
      </c>
      <c r="J242" s="13">
        <f t="shared" si="2"/>
        <v>280070.27027027024</v>
      </c>
      <c r="K242" s="13">
        <f t="shared" si="3"/>
        <v>30807.729729729726</v>
      </c>
      <c r="L242" s="14">
        <v>310878</v>
      </c>
    </row>
    <row r="243" spans="1:12" x14ac:dyDescent="0.25">
      <c r="A243" s="12">
        <v>173</v>
      </c>
      <c r="B243" s="22" t="s">
        <v>750</v>
      </c>
      <c r="C243" s="23" t="s">
        <v>751</v>
      </c>
      <c r="D243" s="24"/>
      <c r="E243" s="25" t="s">
        <v>752</v>
      </c>
      <c r="F243" s="7" t="s">
        <v>135</v>
      </c>
      <c r="G243" s="32"/>
      <c r="I243" s="19">
        <v>44739</v>
      </c>
      <c r="J243" s="13">
        <f t="shared" si="2"/>
        <v>1280189.1891891891</v>
      </c>
      <c r="K243" s="13">
        <f t="shared" si="3"/>
        <v>140820.8108108108</v>
      </c>
      <c r="L243" s="14">
        <v>1421010</v>
      </c>
    </row>
    <row r="244" spans="1:12" x14ac:dyDescent="0.25">
      <c r="A244" s="12">
        <v>174</v>
      </c>
      <c r="B244" s="22" t="s">
        <v>753</v>
      </c>
      <c r="C244" s="23" t="s">
        <v>754</v>
      </c>
      <c r="D244" s="24"/>
      <c r="E244" s="25" t="s">
        <v>133</v>
      </c>
      <c r="F244" s="7" t="s">
        <v>115</v>
      </c>
      <c r="G244" s="32"/>
      <c r="I244" s="19">
        <v>44739</v>
      </c>
      <c r="J244" s="13">
        <f t="shared" si="2"/>
        <v>109189.18918918919</v>
      </c>
      <c r="K244" s="13">
        <f t="shared" si="3"/>
        <v>12010.81081081081</v>
      </c>
      <c r="L244" s="14">
        <v>121200</v>
      </c>
    </row>
    <row r="245" spans="1:12" x14ac:dyDescent="0.25">
      <c r="A245" s="12">
        <v>175</v>
      </c>
      <c r="B245" s="22" t="s">
        <v>755</v>
      </c>
      <c r="C245" s="23" t="s">
        <v>756</v>
      </c>
      <c r="D245" s="24"/>
      <c r="E245" s="25" t="s">
        <v>604</v>
      </c>
      <c r="F245" s="7" t="s">
        <v>757</v>
      </c>
      <c r="G245" s="32"/>
      <c r="I245" s="19">
        <v>44739</v>
      </c>
      <c r="J245" s="13">
        <f t="shared" si="2"/>
        <v>3697297.297297297</v>
      </c>
      <c r="K245" s="13">
        <f t="shared" si="3"/>
        <v>406702.70270270266</v>
      </c>
      <c r="L245" s="14">
        <v>4104000</v>
      </c>
    </row>
    <row r="246" spans="1:12" x14ac:dyDescent="0.25">
      <c r="A246" s="12">
        <v>176</v>
      </c>
      <c r="B246" s="22" t="s">
        <v>758</v>
      </c>
      <c r="C246" s="23" t="s">
        <v>759</v>
      </c>
      <c r="D246" s="24"/>
      <c r="E246" s="25" t="s">
        <v>760</v>
      </c>
      <c r="F246" s="7" t="s">
        <v>761</v>
      </c>
      <c r="G246" s="32"/>
      <c r="I246" s="19">
        <v>44739</v>
      </c>
      <c r="J246" s="13">
        <f t="shared" si="2"/>
        <v>680764.86486486485</v>
      </c>
      <c r="K246" s="13">
        <f t="shared" si="3"/>
        <v>74884.135135135133</v>
      </c>
      <c r="L246" s="14">
        <v>755649</v>
      </c>
    </row>
    <row r="247" spans="1:12" x14ac:dyDescent="0.25">
      <c r="A247" s="12">
        <v>177</v>
      </c>
      <c r="B247" s="22" t="s">
        <v>762</v>
      </c>
      <c r="C247" s="23" t="s">
        <v>763</v>
      </c>
      <c r="D247" s="24"/>
      <c r="E247" s="25" t="s">
        <v>104</v>
      </c>
      <c r="F247" s="7" t="s">
        <v>71</v>
      </c>
      <c r="G247" s="32"/>
      <c r="I247" s="19">
        <v>44739</v>
      </c>
      <c r="J247" s="13">
        <f t="shared" si="2"/>
        <v>8461881.0810810812</v>
      </c>
      <c r="K247" s="13">
        <f t="shared" si="3"/>
        <v>930806.91891891893</v>
      </c>
      <c r="L247" s="14">
        <f>5441904+3112884+837900</f>
        <v>9392688</v>
      </c>
    </row>
    <row r="248" spans="1:12" x14ac:dyDescent="0.25">
      <c r="A248" s="12">
        <v>178</v>
      </c>
      <c r="B248" s="22" t="s">
        <v>764</v>
      </c>
      <c r="C248" s="29" t="s">
        <v>765</v>
      </c>
      <c r="D248" s="12"/>
      <c r="E248" s="30" t="s">
        <v>50</v>
      </c>
      <c r="F248" s="16" t="s">
        <v>42</v>
      </c>
      <c r="G248" s="32"/>
      <c r="I248" s="17">
        <v>44739</v>
      </c>
      <c r="J248" s="13">
        <f t="shared" si="2"/>
        <v>2525254.054054054</v>
      </c>
      <c r="K248" s="13">
        <f t="shared" si="3"/>
        <v>277777.94594594592</v>
      </c>
      <c r="L248" s="14">
        <v>2803032</v>
      </c>
    </row>
    <row r="249" spans="1:12" x14ac:dyDescent="0.25">
      <c r="A249" s="12">
        <v>179</v>
      </c>
      <c r="B249" s="22" t="s">
        <v>766</v>
      </c>
      <c r="C249" s="23" t="s">
        <v>767</v>
      </c>
      <c r="D249" s="24"/>
      <c r="E249" s="7" t="s">
        <v>85</v>
      </c>
      <c r="F249" s="7" t="s">
        <v>36</v>
      </c>
      <c r="G249" s="32"/>
      <c r="I249" s="19">
        <v>44740</v>
      </c>
      <c r="J249" s="13">
        <f t="shared" ref="J249:J294" si="4">L249/1.11</f>
        <v>4691870.2702702703</v>
      </c>
      <c r="K249" s="13">
        <f t="shared" ref="K249:K294" si="5">J249*11%</f>
        <v>516105.72972972976</v>
      </c>
      <c r="L249" s="14">
        <v>5207976</v>
      </c>
    </row>
    <row r="250" spans="1:12" x14ac:dyDescent="0.25">
      <c r="A250" s="12">
        <v>180</v>
      </c>
      <c r="B250" s="22" t="s">
        <v>768</v>
      </c>
      <c r="C250" s="23" t="s">
        <v>769</v>
      </c>
      <c r="D250" s="24"/>
      <c r="E250" s="25" t="s">
        <v>143</v>
      </c>
      <c r="F250" s="7" t="s">
        <v>144</v>
      </c>
      <c r="G250" s="32"/>
      <c r="I250" s="19">
        <v>44740</v>
      </c>
      <c r="J250" s="13">
        <f t="shared" si="4"/>
        <v>3394118.9189189188</v>
      </c>
      <c r="K250" s="13">
        <f t="shared" si="5"/>
        <v>373353.08108108107</v>
      </c>
      <c r="L250" s="14">
        <f>2290032+1477440</f>
        <v>3767472</v>
      </c>
    </row>
    <row r="251" spans="1:12" x14ac:dyDescent="0.25">
      <c r="A251" s="12">
        <v>181</v>
      </c>
      <c r="B251" s="22" t="s">
        <v>770</v>
      </c>
      <c r="C251" s="23" t="s">
        <v>771</v>
      </c>
      <c r="D251" s="24"/>
      <c r="E251" s="25" t="s">
        <v>52</v>
      </c>
      <c r="F251" s="7" t="s">
        <v>53</v>
      </c>
      <c r="G251" s="32"/>
      <c r="I251" s="19">
        <v>44740</v>
      </c>
      <c r="J251" s="13">
        <f t="shared" si="4"/>
        <v>2569621.6216216213</v>
      </c>
      <c r="K251" s="13">
        <f t="shared" si="5"/>
        <v>282658.37837837834</v>
      </c>
      <c r="L251" s="14">
        <v>2852280</v>
      </c>
    </row>
    <row r="252" spans="1:12" x14ac:dyDescent="0.25">
      <c r="A252" s="12">
        <v>182</v>
      </c>
      <c r="B252" s="22" t="s">
        <v>772</v>
      </c>
      <c r="C252" s="23" t="s">
        <v>773</v>
      </c>
      <c r="D252" s="24"/>
      <c r="E252" s="25" t="s">
        <v>65</v>
      </c>
      <c r="F252" s="7" t="s">
        <v>66</v>
      </c>
      <c r="G252" s="32"/>
      <c r="I252" s="19">
        <v>44740</v>
      </c>
      <c r="J252" s="13">
        <f t="shared" si="4"/>
        <v>8410427.0270270258</v>
      </c>
      <c r="K252" s="13">
        <f t="shared" si="5"/>
        <v>925146.9729729729</v>
      </c>
      <c r="L252" s="14">
        <f>5992866+3342708</f>
        <v>9335574</v>
      </c>
    </row>
    <row r="253" spans="1:12" x14ac:dyDescent="0.25">
      <c r="A253" s="12">
        <v>183</v>
      </c>
      <c r="B253" s="22" t="s">
        <v>774</v>
      </c>
      <c r="C253" s="23" t="s">
        <v>775</v>
      </c>
      <c r="D253" s="24"/>
      <c r="E253" s="25" t="s">
        <v>101</v>
      </c>
      <c r="F253" s="7" t="s">
        <v>53</v>
      </c>
      <c r="G253" s="32"/>
      <c r="I253" s="19">
        <v>44740</v>
      </c>
      <c r="J253" s="13">
        <f t="shared" si="4"/>
        <v>769499.99999999988</v>
      </c>
      <c r="K253" s="13">
        <f t="shared" si="5"/>
        <v>84644.999999999985</v>
      </c>
      <c r="L253" s="14">
        <v>854145</v>
      </c>
    </row>
    <row r="254" spans="1:12" x14ac:dyDescent="0.25">
      <c r="A254" s="12">
        <v>184</v>
      </c>
      <c r="B254" s="22" t="s">
        <v>776</v>
      </c>
      <c r="C254" s="23" t="s">
        <v>777</v>
      </c>
      <c r="D254" s="24"/>
      <c r="E254" s="25" t="s">
        <v>778</v>
      </c>
      <c r="F254" s="7" t="s">
        <v>74</v>
      </c>
      <c r="G254" s="32"/>
      <c r="I254" s="19">
        <v>44741</v>
      </c>
      <c r="J254" s="13">
        <f t="shared" si="4"/>
        <v>288389.18918918917</v>
      </c>
      <c r="K254" s="13">
        <f t="shared" si="5"/>
        <v>31722.81081081081</v>
      </c>
      <c r="L254" s="14">
        <v>320112</v>
      </c>
    </row>
    <row r="255" spans="1:12" x14ac:dyDescent="0.25">
      <c r="A255" s="12">
        <v>185</v>
      </c>
      <c r="B255" s="22" t="s">
        <v>779</v>
      </c>
      <c r="C255" s="23" t="s">
        <v>780</v>
      </c>
      <c r="D255" s="24"/>
      <c r="E255" s="25" t="s">
        <v>50</v>
      </c>
      <c r="F255" s="7" t="s">
        <v>60</v>
      </c>
      <c r="G255" s="32"/>
      <c r="I255" s="19">
        <v>44742</v>
      </c>
      <c r="J255" s="13">
        <f t="shared" si="4"/>
        <v>11531870.270270269</v>
      </c>
      <c r="K255" s="13">
        <f t="shared" si="5"/>
        <v>1268505.7297297297</v>
      </c>
      <c r="L255" s="14">
        <f>4580064+3640248+4580064</f>
        <v>12800376</v>
      </c>
    </row>
    <row r="256" spans="1:12" x14ac:dyDescent="0.25">
      <c r="A256" s="12">
        <v>186</v>
      </c>
      <c r="B256" s="22" t="s">
        <v>781</v>
      </c>
      <c r="C256" s="23" t="s">
        <v>782</v>
      </c>
      <c r="D256" s="24"/>
      <c r="E256" s="25" t="s">
        <v>106</v>
      </c>
      <c r="F256" s="7" t="s">
        <v>107</v>
      </c>
      <c r="G256" s="32"/>
      <c r="I256" s="19">
        <v>44742</v>
      </c>
      <c r="J256" s="13">
        <f t="shared" si="4"/>
        <v>9427927.9279279262</v>
      </c>
      <c r="K256" s="13">
        <f t="shared" si="5"/>
        <v>1037072.0720720718</v>
      </c>
      <c r="L256" s="14">
        <v>10465000</v>
      </c>
    </row>
    <row r="257" spans="1:12" x14ac:dyDescent="0.25">
      <c r="A257" s="12">
        <v>187</v>
      </c>
      <c r="B257" s="22" t="s">
        <v>783</v>
      </c>
      <c r="C257" s="23" t="s">
        <v>784</v>
      </c>
      <c r="D257" s="24"/>
      <c r="E257" s="25" t="s">
        <v>129</v>
      </c>
      <c r="F257" s="7" t="s">
        <v>111</v>
      </c>
      <c r="G257" s="32"/>
      <c r="I257" s="19">
        <v>44742</v>
      </c>
      <c r="J257" s="13">
        <f t="shared" si="4"/>
        <v>3771243.2432432431</v>
      </c>
      <c r="K257" s="13">
        <f t="shared" si="5"/>
        <v>414836.75675675675</v>
      </c>
      <c r="L257" s="14">
        <v>4186080</v>
      </c>
    </row>
    <row r="258" spans="1:12" x14ac:dyDescent="0.25">
      <c r="A258" s="12">
        <v>188</v>
      </c>
      <c r="B258" s="22" t="s">
        <v>785</v>
      </c>
      <c r="C258" s="23" t="s">
        <v>786</v>
      </c>
      <c r="D258" s="24"/>
      <c r="E258" s="25" t="s">
        <v>523</v>
      </c>
      <c r="F258" s="7" t="s">
        <v>79</v>
      </c>
      <c r="G258" s="32"/>
      <c r="I258" s="19">
        <v>44741</v>
      </c>
      <c r="J258" s="13">
        <f t="shared" si="4"/>
        <v>510227.02702702698</v>
      </c>
      <c r="K258" s="13">
        <f t="shared" si="5"/>
        <v>56124.972972972966</v>
      </c>
      <c r="L258" s="14">
        <v>566352</v>
      </c>
    </row>
    <row r="259" spans="1:12" x14ac:dyDescent="0.25">
      <c r="A259" s="12">
        <v>189</v>
      </c>
      <c r="B259" s="22" t="s">
        <v>787</v>
      </c>
      <c r="C259" s="29" t="s">
        <v>788</v>
      </c>
      <c r="D259" s="12"/>
      <c r="E259" s="30" t="s">
        <v>789</v>
      </c>
      <c r="F259" s="16" t="s">
        <v>30</v>
      </c>
      <c r="G259" s="32"/>
      <c r="I259" s="17">
        <v>44742</v>
      </c>
      <c r="J259" s="13">
        <f t="shared" si="4"/>
        <v>61005.4054054054</v>
      </c>
      <c r="K259" s="13">
        <f t="shared" si="5"/>
        <v>6710.5945945945941</v>
      </c>
      <c r="L259" s="14">
        <v>67716</v>
      </c>
    </row>
    <row r="260" spans="1:12" x14ac:dyDescent="0.25">
      <c r="A260" s="12">
        <v>190</v>
      </c>
      <c r="B260" s="22" t="s">
        <v>790</v>
      </c>
      <c r="C260" s="29" t="s">
        <v>791</v>
      </c>
      <c r="D260" s="12"/>
      <c r="E260" s="30" t="s">
        <v>792</v>
      </c>
      <c r="F260" s="16" t="s">
        <v>30</v>
      </c>
      <c r="G260" s="32"/>
      <c r="I260" s="19">
        <v>44742</v>
      </c>
      <c r="J260" s="13">
        <f t="shared" si="4"/>
        <v>2310810.8108108104</v>
      </c>
      <c r="K260" s="13">
        <f t="shared" si="5"/>
        <v>254189.18918918914</v>
      </c>
      <c r="L260" s="14">
        <v>2565000</v>
      </c>
    </row>
    <row r="261" spans="1:12" x14ac:dyDescent="0.25">
      <c r="A261" s="12">
        <v>191</v>
      </c>
      <c r="B261" s="22" t="s">
        <v>793</v>
      </c>
      <c r="C261" s="29" t="s">
        <v>794</v>
      </c>
      <c r="D261" s="12"/>
      <c r="E261" s="30" t="s">
        <v>795</v>
      </c>
      <c r="F261" s="16" t="s">
        <v>111</v>
      </c>
      <c r="G261" s="32"/>
      <c r="I261" s="19">
        <v>44742</v>
      </c>
      <c r="J261" s="13">
        <f t="shared" si="4"/>
        <v>600810.81081081077</v>
      </c>
      <c r="K261" s="13">
        <f t="shared" si="5"/>
        <v>66089.189189189186</v>
      </c>
      <c r="L261" s="14">
        <v>666900</v>
      </c>
    </row>
    <row r="262" spans="1:12" x14ac:dyDescent="0.25">
      <c r="A262" s="12">
        <v>192</v>
      </c>
      <c r="B262" s="22" t="s">
        <v>796</v>
      </c>
      <c r="C262" s="29" t="s">
        <v>797</v>
      </c>
      <c r="D262" s="12"/>
      <c r="E262" s="30" t="s">
        <v>798</v>
      </c>
      <c r="F262" s="16" t="s">
        <v>799</v>
      </c>
      <c r="G262" s="32"/>
      <c r="I262" s="19">
        <v>44742</v>
      </c>
      <c r="J262" s="13">
        <f t="shared" si="4"/>
        <v>160585.58558558556</v>
      </c>
      <c r="K262" s="13">
        <f t="shared" si="5"/>
        <v>17664.414414414412</v>
      </c>
      <c r="L262" s="14">
        <v>178250</v>
      </c>
    </row>
    <row r="263" spans="1:12" x14ac:dyDescent="0.25">
      <c r="A263" s="12">
        <v>193</v>
      </c>
      <c r="B263" s="22" t="s">
        <v>800</v>
      </c>
      <c r="C263" s="29" t="s">
        <v>801</v>
      </c>
      <c r="D263" s="12"/>
      <c r="E263" s="30" t="s">
        <v>802</v>
      </c>
      <c r="F263" s="16" t="s">
        <v>30</v>
      </c>
      <c r="G263" s="32"/>
      <c r="I263" s="19">
        <v>44742</v>
      </c>
      <c r="J263" s="13">
        <f t="shared" si="4"/>
        <v>138648.64864864864</v>
      </c>
      <c r="K263" s="13">
        <f t="shared" si="5"/>
        <v>15251.35135135135</v>
      </c>
      <c r="L263" s="14">
        <v>153900</v>
      </c>
    </row>
    <row r="264" spans="1:12" x14ac:dyDescent="0.25">
      <c r="A264" s="12">
        <v>194</v>
      </c>
      <c r="B264" s="22" t="s">
        <v>803</v>
      </c>
      <c r="C264" s="29" t="s">
        <v>804</v>
      </c>
      <c r="D264" s="12"/>
      <c r="E264" s="30" t="s">
        <v>112</v>
      </c>
      <c r="F264" s="16" t="s">
        <v>113</v>
      </c>
      <c r="G264" s="32"/>
      <c r="I264" s="17">
        <v>44742</v>
      </c>
      <c r="J264" s="13">
        <f t="shared" si="4"/>
        <v>3283199.9999999995</v>
      </c>
      <c r="K264" s="13">
        <f t="shared" si="5"/>
        <v>361151.99999999994</v>
      </c>
      <c r="L264" s="14">
        <v>3644352</v>
      </c>
    </row>
    <row r="265" spans="1:12" x14ac:dyDescent="0.25">
      <c r="A265" s="12">
        <v>195</v>
      </c>
      <c r="B265" s="22" t="s">
        <v>805</v>
      </c>
      <c r="C265" s="29" t="s">
        <v>806</v>
      </c>
      <c r="D265" s="12"/>
      <c r="E265" s="30" t="s">
        <v>50</v>
      </c>
      <c r="F265" s="16" t="s">
        <v>59</v>
      </c>
      <c r="G265" s="32"/>
      <c r="I265" s="19">
        <v>44742</v>
      </c>
      <c r="J265" s="13">
        <f t="shared" si="4"/>
        <v>7557626.1261261255</v>
      </c>
      <c r="K265" s="13">
        <f t="shared" si="5"/>
        <v>831338.87387387385</v>
      </c>
      <c r="L265" s="14">
        <v>8388965</v>
      </c>
    </row>
    <row r="266" spans="1:12" x14ac:dyDescent="0.25">
      <c r="A266" s="12">
        <v>196</v>
      </c>
      <c r="B266" s="22" t="s">
        <v>807</v>
      </c>
      <c r="C266" s="29" t="s">
        <v>808</v>
      </c>
      <c r="D266" s="12"/>
      <c r="E266" s="30" t="s">
        <v>67</v>
      </c>
      <c r="F266" s="16" t="s">
        <v>39</v>
      </c>
      <c r="G266" s="32"/>
      <c r="I266" s="19">
        <v>44742</v>
      </c>
      <c r="J266" s="13">
        <f t="shared" si="4"/>
        <v>35701102.702702701</v>
      </c>
      <c r="K266" s="13">
        <f t="shared" si="5"/>
        <v>3927121.297297297</v>
      </c>
      <c r="L266" s="14">
        <v>39628224</v>
      </c>
    </row>
    <row r="267" spans="1:12" x14ac:dyDescent="0.25">
      <c r="A267" s="12">
        <v>197</v>
      </c>
      <c r="B267" s="22" t="s">
        <v>809</v>
      </c>
      <c r="C267" s="29" t="s">
        <v>810</v>
      </c>
      <c r="D267" s="12"/>
      <c r="E267" s="30" t="s">
        <v>50</v>
      </c>
      <c r="F267" s="16" t="s">
        <v>61</v>
      </c>
      <c r="G267" s="32"/>
      <c r="I267" s="19">
        <v>44742</v>
      </c>
      <c r="J267" s="13">
        <f t="shared" si="4"/>
        <v>8957164.8648648635</v>
      </c>
      <c r="K267" s="13">
        <f t="shared" si="5"/>
        <v>985288.13513513503</v>
      </c>
      <c r="L267" s="14">
        <f>9160128+782325</f>
        <v>9942453</v>
      </c>
    </row>
    <row r="268" spans="1:12" x14ac:dyDescent="0.25">
      <c r="A268" s="12">
        <v>198</v>
      </c>
      <c r="B268" s="22" t="s">
        <v>811</v>
      </c>
      <c r="C268" s="29" t="s">
        <v>812</v>
      </c>
      <c r="D268" s="12"/>
      <c r="E268" s="30" t="s">
        <v>142</v>
      </c>
      <c r="F268" s="16" t="s">
        <v>125</v>
      </c>
      <c r="G268" s="32"/>
      <c r="I268" s="19">
        <v>44742</v>
      </c>
      <c r="J268" s="13">
        <f t="shared" si="4"/>
        <v>4126183.7837837832</v>
      </c>
      <c r="K268" s="13">
        <f t="shared" si="5"/>
        <v>453880.21621621615</v>
      </c>
      <c r="L268" s="14">
        <v>4580064</v>
      </c>
    </row>
    <row r="269" spans="1:12" x14ac:dyDescent="0.25">
      <c r="A269" s="12">
        <v>199</v>
      </c>
      <c r="B269" s="22" t="s">
        <v>813</v>
      </c>
      <c r="C269" s="29" t="s">
        <v>814</v>
      </c>
      <c r="D269" s="12"/>
      <c r="E269" s="30" t="s">
        <v>145</v>
      </c>
      <c r="F269" s="16" t="s">
        <v>94</v>
      </c>
      <c r="G269" s="32"/>
      <c r="I269" s="17">
        <v>44742</v>
      </c>
      <c r="J269" s="13">
        <f t="shared" si="4"/>
        <v>8085989.1891891882</v>
      </c>
      <c r="K269" s="13">
        <f t="shared" si="5"/>
        <v>889458.81081081065</v>
      </c>
      <c r="L269" s="14">
        <v>8975448</v>
      </c>
    </row>
    <row r="270" spans="1:12" x14ac:dyDescent="0.25">
      <c r="A270" s="12">
        <v>200</v>
      </c>
      <c r="B270" s="22" t="s">
        <v>815</v>
      </c>
      <c r="C270" s="29" t="s">
        <v>816</v>
      </c>
      <c r="D270" s="12"/>
      <c r="E270" s="30" t="s">
        <v>118</v>
      </c>
      <c r="F270" s="16" t="s">
        <v>91</v>
      </c>
      <c r="G270" s="32"/>
      <c r="I270" s="19">
        <v>44742</v>
      </c>
      <c r="J270" s="13">
        <f t="shared" si="4"/>
        <v>4126183.7837837832</v>
      </c>
      <c r="K270" s="13">
        <f t="shared" si="5"/>
        <v>453880.21621621615</v>
      </c>
      <c r="L270" s="14">
        <v>4580064</v>
      </c>
    </row>
    <row r="271" spans="1:12" x14ac:dyDescent="0.25">
      <c r="A271" s="12">
        <v>201</v>
      </c>
      <c r="B271" s="22" t="s">
        <v>817</v>
      </c>
      <c r="C271" s="29" t="s">
        <v>818</v>
      </c>
      <c r="D271" s="12"/>
      <c r="E271" s="30" t="s">
        <v>819</v>
      </c>
      <c r="F271" s="16" t="s">
        <v>111</v>
      </c>
      <c r="G271" s="32"/>
      <c r="I271" s="19">
        <v>44742</v>
      </c>
      <c r="J271" s="13">
        <f t="shared" si="4"/>
        <v>2461600</v>
      </c>
      <c r="K271" s="13">
        <f t="shared" si="5"/>
        <v>270776</v>
      </c>
      <c r="L271" s="14">
        <v>2732376</v>
      </c>
    </row>
    <row r="272" spans="1:12" x14ac:dyDescent="0.25">
      <c r="A272" s="12">
        <v>202</v>
      </c>
      <c r="B272" s="22" t="s">
        <v>820</v>
      </c>
      <c r="C272" s="29" t="s">
        <v>821</v>
      </c>
      <c r="D272" s="12"/>
      <c r="E272" s="30" t="s">
        <v>116</v>
      </c>
      <c r="F272" s="16" t="s">
        <v>59</v>
      </c>
      <c r="G272" s="32"/>
      <c r="I272" s="19">
        <v>44742</v>
      </c>
      <c r="J272" s="13">
        <f t="shared" si="4"/>
        <v>5501084.6846846845</v>
      </c>
      <c r="K272" s="13">
        <f t="shared" si="5"/>
        <v>605119.31531531527</v>
      </c>
      <c r="L272" s="14">
        <v>6106204</v>
      </c>
    </row>
    <row r="273" spans="1:12" x14ac:dyDescent="0.25">
      <c r="A273" s="12">
        <v>203</v>
      </c>
      <c r="B273" s="22" t="s">
        <v>822</v>
      </c>
      <c r="C273" s="29" t="s">
        <v>823</v>
      </c>
      <c r="D273" s="12"/>
      <c r="E273" s="30" t="s">
        <v>824</v>
      </c>
      <c r="F273" s="16" t="s">
        <v>107</v>
      </c>
      <c r="G273" s="32"/>
      <c r="I273" s="19">
        <v>44742</v>
      </c>
      <c r="J273" s="13">
        <f t="shared" si="4"/>
        <v>2102837.8378378376</v>
      </c>
      <c r="K273" s="13">
        <f t="shared" si="5"/>
        <v>231312.16216216213</v>
      </c>
      <c r="L273" s="14">
        <v>2334150</v>
      </c>
    </row>
    <row r="274" spans="1:12" x14ac:dyDescent="0.25">
      <c r="A274" s="12">
        <v>204</v>
      </c>
      <c r="B274" s="22" t="s">
        <v>825</v>
      </c>
      <c r="C274" s="29" t="s">
        <v>826</v>
      </c>
      <c r="D274" s="12"/>
      <c r="E274" s="30" t="s">
        <v>138</v>
      </c>
      <c r="F274" s="16" t="s">
        <v>139</v>
      </c>
      <c r="G274" s="32"/>
      <c r="I274" s="17">
        <v>44742</v>
      </c>
      <c r="J274" s="13">
        <f t="shared" si="4"/>
        <v>1842640.5405405404</v>
      </c>
      <c r="K274" s="13">
        <f t="shared" si="5"/>
        <v>202690.45945945944</v>
      </c>
      <c r="L274" s="14">
        <v>2045331</v>
      </c>
    </row>
    <row r="275" spans="1:12" x14ac:dyDescent="0.25">
      <c r="A275" s="12">
        <v>205</v>
      </c>
      <c r="B275" s="22" t="s">
        <v>827</v>
      </c>
      <c r="C275" s="29" t="s">
        <v>828</v>
      </c>
      <c r="D275" s="12"/>
      <c r="E275" s="30" t="s">
        <v>137</v>
      </c>
      <c r="F275" s="16" t="s">
        <v>81</v>
      </c>
      <c r="G275" s="32"/>
      <c r="I275" s="19">
        <v>44742</v>
      </c>
      <c r="J275" s="13">
        <f t="shared" si="4"/>
        <v>3543859.4594594589</v>
      </c>
      <c r="K275" s="13">
        <f t="shared" si="5"/>
        <v>389824.54054054047</v>
      </c>
      <c r="L275" s="14">
        <v>3933684</v>
      </c>
    </row>
    <row r="276" spans="1:12" x14ac:dyDescent="0.25">
      <c r="A276" s="12">
        <v>206</v>
      </c>
      <c r="B276" s="22" t="s">
        <v>829</v>
      </c>
      <c r="C276" s="29" t="s">
        <v>830</v>
      </c>
      <c r="D276" s="12"/>
      <c r="E276" s="30" t="s">
        <v>831</v>
      </c>
      <c r="F276" s="16" t="s">
        <v>30</v>
      </c>
      <c r="G276" s="32"/>
      <c r="I276" s="19">
        <v>44742</v>
      </c>
      <c r="J276" s="13">
        <f t="shared" si="4"/>
        <v>441459.45945945941</v>
      </c>
      <c r="K276" s="13">
        <f t="shared" si="5"/>
        <v>48560.540540540533</v>
      </c>
      <c r="L276" s="14">
        <v>490020</v>
      </c>
    </row>
    <row r="277" spans="1:12" x14ac:dyDescent="0.25">
      <c r="A277" s="12">
        <v>207</v>
      </c>
      <c r="B277" s="22" t="s">
        <v>832</v>
      </c>
      <c r="C277" s="29" t="s">
        <v>833</v>
      </c>
      <c r="D277" s="12"/>
      <c r="E277" s="30" t="s">
        <v>834</v>
      </c>
      <c r="F277" s="16" t="s">
        <v>74</v>
      </c>
      <c r="G277" s="32"/>
      <c r="I277" s="19">
        <v>44735</v>
      </c>
      <c r="J277" s="13">
        <f t="shared" si="4"/>
        <v>471097.29729729728</v>
      </c>
      <c r="K277" s="13">
        <f t="shared" si="5"/>
        <v>51820.7027027027</v>
      </c>
      <c r="L277" s="14">
        <v>522918</v>
      </c>
    </row>
    <row r="278" spans="1:12" x14ac:dyDescent="0.25">
      <c r="A278" s="12">
        <v>208</v>
      </c>
      <c r="B278" s="22" t="s">
        <v>835</v>
      </c>
      <c r="C278" s="29" t="s">
        <v>836</v>
      </c>
      <c r="D278" s="12"/>
      <c r="E278" s="30" t="s">
        <v>70</v>
      </c>
      <c r="F278" s="16" t="s">
        <v>71</v>
      </c>
      <c r="G278" s="32"/>
      <c r="I278" s="19">
        <v>44734</v>
      </c>
      <c r="J278" s="13">
        <f t="shared" si="4"/>
        <v>668375.67567567562</v>
      </c>
      <c r="K278" s="13">
        <f t="shared" si="5"/>
        <v>73521.32432432432</v>
      </c>
      <c r="L278" s="14">
        <v>741897</v>
      </c>
    </row>
    <row r="279" spans="1:12" x14ac:dyDescent="0.25">
      <c r="A279" s="12">
        <v>209</v>
      </c>
      <c r="B279" s="22" t="s">
        <v>837</v>
      </c>
      <c r="C279" s="29" t="s">
        <v>838</v>
      </c>
      <c r="D279" s="12"/>
      <c r="E279" s="30" t="s">
        <v>128</v>
      </c>
      <c r="F279" s="16" t="s">
        <v>44</v>
      </c>
      <c r="G279" s="32"/>
      <c r="I279" s="19">
        <v>44735</v>
      </c>
      <c r="J279" s="13">
        <f t="shared" si="4"/>
        <v>3061362.1621621619</v>
      </c>
      <c r="K279" s="13">
        <f t="shared" si="5"/>
        <v>336749.83783783781</v>
      </c>
      <c r="L279" s="14">
        <v>3398112</v>
      </c>
    </row>
    <row r="280" spans="1:12" x14ac:dyDescent="0.25">
      <c r="A280" s="12">
        <v>210</v>
      </c>
      <c r="B280" s="22" t="s">
        <v>839</v>
      </c>
      <c r="C280" s="29" t="s">
        <v>840</v>
      </c>
      <c r="D280" s="12"/>
      <c r="E280" s="30" t="s">
        <v>46</v>
      </c>
      <c r="F280" s="16" t="s">
        <v>44</v>
      </c>
      <c r="G280" s="32"/>
      <c r="I280" s="19">
        <v>44736</v>
      </c>
      <c r="J280" s="13">
        <f t="shared" si="4"/>
        <v>39074886.48648648</v>
      </c>
      <c r="K280" s="13">
        <f t="shared" si="5"/>
        <v>4298237.5135135129</v>
      </c>
      <c r="L280" s="14">
        <f>6418656+22549428+14405040</f>
        <v>43373124</v>
      </c>
    </row>
    <row r="281" spans="1:12" x14ac:dyDescent="0.25">
      <c r="A281" s="12">
        <v>211</v>
      </c>
      <c r="B281" s="22" t="s">
        <v>841</v>
      </c>
      <c r="C281" s="29" t="s">
        <v>842</v>
      </c>
      <c r="D281" s="12"/>
      <c r="E281" s="30" t="s">
        <v>43</v>
      </c>
      <c r="F281" s="16" t="s">
        <v>44</v>
      </c>
      <c r="G281" s="32"/>
      <c r="I281" s="19">
        <v>44740</v>
      </c>
      <c r="J281" s="13">
        <f t="shared" si="4"/>
        <v>16238529.729729729</v>
      </c>
      <c r="K281" s="13">
        <f t="shared" si="5"/>
        <v>1786238.2702702701</v>
      </c>
      <c r="L281" s="14">
        <f>8864640+9160128</f>
        <v>18024768</v>
      </c>
    </row>
    <row r="282" spans="1:12" x14ac:dyDescent="0.25">
      <c r="A282" s="12">
        <v>212</v>
      </c>
      <c r="B282" s="22" t="s">
        <v>843</v>
      </c>
      <c r="C282" s="29" t="s">
        <v>844</v>
      </c>
      <c r="D282" s="12"/>
      <c r="E282" s="30" t="s">
        <v>130</v>
      </c>
      <c r="F282" s="16" t="s">
        <v>44</v>
      </c>
      <c r="G282" s="32"/>
      <c r="I282" s="19">
        <v>44742</v>
      </c>
      <c r="J282" s="13">
        <f t="shared" si="4"/>
        <v>5250162.1621621614</v>
      </c>
      <c r="K282" s="13">
        <f t="shared" si="5"/>
        <v>577517.83783783775</v>
      </c>
      <c r="L282" s="14">
        <v>5827680</v>
      </c>
    </row>
    <row r="283" spans="1:12" x14ac:dyDescent="0.25">
      <c r="A283" s="12">
        <v>213</v>
      </c>
      <c r="B283" s="22" t="s">
        <v>845</v>
      </c>
      <c r="C283" s="29" t="s">
        <v>846</v>
      </c>
      <c r="D283" s="12"/>
      <c r="E283" s="30" t="s">
        <v>47</v>
      </c>
      <c r="F283" s="16" t="s">
        <v>44</v>
      </c>
      <c r="G283" s="32"/>
      <c r="I283" s="19">
        <v>44742</v>
      </c>
      <c r="J283" s="13">
        <f t="shared" si="4"/>
        <v>9878562.1621621605</v>
      </c>
      <c r="K283" s="13">
        <f t="shared" si="5"/>
        <v>1086641.8378378376</v>
      </c>
      <c r="L283" s="14">
        <v>10965204</v>
      </c>
    </row>
    <row r="284" spans="1:12" x14ac:dyDescent="0.25">
      <c r="A284" s="12">
        <v>214</v>
      </c>
      <c r="B284" s="22" t="s">
        <v>847</v>
      </c>
      <c r="C284" s="29" t="s">
        <v>848</v>
      </c>
      <c r="D284" s="12"/>
      <c r="E284" s="30" t="s">
        <v>148</v>
      </c>
      <c r="F284" s="16" t="s">
        <v>63</v>
      </c>
      <c r="G284" s="32"/>
      <c r="I284" s="17">
        <v>44728</v>
      </c>
      <c r="J284" s="13">
        <f t="shared" si="4"/>
        <v>919189.18918918911</v>
      </c>
      <c r="K284" s="13">
        <f t="shared" si="5"/>
        <v>101110.8108108108</v>
      </c>
      <c r="L284" s="14">
        <f>577500+442800</f>
        <v>1020300</v>
      </c>
    </row>
    <row r="285" spans="1:12" x14ac:dyDescent="0.25">
      <c r="A285" s="12">
        <v>215</v>
      </c>
      <c r="B285" s="22" t="s">
        <v>849</v>
      </c>
      <c r="C285" s="29" t="s">
        <v>850</v>
      </c>
      <c r="D285" s="12"/>
      <c r="E285" s="30" t="s">
        <v>147</v>
      </c>
      <c r="F285" s="16" t="s">
        <v>63</v>
      </c>
      <c r="G285" s="32"/>
      <c r="I285" s="19">
        <v>44742</v>
      </c>
      <c r="J285" s="13">
        <f t="shared" si="4"/>
        <v>598981.98198198189</v>
      </c>
      <c r="K285" s="13">
        <f t="shared" si="5"/>
        <v>65888.018018018003</v>
      </c>
      <c r="L285" s="14">
        <f>6600+25000+13110+13110+522120+34200+27360+23370</f>
        <v>664870</v>
      </c>
    </row>
    <row r="286" spans="1:12" x14ac:dyDescent="0.25">
      <c r="A286" s="12">
        <v>216</v>
      </c>
      <c r="B286" s="22" t="s">
        <v>851</v>
      </c>
      <c r="C286" s="29" t="s">
        <v>852</v>
      </c>
      <c r="D286" s="12"/>
      <c r="E286" s="30" t="s">
        <v>62</v>
      </c>
      <c r="F286" s="16" t="s">
        <v>63</v>
      </c>
      <c r="G286" s="32"/>
      <c r="I286" s="19">
        <v>44733</v>
      </c>
      <c r="J286" s="13">
        <f t="shared" si="4"/>
        <v>37722003.603603601</v>
      </c>
      <c r="K286" s="13">
        <f t="shared" si="5"/>
        <v>4149420.3963963962</v>
      </c>
      <c r="L286" s="14">
        <f>14658528+928800+363952+14462448+1473696+9984000</f>
        <v>41871424</v>
      </c>
    </row>
    <row r="287" spans="1:12" x14ac:dyDescent="0.25">
      <c r="A287" s="12">
        <v>217</v>
      </c>
      <c r="B287" s="22" t="s">
        <v>853</v>
      </c>
      <c r="C287" s="29" t="s">
        <v>854</v>
      </c>
      <c r="D287" s="12"/>
      <c r="E287" s="30" t="s">
        <v>62</v>
      </c>
      <c r="F287" s="16" t="s">
        <v>63</v>
      </c>
      <c r="G287" s="32"/>
      <c r="I287" s="19">
        <v>44742</v>
      </c>
      <c r="J287" s="13">
        <f t="shared" si="4"/>
        <v>11703906.306306304</v>
      </c>
      <c r="K287" s="13">
        <f t="shared" si="5"/>
        <v>1287429.6936936935</v>
      </c>
      <c r="L287" s="14">
        <f>1046448+2034420+4354008+3513960+2042500</f>
        <v>12991336</v>
      </c>
    </row>
    <row r="288" spans="1:12" x14ac:dyDescent="0.25">
      <c r="A288" s="12">
        <v>218</v>
      </c>
      <c r="B288" s="22" t="s">
        <v>855</v>
      </c>
      <c r="C288" s="29" t="s">
        <v>856</v>
      </c>
      <c r="D288" s="12"/>
      <c r="E288" s="30" t="s">
        <v>857</v>
      </c>
      <c r="F288" s="16" t="s">
        <v>77</v>
      </c>
      <c r="G288" s="32"/>
      <c r="I288" s="19">
        <v>44726</v>
      </c>
      <c r="J288" s="13">
        <f t="shared" si="4"/>
        <v>34154130.630630627</v>
      </c>
      <c r="K288" s="13">
        <f t="shared" si="5"/>
        <v>3756954.369369369</v>
      </c>
      <c r="L288" s="14">
        <f>2216160+35694925</f>
        <v>37911085</v>
      </c>
    </row>
    <row r="289" spans="1:12" x14ac:dyDescent="0.25">
      <c r="A289" s="12">
        <v>219</v>
      </c>
      <c r="B289" s="22" t="s">
        <v>858</v>
      </c>
      <c r="C289" s="29" t="s">
        <v>859</v>
      </c>
      <c r="D289" s="12"/>
      <c r="E289" s="30" t="s">
        <v>857</v>
      </c>
      <c r="F289" s="16" t="s">
        <v>77</v>
      </c>
      <c r="G289" s="32"/>
      <c r="I289" s="19">
        <v>44740</v>
      </c>
      <c r="J289" s="13">
        <f t="shared" si="4"/>
        <v>77624181.081081077</v>
      </c>
      <c r="K289" s="13">
        <f t="shared" si="5"/>
        <v>8538659.9189189188</v>
      </c>
      <c r="L289" s="14">
        <f>28124928+58037913</f>
        <v>86162841</v>
      </c>
    </row>
    <row r="290" spans="1:12" x14ac:dyDescent="0.25">
      <c r="A290" s="12">
        <v>220</v>
      </c>
      <c r="B290" s="22" t="s">
        <v>860</v>
      </c>
      <c r="C290" s="29" t="s">
        <v>861</v>
      </c>
      <c r="D290" s="12"/>
      <c r="E290" s="30" t="s">
        <v>857</v>
      </c>
      <c r="F290" s="16" t="s">
        <v>77</v>
      </c>
      <c r="G290" s="32"/>
      <c r="I290" s="19">
        <v>44741</v>
      </c>
      <c r="J290" s="13">
        <f t="shared" si="4"/>
        <v>7915423.4234234225</v>
      </c>
      <c r="K290" s="13">
        <f t="shared" si="5"/>
        <v>870696.57657657645</v>
      </c>
      <c r="L290" s="14">
        <f>430920+5182450+3172750</f>
        <v>8786120</v>
      </c>
    </row>
    <row r="291" spans="1:12" x14ac:dyDescent="0.25">
      <c r="A291" s="12">
        <v>221</v>
      </c>
      <c r="B291" s="22" t="s">
        <v>862</v>
      </c>
      <c r="C291" s="29" t="s">
        <v>863</v>
      </c>
      <c r="D291" s="12"/>
      <c r="E291" s="30" t="s">
        <v>857</v>
      </c>
      <c r="F291" s="16" t="s">
        <v>77</v>
      </c>
      <c r="G291" s="32"/>
      <c r="I291" s="17">
        <v>44742</v>
      </c>
      <c r="J291" s="13">
        <f t="shared" si="4"/>
        <v>39962945.945945941</v>
      </c>
      <c r="K291" s="13">
        <f t="shared" si="5"/>
        <v>4395924.0540540535</v>
      </c>
      <c r="L291" s="14">
        <f>5047920+39310950</f>
        <v>44358870</v>
      </c>
    </row>
    <row r="292" spans="1:12" x14ac:dyDescent="0.25">
      <c r="A292" s="12">
        <v>222</v>
      </c>
      <c r="B292" s="22" t="s">
        <v>864</v>
      </c>
      <c r="C292" s="29" t="s">
        <v>865</v>
      </c>
      <c r="D292" s="12"/>
      <c r="E292" s="30" t="s">
        <v>147</v>
      </c>
      <c r="F292" s="16" t="s">
        <v>63</v>
      </c>
      <c r="G292" s="32"/>
      <c r="I292" s="19">
        <v>44723</v>
      </c>
      <c r="J292" s="13">
        <f t="shared" si="4"/>
        <v>49656013.513513505</v>
      </c>
      <c r="K292" s="13">
        <f t="shared" si="5"/>
        <v>5462161.4864864852</v>
      </c>
      <c r="L292" s="14">
        <f>1224000+1596000+3700125+3572000+(14500+177000)+(51750+3933000)+720000+835200+1080000+7819200+12396600+8610000+823200+1305600+7260000</f>
        <v>55118175</v>
      </c>
    </row>
    <row r="293" spans="1:12" x14ac:dyDescent="0.25">
      <c r="A293" s="12">
        <v>223</v>
      </c>
      <c r="B293" s="22" t="s">
        <v>866</v>
      </c>
      <c r="C293" s="29" t="s">
        <v>865</v>
      </c>
      <c r="D293" s="12"/>
      <c r="E293" s="30" t="s">
        <v>147</v>
      </c>
      <c r="F293" s="16" t="s">
        <v>63</v>
      </c>
      <c r="G293" s="32"/>
      <c r="I293" s="19">
        <v>44733</v>
      </c>
      <c r="J293" s="13">
        <f t="shared" si="4"/>
        <v>34762162.162162162</v>
      </c>
      <c r="K293" s="13">
        <f t="shared" si="5"/>
        <v>3823837.8378378381</v>
      </c>
      <c r="L293" s="14">
        <f>4284000+1140000+12354000+5832000+4896000+4872000+1656000+3552000</f>
        <v>38586000</v>
      </c>
    </row>
    <row r="294" spans="1:12" x14ac:dyDescent="0.25">
      <c r="A294" s="12">
        <v>224</v>
      </c>
      <c r="B294" s="22" t="s">
        <v>867</v>
      </c>
      <c r="C294" s="29" t="s">
        <v>865</v>
      </c>
      <c r="D294" s="12"/>
      <c r="E294" s="30" t="s">
        <v>147</v>
      </c>
      <c r="F294" s="16" t="s">
        <v>63</v>
      </c>
      <c r="G294" s="32"/>
      <c r="I294" s="19">
        <v>44742</v>
      </c>
      <c r="J294" s="13">
        <f t="shared" si="4"/>
        <v>33327027.027027026</v>
      </c>
      <c r="K294" s="13">
        <f t="shared" si="5"/>
        <v>3665972.9729729728</v>
      </c>
      <c r="L294" s="14">
        <f>20160000+4968000+10101000+1764000</f>
        <v>36993000</v>
      </c>
    </row>
    <row r="295" spans="1:12" x14ac:dyDescent="0.25">
      <c r="J295" s="33">
        <f t="shared" ref="J295:L295" si="6">SUM(J71:J294)</f>
        <v>1721967200.8108106</v>
      </c>
      <c r="K295" s="33">
        <f t="shared" si="6"/>
        <v>189416392.08918911</v>
      </c>
      <c r="L295" s="34">
        <f t="shared" si="6"/>
        <v>1911383592.9000001</v>
      </c>
    </row>
  </sheetData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2022-06-23T07:14:18Z</dcterms:created>
  <dcterms:modified xsi:type="dcterms:W3CDTF">2022-07-22T09:08:21Z</dcterms:modified>
</cp:coreProperties>
</file>