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2\PPN\09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2" i="1" l="1"/>
  <c r="Q91" i="1"/>
  <c r="Q90" i="1"/>
  <c r="Q88" i="1"/>
  <c r="Q87" i="1"/>
  <c r="Q86" i="1"/>
  <c r="Q84" i="1"/>
  <c r="Q83" i="1"/>
  <c r="Q82" i="1"/>
  <c r="J77" i="1"/>
  <c r="J287" i="1"/>
  <c r="K287" i="1"/>
  <c r="L287" i="1"/>
  <c r="J286" i="1"/>
  <c r="K286" i="1" s="1"/>
  <c r="J285" i="1"/>
  <c r="K285" i="1" s="1"/>
  <c r="J284" i="1"/>
  <c r="K284" i="1" s="1"/>
  <c r="J283" i="1"/>
  <c r="K283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L261" i="1"/>
  <c r="J261" i="1"/>
  <c r="K261" i="1" s="1"/>
  <c r="K260" i="1"/>
  <c r="J260" i="1"/>
  <c r="L259" i="1"/>
  <c r="J259" i="1" s="1"/>
  <c r="K259" i="1" s="1"/>
  <c r="L258" i="1"/>
  <c r="K258" i="1"/>
  <c r="J258" i="1"/>
  <c r="L257" i="1"/>
  <c r="J257" i="1"/>
  <c r="K257" i="1" s="1"/>
  <c r="L256" i="1"/>
  <c r="J256" i="1" s="1"/>
  <c r="K256" i="1" s="1"/>
  <c r="L255" i="1"/>
  <c r="J255" i="1" s="1"/>
  <c r="K255" i="1" s="1"/>
  <c r="J254" i="1"/>
  <c r="K254" i="1" s="1"/>
  <c r="L253" i="1"/>
  <c r="J253" i="1" s="1"/>
  <c r="K253" i="1" s="1"/>
  <c r="J252" i="1"/>
  <c r="K252" i="1" s="1"/>
  <c r="L251" i="1"/>
  <c r="J251" i="1"/>
  <c r="K251" i="1" s="1"/>
  <c r="J250" i="1"/>
  <c r="K250" i="1" s="1"/>
  <c r="L249" i="1"/>
  <c r="J249" i="1"/>
  <c r="K249" i="1" s="1"/>
  <c r="K248" i="1"/>
  <c r="J248" i="1"/>
  <c r="L247" i="1"/>
  <c r="J247" i="1" s="1"/>
  <c r="K247" i="1" s="1"/>
  <c r="L246" i="1"/>
  <c r="K246" i="1"/>
  <c r="J246" i="1"/>
  <c r="L245" i="1"/>
  <c r="J245" i="1"/>
  <c r="K245" i="1" s="1"/>
  <c r="L244" i="1"/>
  <c r="J244" i="1" s="1"/>
  <c r="K244" i="1" s="1"/>
  <c r="J243" i="1"/>
  <c r="K243" i="1" s="1"/>
  <c r="L242" i="1"/>
  <c r="J242" i="1"/>
  <c r="K242" i="1" s="1"/>
  <c r="J241" i="1"/>
  <c r="K241" i="1" s="1"/>
  <c r="L240" i="1"/>
  <c r="K240" i="1"/>
  <c r="J240" i="1"/>
  <c r="L239" i="1"/>
  <c r="J239" i="1"/>
  <c r="K239" i="1" s="1"/>
  <c r="J238" i="1"/>
  <c r="K238" i="1" s="1"/>
  <c r="J237" i="1"/>
  <c r="K237" i="1" s="1"/>
  <c r="J236" i="1"/>
  <c r="K236" i="1" s="1"/>
  <c r="L235" i="1"/>
  <c r="K235" i="1"/>
  <c r="J235" i="1"/>
  <c r="L234" i="1"/>
  <c r="J234" i="1"/>
  <c r="K234" i="1" s="1"/>
  <c r="L233" i="1"/>
  <c r="J233" i="1" s="1"/>
  <c r="K233" i="1" s="1"/>
  <c r="L232" i="1"/>
  <c r="J232" i="1" s="1"/>
  <c r="K232" i="1" s="1"/>
  <c r="L231" i="1"/>
  <c r="J231" i="1"/>
  <c r="K231" i="1" s="1"/>
  <c r="L230" i="1"/>
  <c r="J230" i="1"/>
  <c r="K230" i="1" s="1"/>
  <c r="L229" i="1"/>
  <c r="J229" i="1" s="1"/>
  <c r="K229" i="1" s="1"/>
  <c r="L228" i="1"/>
  <c r="J228" i="1" s="1"/>
  <c r="K228" i="1" s="1"/>
  <c r="L227" i="1"/>
  <c r="J227" i="1"/>
  <c r="K227" i="1" s="1"/>
  <c r="L226" i="1"/>
  <c r="J226" i="1"/>
  <c r="K226" i="1" s="1"/>
  <c r="J225" i="1"/>
  <c r="K225" i="1" s="1"/>
  <c r="L224" i="1"/>
  <c r="J224" i="1"/>
  <c r="K224" i="1" s="1"/>
  <c r="L223" i="1"/>
  <c r="J223" i="1"/>
  <c r="K223" i="1" s="1"/>
  <c r="L222" i="1"/>
  <c r="J222" i="1" s="1"/>
  <c r="K222" i="1" s="1"/>
  <c r="L221" i="1"/>
  <c r="J221" i="1" s="1"/>
  <c r="K221" i="1" s="1"/>
  <c r="L220" i="1"/>
  <c r="K220" i="1"/>
  <c r="J220" i="1"/>
  <c r="L219" i="1"/>
  <c r="J219" i="1"/>
  <c r="K219" i="1" s="1"/>
  <c r="L218" i="1"/>
  <c r="J218" i="1" s="1"/>
  <c r="K218" i="1" s="1"/>
  <c r="L217" i="1"/>
  <c r="J217" i="1" s="1"/>
  <c r="K217" i="1" s="1"/>
  <c r="J216" i="1"/>
  <c r="K216" i="1" s="1"/>
  <c r="L215" i="1"/>
  <c r="J215" i="1" s="1"/>
  <c r="K215" i="1" s="1"/>
  <c r="L214" i="1"/>
  <c r="J214" i="1" s="1"/>
  <c r="K214" i="1" s="1"/>
  <c r="L213" i="1"/>
  <c r="J213" i="1"/>
  <c r="K213" i="1" s="1"/>
  <c r="L212" i="1"/>
  <c r="J212" i="1"/>
  <c r="K212" i="1" s="1"/>
  <c r="L211" i="1"/>
  <c r="J211" i="1" s="1"/>
  <c r="K211" i="1" s="1"/>
  <c r="L210" i="1"/>
  <c r="J210" i="1" s="1"/>
  <c r="K210" i="1" s="1"/>
  <c r="L209" i="1"/>
  <c r="J209" i="1"/>
  <c r="K209" i="1" s="1"/>
  <c r="L208" i="1"/>
  <c r="J208" i="1"/>
  <c r="K208" i="1" s="1"/>
  <c r="J207" i="1"/>
  <c r="K207" i="1" s="1"/>
  <c r="L206" i="1"/>
  <c r="K206" i="1"/>
  <c r="J206" i="1"/>
  <c r="L205" i="1"/>
  <c r="J205" i="1"/>
  <c r="K205" i="1" s="1"/>
  <c r="L204" i="1"/>
  <c r="J204" i="1" s="1"/>
  <c r="K204" i="1" s="1"/>
  <c r="L203" i="1"/>
  <c r="J203" i="1" s="1"/>
  <c r="K203" i="1" s="1"/>
  <c r="L202" i="1"/>
  <c r="J202" i="1"/>
  <c r="K202" i="1" s="1"/>
  <c r="L201" i="1"/>
  <c r="J201" i="1"/>
  <c r="K201" i="1" s="1"/>
  <c r="L200" i="1"/>
  <c r="J200" i="1" s="1"/>
  <c r="K200" i="1" s="1"/>
  <c r="L199" i="1"/>
  <c r="J199" i="1" s="1"/>
  <c r="K199" i="1" s="1"/>
  <c r="J198" i="1"/>
  <c r="K198" i="1" s="1"/>
  <c r="L197" i="1"/>
  <c r="J197" i="1" s="1"/>
  <c r="K197" i="1" s="1"/>
  <c r="J196" i="1"/>
  <c r="K196" i="1" s="1"/>
  <c r="K195" i="1"/>
  <c r="J195" i="1"/>
  <c r="L194" i="1"/>
  <c r="J194" i="1" s="1"/>
  <c r="K194" i="1" s="1"/>
  <c r="L193" i="1"/>
  <c r="K193" i="1"/>
  <c r="J193" i="1"/>
  <c r="J192" i="1"/>
  <c r="K192" i="1" s="1"/>
  <c r="L191" i="1"/>
  <c r="J191" i="1" s="1"/>
  <c r="K191" i="1" s="1"/>
  <c r="J190" i="1"/>
  <c r="K190" i="1" s="1"/>
  <c r="L189" i="1"/>
  <c r="J189" i="1" s="1"/>
  <c r="K189" i="1" s="1"/>
  <c r="K188" i="1"/>
  <c r="J188" i="1"/>
  <c r="L187" i="1"/>
  <c r="J187" i="1"/>
  <c r="K187" i="1" s="1"/>
  <c r="L186" i="1"/>
  <c r="J186" i="1" s="1"/>
  <c r="K186" i="1" s="1"/>
  <c r="L185" i="1"/>
  <c r="J185" i="1" s="1"/>
  <c r="K185" i="1" s="1"/>
  <c r="J184" i="1"/>
  <c r="K184" i="1" s="1"/>
  <c r="L183" i="1"/>
  <c r="J183" i="1" s="1"/>
  <c r="K183" i="1" s="1"/>
  <c r="L182" i="1"/>
  <c r="J182" i="1" s="1"/>
  <c r="K182" i="1" s="1"/>
  <c r="L181" i="1"/>
  <c r="J181" i="1"/>
  <c r="K181" i="1" s="1"/>
  <c r="K180" i="1"/>
  <c r="J180" i="1"/>
  <c r="L179" i="1"/>
  <c r="J179" i="1" s="1"/>
  <c r="K179" i="1" s="1"/>
  <c r="L178" i="1"/>
  <c r="K178" i="1"/>
  <c r="J178" i="1"/>
  <c r="J177" i="1"/>
  <c r="K177" i="1" s="1"/>
  <c r="L176" i="1"/>
  <c r="J176" i="1" s="1"/>
  <c r="K176" i="1" s="1"/>
  <c r="L175" i="1"/>
  <c r="J175" i="1"/>
  <c r="K175" i="1" s="1"/>
  <c r="L174" i="1"/>
  <c r="J174" i="1"/>
  <c r="K174" i="1" s="1"/>
  <c r="L173" i="1"/>
  <c r="J173" i="1" s="1"/>
  <c r="K173" i="1" s="1"/>
  <c r="L172" i="1"/>
  <c r="J172" i="1" s="1"/>
  <c r="K172" i="1" s="1"/>
  <c r="J171" i="1"/>
  <c r="K171" i="1" s="1"/>
  <c r="L170" i="1"/>
  <c r="J170" i="1" s="1"/>
  <c r="K170" i="1" s="1"/>
  <c r="L169" i="1"/>
  <c r="J169" i="1" s="1"/>
  <c r="K169" i="1" s="1"/>
  <c r="J168" i="1"/>
  <c r="K168" i="1" s="1"/>
  <c r="K167" i="1"/>
  <c r="J167" i="1"/>
  <c r="L166" i="1"/>
  <c r="J166" i="1"/>
  <c r="K166" i="1" s="1"/>
  <c r="L165" i="1"/>
  <c r="J165" i="1"/>
  <c r="K165" i="1" s="1"/>
  <c r="L164" i="1"/>
  <c r="J164" i="1" s="1"/>
  <c r="K164" i="1" s="1"/>
  <c r="K163" i="1"/>
  <c r="J163" i="1"/>
  <c r="L162" i="1"/>
  <c r="J162" i="1"/>
  <c r="K162" i="1" s="1"/>
  <c r="L161" i="1"/>
  <c r="J161" i="1" s="1"/>
  <c r="K161" i="1" s="1"/>
  <c r="L160" i="1"/>
  <c r="J160" i="1" s="1"/>
  <c r="K160" i="1" s="1"/>
  <c r="L159" i="1"/>
  <c r="J159" i="1"/>
  <c r="K159" i="1" s="1"/>
  <c r="L158" i="1"/>
  <c r="J158" i="1"/>
  <c r="K158" i="1" s="1"/>
  <c r="J157" i="1"/>
  <c r="K157" i="1" s="1"/>
  <c r="L156" i="1"/>
  <c r="J156" i="1"/>
  <c r="K156" i="1" s="1"/>
  <c r="L155" i="1"/>
  <c r="J155" i="1"/>
  <c r="K155" i="1" s="1"/>
  <c r="L154" i="1"/>
  <c r="J154" i="1" s="1"/>
  <c r="K154" i="1" s="1"/>
  <c r="L153" i="1"/>
  <c r="J153" i="1" s="1"/>
  <c r="K153" i="1" s="1"/>
  <c r="L152" i="1"/>
  <c r="J152" i="1"/>
  <c r="K152" i="1" s="1"/>
  <c r="J151" i="1"/>
  <c r="K151" i="1" s="1"/>
  <c r="L150" i="1"/>
  <c r="J150" i="1" s="1"/>
  <c r="K150" i="1" s="1"/>
  <c r="L149" i="1"/>
  <c r="J149" i="1"/>
  <c r="K149" i="1" s="1"/>
  <c r="L148" i="1"/>
  <c r="J148" i="1"/>
  <c r="K148" i="1" s="1"/>
  <c r="L147" i="1"/>
  <c r="J147" i="1" s="1"/>
  <c r="K147" i="1" s="1"/>
  <c r="L146" i="1"/>
  <c r="J146" i="1" s="1"/>
  <c r="K146" i="1" s="1"/>
  <c r="L145" i="1"/>
  <c r="J145" i="1"/>
  <c r="K145" i="1" s="1"/>
  <c r="L144" i="1"/>
  <c r="J144" i="1"/>
  <c r="K144" i="1" s="1"/>
  <c r="L143" i="1"/>
  <c r="J143" i="1" s="1"/>
  <c r="K143" i="1" s="1"/>
  <c r="L142" i="1"/>
  <c r="J142" i="1" s="1"/>
  <c r="K142" i="1" s="1"/>
  <c r="L141" i="1"/>
  <c r="K141" i="1"/>
  <c r="J141" i="1"/>
  <c r="L140" i="1"/>
  <c r="J140" i="1"/>
  <c r="K140" i="1" s="1"/>
  <c r="L139" i="1"/>
  <c r="J139" i="1" s="1"/>
  <c r="K139" i="1" s="1"/>
  <c r="L138" i="1"/>
  <c r="J138" i="1" s="1"/>
  <c r="K138" i="1" s="1"/>
  <c r="L137" i="1"/>
  <c r="K137" i="1"/>
  <c r="J137" i="1"/>
  <c r="J136" i="1"/>
  <c r="K136" i="1" s="1"/>
  <c r="L135" i="1"/>
  <c r="J135" i="1" s="1"/>
  <c r="K135" i="1" s="1"/>
  <c r="L134" i="1"/>
  <c r="J134" i="1"/>
  <c r="K134" i="1" s="1"/>
  <c r="L133" i="1"/>
  <c r="J133" i="1"/>
  <c r="K133" i="1" s="1"/>
  <c r="L132" i="1"/>
  <c r="J132" i="1" s="1"/>
  <c r="K132" i="1" s="1"/>
  <c r="J131" i="1"/>
  <c r="K131" i="1" s="1"/>
  <c r="L130" i="1"/>
  <c r="J130" i="1"/>
  <c r="K130" i="1" s="1"/>
  <c r="L129" i="1"/>
  <c r="J129" i="1" s="1"/>
  <c r="K129" i="1" s="1"/>
  <c r="L128" i="1"/>
  <c r="J128" i="1" s="1"/>
  <c r="K128" i="1" s="1"/>
  <c r="L127" i="1"/>
  <c r="J127" i="1"/>
  <c r="K127" i="1" s="1"/>
  <c r="L126" i="1"/>
  <c r="J126" i="1"/>
  <c r="K126" i="1" s="1"/>
  <c r="J125" i="1"/>
  <c r="K125" i="1" s="1"/>
  <c r="L124" i="1"/>
  <c r="K124" i="1"/>
  <c r="J124" i="1"/>
  <c r="L123" i="1"/>
  <c r="J123" i="1"/>
  <c r="K123" i="1" s="1"/>
  <c r="K122" i="1"/>
  <c r="J122" i="1"/>
  <c r="J121" i="1"/>
  <c r="K121" i="1" s="1"/>
  <c r="K120" i="1"/>
  <c r="J120" i="1"/>
  <c r="J119" i="1"/>
  <c r="K119" i="1" s="1"/>
  <c r="J118" i="1"/>
  <c r="K118" i="1" s="1"/>
  <c r="J117" i="1"/>
  <c r="K117" i="1" s="1"/>
  <c r="J116" i="1"/>
  <c r="K116" i="1" s="1"/>
  <c r="J115" i="1"/>
  <c r="K115" i="1" s="1"/>
  <c r="K114" i="1"/>
  <c r="J114" i="1"/>
  <c r="J113" i="1"/>
  <c r="K113" i="1" s="1"/>
  <c r="K112" i="1"/>
  <c r="J112" i="1"/>
  <c r="J111" i="1"/>
  <c r="K111" i="1" s="1"/>
  <c r="J110" i="1"/>
  <c r="K110" i="1" s="1"/>
  <c r="J109" i="1"/>
  <c r="K109" i="1" s="1"/>
  <c r="J108" i="1"/>
  <c r="K108" i="1" s="1"/>
  <c r="J107" i="1"/>
  <c r="K107" i="1" s="1"/>
  <c r="K106" i="1"/>
  <c r="J106" i="1"/>
  <c r="J105" i="1"/>
  <c r="K105" i="1" s="1"/>
  <c r="K104" i="1"/>
  <c r="J104" i="1"/>
  <c r="J103" i="1"/>
  <c r="K103" i="1" s="1"/>
  <c r="J102" i="1"/>
  <c r="K102" i="1" s="1"/>
  <c r="J101" i="1"/>
  <c r="K101" i="1" s="1"/>
  <c r="K100" i="1"/>
  <c r="J100" i="1"/>
  <c r="J99" i="1"/>
  <c r="K99" i="1" s="1"/>
  <c r="K98" i="1"/>
  <c r="J98" i="1"/>
  <c r="J97" i="1"/>
  <c r="K97" i="1" s="1"/>
  <c r="J96" i="1"/>
  <c r="K96" i="1" s="1"/>
  <c r="K95" i="1"/>
  <c r="J95" i="1"/>
  <c r="J94" i="1"/>
  <c r="K94" i="1" s="1"/>
  <c r="K93" i="1"/>
  <c r="J93" i="1"/>
  <c r="J92" i="1"/>
  <c r="K92" i="1" s="1"/>
  <c r="K91" i="1"/>
  <c r="J91" i="1"/>
  <c r="J90" i="1"/>
  <c r="K90" i="1" s="1"/>
  <c r="K89" i="1"/>
  <c r="J89" i="1"/>
  <c r="J88" i="1"/>
  <c r="K88" i="1" s="1"/>
  <c r="K87" i="1"/>
  <c r="J87" i="1"/>
  <c r="J86" i="1"/>
  <c r="K86" i="1" s="1"/>
  <c r="K85" i="1"/>
  <c r="J85" i="1"/>
  <c r="J84" i="1"/>
  <c r="K84" i="1" s="1"/>
  <c r="K83" i="1"/>
  <c r="J83" i="1"/>
  <c r="J82" i="1"/>
  <c r="K82" i="1" s="1"/>
  <c r="J78" i="1"/>
  <c r="K78" i="1" s="1"/>
  <c r="K77" i="1"/>
  <c r="K79" i="1" s="1"/>
  <c r="J79" i="1"/>
  <c r="J74" i="1"/>
  <c r="K74" i="1"/>
</calcChain>
</file>

<file path=xl/sharedStrings.xml><?xml version="1.0" encoding="utf-8"?>
<sst xmlns="http://schemas.openxmlformats.org/spreadsheetml/2006/main" count="1714" uniqueCount="807">
  <si>
    <t>80.146.833.1-047.000</t>
  </si>
  <si>
    <t>PT KENKO SINAR INDONESIA</t>
  </si>
  <si>
    <t>010.001-22.12343528</t>
  </si>
  <si>
    <t>Thu Sep 01 00:00:00 WIB 2022</t>
  </si>
  <si>
    <t>Normal</t>
  </si>
  <si>
    <t>Approval Sukses</t>
  </si>
  <si>
    <t>Sat Oct 22 13:18:46 WIB 2022</t>
  </si>
  <si>
    <t>SUDIARTO</t>
  </si>
  <si>
    <t>Fri Oct 21 10:32:39 WIB 2022</t>
  </si>
  <si>
    <t>010.001-22.12343562</t>
  </si>
  <si>
    <t>Fri Oct 21 10:33:35 WIB 2022</t>
  </si>
  <si>
    <t>010.001-22.12343578</t>
  </si>
  <si>
    <t>Fri Oct 21 10:34:30 WIB 2022</t>
  </si>
  <si>
    <t>010.001-22.12343700</t>
  </si>
  <si>
    <t>Fri Oct 21 10:35:21 WIB 2022</t>
  </si>
  <si>
    <t>03.040.614.4-047.000</t>
  </si>
  <si>
    <t>PT ATALI MAKMUR</t>
  </si>
  <si>
    <t>010.007-22.94101612</t>
  </si>
  <si>
    <t>Fri Sep 02 00:00:00 WIB 2022</t>
  </si>
  <si>
    <t>Fri Oct 21 10:36:27 WIB 2022</t>
  </si>
  <si>
    <t>010.001-22.12343909</t>
  </si>
  <si>
    <t>Fri Oct 21 10:37:29 WIB 2022</t>
  </si>
  <si>
    <t>010.007-22.94102194</t>
  </si>
  <si>
    <t>Mon Sep 05 00:00:00 WIB 2022</t>
  </si>
  <si>
    <t>Fri Oct 21 10:41:45 WIB 2022</t>
  </si>
  <si>
    <t>010.001-22.12344099</t>
  </si>
  <si>
    <t>Fri Oct 21 10:42:43 WIB 2022</t>
  </si>
  <si>
    <t>010.007-22.94102374</t>
  </si>
  <si>
    <t>Tue Sep 06 00:00:00 WIB 2022</t>
  </si>
  <si>
    <t>Fri Oct 21 10:43:47 WIB 2022</t>
  </si>
  <si>
    <t>010.007-22.94102414</t>
  </si>
  <si>
    <t>Fri Oct 21 10:44:41 WIB 2022</t>
  </si>
  <si>
    <t>010.007-22.94102427</t>
  </si>
  <si>
    <t>Sat Oct 22 13:18:47 WIB 2022</t>
  </si>
  <si>
    <t>Fri Oct 21 10:45:34 WIB 2022</t>
  </si>
  <si>
    <t>010.001-22.12344187</t>
  </si>
  <si>
    <t>Fri Oct 21 10:46:26 WIB 2022</t>
  </si>
  <si>
    <t>010.007-22.94102696</t>
  </si>
  <si>
    <t>Wed Sep 07 00:00:00 WIB 2022</t>
  </si>
  <si>
    <t>Fri Oct 21 10:49:24 WIB 2022</t>
  </si>
  <si>
    <t>010.001-22.12344322</t>
  </si>
  <si>
    <t>Fri Oct 21 10:50:25 WIB 2022</t>
  </si>
  <si>
    <t>010.007-22.94103015</t>
  </si>
  <si>
    <t>Thu Sep 08 00:00:00 WIB 2022</t>
  </si>
  <si>
    <t>Fri Oct 21 10:51:19 WIB 2022</t>
  </si>
  <si>
    <t>010.007-22.94103016</t>
  </si>
  <si>
    <t>Fri Oct 21 10:52:12 WIB 2022</t>
  </si>
  <si>
    <t>31.340.482.4-037.000</t>
  </si>
  <si>
    <t>PT MITRA GLOBAL NIAGA</t>
  </si>
  <si>
    <t>010.007-22.69474779</t>
  </si>
  <si>
    <t>Fri Oct 21 10:53:06 WIB 2022</t>
  </si>
  <si>
    <t>010.001-22.12344431</t>
  </si>
  <si>
    <t>Fri Oct 21 10:54:25 WIB 2022</t>
  </si>
  <si>
    <t>010.007-22.94103281</t>
  </si>
  <si>
    <t>Fri Sep 09 00:00:00 WIB 2022</t>
  </si>
  <si>
    <t>Fri Oct 21 10:58:56 WIB 2022</t>
  </si>
  <si>
    <t>010.001-22.12344524</t>
  </si>
  <si>
    <t>Sat Oct 22 13:18:48 WIB 2022</t>
  </si>
  <si>
    <t>Fri Oct 21 10:59:45 WIB 2022</t>
  </si>
  <si>
    <t>010.001-22.12344550</t>
  </si>
  <si>
    <t>Fri Oct 21 11:00:36 WIB 2022</t>
  </si>
  <si>
    <t>010.001-22.12344625</t>
  </si>
  <si>
    <t>Sat Sep 10 00:00:00 WIB 2022</t>
  </si>
  <si>
    <t>Fri Oct 21 11:01:25 WIB 2022</t>
  </si>
  <si>
    <t>01.773.514.3-047.000</t>
  </si>
  <si>
    <t>PT SEMBILAN-SEMBILAN JAYA UTAMA</t>
  </si>
  <si>
    <t>010.007-22.55757839</t>
  </si>
  <si>
    <t>Mon Sep 12 00:00:00 WIB 2022</t>
  </si>
  <si>
    <t>Fri Oct 21 11:04:10 WIB 2022</t>
  </si>
  <si>
    <t>03.262.318.3-047.000</t>
  </si>
  <si>
    <t>PT KALINDO SUKSES</t>
  </si>
  <si>
    <t>010.007-22.27603455</t>
  </si>
  <si>
    <t>Fri Oct 21 11:05:27 WIB 2022</t>
  </si>
  <si>
    <t>010.001-22.12344721</t>
  </si>
  <si>
    <t>Fri Oct 21 11:07:29 WIB 2022</t>
  </si>
  <si>
    <t>010.007-22.94103967</t>
  </si>
  <si>
    <t>Tue Sep 13 00:00:00 WIB 2022</t>
  </si>
  <si>
    <t>Fri Oct 21 11:08:29 WIB 2022</t>
  </si>
  <si>
    <t>010.001-22.12344884</t>
  </si>
  <si>
    <t>Wed Sep 14 00:00:00 WIB 2022</t>
  </si>
  <si>
    <t>Fri Oct 21 11:40:36 WIB 2022</t>
  </si>
  <si>
    <t>010.001-22.12344892</t>
  </si>
  <si>
    <t>Sat Oct 22 13:18:49 WIB 2022</t>
  </si>
  <si>
    <t>Fri Oct 21 11:41:38 WIB 2022</t>
  </si>
  <si>
    <t>010.001-22.12344993</t>
  </si>
  <si>
    <t>Thu Sep 15 00:00:00 WIB 2022</t>
  </si>
  <si>
    <t>Fri Oct 21 11:43:25 WIB 2022</t>
  </si>
  <si>
    <t>010.001-22.12345004</t>
  </si>
  <si>
    <t>Fri Oct 21 11:44:42 WIB 2022</t>
  </si>
  <si>
    <t>010.001-22.12345091</t>
  </si>
  <si>
    <t>Fri Sep 16 00:00:00 WIB 2022</t>
  </si>
  <si>
    <t>Fri Oct 21 11:45:46 WIB 2022</t>
  </si>
  <si>
    <t>010.007-22.94104976</t>
  </si>
  <si>
    <t>Sat Sep 17 00:00:00 WIB 2022</t>
  </si>
  <si>
    <t>Fri Oct 21 11:49:44 WIB 2022</t>
  </si>
  <si>
    <t>010.007-22.94104977</t>
  </si>
  <si>
    <t>Fri Oct 21 11:50:37 WIB 2022</t>
  </si>
  <si>
    <t>010.007-22.94104978</t>
  </si>
  <si>
    <t>Fri Oct 21 11:51:27 WIB 2022</t>
  </si>
  <si>
    <t>010.007-22.94104979</t>
  </si>
  <si>
    <t>Fri Oct 21 11:52:17 WIB 2022</t>
  </si>
  <si>
    <t>010.007-22.94105038</t>
  </si>
  <si>
    <t>Fri Oct 21 11:53:09 WIB 2022</t>
  </si>
  <si>
    <t>010.001-22.12345224</t>
  </si>
  <si>
    <t>Fri Oct 21 11:54:03 WIB 2022</t>
  </si>
  <si>
    <t>010.001-22.12345227</t>
  </si>
  <si>
    <t>Sat Oct 22 13:18:50 WIB 2022</t>
  </si>
  <si>
    <t>Fri Oct 21 11:55:25 WIB 2022</t>
  </si>
  <si>
    <t>010.007-22.94105226</t>
  </si>
  <si>
    <t>Mon Sep 19 00:00:00 WIB 2022</t>
  </si>
  <si>
    <t>Fri Oct 21 12:58:20 WIB 2022</t>
  </si>
  <si>
    <t>010.007-22.94105264</t>
  </si>
  <si>
    <t>Fri Oct 21 12:59:10 WIB 2022</t>
  </si>
  <si>
    <t>010.001-22.12345326</t>
  </si>
  <si>
    <t>Fri Oct 21 13:00:18 WIB 2022</t>
  </si>
  <si>
    <t>010.007-22.94105471</t>
  </si>
  <si>
    <t>Tue Sep 20 00:00:00 WIB 2022</t>
  </si>
  <si>
    <t>Fri Oct 21 13:01:13 WIB 2022</t>
  </si>
  <si>
    <t>010.007-22.94105472</t>
  </si>
  <si>
    <t>Fri Oct 21 13:02:01 WIB 2022</t>
  </si>
  <si>
    <t>010.007-22.94105473</t>
  </si>
  <si>
    <t>Fri Oct 21 13:03:00 WIB 2022</t>
  </si>
  <si>
    <t>010.007-22.94105509</t>
  </si>
  <si>
    <t>Sat Oct 22 13:18:51 WIB 2022</t>
  </si>
  <si>
    <t>Fri Oct 21 13:04:49 WIB 2022</t>
  </si>
  <si>
    <t>010.007-22.94105695</t>
  </si>
  <si>
    <t>Wed Sep 21 00:00:00 WIB 2022</t>
  </si>
  <si>
    <t>Fri Oct 21 13:16:12 WIB 2022</t>
  </si>
  <si>
    <t>010.007-22.94105708</t>
  </si>
  <si>
    <t>Fri Oct 21 13:17:12 WIB 2022</t>
  </si>
  <si>
    <t>010.007-22.27603508</t>
  </si>
  <si>
    <t>Fri Oct 21 13:18:01 WIB 2022</t>
  </si>
  <si>
    <t>010.001-22.12345483</t>
  </si>
  <si>
    <t>Fri Oct 21 13:18:55 WIB 2022</t>
  </si>
  <si>
    <t>010.001-22.12345492</t>
  </si>
  <si>
    <t>Fri Oct 21 13:19:58 WIB 2022</t>
  </si>
  <si>
    <t>010.007-22.94105988</t>
  </si>
  <si>
    <t>Thu Sep 22 00:00:00 WIB 2022</t>
  </si>
  <si>
    <t>Fri Oct 21 13:23:54 WIB 2022</t>
  </si>
  <si>
    <t>010.007-22.94105992</t>
  </si>
  <si>
    <t>Fri Oct 21 13:24:52 WIB 2022</t>
  </si>
  <si>
    <t>010.001-22.12345578</t>
  </si>
  <si>
    <t>Fri Oct 21 13:25:54 WIB 2022</t>
  </si>
  <si>
    <t>010.001-22.12345590</t>
  </si>
  <si>
    <t>Fri Oct 21 13:27:50 WIB 2022</t>
  </si>
  <si>
    <t>010.001-22.12345591</t>
  </si>
  <si>
    <t>Fri Oct 21 13:29:22 WIB 2022</t>
  </si>
  <si>
    <t>010.001-22.12345685</t>
  </si>
  <si>
    <t>Fri Sep 23 00:00:00 WIB 2022</t>
  </si>
  <si>
    <t>Fri Oct 21 13:31:03 WIB 2022</t>
  </si>
  <si>
    <t>010.001-22.12345796</t>
  </si>
  <si>
    <t>Sat Sep 24 00:00:00 WIB 2022</t>
  </si>
  <si>
    <t>Fri Oct 21 13:42:12 WIB 2022</t>
  </si>
  <si>
    <t>010.008-22.69220391</t>
  </si>
  <si>
    <t>Mon Sep 26 00:00:00 WIB 2022</t>
  </si>
  <si>
    <t>Sat Oct 22 13:18:52 WIB 2022</t>
  </si>
  <si>
    <t>Fri Oct 21 13:43:10 WIB 2022</t>
  </si>
  <si>
    <t>010.007-22.94106674</t>
  </si>
  <si>
    <t>Fri Oct 21 13:44:25 WIB 2022</t>
  </si>
  <si>
    <t>010.007-22.94106675</t>
  </si>
  <si>
    <t>Fri Oct 21 13:45:41 WIB 2022</t>
  </si>
  <si>
    <t>010.007-22.94106714</t>
  </si>
  <si>
    <t>Fri Oct 21 13:47:21 WIB 2022</t>
  </si>
  <si>
    <t>010.001-22.12345940</t>
  </si>
  <si>
    <t>Fri Oct 21 13:49:01 WIB 2022</t>
  </si>
  <si>
    <t>010.007-22.94106914</t>
  </si>
  <si>
    <t>Tue Sep 27 00:00:00 WIB 2022</t>
  </si>
  <si>
    <t>Fri Oct 21 14:08:34 WIB 2022</t>
  </si>
  <si>
    <t>31.267.219.9-614.000</t>
  </si>
  <si>
    <t>CV SAMUDERA ANGKASA JAYA</t>
  </si>
  <si>
    <t>010.009-22.05324019</t>
  </si>
  <si>
    <t>Fri Oct 21 14:09:23 WIB 2022</t>
  </si>
  <si>
    <t>010.001-22.12345985</t>
  </si>
  <si>
    <t>Fri Oct 21 14:10:18 WIB 2022</t>
  </si>
  <si>
    <t>010.007-22.94107090</t>
  </si>
  <si>
    <t>Wed Sep 28 00:00:00 WIB 2022</t>
  </si>
  <si>
    <t>Fri Oct 21 14:10:59 WIB 2022</t>
  </si>
  <si>
    <t>010.007-22.94107091</t>
  </si>
  <si>
    <t>Sat Oct 22 13:18:53 WIB 2022</t>
  </si>
  <si>
    <t>Fri Oct 21 14:11:43 WIB 2022</t>
  </si>
  <si>
    <t>010.007-22.94107092</t>
  </si>
  <si>
    <t>Fri Oct 21 14:14:24 WIB 2022</t>
  </si>
  <si>
    <t>010.007-22.27603555</t>
  </si>
  <si>
    <t>Fri Oct 21 14:15:31 WIB 2022</t>
  </si>
  <si>
    <t>010.007-22.69474926</t>
  </si>
  <si>
    <t>Fri Oct 21 14:16:17 WIB 2022</t>
  </si>
  <si>
    <t>010.001-22.12346155</t>
  </si>
  <si>
    <t>Fri Oct 21 14:17:10 WIB 2022</t>
  </si>
  <si>
    <t>010.007-22.94107560</t>
  </si>
  <si>
    <t>Fri Sep 30 00:00:00 WIB 2022</t>
  </si>
  <si>
    <t>Fri Oct 21 14:17:58 WIB 2022</t>
  </si>
  <si>
    <t>BELI</t>
  </si>
  <si>
    <t>DPP</t>
  </si>
  <si>
    <t>PPN</t>
  </si>
  <si>
    <t>JUAL</t>
  </si>
  <si>
    <t>TOTAL</t>
  </si>
  <si>
    <t>AM 22090001</t>
  </si>
  <si>
    <t>KO 0930</t>
  </si>
  <si>
    <t>01.706.181.3-521.000</t>
  </si>
  <si>
    <t>CV PELITA JAYA  ( ANUGERAH SEJAHTERA )</t>
  </si>
  <si>
    <t>PURWOKERTO</t>
  </si>
  <si>
    <t>010.007-22.13924655</t>
  </si>
  <si>
    <t>AM 22090002</t>
  </si>
  <si>
    <t>KO 0868</t>
  </si>
  <si>
    <t>82.982.280.8-521.000</t>
  </si>
  <si>
    <t>CV TRINITY CENTRAAL</t>
  </si>
  <si>
    <t>011.007-22.13924656</t>
  </si>
  <si>
    <t>AM 22090003</t>
  </si>
  <si>
    <t>G 0872</t>
  </si>
  <si>
    <t>04.021.035.3-602.001</t>
  </si>
  <si>
    <t>LILY JULIAWATI  ( REJO AGUNG )</t>
  </si>
  <si>
    <t>JOMBANG</t>
  </si>
  <si>
    <t>010.007-22.13924657</t>
  </si>
  <si>
    <t>AM 22090004</t>
  </si>
  <si>
    <t>KO 0873</t>
  </si>
  <si>
    <t>01.848.507.8-521.000</t>
  </si>
  <si>
    <t>CV WISUDA</t>
  </si>
  <si>
    <t>010.007-22.13924658</t>
  </si>
  <si>
    <t>AM 22090005</t>
  </si>
  <si>
    <t>KO 0875</t>
  </si>
  <si>
    <t>010.007-22.13924659</t>
  </si>
  <si>
    <t>AM 22090006</t>
  </si>
  <si>
    <t>KO 0945</t>
  </si>
  <si>
    <t>010.007-22.13924660</t>
  </si>
  <si>
    <t>AM 22090007</t>
  </si>
  <si>
    <t>G 0881</t>
  </si>
  <si>
    <t>010.007-22.13924661</t>
  </si>
  <si>
    <t>AM 22090008</t>
  </si>
  <si>
    <t>KO 0953</t>
  </si>
  <si>
    <t>01.454.876.2-533.000</t>
  </si>
  <si>
    <t>CV GANESHA</t>
  </si>
  <si>
    <t>WONOSOBO</t>
  </si>
  <si>
    <t>010.007-22.13924662</t>
  </si>
  <si>
    <t>AM 22090009</t>
  </si>
  <si>
    <t>KO 0885</t>
  </si>
  <si>
    <t>010.007-22.13924663</t>
  </si>
  <si>
    <t>AM 22090010</t>
  </si>
  <si>
    <t>KO 0960</t>
  </si>
  <si>
    <t>04.017.931.9-502.000</t>
  </si>
  <si>
    <t>HARNOYO  ( BENDAN )</t>
  </si>
  <si>
    <t>PEKALONGAN</t>
  </si>
  <si>
    <t>010.007-22.13924664</t>
  </si>
  <si>
    <t>AM 22090011</t>
  </si>
  <si>
    <t>KO 1505</t>
  </si>
  <si>
    <t>010.007-22.13924665</t>
  </si>
  <si>
    <t>AM 22090012</t>
  </si>
  <si>
    <t>KO 0958</t>
  </si>
  <si>
    <t>010.007-22.13924666</t>
  </si>
  <si>
    <t>AM 22090013</t>
  </si>
  <si>
    <t>G 1507</t>
  </si>
  <si>
    <t>010.007-22.13924667</t>
  </si>
  <si>
    <t>AM 22090014</t>
  </si>
  <si>
    <t>KO 0964</t>
  </si>
  <si>
    <t>010.007-22.13924668</t>
  </si>
  <si>
    <t>AM 22090015</t>
  </si>
  <si>
    <t>KO 0965</t>
  </si>
  <si>
    <t>010.007-22.13924669</t>
  </si>
  <si>
    <t>AM 22090016</t>
  </si>
  <si>
    <t>KO 0968</t>
  </si>
  <si>
    <t>010.007-22.13924670</t>
  </si>
  <si>
    <t>AM 22090017</t>
  </si>
  <si>
    <t>KO 0977</t>
  </si>
  <si>
    <t>010.007-22.13924671</t>
  </si>
  <si>
    <t>AM 22090018</t>
  </si>
  <si>
    <t>KO 0976</t>
  </si>
  <si>
    <t>010.007-22.13924672</t>
  </si>
  <si>
    <t>AM 22090019</t>
  </si>
  <si>
    <t>KO 0812</t>
  </si>
  <si>
    <t>82.986.844.7-603.000</t>
  </si>
  <si>
    <t>CV RAINBOW NUSANTARA</t>
  </si>
  <si>
    <t>SIDOARJO</t>
  </si>
  <si>
    <t>010.007-22.13924673</t>
  </si>
  <si>
    <t>AM 22090020</t>
  </si>
  <si>
    <t>G 0984</t>
  </si>
  <si>
    <t>010.007-22.13924674</t>
  </si>
  <si>
    <t>AM 22090021</t>
  </si>
  <si>
    <t>G 1521</t>
  </si>
  <si>
    <t>010.007-22.13924675</t>
  </si>
  <si>
    <t>AM 22090022</t>
  </si>
  <si>
    <t>N 0989</t>
  </si>
  <si>
    <t>03.338.317.5-526.000</t>
  </si>
  <si>
    <t>CV TIARA</t>
  </si>
  <si>
    <t>SOLO</t>
  </si>
  <si>
    <t>010.007-22.13924676</t>
  </si>
  <si>
    <t>AM 22090023</t>
  </si>
  <si>
    <t>KO 0990</t>
  </si>
  <si>
    <t>91.924.273.5-629.000</t>
  </si>
  <si>
    <t>CV UTAMA PUTRA</t>
  </si>
  <si>
    <t>TULUNGAGUNG</t>
  </si>
  <si>
    <t>010.007-22.13924677</t>
  </si>
  <si>
    <t>AM 22090024</t>
  </si>
  <si>
    <t>KO 1530</t>
  </si>
  <si>
    <t>010.007-22.13924678</t>
  </si>
  <si>
    <t>AM 22090025</t>
  </si>
  <si>
    <t>KO 0993</t>
  </si>
  <si>
    <t>010.007-22.13924679</t>
  </si>
  <si>
    <t>AM 22090026</t>
  </si>
  <si>
    <t>G 1542</t>
  </si>
  <si>
    <t>010.007-22.13924680</t>
  </si>
  <si>
    <t>AM 22090027</t>
  </si>
  <si>
    <t>KO 0994</t>
  </si>
  <si>
    <t>02.683.580.1-542.000</t>
  </si>
  <si>
    <t>CV DWI JAYA</t>
  </si>
  <si>
    <t>YOGYAKARTA</t>
  </si>
  <si>
    <t>010.007-22.13924681</t>
  </si>
  <si>
    <t>AM 22090028</t>
  </si>
  <si>
    <t>G 1657</t>
  </si>
  <si>
    <t>010.007-22.13924682</t>
  </si>
  <si>
    <t>AM 22090029</t>
  </si>
  <si>
    <t>KO 1658</t>
  </si>
  <si>
    <t>010.007-22.13924683</t>
  </si>
  <si>
    <t>AM 22090030</t>
  </si>
  <si>
    <t>KO 1661</t>
  </si>
  <si>
    <t>010.007-22.13924684</t>
  </si>
  <si>
    <t>AM 22090031</t>
  </si>
  <si>
    <t>G 1570</t>
  </si>
  <si>
    <t>010.007-22.13924685</t>
  </si>
  <si>
    <t>AM 22090032</t>
  </si>
  <si>
    <t>KO 0723</t>
  </si>
  <si>
    <t>010.007-22.13924686</t>
  </si>
  <si>
    <t>AM 22090033</t>
  </si>
  <si>
    <t>G 1575</t>
  </si>
  <si>
    <t>010.007-22.13924687</t>
  </si>
  <si>
    <t>AM 22090034</t>
  </si>
  <si>
    <t>N 1717</t>
  </si>
  <si>
    <t>010.007-22.13924688</t>
  </si>
  <si>
    <t>AM 22090035</t>
  </si>
  <si>
    <t>KO 1584</t>
  </si>
  <si>
    <t>010.007-22.13924689</t>
  </si>
  <si>
    <t>AM 22090036</t>
  </si>
  <si>
    <t>KO 1757</t>
  </si>
  <si>
    <t>010.007-22.13924690</t>
  </si>
  <si>
    <t>AM 22090037</t>
  </si>
  <si>
    <t>KO 1723</t>
  </si>
  <si>
    <t>010.007-22.13924691</t>
  </si>
  <si>
    <t>AM 22090038</t>
  </si>
  <si>
    <t>KO 1724</t>
  </si>
  <si>
    <t>010.007-22.13924692</t>
  </si>
  <si>
    <t>AM 22090039</t>
  </si>
  <si>
    <t>KO 1758</t>
  </si>
  <si>
    <t>42.884.805.5-501.000</t>
  </si>
  <si>
    <t>CV SINAR CAHAYA NIRMALA</t>
  </si>
  <si>
    <t>BREBES</t>
  </si>
  <si>
    <t>010.007-22.13924693</t>
  </si>
  <si>
    <t>AM 22090040</t>
  </si>
  <si>
    <t>KO 1691</t>
  </si>
  <si>
    <t>010.007-22.13924694</t>
  </si>
  <si>
    <t>AM 22090137</t>
  </si>
  <si>
    <t>KO 1563</t>
  </si>
  <si>
    <t>010.007-22.13924695</t>
  </si>
  <si>
    <t>AM 22080236</t>
  </si>
  <si>
    <t>KO 0922</t>
  </si>
  <si>
    <t>SAHABAT BARU</t>
  </si>
  <si>
    <t>PARAKAN</t>
  </si>
  <si>
    <t>AM 22080237</t>
  </si>
  <si>
    <t>KO 0806 0808 0725</t>
  </si>
  <si>
    <t>MERPATI</t>
  </si>
  <si>
    <t>MALANG</t>
  </si>
  <si>
    <t>AM 22080238</t>
  </si>
  <si>
    <t>G 0854</t>
  </si>
  <si>
    <t>AGUNG JAYA</t>
  </si>
  <si>
    <t>TUBAN</t>
  </si>
  <si>
    <t>AM 22080239</t>
  </si>
  <si>
    <t>N 0856 1511 1519</t>
  </si>
  <si>
    <t>PUTRA MURIA</t>
  </si>
  <si>
    <t>PATI</t>
  </si>
  <si>
    <t>AM 22080240</t>
  </si>
  <si>
    <t>G 0857</t>
  </si>
  <si>
    <t>WINARTI</t>
  </si>
  <si>
    <t>AM 22080241</t>
  </si>
  <si>
    <t>G 0860 0940 1532</t>
  </si>
  <si>
    <t>SAHID</t>
  </si>
  <si>
    <t>KUDUS</t>
  </si>
  <si>
    <t>AM 22080242</t>
  </si>
  <si>
    <t>KO 0861 1508 1710</t>
  </si>
  <si>
    <t>PANTES</t>
  </si>
  <si>
    <t>BANTUL</t>
  </si>
  <si>
    <t>AM 22080243</t>
  </si>
  <si>
    <t>KO 0901 0925 1653</t>
  </si>
  <si>
    <t>MEMORY</t>
  </si>
  <si>
    <t>BATANG</t>
  </si>
  <si>
    <t>AM 22080244</t>
  </si>
  <si>
    <t>N 0902</t>
  </si>
  <si>
    <t>RATNA</t>
  </si>
  <si>
    <t>AM 22080245</t>
  </si>
  <si>
    <t>KO 0910 0862 0981</t>
  </si>
  <si>
    <t>METRO JAYA</t>
  </si>
  <si>
    <t>KROYA</t>
  </si>
  <si>
    <t>AM 22080246</t>
  </si>
  <si>
    <t>N 0914 0926 0951</t>
  </si>
  <si>
    <t>IVONE</t>
  </si>
  <si>
    <t>BUMIAYU</t>
  </si>
  <si>
    <t>AM 22080247</t>
  </si>
  <si>
    <t>G 0921 1503 0961</t>
  </si>
  <si>
    <t>PUAS</t>
  </si>
  <si>
    <t>AM 22080248</t>
  </si>
  <si>
    <t>N 0922</t>
  </si>
  <si>
    <t>MIDANGAN</t>
  </si>
  <si>
    <t>BANJARNEGARA</t>
  </si>
  <si>
    <t>AM 22080249</t>
  </si>
  <si>
    <t>G 0924</t>
  </si>
  <si>
    <t>SARJI</t>
  </si>
  <si>
    <t>PURWODADI</t>
  </si>
  <si>
    <t>AM 22080250</t>
  </si>
  <si>
    <t>KO 351 352</t>
  </si>
  <si>
    <t>SBM</t>
  </si>
  <si>
    <t>SEMARANG</t>
  </si>
  <si>
    <t>AM 22090041</t>
  </si>
  <si>
    <t>KO 0913 0703 0811</t>
  </si>
  <si>
    <t>ANEKA</t>
  </si>
  <si>
    <t>AM 22090042</t>
  </si>
  <si>
    <t>KO 0927 0942 0954</t>
  </si>
  <si>
    <t>TELADAN</t>
  </si>
  <si>
    <t>TEGAL</t>
  </si>
  <si>
    <t>AM 22090043</t>
  </si>
  <si>
    <t>KO 0932 0941 0893</t>
  </si>
  <si>
    <t>PERDANA</t>
  </si>
  <si>
    <t>AM 22090044</t>
  </si>
  <si>
    <t>G 0933 1535</t>
  </si>
  <si>
    <t>PUKAT MAS</t>
  </si>
  <si>
    <t>AMBARAWA</t>
  </si>
  <si>
    <t>AM 22090045</t>
  </si>
  <si>
    <t>G 0863</t>
  </si>
  <si>
    <t>A4</t>
  </si>
  <si>
    <t>AM 22090046</t>
  </si>
  <si>
    <t>KO 0864 1752</t>
  </si>
  <si>
    <t>MITRA</t>
  </si>
  <si>
    <t>AM 22090047</t>
  </si>
  <si>
    <t>N 0865</t>
  </si>
  <si>
    <t>CAHAYA</t>
  </si>
  <si>
    <t>WANGON</t>
  </si>
  <si>
    <t>AM 22090048</t>
  </si>
  <si>
    <t>KO 0866 0877 0946</t>
  </si>
  <si>
    <t>SUKSES MAKMUR</t>
  </si>
  <si>
    <t>COMAL</t>
  </si>
  <si>
    <t>AM 22090049</t>
  </si>
  <si>
    <t>KO 0933 0956 1545</t>
  </si>
  <si>
    <t>SUKSES</t>
  </si>
  <si>
    <t>SALATIGA</t>
  </si>
  <si>
    <t>AM 22090050</t>
  </si>
  <si>
    <t>KO 0934 0988 1716</t>
  </si>
  <si>
    <t>SUMBER BUKIT</t>
  </si>
  <si>
    <t>AM 22090051</t>
  </si>
  <si>
    <t>N 0935 1514 0975</t>
  </si>
  <si>
    <t>SIDU</t>
  </si>
  <si>
    <t>AM 22090052</t>
  </si>
  <si>
    <t>KO 0867 0876 0944</t>
  </si>
  <si>
    <t>SISWA</t>
  </si>
  <si>
    <t>MUNTILAN</t>
  </si>
  <si>
    <t>AM 22090053</t>
  </si>
  <si>
    <t>KO 0870 0963 1531</t>
  </si>
  <si>
    <t>INDOFOTOCOPY</t>
  </si>
  <si>
    <t>AM 22090054</t>
  </si>
  <si>
    <t>G 0871</t>
  </si>
  <si>
    <t>TALENTA</t>
  </si>
  <si>
    <t>UNGARAN</t>
  </si>
  <si>
    <t>AM 22090055</t>
  </si>
  <si>
    <t>G 0874 1678</t>
  </si>
  <si>
    <t>SASA</t>
  </si>
  <si>
    <t>BOJONEGORO</t>
  </si>
  <si>
    <t>AM 22090056</t>
  </si>
  <si>
    <t>G 0878 1714</t>
  </si>
  <si>
    <t>AF TOYS</t>
  </si>
  <si>
    <t>KENDAL</t>
  </si>
  <si>
    <t>AM 22090057</t>
  </si>
  <si>
    <t>KO 0879 1536 1557</t>
  </si>
  <si>
    <t>MUDA JAYA</t>
  </si>
  <si>
    <t>PURWOREJO</t>
  </si>
  <si>
    <t>AM 22090058</t>
  </si>
  <si>
    <t>KO 0880 1548</t>
  </si>
  <si>
    <t>KONDANG</t>
  </si>
  <si>
    <t>TEMANGGUNG</t>
  </si>
  <si>
    <t>AM 22090059</t>
  </si>
  <si>
    <t>KO 0936 1577 1725</t>
  </si>
  <si>
    <t>EKARIA</t>
  </si>
  <si>
    <t>AM 22090060</t>
  </si>
  <si>
    <t>N 0937</t>
  </si>
  <si>
    <t>BAPAK IRAWAN</t>
  </si>
  <si>
    <t>AM 22090061</t>
  </si>
  <si>
    <t>N 0938 0970 1688</t>
  </si>
  <si>
    <t>PRESTASI</t>
  </si>
  <si>
    <t>AJIBARANG</t>
  </si>
  <si>
    <t>AM 22090062</t>
  </si>
  <si>
    <t>KO 0939 1564 1674</t>
  </si>
  <si>
    <t>AM 22090063</t>
  </si>
  <si>
    <t>KO 0943</t>
  </si>
  <si>
    <t>OBRAL</t>
  </si>
  <si>
    <t>CILACAP</t>
  </si>
  <si>
    <t>AM 22090064</t>
  </si>
  <si>
    <t>KO 0947</t>
  </si>
  <si>
    <t>MURNI SPORT</t>
  </si>
  <si>
    <t>AM 22090065</t>
  </si>
  <si>
    <t>G 0948</t>
  </si>
  <si>
    <t>SINAR BHAKTI</t>
  </si>
  <si>
    <t>AM 22090066</t>
  </si>
  <si>
    <t>G 0949</t>
  </si>
  <si>
    <t>AM 22090067</t>
  </si>
  <si>
    <t>N 0950 0895</t>
  </si>
  <si>
    <t>MEGARIA</t>
  </si>
  <si>
    <t>AM 22090068</t>
  </si>
  <si>
    <t>KO 1502 0898 1509</t>
  </si>
  <si>
    <t>AM 22090069</t>
  </si>
  <si>
    <t>KO 1504</t>
  </si>
  <si>
    <t>BARU CUTE</t>
  </si>
  <si>
    <t>AM 22090070</t>
  </si>
  <si>
    <t>N 0952</t>
  </si>
  <si>
    <t>HAPPY SUMPIUH</t>
  </si>
  <si>
    <t>BANYUMAS</t>
  </si>
  <si>
    <t>AM 22090071</t>
  </si>
  <si>
    <t>G 0955</t>
  </si>
  <si>
    <t>LIEZ</t>
  </si>
  <si>
    <t>MAGELANG</t>
  </si>
  <si>
    <t>AM 22090072</t>
  </si>
  <si>
    <t>G 0882 0985 1547</t>
  </si>
  <si>
    <t>AL ULYA</t>
  </si>
  <si>
    <t>AM 22090073</t>
  </si>
  <si>
    <t>G 0883 0888 1550</t>
  </si>
  <si>
    <t>LARIS BARU</t>
  </si>
  <si>
    <t>AM 22090074</t>
  </si>
  <si>
    <t>G 0884</t>
  </si>
  <si>
    <t>NIKI SAE</t>
  </si>
  <si>
    <t>AM 22090075</t>
  </si>
  <si>
    <t>G 0886</t>
  </si>
  <si>
    <t>REJEKI (WINDA)</t>
  </si>
  <si>
    <t>AM 22090076</t>
  </si>
  <si>
    <t>G 0887</t>
  </si>
  <si>
    <t>BAHTERA</t>
  </si>
  <si>
    <t>AM 22090077</t>
  </si>
  <si>
    <t>KO 0889</t>
  </si>
  <si>
    <t>METRO</t>
  </si>
  <si>
    <t>AM 22090078</t>
  </si>
  <si>
    <t>KO 0890</t>
  </si>
  <si>
    <t>BASA</t>
  </si>
  <si>
    <t>AM 22090079</t>
  </si>
  <si>
    <t>KO 0892 0897 0980</t>
  </si>
  <si>
    <t>SINKONG</t>
  </si>
  <si>
    <t>AM 22090080</t>
  </si>
  <si>
    <t>N 0896</t>
  </si>
  <si>
    <t>D R</t>
  </si>
  <si>
    <t>AM 22090081</t>
  </si>
  <si>
    <t>KO 0899 0957 1529</t>
  </si>
  <si>
    <t>MEDIA</t>
  </si>
  <si>
    <t>AM 22090082</t>
  </si>
  <si>
    <t>KO 0900 1512 0982</t>
  </si>
  <si>
    <t>AM 22090083</t>
  </si>
  <si>
    <t>G 1506</t>
  </si>
  <si>
    <t>JESSICA</t>
  </si>
  <si>
    <t>TASIKMALAYA</t>
  </si>
  <si>
    <t>AM 22090084</t>
  </si>
  <si>
    <t>KO 0959 1574 1692</t>
  </si>
  <si>
    <t>AM 22090085</t>
  </si>
  <si>
    <t>G 0962 0969 1525</t>
  </si>
  <si>
    <t>RINGAN</t>
  </si>
  <si>
    <t>AM 22090086</t>
  </si>
  <si>
    <t>KO 0966 1522 1656</t>
  </si>
  <si>
    <t>AM 22090087</t>
  </si>
  <si>
    <t>N 1510</t>
  </si>
  <si>
    <t>AWAL MANDIRI</t>
  </si>
  <si>
    <t>SRAGEN</t>
  </si>
  <si>
    <t>AM 22090088</t>
  </si>
  <si>
    <t>G 1515</t>
  </si>
  <si>
    <t>ARUM BARU</t>
  </si>
  <si>
    <t>AM 22090089</t>
  </si>
  <si>
    <t>G 1516</t>
  </si>
  <si>
    <t>PRIMA</t>
  </si>
  <si>
    <t>MADIUN</t>
  </si>
  <si>
    <t>AM 22090090</t>
  </si>
  <si>
    <t>N 1517 1651</t>
  </si>
  <si>
    <t>MERDEKA</t>
  </si>
  <si>
    <t>BOYOLALI</t>
  </si>
  <si>
    <t>AM 22090091</t>
  </si>
  <si>
    <t>N 0971</t>
  </si>
  <si>
    <t>AL HAMIDI</t>
  </si>
  <si>
    <t>JEPARA</t>
  </si>
  <si>
    <t>AM 22090092</t>
  </si>
  <si>
    <t>G 0972 1573 1576</t>
  </si>
  <si>
    <t>MITRA KAMPUS</t>
  </si>
  <si>
    <t>AM 22090093</t>
  </si>
  <si>
    <t>N 0976</t>
  </si>
  <si>
    <t>ABC</t>
  </si>
  <si>
    <t>AM 22090094</t>
  </si>
  <si>
    <t>KO 0978</t>
  </si>
  <si>
    <t>KURNIA</t>
  </si>
  <si>
    <t>AM 22090095</t>
  </si>
  <si>
    <t>N 0983</t>
  </si>
  <si>
    <t>AM 22090096</t>
  </si>
  <si>
    <t>G 1518</t>
  </si>
  <si>
    <t>AULIA</t>
  </si>
  <si>
    <t>CARUBAN</t>
  </si>
  <si>
    <t>AM 22090097</t>
  </si>
  <si>
    <t>KO 1523 0986 1527</t>
  </si>
  <si>
    <t>AM 22090098</t>
  </si>
  <si>
    <t>G 0987</t>
  </si>
  <si>
    <t>TRISNO</t>
  </si>
  <si>
    <t>AM 22090099</t>
  </si>
  <si>
    <t>KO 1526</t>
  </si>
  <si>
    <t>AM 22090100</t>
  </si>
  <si>
    <t>KO 1533 1537 1549</t>
  </si>
  <si>
    <t>AM 22090101</t>
  </si>
  <si>
    <t>N 1534</t>
  </si>
  <si>
    <t>BRUK MENCENG</t>
  </si>
  <si>
    <t>PURBALINGGA</t>
  </si>
  <si>
    <t>AM 22090102</t>
  </si>
  <si>
    <t>G 0992 1544 1662</t>
  </si>
  <si>
    <t>AM 22090103</t>
  </si>
  <si>
    <t>G 0995 1708</t>
  </si>
  <si>
    <t>MANGGALAM</t>
  </si>
  <si>
    <t>SUKOHARJO</t>
  </si>
  <si>
    <t>AM 22090104</t>
  </si>
  <si>
    <t>G 0996 1671</t>
  </si>
  <si>
    <t>AZIS</t>
  </si>
  <si>
    <t>KARANGANYAR</t>
  </si>
  <si>
    <t>AM 22090105</t>
  </si>
  <si>
    <t>H 0300</t>
  </si>
  <si>
    <t>AGUSTINE</t>
  </si>
  <si>
    <t>AM 22090106</t>
  </si>
  <si>
    <t>KO 0702 0813 0819</t>
  </si>
  <si>
    <t>LANCAR</t>
  </si>
  <si>
    <t>AM 22090107</t>
  </si>
  <si>
    <t>N 401 - 405</t>
  </si>
  <si>
    <t>SILVIA</t>
  </si>
  <si>
    <t>AM 22090108</t>
  </si>
  <si>
    <t>KO 0809 0810</t>
  </si>
  <si>
    <t>BINA ILMU</t>
  </si>
  <si>
    <t>BATU</t>
  </si>
  <si>
    <t>AM 22090109</t>
  </si>
  <si>
    <t>KO 0923 0925</t>
  </si>
  <si>
    <t>AM 22090110</t>
  </si>
  <si>
    <t>KO 0924</t>
  </si>
  <si>
    <t>AM 22090111</t>
  </si>
  <si>
    <t>KO 0704 0707 0816</t>
  </si>
  <si>
    <t>AM 22090112</t>
  </si>
  <si>
    <t>KO 0705 0706 0708</t>
  </si>
  <si>
    <t>AM 22090113</t>
  </si>
  <si>
    <t>KO 0814 0712 0718</t>
  </si>
  <si>
    <t>AM 22090114</t>
  </si>
  <si>
    <t>KO 0815</t>
  </si>
  <si>
    <t>SUKSES 2</t>
  </si>
  <si>
    <t>AM 22090115</t>
  </si>
  <si>
    <t>KO 0817 0711 0719</t>
  </si>
  <si>
    <t>DIAN ILMU</t>
  </si>
  <si>
    <t>AM 22090116</t>
  </si>
  <si>
    <t>KO 0710 0715 0721</t>
  </si>
  <si>
    <t>SIANA (PECINAN)</t>
  </si>
  <si>
    <t>AM 22090117</t>
  </si>
  <si>
    <t>KO 0818 0820 0724</t>
  </si>
  <si>
    <t>MANGGALA SAKTI</t>
  </si>
  <si>
    <t>AM 22090118</t>
  </si>
  <si>
    <t>KO 1552</t>
  </si>
  <si>
    <t>RITA</t>
  </si>
  <si>
    <t>AM 22090119</t>
  </si>
  <si>
    <t>G 1553</t>
  </si>
  <si>
    <t>BERKAH</t>
  </si>
  <si>
    <t>AM 22090120</t>
  </si>
  <si>
    <t>G 1554 1555</t>
  </si>
  <si>
    <t>CAHAYA SISWA</t>
  </si>
  <si>
    <t>PARE</t>
  </si>
  <si>
    <t>AM 22090121</t>
  </si>
  <si>
    <t>KO 1556 1707 1685</t>
  </si>
  <si>
    <t>AM 22090122</t>
  </si>
  <si>
    <t>KO 1539 1546 1654</t>
  </si>
  <si>
    <t>KUTOARJO</t>
  </si>
  <si>
    <t>AM 22090123</t>
  </si>
  <si>
    <t>KO 1540 1655 1676</t>
  </si>
  <si>
    <t>SINAR KONDANG</t>
  </si>
  <si>
    <t>AM 22090124</t>
  </si>
  <si>
    <t>N 1541 1567 1689</t>
  </si>
  <si>
    <t>NAJIH</t>
  </si>
  <si>
    <t>AM 22090125</t>
  </si>
  <si>
    <t>KO 1543 0717</t>
  </si>
  <si>
    <t>SCORPIO</t>
  </si>
  <si>
    <t>AM 22090126</t>
  </si>
  <si>
    <t>KO 0713 0714 0727</t>
  </si>
  <si>
    <t>AM 22090127</t>
  </si>
  <si>
    <t>N 1558 1704</t>
  </si>
  <si>
    <t>AM 22090128</t>
  </si>
  <si>
    <t>N 1559</t>
  </si>
  <si>
    <t>DHIAN</t>
  </si>
  <si>
    <t>AM 22090129</t>
  </si>
  <si>
    <t>KO 1560</t>
  </si>
  <si>
    <t>LESTARI ADHI</t>
  </si>
  <si>
    <t>AM 22090130</t>
  </si>
  <si>
    <t>KO 1561 1664 1681</t>
  </si>
  <si>
    <t>AM 22090131</t>
  </si>
  <si>
    <t>G 1652</t>
  </si>
  <si>
    <t>WIJAYA SIDOMUKTI</t>
  </si>
  <si>
    <t>AM 22090132</t>
  </si>
  <si>
    <t>G 1659 1572</t>
  </si>
  <si>
    <t>AM 22090133</t>
  </si>
  <si>
    <t>G 1660 1571</t>
  </si>
  <si>
    <t>AM 22090134</t>
  </si>
  <si>
    <t>G 1663 1583</t>
  </si>
  <si>
    <t>AM 22090135</t>
  </si>
  <si>
    <t>KO 1665 1578</t>
  </si>
  <si>
    <t>AM 22090136</t>
  </si>
  <si>
    <t>KO 1562 1690</t>
  </si>
  <si>
    <t>AM 22090138</t>
  </si>
  <si>
    <t>KO 1565 1701</t>
  </si>
  <si>
    <t>AM 22090139</t>
  </si>
  <si>
    <t>KO 0716 0720</t>
  </si>
  <si>
    <t>2 4</t>
  </si>
  <si>
    <t>AM 22090140</t>
  </si>
  <si>
    <t>N 1702</t>
  </si>
  <si>
    <t>MADONA</t>
  </si>
  <si>
    <t>AM 22090141</t>
  </si>
  <si>
    <t>G 1703</t>
  </si>
  <si>
    <t>AM 22090142</t>
  </si>
  <si>
    <t>G 1705</t>
  </si>
  <si>
    <t>TRIO PLAZA</t>
  </si>
  <si>
    <t>AM 22090143</t>
  </si>
  <si>
    <t>KO 1666</t>
  </si>
  <si>
    <t>PROGO</t>
  </si>
  <si>
    <t>AM 22090144</t>
  </si>
  <si>
    <t>N 1667</t>
  </si>
  <si>
    <t>TOP</t>
  </si>
  <si>
    <t>AM 22090145</t>
  </si>
  <si>
    <t>G 1668</t>
  </si>
  <si>
    <t>AM 22090146</t>
  </si>
  <si>
    <t>G 1669 1680 1581</t>
  </si>
  <si>
    <t>A R</t>
  </si>
  <si>
    <t>AM 22090147</t>
  </si>
  <si>
    <t>N 1672</t>
  </si>
  <si>
    <t>AM 22090148</t>
  </si>
  <si>
    <t>KO 1673 1675 1589</t>
  </si>
  <si>
    <t>AM 22090149</t>
  </si>
  <si>
    <t>G 1677 1592</t>
  </si>
  <si>
    <t>AM 22090150</t>
  </si>
  <si>
    <t>KO 1679 1686 1582</t>
  </si>
  <si>
    <t>AM 22090151</t>
  </si>
  <si>
    <t>N 1682 1599</t>
  </si>
  <si>
    <t>ARTHA JAYA</t>
  </si>
  <si>
    <t>AM 22090152</t>
  </si>
  <si>
    <t>N 1683</t>
  </si>
  <si>
    <t>AM 22090153</t>
  </si>
  <si>
    <t>KO 1569 1585 1590</t>
  </si>
  <si>
    <t>AM 22090154</t>
  </si>
  <si>
    <t>KO 1711</t>
  </si>
  <si>
    <t>AM 22090155</t>
  </si>
  <si>
    <t>KO 1712 1722</t>
  </si>
  <si>
    <t>AM 22090156</t>
  </si>
  <si>
    <t>KO 1713</t>
  </si>
  <si>
    <t>AM 22090157</t>
  </si>
  <si>
    <t>N 1715</t>
  </si>
  <si>
    <t>SANDI</t>
  </si>
  <si>
    <t>CIREBON</t>
  </si>
  <si>
    <t>AM 22090158</t>
  </si>
  <si>
    <t>KO 1687</t>
  </si>
  <si>
    <t>AM 22090159</t>
  </si>
  <si>
    <t>KO 1579 1596</t>
  </si>
  <si>
    <t>ENAM</t>
  </si>
  <si>
    <t>AM 22090160</t>
  </si>
  <si>
    <t>KO 1580</t>
  </si>
  <si>
    <t>AM 22090161</t>
  </si>
  <si>
    <t>G 1693</t>
  </si>
  <si>
    <t>BAROKAH SWALAYAN</t>
  </si>
  <si>
    <t>SLAWI</t>
  </si>
  <si>
    <t>AM 22090162</t>
  </si>
  <si>
    <t>KO 1753 1754</t>
  </si>
  <si>
    <t>BANJARAN PERMAI</t>
  </si>
  <si>
    <t>AM 22090163</t>
  </si>
  <si>
    <t>KO 1755 1720</t>
  </si>
  <si>
    <t>AM 22090164</t>
  </si>
  <si>
    <t>KO 1756</t>
  </si>
  <si>
    <t>AM 22090165</t>
  </si>
  <si>
    <t>KO 1764 1598</t>
  </si>
  <si>
    <t>AM 22090166</t>
  </si>
  <si>
    <t>N 1586</t>
  </si>
  <si>
    <t>KOJA</t>
  </si>
  <si>
    <t>AM 22090167</t>
  </si>
  <si>
    <t>N 1587</t>
  </si>
  <si>
    <t>TIRTA AYU</t>
  </si>
  <si>
    <t>AM 22090168</t>
  </si>
  <si>
    <t>KO 1588</t>
  </si>
  <si>
    <t>RAJA MURAH</t>
  </si>
  <si>
    <t>AM 22090169</t>
  </si>
  <si>
    <t>N 1593</t>
  </si>
  <si>
    <t>AM 22090170</t>
  </si>
  <si>
    <t>KO 1595</t>
  </si>
  <si>
    <t>AM 22090171</t>
  </si>
  <si>
    <t>KO 1721</t>
  </si>
  <si>
    <t>AM 22090172</t>
  </si>
  <si>
    <t>G 1719</t>
  </si>
  <si>
    <t>AM 22090173</t>
  </si>
  <si>
    <t>UTN/H</t>
  </si>
  <si>
    <t>CASH</t>
  </si>
  <si>
    <t>AM 22090174</t>
  </si>
  <si>
    <t>UTN/KO</t>
  </si>
  <si>
    <t>HANSA</t>
  </si>
  <si>
    <t>AM 22090175</t>
  </si>
  <si>
    <t>AM 22090176</t>
  </si>
  <si>
    <t>AM 22090177</t>
  </si>
  <si>
    <t>AM 22090178</t>
  </si>
  <si>
    <t>AM 22090179</t>
  </si>
  <si>
    <t>AM 22090180</t>
  </si>
  <si>
    <t>AM 22090181</t>
  </si>
  <si>
    <t>AM 22090182</t>
  </si>
  <si>
    <t>AM 22090183</t>
  </si>
  <si>
    <t>AM 22090184</t>
  </si>
  <si>
    <t>AM 22090185</t>
  </si>
  <si>
    <t>AM 22090186</t>
  </si>
  <si>
    <t>AM 22090187</t>
  </si>
  <si>
    <t>AM 22090188</t>
  </si>
  <si>
    <t>AM 22090189</t>
  </si>
  <si>
    <t>AM 22090190</t>
  </si>
  <si>
    <t xml:space="preserve">PENJUALAN </t>
  </si>
  <si>
    <t>PENJUALAN FAKTUR</t>
  </si>
  <si>
    <t>PENJUALAN DI GUNGGUNG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</si>
</sst>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9" formatCode="_(* #,##0_);_(* \(#,##0\);_(* &quot;-&quot;_);_(@_)"/>
    <numFmt numFmtId="170" formatCode="[$-13809]dd/mm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3" fontId="2" fillId="0" borderId="1" xfId="0" applyNumberFormat="1" applyFont="1" applyBorder="1"/>
    <xf numFmtId="0" fontId="0" fillId="0" borderId="0" xfId="0" applyFont="1" applyFill="1" applyBorder="1" applyAlignment="1"/>
    <xf numFmtId="3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3" fontId="0" fillId="0" borderId="0" xfId="0" applyNumberFormat="1" applyFont="1" applyFill="1" applyBorder="1" applyAlignment="1"/>
    <xf numFmtId="3" fontId="2" fillId="0" borderId="2" xfId="0" applyNumberFormat="1" applyFont="1" applyFill="1" applyBorder="1" applyAlignment="1"/>
    <xf numFmtId="0" fontId="0" fillId="0" borderId="0" xfId="0" applyFont="1" applyBorder="1" applyAlignment="1">
      <alignment horizontal="center" vertical="center"/>
    </xf>
    <xf numFmtId="41" fontId="3" fillId="0" borderId="0" xfId="1" applyNumberFormat="1" applyFont="1" applyFill="1" applyBorder="1" applyAlignment="1"/>
    <xf numFmtId="4" fontId="3" fillId="0" borderId="0" xfId="1" applyNumberFormat="1" applyFont="1" applyFill="1" applyBorder="1" applyAlignment="1"/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170" fontId="0" fillId="0" borderId="0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0" borderId="0" xfId="0" applyFont="1" applyBorder="1" applyAlignment="1"/>
    <xf numFmtId="170" fontId="0" fillId="0" borderId="0" xfId="0" applyNumberFormat="1" applyFont="1" applyBorder="1" applyAlignment="1"/>
    <xf numFmtId="170" fontId="0" fillId="0" borderId="0" xfId="0" applyNumberFormat="1" applyFont="1" applyFill="1" applyBorder="1" applyAlignment="1"/>
    <xf numFmtId="0" fontId="3" fillId="0" borderId="0" xfId="0" quotePrefix="1" applyFont="1" applyFill="1" applyBorder="1" applyAlignment="1">
      <alignment vertical="center"/>
    </xf>
    <xf numFmtId="0" fontId="3" fillId="0" borderId="0" xfId="0" applyFont="1" applyBorder="1" applyAlignment="1"/>
    <xf numFmtId="170" fontId="3" fillId="0" borderId="0" xfId="0" applyNumberFormat="1" applyFont="1" applyFill="1" applyBorder="1" applyAlignment="1"/>
    <xf numFmtId="4" fontId="3" fillId="0" borderId="0" xfId="1" applyNumberFormat="1" applyFont="1" applyFill="1" applyBorder="1" applyAlignment="1">
      <alignment vertical="center"/>
    </xf>
    <xf numFmtId="0" fontId="0" fillId="0" borderId="0" xfId="0" quotePrefix="1" applyFont="1" applyFill="1" applyBorder="1" applyAlignment="1"/>
    <xf numFmtId="0" fontId="3" fillId="0" borderId="0" xfId="0" applyFont="1" applyFill="1" applyBorder="1" applyAlignment="1">
      <alignment vertical="center"/>
    </xf>
    <xf numFmtId="41" fontId="2" fillId="0" borderId="1" xfId="0" applyNumberFormat="1" applyFont="1" applyBorder="1"/>
    <xf numFmtId="169" fontId="0" fillId="0" borderId="0" xfId="0" applyNumberFormat="1" applyFont="1" applyFill="1" applyBorder="1" applyAlignment="1"/>
    <xf numFmtId="0" fontId="0" fillId="0" borderId="0" xfId="0" applyFont="1" applyBorder="1"/>
    <xf numFmtId="3" fontId="0" fillId="0" borderId="0" xfId="0" applyNumberFormat="1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7"/>
  <sheetViews>
    <sheetView tabSelected="1" topLeftCell="A69" workbookViewId="0">
      <selection activeCell="A81" sqref="A81"/>
    </sheetView>
  </sheetViews>
  <sheetFormatPr defaultRowHeight="15" x14ac:dyDescent="0.25"/>
  <cols>
    <col min="1" max="1" width="5.7109375" style="34" customWidth="1"/>
    <col min="8" max="8" width="10.7109375" bestFit="1" customWidth="1"/>
    <col min="9" max="9" width="11.5703125" bestFit="1" customWidth="1"/>
    <col min="10" max="10" width="13.7109375" style="3" bestFit="1" customWidth="1"/>
    <col min="11" max="11" width="12.7109375" style="3" bestFit="1" customWidth="1"/>
    <col min="12" max="12" width="14.28515625" bestFit="1" customWidth="1"/>
    <col min="17" max="17" width="12.7109375" customWidth="1"/>
  </cols>
  <sheetData>
    <row r="1" spans="1:19" s="4" customFormat="1" x14ac:dyDescent="0.25">
      <c r="A1" s="33" t="s">
        <v>191</v>
      </c>
      <c r="J1" s="5" t="s">
        <v>192</v>
      </c>
      <c r="K1" s="5" t="s">
        <v>193</v>
      </c>
    </row>
    <row r="2" spans="1:19" x14ac:dyDescent="0.25">
      <c r="B2" s="1" t="s">
        <v>0</v>
      </c>
      <c r="C2" s="1" t="s">
        <v>1</v>
      </c>
      <c r="D2" s="1" t="s">
        <v>2</v>
      </c>
      <c r="E2" s="1" t="s">
        <v>3</v>
      </c>
      <c r="F2" s="1">
        <v>9</v>
      </c>
      <c r="G2" s="1">
        <v>2022</v>
      </c>
      <c r="H2" s="1" t="s">
        <v>4</v>
      </c>
      <c r="I2" s="1">
        <v>1</v>
      </c>
      <c r="J2" s="2">
        <v>127111135</v>
      </c>
      <c r="K2" s="2">
        <v>13982224</v>
      </c>
      <c r="L2" s="1">
        <v>0</v>
      </c>
      <c r="M2" s="1" t="s">
        <v>5</v>
      </c>
      <c r="N2" s="1" t="s">
        <v>6</v>
      </c>
      <c r="O2" s="1" t="s">
        <v>5</v>
      </c>
      <c r="P2" s="1" t="s">
        <v>7</v>
      </c>
      <c r="Q2" s="1" t="s">
        <v>8</v>
      </c>
      <c r="R2" s="1" t="s">
        <v>7</v>
      </c>
      <c r="S2" s="1"/>
    </row>
    <row r="3" spans="1:19" x14ac:dyDescent="0.25">
      <c r="B3" s="1" t="s">
        <v>0</v>
      </c>
      <c r="C3" s="1" t="s">
        <v>1</v>
      </c>
      <c r="D3" s="1" t="s">
        <v>9</v>
      </c>
      <c r="E3" s="1" t="s">
        <v>3</v>
      </c>
      <c r="F3" s="1">
        <v>9</v>
      </c>
      <c r="G3" s="1">
        <v>2022</v>
      </c>
      <c r="H3" s="1" t="s">
        <v>4</v>
      </c>
      <c r="I3" s="1">
        <v>1</v>
      </c>
      <c r="J3" s="2">
        <v>7831610</v>
      </c>
      <c r="K3" s="2">
        <v>861477</v>
      </c>
      <c r="L3" s="1">
        <v>0</v>
      </c>
      <c r="M3" s="1" t="s">
        <v>5</v>
      </c>
      <c r="N3" s="1" t="s">
        <v>6</v>
      </c>
      <c r="O3" s="1" t="s">
        <v>5</v>
      </c>
      <c r="P3" s="1" t="s">
        <v>7</v>
      </c>
      <c r="Q3" s="1" t="s">
        <v>10</v>
      </c>
      <c r="R3" s="1" t="s">
        <v>7</v>
      </c>
      <c r="S3" s="1"/>
    </row>
    <row r="4" spans="1:19" x14ac:dyDescent="0.25">
      <c r="B4" s="1" t="s">
        <v>0</v>
      </c>
      <c r="C4" s="1" t="s">
        <v>1</v>
      </c>
      <c r="D4" s="1" t="s">
        <v>11</v>
      </c>
      <c r="E4" s="1" t="s">
        <v>3</v>
      </c>
      <c r="F4" s="1">
        <v>9</v>
      </c>
      <c r="G4" s="1">
        <v>2022</v>
      </c>
      <c r="H4" s="1" t="s">
        <v>4</v>
      </c>
      <c r="I4" s="1">
        <v>1</v>
      </c>
      <c r="J4" s="2">
        <v>24157037</v>
      </c>
      <c r="K4" s="2">
        <v>2657274</v>
      </c>
      <c r="L4" s="1">
        <v>0</v>
      </c>
      <c r="M4" s="1" t="s">
        <v>5</v>
      </c>
      <c r="N4" s="1" t="s">
        <v>6</v>
      </c>
      <c r="O4" s="1" t="s">
        <v>5</v>
      </c>
      <c r="P4" s="1" t="s">
        <v>7</v>
      </c>
      <c r="Q4" s="1" t="s">
        <v>12</v>
      </c>
      <c r="R4" s="1" t="s">
        <v>7</v>
      </c>
      <c r="S4" s="1"/>
    </row>
    <row r="5" spans="1:19" x14ac:dyDescent="0.25">
      <c r="B5" s="1" t="s">
        <v>0</v>
      </c>
      <c r="C5" s="1" t="s">
        <v>1</v>
      </c>
      <c r="D5" s="1" t="s">
        <v>13</v>
      </c>
      <c r="E5" s="1" t="s">
        <v>3</v>
      </c>
      <c r="F5" s="1">
        <v>9</v>
      </c>
      <c r="G5" s="1">
        <v>2022</v>
      </c>
      <c r="H5" s="1" t="s">
        <v>4</v>
      </c>
      <c r="I5" s="1">
        <v>1</v>
      </c>
      <c r="J5" s="2">
        <v>74110924</v>
      </c>
      <c r="K5" s="2">
        <v>8152201</v>
      </c>
      <c r="L5" s="1">
        <v>0</v>
      </c>
      <c r="M5" s="1" t="s">
        <v>5</v>
      </c>
      <c r="N5" s="1" t="s">
        <v>6</v>
      </c>
      <c r="O5" s="1" t="s">
        <v>5</v>
      </c>
      <c r="P5" s="1" t="s">
        <v>7</v>
      </c>
      <c r="Q5" s="1" t="s">
        <v>14</v>
      </c>
      <c r="R5" s="1" t="s">
        <v>7</v>
      </c>
      <c r="S5" s="1"/>
    </row>
    <row r="6" spans="1:19" x14ac:dyDescent="0.25">
      <c r="B6" s="1" t="s">
        <v>15</v>
      </c>
      <c r="C6" s="1" t="s">
        <v>16</v>
      </c>
      <c r="D6" s="1" t="s">
        <v>17</v>
      </c>
      <c r="E6" s="1" t="s">
        <v>18</v>
      </c>
      <c r="F6" s="1">
        <v>9</v>
      </c>
      <c r="G6" s="1">
        <v>2022</v>
      </c>
      <c r="H6" s="1" t="s">
        <v>4</v>
      </c>
      <c r="I6" s="1">
        <v>1</v>
      </c>
      <c r="J6" s="2">
        <v>29071283</v>
      </c>
      <c r="K6" s="2">
        <v>3197841</v>
      </c>
      <c r="L6" s="1">
        <v>0</v>
      </c>
      <c r="M6" s="1" t="s">
        <v>5</v>
      </c>
      <c r="N6" s="1" t="s">
        <v>6</v>
      </c>
      <c r="O6" s="1" t="s">
        <v>5</v>
      </c>
      <c r="P6" s="1" t="s">
        <v>7</v>
      </c>
      <c r="Q6" s="1" t="s">
        <v>19</v>
      </c>
      <c r="R6" s="1" t="s">
        <v>7</v>
      </c>
      <c r="S6" s="1"/>
    </row>
    <row r="7" spans="1:19" x14ac:dyDescent="0.25">
      <c r="B7" s="1" t="s">
        <v>0</v>
      </c>
      <c r="C7" s="1" t="s">
        <v>1</v>
      </c>
      <c r="D7" s="1" t="s">
        <v>20</v>
      </c>
      <c r="E7" s="1" t="s">
        <v>18</v>
      </c>
      <c r="F7" s="1">
        <v>9</v>
      </c>
      <c r="G7" s="1">
        <v>2022</v>
      </c>
      <c r="H7" s="1" t="s">
        <v>4</v>
      </c>
      <c r="I7" s="1">
        <v>1</v>
      </c>
      <c r="J7" s="2">
        <v>7860324</v>
      </c>
      <c r="K7" s="2">
        <v>864635</v>
      </c>
      <c r="L7" s="1">
        <v>0</v>
      </c>
      <c r="M7" s="1" t="s">
        <v>5</v>
      </c>
      <c r="N7" s="1" t="s">
        <v>6</v>
      </c>
      <c r="O7" s="1" t="s">
        <v>5</v>
      </c>
      <c r="P7" s="1" t="s">
        <v>7</v>
      </c>
      <c r="Q7" s="1" t="s">
        <v>21</v>
      </c>
      <c r="R7" s="1" t="s">
        <v>7</v>
      </c>
      <c r="S7" s="1"/>
    </row>
    <row r="8" spans="1:19" x14ac:dyDescent="0.25">
      <c r="B8" s="1" t="s">
        <v>15</v>
      </c>
      <c r="C8" s="1" t="s">
        <v>16</v>
      </c>
      <c r="D8" s="1" t="s">
        <v>22</v>
      </c>
      <c r="E8" s="1" t="s">
        <v>23</v>
      </c>
      <c r="F8" s="1">
        <v>9</v>
      </c>
      <c r="G8" s="1">
        <v>2022</v>
      </c>
      <c r="H8" s="1" t="s">
        <v>4</v>
      </c>
      <c r="I8" s="1">
        <v>1</v>
      </c>
      <c r="J8" s="2">
        <v>2372432</v>
      </c>
      <c r="K8" s="2">
        <v>260967</v>
      </c>
      <c r="L8" s="1">
        <v>0</v>
      </c>
      <c r="M8" s="1" t="s">
        <v>5</v>
      </c>
      <c r="N8" s="1" t="s">
        <v>6</v>
      </c>
      <c r="O8" s="1" t="s">
        <v>5</v>
      </c>
      <c r="P8" s="1" t="s">
        <v>7</v>
      </c>
      <c r="Q8" s="1" t="s">
        <v>24</v>
      </c>
      <c r="R8" s="1" t="s">
        <v>7</v>
      </c>
      <c r="S8" s="1"/>
    </row>
    <row r="9" spans="1:19" x14ac:dyDescent="0.25">
      <c r="B9" s="1" t="s">
        <v>0</v>
      </c>
      <c r="C9" s="1" t="s">
        <v>1</v>
      </c>
      <c r="D9" s="1" t="s">
        <v>25</v>
      </c>
      <c r="E9" s="1" t="s">
        <v>23</v>
      </c>
      <c r="F9" s="1">
        <v>9</v>
      </c>
      <c r="G9" s="1">
        <v>2022</v>
      </c>
      <c r="H9" s="1" t="s">
        <v>4</v>
      </c>
      <c r="I9" s="1">
        <v>1</v>
      </c>
      <c r="J9" s="2">
        <v>18900969</v>
      </c>
      <c r="K9" s="2">
        <v>2079106</v>
      </c>
      <c r="L9" s="1">
        <v>0</v>
      </c>
      <c r="M9" s="1" t="s">
        <v>5</v>
      </c>
      <c r="N9" s="1" t="s">
        <v>6</v>
      </c>
      <c r="O9" s="1" t="s">
        <v>5</v>
      </c>
      <c r="P9" s="1" t="s">
        <v>7</v>
      </c>
      <c r="Q9" s="1" t="s">
        <v>26</v>
      </c>
      <c r="R9" s="1" t="s">
        <v>7</v>
      </c>
      <c r="S9" s="1"/>
    </row>
    <row r="10" spans="1:19" x14ac:dyDescent="0.25">
      <c r="B10" s="1" t="s">
        <v>15</v>
      </c>
      <c r="C10" s="1" t="s">
        <v>16</v>
      </c>
      <c r="D10" s="1" t="s">
        <v>27</v>
      </c>
      <c r="E10" s="1" t="s">
        <v>28</v>
      </c>
      <c r="F10" s="1">
        <v>9</v>
      </c>
      <c r="G10" s="1">
        <v>2022</v>
      </c>
      <c r="H10" s="1" t="s">
        <v>4</v>
      </c>
      <c r="I10" s="1">
        <v>1</v>
      </c>
      <c r="J10" s="2">
        <v>2530594</v>
      </c>
      <c r="K10" s="2">
        <v>278365</v>
      </c>
      <c r="L10" s="1">
        <v>0</v>
      </c>
      <c r="M10" s="1" t="s">
        <v>5</v>
      </c>
      <c r="N10" s="1" t="s">
        <v>6</v>
      </c>
      <c r="O10" s="1" t="s">
        <v>5</v>
      </c>
      <c r="P10" s="1" t="s">
        <v>7</v>
      </c>
      <c r="Q10" s="1" t="s">
        <v>29</v>
      </c>
      <c r="R10" s="1" t="s">
        <v>7</v>
      </c>
      <c r="S10" s="1"/>
    </row>
    <row r="11" spans="1:19" x14ac:dyDescent="0.25">
      <c r="B11" s="1" t="s">
        <v>15</v>
      </c>
      <c r="C11" s="1" t="s">
        <v>16</v>
      </c>
      <c r="D11" s="1" t="s">
        <v>30</v>
      </c>
      <c r="E11" s="1" t="s">
        <v>28</v>
      </c>
      <c r="F11" s="1">
        <v>9</v>
      </c>
      <c r="G11" s="1">
        <v>2022</v>
      </c>
      <c r="H11" s="1" t="s">
        <v>4</v>
      </c>
      <c r="I11" s="1">
        <v>1</v>
      </c>
      <c r="J11" s="2">
        <v>9604307</v>
      </c>
      <c r="K11" s="2">
        <v>1056473</v>
      </c>
      <c r="L11" s="1">
        <v>0</v>
      </c>
      <c r="M11" s="1" t="s">
        <v>5</v>
      </c>
      <c r="N11" s="1" t="s">
        <v>6</v>
      </c>
      <c r="O11" s="1" t="s">
        <v>5</v>
      </c>
      <c r="P11" s="1" t="s">
        <v>7</v>
      </c>
      <c r="Q11" s="1" t="s">
        <v>31</v>
      </c>
      <c r="R11" s="1" t="s">
        <v>7</v>
      </c>
      <c r="S11" s="1"/>
    </row>
    <row r="12" spans="1:19" x14ac:dyDescent="0.25">
      <c r="B12" s="1" t="s">
        <v>15</v>
      </c>
      <c r="C12" s="1" t="s">
        <v>16</v>
      </c>
      <c r="D12" s="1" t="s">
        <v>32</v>
      </c>
      <c r="E12" s="1" t="s">
        <v>28</v>
      </c>
      <c r="F12" s="1">
        <v>9</v>
      </c>
      <c r="G12" s="1">
        <v>2022</v>
      </c>
      <c r="H12" s="1" t="s">
        <v>4</v>
      </c>
      <c r="I12" s="1">
        <v>1</v>
      </c>
      <c r="J12" s="2">
        <v>17717756</v>
      </c>
      <c r="K12" s="2">
        <v>1948953</v>
      </c>
      <c r="L12" s="1">
        <v>0</v>
      </c>
      <c r="M12" s="1" t="s">
        <v>5</v>
      </c>
      <c r="N12" s="1" t="s">
        <v>33</v>
      </c>
      <c r="O12" s="1" t="s">
        <v>5</v>
      </c>
      <c r="P12" s="1" t="s">
        <v>7</v>
      </c>
      <c r="Q12" s="1" t="s">
        <v>34</v>
      </c>
      <c r="R12" s="1" t="s">
        <v>7</v>
      </c>
      <c r="S12" s="1"/>
    </row>
    <row r="13" spans="1:19" x14ac:dyDescent="0.25">
      <c r="B13" s="1" t="s">
        <v>0</v>
      </c>
      <c r="C13" s="1" t="s">
        <v>1</v>
      </c>
      <c r="D13" s="1" t="s">
        <v>35</v>
      </c>
      <c r="E13" s="1" t="s">
        <v>28</v>
      </c>
      <c r="F13" s="1">
        <v>9</v>
      </c>
      <c r="G13" s="1">
        <v>2022</v>
      </c>
      <c r="H13" s="1" t="s">
        <v>4</v>
      </c>
      <c r="I13" s="1">
        <v>1</v>
      </c>
      <c r="J13" s="2">
        <v>121443805</v>
      </c>
      <c r="K13" s="2">
        <v>13358818</v>
      </c>
      <c r="L13" s="1">
        <v>0</v>
      </c>
      <c r="M13" s="1" t="s">
        <v>5</v>
      </c>
      <c r="N13" s="1" t="s">
        <v>33</v>
      </c>
      <c r="O13" s="1" t="s">
        <v>5</v>
      </c>
      <c r="P13" s="1" t="s">
        <v>7</v>
      </c>
      <c r="Q13" s="1" t="s">
        <v>36</v>
      </c>
      <c r="R13" s="1" t="s">
        <v>7</v>
      </c>
      <c r="S13" s="1"/>
    </row>
    <row r="14" spans="1:19" x14ac:dyDescent="0.25">
      <c r="B14" s="1" t="s">
        <v>15</v>
      </c>
      <c r="C14" s="1" t="s">
        <v>16</v>
      </c>
      <c r="D14" s="1" t="s">
        <v>37</v>
      </c>
      <c r="E14" s="1" t="s">
        <v>38</v>
      </c>
      <c r="F14" s="1">
        <v>9</v>
      </c>
      <c r="G14" s="1">
        <v>2022</v>
      </c>
      <c r="H14" s="1" t="s">
        <v>4</v>
      </c>
      <c r="I14" s="1">
        <v>1</v>
      </c>
      <c r="J14" s="2">
        <v>15288859</v>
      </c>
      <c r="K14" s="2">
        <v>1681774</v>
      </c>
      <c r="L14" s="1">
        <v>0</v>
      </c>
      <c r="M14" s="1" t="s">
        <v>5</v>
      </c>
      <c r="N14" s="1" t="s">
        <v>33</v>
      </c>
      <c r="O14" s="1" t="s">
        <v>5</v>
      </c>
      <c r="P14" s="1" t="s">
        <v>7</v>
      </c>
      <c r="Q14" s="1" t="s">
        <v>39</v>
      </c>
      <c r="R14" s="1" t="s">
        <v>7</v>
      </c>
      <c r="S14" s="1"/>
    </row>
    <row r="15" spans="1:19" x14ac:dyDescent="0.25">
      <c r="B15" s="1" t="s">
        <v>0</v>
      </c>
      <c r="C15" s="1" t="s">
        <v>1</v>
      </c>
      <c r="D15" s="1" t="s">
        <v>40</v>
      </c>
      <c r="E15" s="1" t="s">
        <v>38</v>
      </c>
      <c r="F15" s="1">
        <v>9</v>
      </c>
      <c r="G15" s="1">
        <v>2022</v>
      </c>
      <c r="H15" s="1" t="s">
        <v>4</v>
      </c>
      <c r="I15" s="1">
        <v>1</v>
      </c>
      <c r="J15" s="2">
        <v>18092205</v>
      </c>
      <c r="K15" s="2">
        <v>1990142</v>
      </c>
      <c r="L15" s="1">
        <v>0</v>
      </c>
      <c r="M15" s="1" t="s">
        <v>5</v>
      </c>
      <c r="N15" s="1" t="s">
        <v>33</v>
      </c>
      <c r="O15" s="1" t="s">
        <v>5</v>
      </c>
      <c r="P15" s="1" t="s">
        <v>7</v>
      </c>
      <c r="Q15" s="1" t="s">
        <v>41</v>
      </c>
      <c r="R15" s="1" t="s">
        <v>7</v>
      </c>
      <c r="S15" s="1"/>
    </row>
    <row r="16" spans="1:19" x14ac:dyDescent="0.25">
      <c r="B16" s="1" t="s">
        <v>15</v>
      </c>
      <c r="C16" s="1" t="s">
        <v>16</v>
      </c>
      <c r="D16" s="1" t="s">
        <v>42</v>
      </c>
      <c r="E16" s="1" t="s">
        <v>43</v>
      </c>
      <c r="F16" s="1">
        <v>9</v>
      </c>
      <c r="G16" s="1">
        <v>2022</v>
      </c>
      <c r="H16" s="1" t="s">
        <v>4</v>
      </c>
      <c r="I16" s="1">
        <v>1</v>
      </c>
      <c r="J16" s="2">
        <v>13080579</v>
      </c>
      <c r="K16" s="2">
        <v>1438863</v>
      </c>
      <c r="L16" s="1">
        <v>0</v>
      </c>
      <c r="M16" s="1" t="s">
        <v>5</v>
      </c>
      <c r="N16" s="1" t="s">
        <v>33</v>
      </c>
      <c r="O16" s="1" t="s">
        <v>5</v>
      </c>
      <c r="P16" s="1" t="s">
        <v>7</v>
      </c>
      <c r="Q16" s="1" t="s">
        <v>44</v>
      </c>
      <c r="R16" s="1" t="s">
        <v>7</v>
      </c>
      <c r="S16" s="1"/>
    </row>
    <row r="17" spans="2:19" x14ac:dyDescent="0.25">
      <c r="B17" s="1" t="s">
        <v>15</v>
      </c>
      <c r="C17" s="1" t="s">
        <v>16</v>
      </c>
      <c r="D17" s="1" t="s">
        <v>45</v>
      </c>
      <c r="E17" s="1" t="s">
        <v>43</v>
      </c>
      <c r="F17" s="1">
        <v>9</v>
      </c>
      <c r="G17" s="1">
        <v>2022</v>
      </c>
      <c r="H17" s="1" t="s">
        <v>4</v>
      </c>
      <c r="I17" s="1">
        <v>1</v>
      </c>
      <c r="J17" s="2">
        <v>5413459</v>
      </c>
      <c r="K17" s="2">
        <v>595480</v>
      </c>
      <c r="L17" s="1">
        <v>0</v>
      </c>
      <c r="M17" s="1" t="s">
        <v>5</v>
      </c>
      <c r="N17" s="1" t="s">
        <v>33</v>
      </c>
      <c r="O17" s="1" t="s">
        <v>5</v>
      </c>
      <c r="P17" s="1" t="s">
        <v>7</v>
      </c>
      <c r="Q17" s="1" t="s">
        <v>46</v>
      </c>
      <c r="R17" s="1" t="s">
        <v>7</v>
      </c>
      <c r="S17" s="1"/>
    </row>
    <row r="18" spans="2:19" x14ac:dyDescent="0.25">
      <c r="B18" s="1" t="s">
        <v>47</v>
      </c>
      <c r="C18" s="1" t="s">
        <v>48</v>
      </c>
      <c r="D18" s="1" t="s">
        <v>49</v>
      </c>
      <c r="E18" s="1" t="s">
        <v>43</v>
      </c>
      <c r="F18" s="1">
        <v>9</v>
      </c>
      <c r="G18" s="1">
        <v>2022</v>
      </c>
      <c r="H18" s="1" t="s">
        <v>4</v>
      </c>
      <c r="I18" s="1">
        <v>1</v>
      </c>
      <c r="J18" s="2">
        <v>10810815</v>
      </c>
      <c r="K18" s="2">
        <v>1189189</v>
      </c>
      <c r="L18" s="1">
        <v>0</v>
      </c>
      <c r="M18" s="1" t="s">
        <v>5</v>
      </c>
      <c r="N18" s="1" t="s">
        <v>33</v>
      </c>
      <c r="O18" s="1" t="s">
        <v>5</v>
      </c>
      <c r="P18" s="1" t="s">
        <v>7</v>
      </c>
      <c r="Q18" s="1" t="s">
        <v>50</v>
      </c>
      <c r="R18" s="1" t="s">
        <v>7</v>
      </c>
      <c r="S18" s="1"/>
    </row>
    <row r="19" spans="2:19" x14ac:dyDescent="0.25">
      <c r="B19" s="1" t="s">
        <v>0</v>
      </c>
      <c r="C19" s="1" t="s">
        <v>1</v>
      </c>
      <c r="D19" s="1" t="s">
        <v>51</v>
      </c>
      <c r="E19" s="1" t="s">
        <v>43</v>
      </c>
      <c r="F19" s="1">
        <v>9</v>
      </c>
      <c r="G19" s="1">
        <v>2022</v>
      </c>
      <c r="H19" s="1" t="s">
        <v>4</v>
      </c>
      <c r="I19" s="1">
        <v>1</v>
      </c>
      <c r="J19" s="2">
        <v>23028536</v>
      </c>
      <c r="K19" s="2">
        <v>2533139</v>
      </c>
      <c r="L19" s="1">
        <v>0</v>
      </c>
      <c r="M19" s="1" t="s">
        <v>5</v>
      </c>
      <c r="N19" s="1" t="s">
        <v>33</v>
      </c>
      <c r="O19" s="1" t="s">
        <v>5</v>
      </c>
      <c r="P19" s="1" t="s">
        <v>7</v>
      </c>
      <c r="Q19" s="1" t="s">
        <v>52</v>
      </c>
      <c r="R19" s="1" t="s">
        <v>7</v>
      </c>
      <c r="S19" s="1"/>
    </row>
    <row r="20" spans="2:19" x14ac:dyDescent="0.25">
      <c r="B20" s="1" t="s">
        <v>15</v>
      </c>
      <c r="C20" s="1" t="s">
        <v>16</v>
      </c>
      <c r="D20" s="1" t="s">
        <v>53</v>
      </c>
      <c r="E20" s="1" t="s">
        <v>54</v>
      </c>
      <c r="F20" s="1">
        <v>9</v>
      </c>
      <c r="G20" s="1">
        <v>2022</v>
      </c>
      <c r="H20" s="1" t="s">
        <v>4</v>
      </c>
      <c r="I20" s="1">
        <v>1</v>
      </c>
      <c r="J20" s="2">
        <v>11570251</v>
      </c>
      <c r="K20" s="2">
        <v>1272727</v>
      </c>
      <c r="L20" s="1">
        <v>0</v>
      </c>
      <c r="M20" s="1" t="s">
        <v>5</v>
      </c>
      <c r="N20" s="1" t="s">
        <v>33</v>
      </c>
      <c r="O20" s="1" t="s">
        <v>5</v>
      </c>
      <c r="P20" s="1" t="s">
        <v>7</v>
      </c>
      <c r="Q20" s="1" t="s">
        <v>55</v>
      </c>
      <c r="R20" s="1" t="s">
        <v>7</v>
      </c>
      <c r="S20" s="1"/>
    </row>
    <row r="21" spans="2:19" x14ac:dyDescent="0.25">
      <c r="B21" s="1" t="s">
        <v>0</v>
      </c>
      <c r="C21" s="1" t="s">
        <v>1</v>
      </c>
      <c r="D21" s="1" t="s">
        <v>56</v>
      </c>
      <c r="E21" s="1" t="s">
        <v>54</v>
      </c>
      <c r="F21" s="1">
        <v>9</v>
      </c>
      <c r="G21" s="1">
        <v>2022</v>
      </c>
      <c r="H21" s="1" t="s">
        <v>4</v>
      </c>
      <c r="I21" s="1">
        <v>1</v>
      </c>
      <c r="J21" s="2">
        <v>46743207</v>
      </c>
      <c r="K21" s="2">
        <v>5141752</v>
      </c>
      <c r="L21" s="1">
        <v>0</v>
      </c>
      <c r="M21" s="1" t="s">
        <v>5</v>
      </c>
      <c r="N21" s="1" t="s">
        <v>57</v>
      </c>
      <c r="O21" s="1" t="s">
        <v>5</v>
      </c>
      <c r="P21" s="1" t="s">
        <v>7</v>
      </c>
      <c r="Q21" s="1" t="s">
        <v>58</v>
      </c>
      <c r="R21" s="1" t="s">
        <v>7</v>
      </c>
      <c r="S21" s="1"/>
    </row>
    <row r="22" spans="2:19" x14ac:dyDescent="0.25">
      <c r="B22" s="1" t="s">
        <v>0</v>
      </c>
      <c r="C22" s="1" t="s">
        <v>1</v>
      </c>
      <c r="D22" s="1" t="s">
        <v>59</v>
      </c>
      <c r="E22" s="1" t="s">
        <v>54</v>
      </c>
      <c r="F22" s="1">
        <v>9</v>
      </c>
      <c r="G22" s="1">
        <v>2022</v>
      </c>
      <c r="H22" s="1" t="s">
        <v>4</v>
      </c>
      <c r="I22" s="1">
        <v>1</v>
      </c>
      <c r="J22" s="2">
        <v>20840926</v>
      </c>
      <c r="K22" s="2">
        <v>2292501</v>
      </c>
      <c r="L22" s="1">
        <v>0</v>
      </c>
      <c r="M22" s="1" t="s">
        <v>5</v>
      </c>
      <c r="N22" s="1" t="s">
        <v>57</v>
      </c>
      <c r="O22" s="1" t="s">
        <v>5</v>
      </c>
      <c r="P22" s="1" t="s">
        <v>7</v>
      </c>
      <c r="Q22" s="1" t="s">
        <v>60</v>
      </c>
      <c r="R22" s="1" t="s">
        <v>7</v>
      </c>
      <c r="S22" s="1"/>
    </row>
    <row r="23" spans="2:19" x14ac:dyDescent="0.25">
      <c r="B23" s="1" t="s">
        <v>0</v>
      </c>
      <c r="C23" s="1" t="s">
        <v>1</v>
      </c>
      <c r="D23" s="1" t="s">
        <v>61</v>
      </c>
      <c r="E23" s="1" t="s">
        <v>62</v>
      </c>
      <c r="F23" s="1">
        <v>9</v>
      </c>
      <c r="G23" s="1">
        <v>2022</v>
      </c>
      <c r="H23" s="1" t="s">
        <v>4</v>
      </c>
      <c r="I23" s="1">
        <v>1</v>
      </c>
      <c r="J23" s="2">
        <v>5641009</v>
      </c>
      <c r="K23" s="2">
        <v>620510</v>
      </c>
      <c r="L23" s="1">
        <v>0</v>
      </c>
      <c r="M23" s="1" t="s">
        <v>5</v>
      </c>
      <c r="N23" s="1" t="s">
        <v>57</v>
      </c>
      <c r="O23" s="1" t="s">
        <v>5</v>
      </c>
      <c r="P23" s="1" t="s">
        <v>7</v>
      </c>
      <c r="Q23" s="1" t="s">
        <v>63</v>
      </c>
      <c r="R23" s="1" t="s">
        <v>7</v>
      </c>
      <c r="S23" s="1"/>
    </row>
    <row r="24" spans="2:19" x14ac:dyDescent="0.25">
      <c r="B24" s="1" t="s">
        <v>64</v>
      </c>
      <c r="C24" s="1" t="s">
        <v>65</v>
      </c>
      <c r="D24" s="1" t="s">
        <v>66</v>
      </c>
      <c r="E24" s="1" t="s">
        <v>67</v>
      </c>
      <c r="F24" s="1">
        <v>9</v>
      </c>
      <c r="G24" s="1">
        <v>2022</v>
      </c>
      <c r="H24" s="1" t="s">
        <v>4</v>
      </c>
      <c r="I24" s="1">
        <v>1</v>
      </c>
      <c r="J24" s="2">
        <v>16345728</v>
      </c>
      <c r="K24" s="2">
        <v>1798030</v>
      </c>
      <c r="L24" s="1">
        <v>0</v>
      </c>
      <c r="M24" s="1" t="s">
        <v>5</v>
      </c>
      <c r="N24" s="1" t="s">
        <v>57</v>
      </c>
      <c r="O24" s="1" t="s">
        <v>5</v>
      </c>
      <c r="P24" s="1" t="s">
        <v>7</v>
      </c>
      <c r="Q24" s="1" t="s">
        <v>68</v>
      </c>
      <c r="R24" s="1" t="s">
        <v>7</v>
      </c>
      <c r="S24" s="1"/>
    </row>
    <row r="25" spans="2:19" x14ac:dyDescent="0.25">
      <c r="B25" s="1" t="s">
        <v>69</v>
      </c>
      <c r="C25" s="1" t="s">
        <v>70</v>
      </c>
      <c r="D25" s="1" t="s">
        <v>71</v>
      </c>
      <c r="E25" s="1" t="s">
        <v>67</v>
      </c>
      <c r="F25" s="1">
        <v>9</v>
      </c>
      <c r="G25" s="1">
        <v>2022</v>
      </c>
      <c r="H25" s="1" t="s">
        <v>4</v>
      </c>
      <c r="I25" s="1">
        <v>1</v>
      </c>
      <c r="J25" s="2">
        <v>13593243</v>
      </c>
      <c r="K25" s="2">
        <v>1495256</v>
      </c>
      <c r="L25" s="1">
        <v>0</v>
      </c>
      <c r="M25" s="1" t="s">
        <v>5</v>
      </c>
      <c r="N25" s="1" t="s">
        <v>57</v>
      </c>
      <c r="O25" s="1" t="s">
        <v>5</v>
      </c>
      <c r="P25" s="1" t="s">
        <v>7</v>
      </c>
      <c r="Q25" s="1" t="s">
        <v>72</v>
      </c>
      <c r="R25" s="1" t="s">
        <v>7</v>
      </c>
      <c r="S25" s="1"/>
    </row>
    <row r="26" spans="2:19" x14ac:dyDescent="0.25">
      <c r="B26" s="1" t="s">
        <v>0</v>
      </c>
      <c r="C26" s="1" t="s">
        <v>1</v>
      </c>
      <c r="D26" s="1" t="s">
        <v>73</v>
      </c>
      <c r="E26" s="1" t="s">
        <v>67</v>
      </c>
      <c r="F26" s="1">
        <v>9</v>
      </c>
      <c r="G26" s="1">
        <v>2022</v>
      </c>
      <c r="H26" s="1" t="s">
        <v>4</v>
      </c>
      <c r="I26" s="1">
        <v>1</v>
      </c>
      <c r="J26" s="2">
        <v>18635070</v>
      </c>
      <c r="K26" s="2">
        <v>2049857</v>
      </c>
      <c r="L26" s="1">
        <v>0</v>
      </c>
      <c r="M26" s="1" t="s">
        <v>5</v>
      </c>
      <c r="N26" s="1" t="s">
        <v>57</v>
      </c>
      <c r="O26" s="1" t="s">
        <v>5</v>
      </c>
      <c r="P26" s="1" t="s">
        <v>7</v>
      </c>
      <c r="Q26" s="1" t="s">
        <v>74</v>
      </c>
      <c r="R26" s="1" t="s">
        <v>7</v>
      </c>
      <c r="S26" s="1"/>
    </row>
    <row r="27" spans="2:19" x14ac:dyDescent="0.25">
      <c r="B27" s="1" t="s">
        <v>15</v>
      </c>
      <c r="C27" s="1" t="s">
        <v>16</v>
      </c>
      <c r="D27" s="1" t="s">
        <v>75</v>
      </c>
      <c r="E27" s="1" t="s">
        <v>76</v>
      </c>
      <c r="F27" s="1">
        <v>9</v>
      </c>
      <c r="G27" s="1">
        <v>2022</v>
      </c>
      <c r="H27" s="1" t="s">
        <v>4</v>
      </c>
      <c r="I27" s="1">
        <v>1</v>
      </c>
      <c r="J27" s="2">
        <v>37263364</v>
      </c>
      <c r="K27" s="2">
        <v>4098970</v>
      </c>
      <c r="L27" s="1">
        <v>0</v>
      </c>
      <c r="M27" s="1" t="s">
        <v>5</v>
      </c>
      <c r="N27" s="1" t="s">
        <v>57</v>
      </c>
      <c r="O27" s="1" t="s">
        <v>5</v>
      </c>
      <c r="P27" s="1" t="s">
        <v>7</v>
      </c>
      <c r="Q27" s="1" t="s">
        <v>77</v>
      </c>
      <c r="R27" s="1" t="s">
        <v>7</v>
      </c>
      <c r="S27" s="1"/>
    </row>
    <row r="28" spans="2:19" x14ac:dyDescent="0.25">
      <c r="B28" s="1" t="s">
        <v>0</v>
      </c>
      <c r="C28" s="1" t="s">
        <v>1</v>
      </c>
      <c r="D28" s="1" t="s">
        <v>78</v>
      </c>
      <c r="E28" s="1" t="s">
        <v>79</v>
      </c>
      <c r="F28" s="1">
        <v>9</v>
      </c>
      <c r="G28" s="1">
        <v>2022</v>
      </c>
      <c r="H28" s="1" t="s">
        <v>4</v>
      </c>
      <c r="I28" s="1">
        <v>1</v>
      </c>
      <c r="J28" s="2">
        <v>10401470</v>
      </c>
      <c r="K28" s="2">
        <v>1144161</v>
      </c>
      <c r="L28" s="1">
        <v>0</v>
      </c>
      <c r="M28" s="1" t="s">
        <v>5</v>
      </c>
      <c r="N28" s="1" t="s">
        <v>57</v>
      </c>
      <c r="O28" s="1" t="s">
        <v>5</v>
      </c>
      <c r="P28" s="1" t="s">
        <v>7</v>
      </c>
      <c r="Q28" s="1" t="s">
        <v>80</v>
      </c>
      <c r="R28" s="1" t="s">
        <v>7</v>
      </c>
      <c r="S28" s="1"/>
    </row>
    <row r="29" spans="2:19" x14ac:dyDescent="0.25">
      <c r="B29" s="1" t="s">
        <v>0</v>
      </c>
      <c r="C29" s="1" t="s">
        <v>1</v>
      </c>
      <c r="D29" s="1" t="s">
        <v>81</v>
      </c>
      <c r="E29" s="1" t="s">
        <v>79</v>
      </c>
      <c r="F29" s="1">
        <v>9</v>
      </c>
      <c r="G29" s="1">
        <v>2022</v>
      </c>
      <c r="H29" s="1" t="s">
        <v>4</v>
      </c>
      <c r="I29" s="1">
        <v>1</v>
      </c>
      <c r="J29" s="2">
        <v>18390033</v>
      </c>
      <c r="K29" s="2">
        <v>2022903</v>
      </c>
      <c r="L29" s="1">
        <v>0</v>
      </c>
      <c r="M29" s="1" t="s">
        <v>5</v>
      </c>
      <c r="N29" s="1" t="s">
        <v>82</v>
      </c>
      <c r="O29" s="1" t="s">
        <v>5</v>
      </c>
      <c r="P29" s="1" t="s">
        <v>7</v>
      </c>
      <c r="Q29" s="1" t="s">
        <v>83</v>
      </c>
      <c r="R29" s="1" t="s">
        <v>7</v>
      </c>
      <c r="S29" s="1"/>
    </row>
    <row r="30" spans="2:19" x14ac:dyDescent="0.25">
      <c r="B30" s="1" t="s">
        <v>0</v>
      </c>
      <c r="C30" s="1" t="s">
        <v>1</v>
      </c>
      <c r="D30" s="1" t="s">
        <v>84</v>
      </c>
      <c r="E30" s="1" t="s">
        <v>85</v>
      </c>
      <c r="F30" s="1">
        <v>9</v>
      </c>
      <c r="G30" s="1">
        <v>2022</v>
      </c>
      <c r="H30" s="1" t="s">
        <v>4</v>
      </c>
      <c r="I30" s="1">
        <v>1</v>
      </c>
      <c r="J30" s="2">
        <v>23992533</v>
      </c>
      <c r="K30" s="2">
        <v>2639178</v>
      </c>
      <c r="L30" s="1">
        <v>0</v>
      </c>
      <c r="M30" s="1" t="s">
        <v>5</v>
      </c>
      <c r="N30" s="1" t="s">
        <v>82</v>
      </c>
      <c r="O30" s="1" t="s">
        <v>5</v>
      </c>
      <c r="P30" s="1" t="s">
        <v>7</v>
      </c>
      <c r="Q30" s="1" t="s">
        <v>86</v>
      </c>
      <c r="R30" s="1" t="s">
        <v>7</v>
      </c>
      <c r="S30" s="1"/>
    </row>
    <row r="31" spans="2:19" x14ac:dyDescent="0.25">
      <c r="B31" s="1" t="s">
        <v>0</v>
      </c>
      <c r="C31" s="1" t="s">
        <v>1</v>
      </c>
      <c r="D31" s="1" t="s">
        <v>87</v>
      </c>
      <c r="E31" s="1" t="s">
        <v>85</v>
      </c>
      <c r="F31" s="1">
        <v>9</v>
      </c>
      <c r="G31" s="1">
        <v>2022</v>
      </c>
      <c r="H31" s="1" t="s">
        <v>4</v>
      </c>
      <c r="I31" s="1">
        <v>1</v>
      </c>
      <c r="J31" s="2">
        <v>20183805</v>
      </c>
      <c r="K31" s="2">
        <v>2220218</v>
      </c>
      <c r="L31" s="1">
        <v>0</v>
      </c>
      <c r="M31" s="1" t="s">
        <v>5</v>
      </c>
      <c r="N31" s="1" t="s">
        <v>82</v>
      </c>
      <c r="O31" s="1" t="s">
        <v>5</v>
      </c>
      <c r="P31" s="1" t="s">
        <v>7</v>
      </c>
      <c r="Q31" s="1" t="s">
        <v>88</v>
      </c>
      <c r="R31" s="1" t="s">
        <v>7</v>
      </c>
      <c r="S31" s="1"/>
    </row>
    <row r="32" spans="2:19" x14ac:dyDescent="0.25">
      <c r="B32" s="1" t="s">
        <v>0</v>
      </c>
      <c r="C32" s="1" t="s">
        <v>1</v>
      </c>
      <c r="D32" s="1" t="s">
        <v>89</v>
      </c>
      <c r="E32" s="1" t="s">
        <v>90</v>
      </c>
      <c r="F32" s="1">
        <v>9</v>
      </c>
      <c r="G32" s="1">
        <v>2022</v>
      </c>
      <c r="H32" s="1" t="s">
        <v>4</v>
      </c>
      <c r="I32" s="1">
        <v>1</v>
      </c>
      <c r="J32" s="2">
        <v>20061436</v>
      </c>
      <c r="K32" s="2">
        <v>2206758</v>
      </c>
      <c r="L32" s="1">
        <v>0</v>
      </c>
      <c r="M32" s="1" t="s">
        <v>5</v>
      </c>
      <c r="N32" s="1" t="s">
        <v>82</v>
      </c>
      <c r="O32" s="1" t="s">
        <v>5</v>
      </c>
      <c r="P32" s="1" t="s">
        <v>7</v>
      </c>
      <c r="Q32" s="1" t="s">
        <v>91</v>
      </c>
      <c r="R32" s="1" t="s">
        <v>7</v>
      </c>
      <c r="S32" s="1"/>
    </row>
    <row r="33" spans="2:19" x14ac:dyDescent="0.25">
      <c r="B33" s="1" t="s">
        <v>15</v>
      </c>
      <c r="C33" s="1" t="s">
        <v>16</v>
      </c>
      <c r="D33" s="1" t="s">
        <v>92</v>
      </c>
      <c r="E33" s="1" t="s">
        <v>93</v>
      </c>
      <c r="F33" s="1">
        <v>9</v>
      </c>
      <c r="G33" s="1">
        <v>2022</v>
      </c>
      <c r="H33" s="1" t="s">
        <v>4</v>
      </c>
      <c r="I33" s="1">
        <v>1</v>
      </c>
      <c r="J33" s="2">
        <v>47239413</v>
      </c>
      <c r="K33" s="2">
        <v>5196335</v>
      </c>
      <c r="L33" s="1">
        <v>0</v>
      </c>
      <c r="M33" s="1" t="s">
        <v>5</v>
      </c>
      <c r="N33" s="1" t="s">
        <v>82</v>
      </c>
      <c r="O33" s="1" t="s">
        <v>5</v>
      </c>
      <c r="P33" s="1" t="s">
        <v>7</v>
      </c>
      <c r="Q33" s="1" t="s">
        <v>94</v>
      </c>
      <c r="R33" s="1" t="s">
        <v>7</v>
      </c>
      <c r="S33" s="1"/>
    </row>
    <row r="34" spans="2:19" x14ac:dyDescent="0.25">
      <c r="B34" s="1" t="s">
        <v>15</v>
      </c>
      <c r="C34" s="1" t="s">
        <v>16</v>
      </c>
      <c r="D34" s="1" t="s">
        <v>95</v>
      </c>
      <c r="E34" s="1" t="s">
        <v>93</v>
      </c>
      <c r="F34" s="1">
        <v>9</v>
      </c>
      <c r="G34" s="1">
        <v>2022</v>
      </c>
      <c r="H34" s="1" t="s">
        <v>4</v>
      </c>
      <c r="I34" s="1">
        <v>1</v>
      </c>
      <c r="J34" s="2">
        <v>22219746</v>
      </c>
      <c r="K34" s="2">
        <v>2444172</v>
      </c>
      <c r="L34" s="1">
        <v>0</v>
      </c>
      <c r="M34" s="1" t="s">
        <v>5</v>
      </c>
      <c r="N34" s="1" t="s">
        <v>82</v>
      </c>
      <c r="O34" s="1" t="s">
        <v>5</v>
      </c>
      <c r="P34" s="1" t="s">
        <v>7</v>
      </c>
      <c r="Q34" s="1" t="s">
        <v>96</v>
      </c>
      <c r="R34" s="1" t="s">
        <v>7</v>
      </c>
      <c r="S34" s="1"/>
    </row>
    <row r="35" spans="2:19" x14ac:dyDescent="0.25">
      <c r="B35" s="1" t="s">
        <v>15</v>
      </c>
      <c r="C35" s="1" t="s">
        <v>16</v>
      </c>
      <c r="D35" s="1" t="s">
        <v>97</v>
      </c>
      <c r="E35" s="1" t="s">
        <v>93</v>
      </c>
      <c r="F35" s="1">
        <v>9</v>
      </c>
      <c r="G35" s="1">
        <v>2022</v>
      </c>
      <c r="H35" s="1" t="s">
        <v>4</v>
      </c>
      <c r="I35" s="1">
        <v>1</v>
      </c>
      <c r="J35" s="2">
        <v>25587222</v>
      </c>
      <c r="K35" s="2">
        <v>2814594</v>
      </c>
      <c r="L35" s="1">
        <v>0</v>
      </c>
      <c r="M35" s="1" t="s">
        <v>5</v>
      </c>
      <c r="N35" s="1" t="s">
        <v>82</v>
      </c>
      <c r="O35" s="1" t="s">
        <v>5</v>
      </c>
      <c r="P35" s="1" t="s">
        <v>7</v>
      </c>
      <c r="Q35" s="1" t="s">
        <v>98</v>
      </c>
      <c r="R35" s="1" t="s">
        <v>7</v>
      </c>
      <c r="S35" s="1"/>
    </row>
    <row r="36" spans="2:19" x14ac:dyDescent="0.25">
      <c r="B36" s="1" t="s">
        <v>15</v>
      </c>
      <c r="C36" s="1" t="s">
        <v>16</v>
      </c>
      <c r="D36" s="1" t="s">
        <v>99</v>
      </c>
      <c r="E36" s="1" t="s">
        <v>93</v>
      </c>
      <c r="F36" s="1">
        <v>9</v>
      </c>
      <c r="G36" s="1">
        <v>2022</v>
      </c>
      <c r="H36" s="1" t="s">
        <v>4</v>
      </c>
      <c r="I36" s="1">
        <v>1</v>
      </c>
      <c r="J36" s="2">
        <v>6405567</v>
      </c>
      <c r="K36" s="2">
        <v>704612</v>
      </c>
      <c r="L36" s="1">
        <v>0</v>
      </c>
      <c r="M36" s="1" t="s">
        <v>5</v>
      </c>
      <c r="N36" s="1" t="s">
        <v>82</v>
      </c>
      <c r="O36" s="1" t="s">
        <v>5</v>
      </c>
      <c r="P36" s="1" t="s">
        <v>7</v>
      </c>
      <c r="Q36" s="1" t="s">
        <v>100</v>
      </c>
      <c r="R36" s="1" t="s">
        <v>7</v>
      </c>
      <c r="S36" s="1"/>
    </row>
    <row r="37" spans="2:19" x14ac:dyDescent="0.25">
      <c r="B37" s="1" t="s">
        <v>15</v>
      </c>
      <c r="C37" s="1" t="s">
        <v>16</v>
      </c>
      <c r="D37" s="1" t="s">
        <v>101</v>
      </c>
      <c r="E37" s="1" t="s">
        <v>93</v>
      </c>
      <c r="F37" s="1">
        <v>9</v>
      </c>
      <c r="G37" s="1">
        <v>2022</v>
      </c>
      <c r="H37" s="1" t="s">
        <v>4</v>
      </c>
      <c r="I37" s="1">
        <v>1</v>
      </c>
      <c r="J37" s="2">
        <v>49845344</v>
      </c>
      <c r="K37" s="2">
        <v>5482987</v>
      </c>
      <c r="L37" s="1">
        <v>0</v>
      </c>
      <c r="M37" s="1" t="s">
        <v>5</v>
      </c>
      <c r="N37" s="1" t="s">
        <v>82</v>
      </c>
      <c r="O37" s="1" t="s">
        <v>5</v>
      </c>
      <c r="P37" s="1" t="s">
        <v>7</v>
      </c>
      <c r="Q37" s="1" t="s">
        <v>102</v>
      </c>
      <c r="R37" s="1" t="s">
        <v>7</v>
      </c>
      <c r="S37" s="1"/>
    </row>
    <row r="38" spans="2:19" x14ac:dyDescent="0.25">
      <c r="B38" s="1" t="s">
        <v>0</v>
      </c>
      <c r="C38" s="1" t="s">
        <v>1</v>
      </c>
      <c r="D38" s="1" t="s">
        <v>103</v>
      </c>
      <c r="E38" s="1" t="s">
        <v>93</v>
      </c>
      <c r="F38" s="1">
        <v>9</v>
      </c>
      <c r="G38" s="1">
        <v>2022</v>
      </c>
      <c r="H38" s="1" t="s">
        <v>4</v>
      </c>
      <c r="I38" s="1">
        <v>1</v>
      </c>
      <c r="J38" s="2">
        <v>15174493</v>
      </c>
      <c r="K38" s="2">
        <v>1669194</v>
      </c>
      <c r="L38" s="1">
        <v>0</v>
      </c>
      <c r="M38" s="1" t="s">
        <v>5</v>
      </c>
      <c r="N38" s="1" t="s">
        <v>82</v>
      </c>
      <c r="O38" s="1" t="s">
        <v>5</v>
      </c>
      <c r="P38" s="1" t="s">
        <v>7</v>
      </c>
      <c r="Q38" s="1" t="s">
        <v>104</v>
      </c>
      <c r="R38" s="1" t="s">
        <v>7</v>
      </c>
      <c r="S38" s="1"/>
    </row>
    <row r="39" spans="2:19" x14ac:dyDescent="0.25">
      <c r="B39" s="1" t="s">
        <v>0</v>
      </c>
      <c r="C39" s="1" t="s">
        <v>1</v>
      </c>
      <c r="D39" s="1" t="s">
        <v>105</v>
      </c>
      <c r="E39" s="1" t="s">
        <v>93</v>
      </c>
      <c r="F39" s="1">
        <v>9</v>
      </c>
      <c r="G39" s="1">
        <v>2022</v>
      </c>
      <c r="H39" s="1" t="s">
        <v>4</v>
      </c>
      <c r="I39" s="1">
        <v>1</v>
      </c>
      <c r="J39" s="2">
        <v>21446302</v>
      </c>
      <c r="K39" s="2">
        <v>2359093</v>
      </c>
      <c r="L39" s="1">
        <v>0</v>
      </c>
      <c r="M39" s="1" t="s">
        <v>5</v>
      </c>
      <c r="N39" s="1" t="s">
        <v>106</v>
      </c>
      <c r="O39" s="1" t="s">
        <v>5</v>
      </c>
      <c r="P39" s="1" t="s">
        <v>7</v>
      </c>
      <c r="Q39" s="1" t="s">
        <v>107</v>
      </c>
      <c r="R39" s="1" t="s">
        <v>7</v>
      </c>
      <c r="S39" s="1"/>
    </row>
    <row r="40" spans="2:19" x14ac:dyDescent="0.25">
      <c r="B40" s="1" t="s">
        <v>15</v>
      </c>
      <c r="C40" s="1" t="s">
        <v>16</v>
      </c>
      <c r="D40" s="1" t="s">
        <v>108</v>
      </c>
      <c r="E40" s="1" t="s">
        <v>109</v>
      </c>
      <c r="F40" s="1">
        <v>9</v>
      </c>
      <c r="G40" s="1">
        <v>2022</v>
      </c>
      <c r="H40" s="1" t="s">
        <v>4</v>
      </c>
      <c r="I40" s="1">
        <v>1</v>
      </c>
      <c r="J40" s="2">
        <v>53285371</v>
      </c>
      <c r="K40" s="2">
        <v>5861390</v>
      </c>
      <c r="L40" s="1">
        <v>0</v>
      </c>
      <c r="M40" s="1" t="s">
        <v>5</v>
      </c>
      <c r="N40" s="1" t="s">
        <v>106</v>
      </c>
      <c r="O40" s="1" t="s">
        <v>5</v>
      </c>
      <c r="P40" s="1" t="s">
        <v>7</v>
      </c>
      <c r="Q40" s="1" t="s">
        <v>110</v>
      </c>
      <c r="R40" s="1" t="s">
        <v>7</v>
      </c>
      <c r="S40" s="1"/>
    </row>
    <row r="41" spans="2:19" x14ac:dyDescent="0.25">
      <c r="B41" s="1" t="s">
        <v>15</v>
      </c>
      <c r="C41" s="1" t="s">
        <v>16</v>
      </c>
      <c r="D41" s="1" t="s">
        <v>111</v>
      </c>
      <c r="E41" s="1" t="s">
        <v>109</v>
      </c>
      <c r="F41" s="1">
        <v>9</v>
      </c>
      <c r="G41" s="1">
        <v>2022</v>
      </c>
      <c r="H41" s="1" t="s">
        <v>4</v>
      </c>
      <c r="I41" s="1">
        <v>1</v>
      </c>
      <c r="J41" s="2">
        <v>6211459</v>
      </c>
      <c r="K41" s="2">
        <v>683260</v>
      </c>
      <c r="L41" s="1">
        <v>0</v>
      </c>
      <c r="M41" s="1" t="s">
        <v>5</v>
      </c>
      <c r="N41" s="1" t="s">
        <v>106</v>
      </c>
      <c r="O41" s="1" t="s">
        <v>5</v>
      </c>
      <c r="P41" s="1" t="s">
        <v>7</v>
      </c>
      <c r="Q41" s="1" t="s">
        <v>112</v>
      </c>
      <c r="R41" s="1" t="s">
        <v>7</v>
      </c>
      <c r="S41" s="1"/>
    </row>
    <row r="42" spans="2:19" x14ac:dyDescent="0.25">
      <c r="B42" s="1" t="s">
        <v>0</v>
      </c>
      <c r="C42" s="1" t="s">
        <v>1</v>
      </c>
      <c r="D42" s="1" t="s">
        <v>113</v>
      </c>
      <c r="E42" s="1" t="s">
        <v>109</v>
      </c>
      <c r="F42" s="1">
        <v>9</v>
      </c>
      <c r="G42" s="1">
        <v>2022</v>
      </c>
      <c r="H42" s="1" t="s">
        <v>4</v>
      </c>
      <c r="I42" s="1">
        <v>1</v>
      </c>
      <c r="J42" s="2">
        <v>21061362</v>
      </c>
      <c r="K42" s="2">
        <v>2316749</v>
      </c>
      <c r="L42" s="1">
        <v>0</v>
      </c>
      <c r="M42" s="1" t="s">
        <v>5</v>
      </c>
      <c r="N42" s="1" t="s">
        <v>106</v>
      </c>
      <c r="O42" s="1" t="s">
        <v>5</v>
      </c>
      <c r="P42" s="1" t="s">
        <v>7</v>
      </c>
      <c r="Q42" s="1" t="s">
        <v>114</v>
      </c>
      <c r="R42" s="1" t="s">
        <v>7</v>
      </c>
      <c r="S42" s="1"/>
    </row>
    <row r="43" spans="2:19" x14ac:dyDescent="0.25">
      <c r="B43" s="1" t="s">
        <v>15</v>
      </c>
      <c r="C43" s="1" t="s">
        <v>16</v>
      </c>
      <c r="D43" s="1" t="s">
        <v>115</v>
      </c>
      <c r="E43" s="1" t="s">
        <v>116</v>
      </c>
      <c r="F43" s="1">
        <v>9</v>
      </c>
      <c r="G43" s="1">
        <v>2022</v>
      </c>
      <c r="H43" s="1" t="s">
        <v>4</v>
      </c>
      <c r="I43" s="1">
        <v>1</v>
      </c>
      <c r="J43" s="2">
        <v>8928972</v>
      </c>
      <c r="K43" s="2">
        <v>982187</v>
      </c>
      <c r="L43" s="1">
        <v>0</v>
      </c>
      <c r="M43" s="1" t="s">
        <v>5</v>
      </c>
      <c r="N43" s="1" t="s">
        <v>106</v>
      </c>
      <c r="O43" s="1" t="s">
        <v>5</v>
      </c>
      <c r="P43" s="1" t="s">
        <v>7</v>
      </c>
      <c r="Q43" s="1" t="s">
        <v>117</v>
      </c>
      <c r="R43" s="1" t="s">
        <v>7</v>
      </c>
      <c r="S43" s="1"/>
    </row>
    <row r="44" spans="2:19" x14ac:dyDescent="0.25">
      <c r="B44" s="1" t="s">
        <v>15</v>
      </c>
      <c r="C44" s="1" t="s">
        <v>16</v>
      </c>
      <c r="D44" s="1" t="s">
        <v>118</v>
      </c>
      <c r="E44" s="1" t="s">
        <v>116</v>
      </c>
      <c r="F44" s="1">
        <v>9</v>
      </c>
      <c r="G44" s="1">
        <v>2022</v>
      </c>
      <c r="H44" s="1" t="s">
        <v>4</v>
      </c>
      <c r="I44" s="1">
        <v>1</v>
      </c>
      <c r="J44" s="2">
        <v>30882360</v>
      </c>
      <c r="K44" s="2">
        <v>3397059</v>
      </c>
      <c r="L44" s="1">
        <v>0</v>
      </c>
      <c r="M44" s="1" t="s">
        <v>5</v>
      </c>
      <c r="N44" s="1" t="s">
        <v>106</v>
      </c>
      <c r="O44" s="1" t="s">
        <v>5</v>
      </c>
      <c r="P44" s="1" t="s">
        <v>7</v>
      </c>
      <c r="Q44" s="1" t="s">
        <v>119</v>
      </c>
      <c r="R44" s="1" t="s">
        <v>7</v>
      </c>
      <c r="S44" s="1"/>
    </row>
    <row r="45" spans="2:19" x14ac:dyDescent="0.25">
      <c r="B45" s="1" t="s">
        <v>15</v>
      </c>
      <c r="C45" s="1" t="s">
        <v>16</v>
      </c>
      <c r="D45" s="1" t="s">
        <v>120</v>
      </c>
      <c r="E45" s="1" t="s">
        <v>116</v>
      </c>
      <c r="F45" s="1">
        <v>9</v>
      </c>
      <c r="G45" s="1">
        <v>2022</v>
      </c>
      <c r="H45" s="1" t="s">
        <v>4</v>
      </c>
      <c r="I45" s="1">
        <v>1</v>
      </c>
      <c r="J45" s="2">
        <v>10934756</v>
      </c>
      <c r="K45" s="2">
        <v>1202823</v>
      </c>
      <c r="L45" s="1">
        <v>0</v>
      </c>
      <c r="M45" s="1" t="s">
        <v>5</v>
      </c>
      <c r="N45" s="1" t="s">
        <v>106</v>
      </c>
      <c r="O45" s="1" t="s">
        <v>5</v>
      </c>
      <c r="P45" s="1" t="s">
        <v>7</v>
      </c>
      <c r="Q45" s="1" t="s">
        <v>121</v>
      </c>
      <c r="R45" s="1" t="s">
        <v>7</v>
      </c>
      <c r="S45" s="1"/>
    </row>
    <row r="46" spans="2:19" x14ac:dyDescent="0.25">
      <c r="B46" s="1" t="s">
        <v>15</v>
      </c>
      <c r="C46" s="1" t="s">
        <v>16</v>
      </c>
      <c r="D46" s="1" t="s">
        <v>122</v>
      </c>
      <c r="E46" s="1" t="s">
        <v>116</v>
      </c>
      <c r="F46" s="1">
        <v>9</v>
      </c>
      <c r="G46" s="1">
        <v>2022</v>
      </c>
      <c r="H46" s="1" t="s">
        <v>4</v>
      </c>
      <c r="I46" s="1">
        <v>1</v>
      </c>
      <c r="J46" s="2">
        <v>24191621</v>
      </c>
      <c r="K46" s="2">
        <v>2661078</v>
      </c>
      <c r="L46" s="1">
        <v>0</v>
      </c>
      <c r="M46" s="1" t="s">
        <v>5</v>
      </c>
      <c r="N46" s="1" t="s">
        <v>123</v>
      </c>
      <c r="O46" s="1" t="s">
        <v>5</v>
      </c>
      <c r="P46" s="1" t="s">
        <v>7</v>
      </c>
      <c r="Q46" s="1" t="s">
        <v>124</v>
      </c>
      <c r="R46" s="1" t="s">
        <v>7</v>
      </c>
      <c r="S46" s="1"/>
    </row>
    <row r="47" spans="2:19" x14ac:dyDescent="0.25">
      <c r="B47" s="1" t="s">
        <v>15</v>
      </c>
      <c r="C47" s="1" t="s">
        <v>16</v>
      </c>
      <c r="D47" s="1" t="s">
        <v>125</v>
      </c>
      <c r="E47" s="1" t="s">
        <v>126</v>
      </c>
      <c r="F47" s="1">
        <v>9</v>
      </c>
      <c r="G47" s="1">
        <v>2022</v>
      </c>
      <c r="H47" s="1" t="s">
        <v>4</v>
      </c>
      <c r="I47" s="1">
        <v>1</v>
      </c>
      <c r="J47" s="2">
        <v>2090256</v>
      </c>
      <c r="K47" s="2">
        <v>229928</v>
      </c>
      <c r="L47" s="1">
        <v>0</v>
      </c>
      <c r="M47" s="1" t="s">
        <v>5</v>
      </c>
      <c r="N47" s="1" t="s">
        <v>106</v>
      </c>
      <c r="O47" s="1" t="s">
        <v>5</v>
      </c>
      <c r="P47" s="1" t="s">
        <v>7</v>
      </c>
      <c r="Q47" s="1" t="s">
        <v>127</v>
      </c>
      <c r="R47" s="1" t="s">
        <v>7</v>
      </c>
      <c r="S47" s="1"/>
    </row>
    <row r="48" spans="2:19" x14ac:dyDescent="0.25">
      <c r="B48" s="1" t="s">
        <v>15</v>
      </c>
      <c r="C48" s="1" t="s">
        <v>16</v>
      </c>
      <c r="D48" s="1" t="s">
        <v>128</v>
      </c>
      <c r="E48" s="1" t="s">
        <v>126</v>
      </c>
      <c r="F48" s="1">
        <v>9</v>
      </c>
      <c r="G48" s="1">
        <v>2022</v>
      </c>
      <c r="H48" s="1" t="s">
        <v>4</v>
      </c>
      <c r="I48" s="1">
        <v>1</v>
      </c>
      <c r="J48" s="2">
        <v>720716</v>
      </c>
      <c r="K48" s="2">
        <v>79278</v>
      </c>
      <c r="L48" s="1">
        <v>0</v>
      </c>
      <c r="M48" s="1" t="s">
        <v>5</v>
      </c>
      <c r="N48" s="1" t="s">
        <v>106</v>
      </c>
      <c r="O48" s="1" t="s">
        <v>5</v>
      </c>
      <c r="P48" s="1" t="s">
        <v>7</v>
      </c>
      <c r="Q48" s="1" t="s">
        <v>129</v>
      </c>
      <c r="R48" s="1" t="s">
        <v>7</v>
      </c>
      <c r="S48" s="1"/>
    </row>
    <row r="49" spans="2:19" x14ac:dyDescent="0.25">
      <c r="B49" s="1" t="s">
        <v>69</v>
      </c>
      <c r="C49" s="1" t="s">
        <v>70</v>
      </c>
      <c r="D49" s="1" t="s">
        <v>130</v>
      </c>
      <c r="E49" s="1" t="s">
        <v>126</v>
      </c>
      <c r="F49" s="1">
        <v>9</v>
      </c>
      <c r="G49" s="1">
        <v>2022</v>
      </c>
      <c r="H49" s="1" t="s">
        <v>4</v>
      </c>
      <c r="I49" s="1">
        <v>1</v>
      </c>
      <c r="J49" s="2">
        <v>4223648</v>
      </c>
      <c r="K49" s="2">
        <v>464601</v>
      </c>
      <c r="L49" s="1">
        <v>0</v>
      </c>
      <c r="M49" s="1" t="s">
        <v>5</v>
      </c>
      <c r="N49" s="1" t="s">
        <v>123</v>
      </c>
      <c r="O49" s="1" t="s">
        <v>5</v>
      </c>
      <c r="P49" s="1" t="s">
        <v>7</v>
      </c>
      <c r="Q49" s="1" t="s">
        <v>131</v>
      </c>
      <c r="R49" s="1" t="s">
        <v>7</v>
      </c>
      <c r="S49" s="1"/>
    </row>
    <row r="50" spans="2:19" x14ac:dyDescent="0.25">
      <c r="B50" s="1" t="s">
        <v>0</v>
      </c>
      <c r="C50" s="1" t="s">
        <v>1</v>
      </c>
      <c r="D50" s="1" t="s">
        <v>132</v>
      </c>
      <c r="E50" s="1" t="s">
        <v>126</v>
      </c>
      <c r="F50" s="1">
        <v>9</v>
      </c>
      <c r="G50" s="1">
        <v>2022</v>
      </c>
      <c r="H50" s="1" t="s">
        <v>4</v>
      </c>
      <c r="I50" s="1">
        <v>1</v>
      </c>
      <c r="J50" s="2">
        <v>26724055</v>
      </c>
      <c r="K50" s="2">
        <v>2939646</v>
      </c>
      <c r="L50" s="1">
        <v>0</v>
      </c>
      <c r="M50" s="1" t="s">
        <v>5</v>
      </c>
      <c r="N50" s="1" t="s">
        <v>123</v>
      </c>
      <c r="O50" s="1" t="s">
        <v>5</v>
      </c>
      <c r="P50" s="1" t="s">
        <v>7</v>
      </c>
      <c r="Q50" s="1" t="s">
        <v>133</v>
      </c>
      <c r="R50" s="1" t="s">
        <v>7</v>
      </c>
      <c r="S50" s="1"/>
    </row>
    <row r="51" spans="2:19" x14ac:dyDescent="0.25">
      <c r="B51" s="1" t="s">
        <v>0</v>
      </c>
      <c r="C51" s="1" t="s">
        <v>1</v>
      </c>
      <c r="D51" s="1" t="s">
        <v>134</v>
      </c>
      <c r="E51" s="1" t="s">
        <v>126</v>
      </c>
      <c r="F51" s="1">
        <v>9</v>
      </c>
      <c r="G51" s="1">
        <v>2022</v>
      </c>
      <c r="H51" s="1" t="s">
        <v>4</v>
      </c>
      <c r="I51" s="1">
        <v>1</v>
      </c>
      <c r="J51" s="2">
        <v>3818897</v>
      </c>
      <c r="K51" s="2">
        <v>420078</v>
      </c>
      <c r="L51" s="1">
        <v>0</v>
      </c>
      <c r="M51" s="1" t="s">
        <v>5</v>
      </c>
      <c r="N51" s="1" t="s">
        <v>123</v>
      </c>
      <c r="O51" s="1" t="s">
        <v>5</v>
      </c>
      <c r="P51" s="1" t="s">
        <v>7</v>
      </c>
      <c r="Q51" s="1" t="s">
        <v>135</v>
      </c>
      <c r="R51" s="1" t="s">
        <v>7</v>
      </c>
      <c r="S51" s="1"/>
    </row>
    <row r="52" spans="2:19" x14ac:dyDescent="0.25">
      <c r="B52" s="1" t="s">
        <v>15</v>
      </c>
      <c r="C52" s="1" t="s">
        <v>16</v>
      </c>
      <c r="D52" s="1" t="s">
        <v>136</v>
      </c>
      <c r="E52" s="1" t="s">
        <v>137</v>
      </c>
      <c r="F52" s="1">
        <v>9</v>
      </c>
      <c r="G52" s="1">
        <v>2022</v>
      </c>
      <c r="H52" s="1" t="s">
        <v>4</v>
      </c>
      <c r="I52" s="1">
        <v>1</v>
      </c>
      <c r="J52" s="2">
        <v>8575804</v>
      </c>
      <c r="K52" s="2">
        <v>943338</v>
      </c>
      <c r="L52" s="1">
        <v>0</v>
      </c>
      <c r="M52" s="1" t="s">
        <v>5</v>
      </c>
      <c r="N52" s="1" t="s">
        <v>123</v>
      </c>
      <c r="O52" s="1" t="s">
        <v>5</v>
      </c>
      <c r="P52" s="1" t="s">
        <v>7</v>
      </c>
      <c r="Q52" s="1" t="s">
        <v>138</v>
      </c>
      <c r="R52" s="1" t="s">
        <v>7</v>
      </c>
      <c r="S52" s="1"/>
    </row>
    <row r="53" spans="2:19" x14ac:dyDescent="0.25">
      <c r="B53" s="1" t="s">
        <v>15</v>
      </c>
      <c r="C53" s="1" t="s">
        <v>16</v>
      </c>
      <c r="D53" s="1" t="s">
        <v>139</v>
      </c>
      <c r="E53" s="1" t="s">
        <v>137</v>
      </c>
      <c r="F53" s="1">
        <v>9</v>
      </c>
      <c r="G53" s="1">
        <v>2022</v>
      </c>
      <c r="H53" s="1" t="s">
        <v>4</v>
      </c>
      <c r="I53" s="1">
        <v>1</v>
      </c>
      <c r="J53" s="2">
        <v>3163243</v>
      </c>
      <c r="K53" s="2">
        <v>347956</v>
      </c>
      <c r="L53" s="1">
        <v>0</v>
      </c>
      <c r="M53" s="1" t="s">
        <v>5</v>
      </c>
      <c r="N53" s="1" t="s">
        <v>123</v>
      </c>
      <c r="O53" s="1" t="s">
        <v>5</v>
      </c>
      <c r="P53" s="1" t="s">
        <v>7</v>
      </c>
      <c r="Q53" s="1" t="s">
        <v>140</v>
      </c>
      <c r="R53" s="1" t="s">
        <v>7</v>
      </c>
      <c r="S53" s="1"/>
    </row>
    <row r="54" spans="2:19" x14ac:dyDescent="0.25">
      <c r="B54" s="1" t="s">
        <v>0</v>
      </c>
      <c r="C54" s="1" t="s">
        <v>1</v>
      </c>
      <c r="D54" s="1" t="s">
        <v>141</v>
      </c>
      <c r="E54" s="1" t="s">
        <v>137</v>
      </c>
      <c r="F54" s="1">
        <v>9</v>
      </c>
      <c r="G54" s="1">
        <v>2022</v>
      </c>
      <c r="H54" s="1" t="s">
        <v>4</v>
      </c>
      <c r="I54" s="1">
        <v>1</v>
      </c>
      <c r="J54" s="2">
        <v>63945891</v>
      </c>
      <c r="K54" s="2">
        <v>7034048</v>
      </c>
      <c r="L54" s="1">
        <v>0</v>
      </c>
      <c r="M54" s="1" t="s">
        <v>5</v>
      </c>
      <c r="N54" s="1" t="s">
        <v>123</v>
      </c>
      <c r="O54" s="1" t="s">
        <v>5</v>
      </c>
      <c r="P54" s="1" t="s">
        <v>7</v>
      </c>
      <c r="Q54" s="1" t="s">
        <v>142</v>
      </c>
      <c r="R54" s="1" t="s">
        <v>7</v>
      </c>
      <c r="S54" s="1"/>
    </row>
    <row r="55" spans="2:19" x14ac:dyDescent="0.25">
      <c r="B55" s="1" t="s">
        <v>0</v>
      </c>
      <c r="C55" s="1" t="s">
        <v>1</v>
      </c>
      <c r="D55" s="1" t="s">
        <v>143</v>
      </c>
      <c r="E55" s="1" t="s">
        <v>137</v>
      </c>
      <c r="F55" s="1">
        <v>9</v>
      </c>
      <c r="G55" s="1">
        <v>2022</v>
      </c>
      <c r="H55" s="1" t="s">
        <v>4</v>
      </c>
      <c r="I55" s="1">
        <v>1</v>
      </c>
      <c r="J55" s="2">
        <v>33426118</v>
      </c>
      <c r="K55" s="2">
        <v>3676873</v>
      </c>
      <c r="L55" s="1">
        <v>0</v>
      </c>
      <c r="M55" s="1" t="s">
        <v>5</v>
      </c>
      <c r="N55" s="1" t="s">
        <v>123</v>
      </c>
      <c r="O55" s="1" t="s">
        <v>5</v>
      </c>
      <c r="P55" s="1" t="s">
        <v>7</v>
      </c>
      <c r="Q55" s="1" t="s">
        <v>144</v>
      </c>
      <c r="R55" s="1" t="s">
        <v>7</v>
      </c>
      <c r="S55" s="1"/>
    </row>
    <row r="56" spans="2:19" x14ac:dyDescent="0.25">
      <c r="B56" s="1" t="s">
        <v>0</v>
      </c>
      <c r="C56" s="1" t="s">
        <v>1</v>
      </c>
      <c r="D56" s="1" t="s">
        <v>145</v>
      </c>
      <c r="E56" s="1" t="s">
        <v>137</v>
      </c>
      <c r="F56" s="1">
        <v>9</v>
      </c>
      <c r="G56" s="1">
        <v>2022</v>
      </c>
      <c r="H56" s="1" t="s">
        <v>4</v>
      </c>
      <c r="I56" s="1">
        <v>1</v>
      </c>
      <c r="J56" s="2">
        <v>15356345</v>
      </c>
      <c r="K56" s="2">
        <v>1689198</v>
      </c>
      <c r="L56" s="1">
        <v>0</v>
      </c>
      <c r="M56" s="1" t="s">
        <v>5</v>
      </c>
      <c r="N56" s="1" t="s">
        <v>123</v>
      </c>
      <c r="O56" s="1" t="s">
        <v>5</v>
      </c>
      <c r="P56" s="1" t="s">
        <v>7</v>
      </c>
      <c r="Q56" s="1" t="s">
        <v>146</v>
      </c>
      <c r="R56" s="1" t="s">
        <v>7</v>
      </c>
      <c r="S56" s="1"/>
    </row>
    <row r="57" spans="2:19" x14ac:dyDescent="0.25">
      <c r="B57" s="1" t="s">
        <v>0</v>
      </c>
      <c r="C57" s="1" t="s">
        <v>1</v>
      </c>
      <c r="D57" s="1" t="s">
        <v>147</v>
      </c>
      <c r="E57" s="1" t="s">
        <v>148</v>
      </c>
      <c r="F57" s="1">
        <v>9</v>
      </c>
      <c r="G57" s="1">
        <v>2022</v>
      </c>
      <c r="H57" s="1" t="s">
        <v>4</v>
      </c>
      <c r="I57" s="1">
        <v>1</v>
      </c>
      <c r="J57" s="2">
        <v>45519891</v>
      </c>
      <c r="K57" s="2">
        <v>5007188</v>
      </c>
      <c r="L57" s="1">
        <v>0</v>
      </c>
      <c r="M57" s="1" t="s">
        <v>5</v>
      </c>
      <c r="N57" s="1" t="s">
        <v>123</v>
      </c>
      <c r="O57" s="1" t="s">
        <v>5</v>
      </c>
      <c r="P57" s="1" t="s">
        <v>7</v>
      </c>
      <c r="Q57" s="1" t="s">
        <v>149</v>
      </c>
      <c r="R57" s="1" t="s">
        <v>7</v>
      </c>
      <c r="S57" s="1"/>
    </row>
    <row r="58" spans="2:19" x14ac:dyDescent="0.25">
      <c r="B58" s="1" t="s">
        <v>0</v>
      </c>
      <c r="C58" s="1" t="s">
        <v>1</v>
      </c>
      <c r="D58" s="1" t="s">
        <v>150</v>
      </c>
      <c r="E58" s="1" t="s">
        <v>151</v>
      </c>
      <c r="F58" s="1">
        <v>9</v>
      </c>
      <c r="G58" s="1">
        <v>2022</v>
      </c>
      <c r="H58" s="1" t="s">
        <v>4</v>
      </c>
      <c r="I58" s="1">
        <v>1</v>
      </c>
      <c r="J58" s="2">
        <v>21829747</v>
      </c>
      <c r="K58" s="2">
        <v>2401272</v>
      </c>
      <c r="L58" s="1">
        <v>0</v>
      </c>
      <c r="M58" s="1" t="s">
        <v>5</v>
      </c>
      <c r="N58" s="1" t="s">
        <v>123</v>
      </c>
      <c r="O58" s="1" t="s">
        <v>5</v>
      </c>
      <c r="P58" s="1" t="s">
        <v>7</v>
      </c>
      <c r="Q58" s="1" t="s">
        <v>152</v>
      </c>
      <c r="R58" s="1" t="s">
        <v>7</v>
      </c>
      <c r="S58" s="1"/>
    </row>
    <row r="59" spans="2:19" x14ac:dyDescent="0.25">
      <c r="B59" s="1" t="s">
        <v>64</v>
      </c>
      <c r="C59" s="1" t="s">
        <v>65</v>
      </c>
      <c r="D59" s="1" t="s">
        <v>153</v>
      </c>
      <c r="E59" s="1" t="s">
        <v>154</v>
      </c>
      <c r="F59" s="1">
        <v>9</v>
      </c>
      <c r="G59" s="1">
        <v>2022</v>
      </c>
      <c r="H59" s="1" t="s">
        <v>4</v>
      </c>
      <c r="I59" s="1">
        <v>1</v>
      </c>
      <c r="J59" s="2">
        <v>14594400</v>
      </c>
      <c r="K59" s="2">
        <v>1605384</v>
      </c>
      <c r="L59" s="1">
        <v>0</v>
      </c>
      <c r="M59" s="1" t="s">
        <v>5</v>
      </c>
      <c r="N59" s="1" t="s">
        <v>155</v>
      </c>
      <c r="O59" s="1" t="s">
        <v>5</v>
      </c>
      <c r="P59" s="1" t="s">
        <v>7</v>
      </c>
      <c r="Q59" s="1" t="s">
        <v>156</v>
      </c>
      <c r="R59" s="1" t="s">
        <v>7</v>
      </c>
      <c r="S59" s="1"/>
    </row>
    <row r="60" spans="2:19" x14ac:dyDescent="0.25">
      <c r="B60" s="1" t="s">
        <v>15</v>
      </c>
      <c r="C60" s="1" t="s">
        <v>16</v>
      </c>
      <c r="D60" s="1" t="s">
        <v>157</v>
      </c>
      <c r="E60" s="1" t="s">
        <v>154</v>
      </c>
      <c r="F60" s="1">
        <v>9</v>
      </c>
      <c r="G60" s="1">
        <v>2022</v>
      </c>
      <c r="H60" s="1" t="s">
        <v>4</v>
      </c>
      <c r="I60" s="1">
        <v>1</v>
      </c>
      <c r="J60" s="2">
        <v>21150594</v>
      </c>
      <c r="K60" s="2">
        <v>2326565</v>
      </c>
      <c r="L60" s="1">
        <v>0</v>
      </c>
      <c r="M60" s="1" t="s">
        <v>5</v>
      </c>
      <c r="N60" s="1" t="s">
        <v>155</v>
      </c>
      <c r="O60" s="1" t="s">
        <v>5</v>
      </c>
      <c r="P60" s="1" t="s">
        <v>7</v>
      </c>
      <c r="Q60" s="1" t="s">
        <v>158</v>
      </c>
      <c r="R60" s="1" t="s">
        <v>7</v>
      </c>
      <c r="S60" s="1"/>
    </row>
    <row r="61" spans="2:19" x14ac:dyDescent="0.25">
      <c r="B61" s="1" t="s">
        <v>15</v>
      </c>
      <c r="C61" s="1" t="s">
        <v>16</v>
      </c>
      <c r="D61" s="1" t="s">
        <v>159</v>
      </c>
      <c r="E61" s="1" t="s">
        <v>154</v>
      </c>
      <c r="F61" s="1">
        <v>9</v>
      </c>
      <c r="G61" s="1">
        <v>2022</v>
      </c>
      <c r="H61" s="1" t="s">
        <v>4</v>
      </c>
      <c r="I61" s="1">
        <v>1</v>
      </c>
      <c r="J61" s="2">
        <v>11127067</v>
      </c>
      <c r="K61" s="2">
        <v>1223977</v>
      </c>
      <c r="L61" s="1">
        <v>0</v>
      </c>
      <c r="M61" s="1" t="s">
        <v>5</v>
      </c>
      <c r="N61" s="1" t="s">
        <v>155</v>
      </c>
      <c r="O61" s="1" t="s">
        <v>5</v>
      </c>
      <c r="P61" s="1" t="s">
        <v>7</v>
      </c>
      <c r="Q61" s="1" t="s">
        <v>160</v>
      </c>
      <c r="R61" s="1" t="s">
        <v>7</v>
      </c>
      <c r="S61" s="1"/>
    </row>
    <row r="62" spans="2:19" x14ac:dyDescent="0.25">
      <c r="B62" s="1" t="s">
        <v>15</v>
      </c>
      <c r="C62" s="1" t="s">
        <v>16</v>
      </c>
      <c r="D62" s="1" t="s">
        <v>161</v>
      </c>
      <c r="E62" s="1" t="s">
        <v>154</v>
      </c>
      <c r="F62" s="1">
        <v>9</v>
      </c>
      <c r="G62" s="1">
        <v>2022</v>
      </c>
      <c r="H62" s="1" t="s">
        <v>4</v>
      </c>
      <c r="I62" s="1">
        <v>1</v>
      </c>
      <c r="J62" s="2">
        <v>25881081</v>
      </c>
      <c r="K62" s="2">
        <v>2846918</v>
      </c>
      <c r="L62" s="1">
        <v>0</v>
      </c>
      <c r="M62" s="1" t="s">
        <v>5</v>
      </c>
      <c r="N62" s="1" t="s">
        <v>155</v>
      </c>
      <c r="O62" s="1" t="s">
        <v>5</v>
      </c>
      <c r="P62" s="1" t="s">
        <v>7</v>
      </c>
      <c r="Q62" s="1" t="s">
        <v>162</v>
      </c>
      <c r="R62" s="1" t="s">
        <v>7</v>
      </c>
      <c r="S62" s="1"/>
    </row>
    <row r="63" spans="2:19" x14ac:dyDescent="0.25">
      <c r="B63" s="1" t="s">
        <v>0</v>
      </c>
      <c r="C63" s="1" t="s">
        <v>1</v>
      </c>
      <c r="D63" s="1" t="s">
        <v>163</v>
      </c>
      <c r="E63" s="1" t="s">
        <v>154</v>
      </c>
      <c r="F63" s="1">
        <v>9</v>
      </c>
      <c r="G63" s="1">
        <v>2022</v>
      </c>
      <c r="H63" s="1" t="s">
        <v>4</v>
      </c>
      <c r="I63" s="1">
        <v>1</v>
      </c>
      <c r="J63" s="2">
        <v>49064216</v>
      </c>
      <c r="K63" s="2">
        <v>5397063</v>
      </c>
      <c r="L63" s="1">
        <v>0</v>
      </c>
      <c r="M63" s="1" t="s">
        <v>5</v>
      </c>
      <c r="N63" s="1" t="s">
        <v>155</v>
      </c>
      <c r="O63" s="1" t="s">
        <v>5</v>
      </c>
      <c r="P63" s="1" t="s">
        <v>7</v>
      </c>
      <c r="Q63" s="1" t="s">
        <v>164</v>
      </c>
      <c r="R63" s="1" t="s">
        <v>7</v>
      </c>
      <c r="S63" s="1"/>
    </row>
    <row r="64" spans="2:19" x14ac:dyDescent="0.25">
      <c r="B64" s="1" t="s">
        <v>15</v>
      </c>
      <c r="C64" s="1" t="s">
        <v>16</v>
      </c>
      <c r="D64" s="1" t="s">
        <v>165</v>
      </c>
      <c r="E64" s="1" t="s">
        <v>166</v>
      </c>
      <c r="F64" s="1">
        <v>9</v>
      </c>
      <c r="G64" s="1">
        <v>2022</v>
      </c>
      <c r="H64" s="1" t="s">
        <v>4</v>
      </c>
      <c r="I64" s="1">
        <v>1</v>
      </c>
      <c r="J64" s="2">
        <v>6685945</v>
      </c>
      <c r="K64" s="2">
        <v>735454</v>
      </c>
      <c r="L64" s="1">
        <v>0</v>
      </c>
      <c r="M64" s="1" t="s">
        <v>5</v>
      </c>
      <c r="N64" s="1" t="s">
        <v>155</v>
      </c>
      <c r="O64" s="1" t="s">
        <v>5</v>
      </c>
      <c r="P64" s="1" t="s">
        <v>7</v>
      </c>
      <c r="Q64" s="1" t="s">
        <v>167</v>
      </c>
      <c r="R64" s="1" t="s">
        <v>7</v>
      </c>
      <c r="S64" s="1"/>
    </row>
    <row r="65" spans="2:19" x14ac:dyDescent="0.25">
      <c r="B65" s="1" t="s">
        <v>168</v>
      </c>
      <c r="C65" s="1" t="s">
        <v>169</v>
      </c>
      <c r="D65" s="1" t="s">
        <v>170</v>
      </c>
      <c r="E65" s="1" t="s">
        <v>166</v>
      </c>
      <c r="F65" s="1">
        <v>9</v>
      </c>
      <c r="G65" s="1">
        <v>2022</v>
      </c>
      <c r="H65" s="1" t="s">
        <v>4</v>
      </c>
      <c r="I65" s="1">
        <v>1</v>
      </c>
      <c r="J65" s="2">
        <v>5070946</v>
      </c>
      <c r="K65" s="2">
        <v>557804</v>
      </c>
      <c r="L65" s="1">
        <v>0</v>
      </c>
      <c r="M65" s="1" t="s">
        <v>5</v>
      </c>
      <c r="N65" s="1" t="s">
        <v>155</v>
      </c>
      <c r="O65" s="1" t="s">
        <v>5</v>
      </c>
      <c r="P65" s="1" t="s">
        <v>7</v>
      </c>
      <c r="Q65" s="1" t="s">
        <v>171</v>
      </c>
      <c r="R65" s="1" t="s">
        <v>7</v>
      </c>
      <c r="S65" s="1"/>
    </row>
    <row r="66" spans="2:19" x14ac:dyDescent="0.25">
      <c r="B66" s="1" t="s">
        <v>0</v>
      </c>
      <c r="C66" s="1" t="s">
        <v>1</v>
      </c>
      <c r="D66" s="1" t="s">
        <v>172</v>
      </c>
      <c r="E66" s="1" t="s">
        <v>166</v>
      </c>
      <c r="F66" s="1">
        <v>9</v>
      </c>
      <c r="G66" s="1">
        <v>2022</v>
      </c>
      <c r="H66" s="1" t="s">
        <v>4</v>
      </c>
      <c r="I66" s="1">
        <v>1</v>
      </c>
      <c r="J66" s="2">
        <v>14464133</v>
      </c>
      <c r="K66" s="2">
        <v>1591054</v>
      </c>
      <c r="L66" s="1">
        <v>0</v>
      </c>
      <c r="M66" s="1" t="s">
        <v>5</v>
      </c>
      <c r="N66" s="1" t="s">
        <v>155</v>
      </c>
      <c r="O66" s="1" t="s">
        <v>5</v>
      </c>
      <c r="P66" s="1" t="s">
        <v>7</v>
      </c>
      <c r="Q66" s="1" t="s">
        <v>173</v>
      </c>
      <c r="R66" s="1" t="s">
        <v>7</v>
      </c>
      <c r="S66" s="1"/>
    </row>
    <row r="67" spans="2:19" x14ac:dyDescent="0.25">
      <c r="B67" s="1" t="s">
        <v>15</v>
      </c>
      <c r="C67" s="1" t="s">
        <v>16</v>
      </c>
      <c r="D67" s="1" t="s">
        <v>174</v>
      </c>
      <c r="E67" s="1" t="s">
        <v>175</v>
      </c>
      <c r="F67" s="1">
        <v>9</v>
      </c>
      <c r="G67" s="1">
        <v>2022</v>
      </c>
      <c r="H67" s="1" t="s">
        <v>4</v>
      </c>
      <c r="I67" s="1">
        <v>1</v>
      </c>
      <c r="J67" s="2">
        <v>21342605</v>
      </c>
      <c r="K67" s="2">
        <v>2347686</v>
      </c>
      <c r="L67" s="1">
        <v>0</v>
      </c>
      <c r="M67" s="1" t="s">
        <v>5</v>
      </c>
      <c r="N67" s="1" t="s">
        <v>155</v>
      </c>
      <c r="O67" s="1" t="s">
        <v>5</v>
      </c>
      <c r="P67" s="1" t="s">
        <v>7</v>
      </c>
      <c r="Q67" s="1" t="s">
        <v>176</v>
      </c>
      <c r="R67" s="1" t="s">
        <v>7</v>
      </c>
      <c r="S67" s="1"/>
    </row>
    <row r="68" spans="2:19" x14ac:dyDescent="0.25">
      <c r="B68" s="1" t="s">
        <v>15</v>
      </c>
      <c r="C68" s="1" t="s">
        <v>16</v>
      </c>
      <c r="D68" s="1" t="s">
        <v>177</v>
      </c>
      <c r="E68" s="1" t="s">
        <v>175</v>
      </c>
      <c r="F68" s="1">
        <v>9</v>
      </c>
      <c r="G68" s="1">
        <v>2022</v>
      </c>
      <c r="H68" s="1" t="s">
        <v>4</v>
      </c>
      <c r="I68" s="1">
        <v>1</v>
      </c>
      <c r="J68" s="2">
        <v>9047594</v>
      </c>
      <c r="K68" s="2">
        <v>995235</v>
      </c>
      <c r="L68" s="1">
        <v>0</v>
      </c>
      <c r="M68" s="1" t="s">
        <v>5</v>
      </c>
      <c r="N68" s="1" t="s">
        <v>178</v>
      </c>
      <c r="O68" s="1" t="s">
        <v>5</v>
      </c>
      <c r="P68" s="1" t="s">
        <v>7</v>
      </c>
      <c r="Q68" s="1" t="s">
        <v>179</v>
      </c>
      <c r="R68" s="1" t="s">
        <v>7</v>
      </c>
      <c r="S68" s="1"/>
    </row>
    <row r="69" spans="2:19" x14ac:dyDescent="0.25">
      <c r="B69" s="1" t="s">
        <v>15</v>
      </c>
      <c r="C69" s="1" t="s">
        <v>16</v>
      </c>
      <c r="D69" s="1" t="s">
        <v>180</v>
      </c>
      <c r="E69" s="1" t="s">
        <v>175</v>
      </c>
      <c r="F69" s="1">
        <v>9</v>
      </c>
      <c r="G69" s="1">
        <v>2022</v>
      </c>
      <c r="H69" s="1" t="s">
        <v>4</v>
      </c>
      <c r="I69" s="1">
        <v>1</v>
      </c>
      <c r="J69" s="2">
        <v>18057445</v>
      </c>
      <c r="K69" s="2">
        <v>1986319</v>
      </c>
      <c r="L69" s="1">
        <v>0</v>
      </c>
      <c r="M69" s="1" t="s">
        <v>5</v>
      </c>
      <c r="N69" s="1" t="s">
        <v>178</v>
      </c>
      <c r="O69" s="1" t="s">
        <v>5</v>
      </c>
      <c r="P69" s="1" t="s">
        <v>7</v>
      </c>
      <c r="Q69" s="1" t="s">
        <v>181</v>
      </c>
      <c r="R69" s="1" t="s">
        <v>7</v>
      </c>
      <c r="S69" s="1"/>
    </row>
    <row r="70" spans="2:19" x14ac:dyDescent="0.25">
      <c r="B70" s="1" t="s">
        <v>69</v>
      </c>
      <c r="C70" s="1" t="s">
        <v>70</v>
      </c>
      <c r="D70" s="1" t="s">
        <v>182</v>
      </c>
      <c r="E70" s="1" t="s">
        <v>175</v>
      </c>
      <c r="F70" s="1">
        <v>9</v>
      </c>
      <c r="G70" s="1">
        <v>2022</v>
      </c>
      <c r="H70" s="1" t="s">
        <v>4</v>
      </c>
      <c r="I70" s="1">
        <v>1</v>
      </c>
      <c r="J70" s="2">
        <v>11226741</v>
      </c>
      <c r="K70" s="2">
        <v>1234941</v>
      </c>
      <c r="L70" s="1">
        <v>0</v>
      </c>
      <c r="M70" s="1" t="s">
        <v>5</v>
      </c>
      <c r="N70" s="1" t="s">
        <v>178</v>
      </c>
      <c r="O70" s="1" t="s">
        <v>5</v>
      </c>
      <c r="P70" s="1" t="s">
        <v>7</v>
      </c>
      <c r="Q70" s="1" t="s">
        <v>183</v>
      </c>
      <c r="R70" s="1" t="s">
        <v>7</v>
      </c>
      <c r="S70" s="1"/>
    </row>
    <row r="71" spans="2:19" x14ac:dyDescent="0.25">
      <c r="B71" s="1" t="s">
        <v>47</v>
      </c>
      <c r="C71" s="1" t="s">
        <v>48</v>
      </c>
      <c r="D71" s="1" t="s">
        <v>184</v>
      </c>
      <c r="E71" s="1" t="s">
        <v>175</v>
      </c>
      <c r="F71" s="1">
        <v>9</v>
      </c>
      <c r="G71" s="1">
        <v>2022</v>
      </c>
      <c r="H71" s="1" t="s">
        <v>4</v>
      </c>
      <c r="I71" s="1">
        <v>1</v>
      </c>
      <c r="J71" s="2">
        <v>22702720</v>
      </c>
      <c r="K71" s="2">
        <v>2497299</v>
      </c>
      <c r="L71" s="1">
        <v>0</v>
      </c>
      <c r="M71" s="1" t="s">
        <v>5</v>
      </c>
      <c r="N71" s="1" t="s">
        <v>178</v>
      </c>
      <c r="O71" s="1" t="s">
        <v>5</v>
      </c>
      <c r="P71" s="1" t="s">
        <v>7</v>
      </c>
      <c r="Q71" s="1" t="s">
        <v>185</v>
      </c>
      <c r="R71" s="1" t="s">
        <v>7</v>
      </c>
      <c r="S71" s="1"/>
    </row>
    <row r="72" spans="2:19" x14ac:dyDescent="0.25">
      <c r="B72" s="1" t="s">
        <v>0</v>
      </c>
      <c r="C72" s="1" t="s">
        <v>1</v>
      </c>
      <c r="D72" s="1" t="s">
        <v>186</v>
      </c>
      <c r="E72" s="1" t="s">
        <v>175</v>
      </c>
      <c r="F72" s="1">
        <v>9</v>
      </c>
      <c r="G72" s="1">
        <v>2022</v>
      </c>
      <c r="H72" s="1" t="s">
        <v>4</v>
      </c>
      <c r="I72" s="1">
        <v>1</v>
      </c>
      <c r="J72" s="2">
        <v>13425810</v>
      </c>
      <c r="K72" s="2">
        <v>1476839</v>
      </c>
      <c r="L72" s="1">
        <v>0</v>
      </c>
      <c r="M72" s="1" t="s">
        <v>5</v>
      </c>
      <c r="N72" s="1" t="s">
        <v>178</v>
      </c>
      <c r="O72" s="1" t="s">
        <v>5</v>
      </c>
      <c r="P72" s="1" t="s">
        <v>7</v>
      </c>
      <c r="Q72" s="1" t="s">
        <v>187</v>
      </c>
      <c r="R72" s="1" t="s">
        <v>7</v>
      </c>
      <c r="S72" s="1"/>
    </row>
    <row r="73" spans="2:19" x14ac:dyDescent="0.25">
      <c r="B73" s="1" t="s">
        <v>15</v>
      </c>
      <c r="C73" s="1" t="s">
        <v>16</v>
      </c>
      <c r="D73" s="1" t="s">
        <v>188</v>
      </c>
      <c r="E73" s="1" t="s">
        <v>189</v>
      </c>
      <c r="F73" s="1">
        <v>9</v>
      </c>
      <c r="G73" s="1">
        <v>2022</v>
      </c>
      <c r="H73" s="1" t="s">
        <v>4</v>
      </c>
      <c r="I73" s="1">
        <v>1</v>
      </c>
      <c r="J73" s="2">
        <v>6793783</v>
      </c>
      <c r="K73" s="2">
        <v>747316</v>
      </c>
      <c r="L73" s="1">
        <v>0</v>
      </c>
      <c r="M73" s="1" t="s">
        <v>5</v>
      </c>
      <c r="N73" s="1" t="s">
        <v>178</v>
      </c>
      <c r="O73" s="1" t="s">
        <v>5</v>
      </c>
      <c r="P73" s="1" t="s">
        <v>7</v>
      </c>
      <c r="Q73" s="1" t="s">
        <v>190</v>
      </c>
      <c r="R73" s="1" t="s">
        <v>7</v>
      </c>
      <c r="S73" s="1"/>
    </row>
    <row r="74" spans="2:19" x14ac:dyDescent="0.25">
      <c r="J74" s="6">
        <f t="shared" ref="J74:K74" si="0">SUM(J2:J73)</f>
        <v>1615532383</v>
      </c>
      <c r="K74" s="6">
        <f t="shared" si="0"/>
        <v>177708533</v>
      </c>
    </row>
    <row r="76" spans="2:19" x14ac:dyDescent="0.25">
      <c r="I76" s="7"/>
      <c r="J76" s="8" t="s">
        <v>192</v>
      </c>
      <c r="K76" s="8" t="s">
        <v>193</v>
      </c>
    </row>
    <row r="77" spans="2:19" x14ac:dyDescent="0.25">
      <c r="I77" s="9" t="s">
        <v>194</v>
      </c>
      <c r="J77" s="10">
        <f>J287</f>
        <v>1847813936.036036</v>
      </c>
      <c r="K77" s="10">
        <f>J77*11%</f>
        <v>203259532.96396396</v>
      </c>
    </row>
    <row r="78" spans="2:19" ht="15.75" thickBot="1" x14ac:dyDescent="0.3">
      <c r="I78" s="9" t="s">
        <v>191</v>
      </c>
      <c r="J78" s="10">
        <f>J74</f>
        <v>1615532383</v>
      </c>
      <c r="K78" s="10">
        <f>J78*11%</f>
        <v>177708562.13</v>
      </c>
    </row>
    <row r="79" spans="2:19" x14ac:dyDescent="0.25">
      <c r="I79" s="7"/>
      <c r="J79" s="11">
        <f>J77-J78</f>
        <v>232281553.03603601</v>
      </c>
      <c r="K79" s="11">
        <f>K77-K78</f>
        <v>25550970.83396396</v>
      </c>
    </row>
    <row r="81" spans="1:17" s="4" customFormat="1" x14ac:dyDescent="0.25">
      <c r="A81" s="33" t="s">
        <v>194</v>
      </c>
      <c r="J81" s="5" t="s">
        <v>192</v>
      </c>
      <c r="K81" s="5" t="s">
        <v>193</v>
      </c>
      <c r="L81" s="4" t="s">
        <v>195</v>
      </c>
    </row>
    <row r="82" spans="1:17" x14ac:dyDescent="0.25">
      <c r="A82" s="12">
        <v>1</v>
      </c>
      <c r="B82" s="19" t="s">
        <v>196</v>
      </c>
      <c r="C82" s="14" t="s">
        <v>197</v>
      </c>
      <c r="D82" s="16" t="s">
        <v>198</v>
      </c>
      <c r="E82" s="16" t="s">
        <v>199</v>
      </c>
      <c r="F82" s="16" t="s">
        <v>200</v>
      </c>
      <c r="G82" s="20" t="s">
        <v>201</v>
      </c>
      <c r="I82" s="21">
        <v>44809</v>
      </c>
      <c r="J82" s="13">
        <f t="shared" ref="J82:J161" si="1">L82/1.11</f>
        <v>2300432.4324324322</v>
      </c>
      <c r="K82" s="13">
        <f t="shared" ref="K82:K161" si="2">J82*11%</f>
        <v>253047.56756756754</v>
      </c>
      <c r="L82" s="14">
        <v>2553480</v>
      </c>
      <c r="N82" s="30" t="s">
        <v>804</v>
      </c>
      <c r="O82" s="31"/>
      <c r="P82" s="31"/>
      <c r="Q82" s="32">
        <f>SUM(L82:L286)</f>
        <v>2051073469</v>
      </c>
    </row>
    <row r="83" spans="1:17" x14ac:dyDescent="0.25">
      <c r="A83" s="12">
        <v>2</v>
      </c>
      <c r="B83" s="19" t="s">
        <v>202</v>
      </c>
      <c r="C83" s="15" t="s">
        <v>203</v>
      </c>
      <c r="D83" s="16" t="s">
        <v>204</v>
      </c>
      <c r="E83" s="16" t="s">
        <v>205</v>
      </c>
      <c r="F83" s="16" t="s">
        <v>200</v>
      </c>
      <c r="G83" s="20" t="s">
        <v>206</v>
      </c>
      <c r="I83" s="21">
        <v>44811</v>
      </c>
      <c r="J83" s="13">
        <f t="shared" si="1"/>
        <v>8003999.9999999991</v>
      </c>
      <c r="K83" s="13">
        <f t="shared" si="2"/>
        <v>880439.99999999988</v>
      </c>
      <c r="L83" s="14">
        <v>8884440</v>
      </c>
      <c r="N83" s="30" t="s">
        <v>192</v>
      </c>
      <c r="O83" s="31"/>
      <c r="P83" s="31"/>
      <c r="Q83" s="32">
        <f>SUM(J82:J286)</f>
        <v>1847813936.036036</v>
      </c>
    </row>
    <row r="84" spans="1:17" x14ac:dyDescent="0.25">
      <c r="A84" s="12">
        <v>3</v>
      </c>
      <c r="B84" s="19" t="s">
        <v>207</v>
      </c>
      <c r="C84" s="14" t="s">
        <v>208</v>
      </c>
      <c r="D84" s="7" t="s">
        <v>209</v>
      </c>
      <c r="E84" s="7" t="s">
        <v>210</v>
      </c>
      <c r="F84" s="7" t="s">
        <v>211</v>
      </c>
      <c r="G84" s="20" t="s">
        <v>212</v>
      </c>
      <c r="I84" s="21">
        <v>44812</v>
      </c>
      <c r="J84" s="13">
        <f t="shared" si="1"/>
        <v>30601351.351351347</v>
      </c>
      <c r="K84" s="13">
        <f t="shared" si="2"/>
        <v>3366148.6486486481</v>
      </c>
      <c r="L84" s="14">
        <v>33967500</v>
      </c>
      <c r="N84" s="30" t="s">
        <v>193</v>
      </c>
      <c r="O84" s="31"/>
      <c r="P84" s="31"/>
      <c r="Q84" s="32">
        <f>SUM(K82:K286)</f>
        <v>203259532.9639639</v>
      </c>
    </row>
    <row r="85" spans="1:17" x14ac:dyDescent="0.25">
      <c r="A85" s="12">
        <v>4</v>
      </c>
      <c r="B85" s="19" t="s">
        <v>213</v>
      </c>
      <c r="C85" s="14" t="s">
        <v>214</v>
      </c>
      <c r="D85" s="16" t="s">
        <v>215</v>
      </c>
      <c r="E85" s="16" t="s">
        <v>216</v>
      </c>
      <c r="F85" s="16" t="s">
        <v>200</v>
      </c>
      <c r="G85" s="20" t="s">
        <v>217</v>
      </c>
      <c r="I85" s="21">
        <v>44812</v>
      </c>
      <c r="J85" s="13">
        <f t="shared" si="1"/>
        <v>2049324.324324324</v>
      </c>
      <c r="K85" s="13">
        <f t="shared" si="2"/>
        <v>225425.67567567565</v>
      </c>
      <c r="L85" s="14">
        <v>2274750</v>
      </c>
      <c r="N85" s="30"/>
      <c r="O85" s="31"/>
      <c r="P85" s="31"/>
      <c r="Q85" s="32"/>
    </row>
    <row r="86" spans="1:17" x14ac:dyDescent="0.25">
      <c r="A86" s="12">
        <v>5</v>
      </c>
      <c r="B86" s="19" t="s">
        <v>218</v>
      </c>
      <c r="C86" s="14" t="s">
        <v>219</v>
      </c>
      <c r="D86" s="16" t="s">
        <v>198</v>
      </c>
      <c r="E86" s="16" t="s">
        <v>199</v>
      </c>
      <c r="F86" s="16" t="s">
        <v>200</v>
      </c>
      <c r="G86" s="20" t="s">
        <v>220</v>
      </c>
      <c r="I86" s="21">
        <v>44812</v>
      </c>
      <c r="J86" s="13">
        <f t="shared" si="1"/>
        <v>18091718.918918919</v>
      </c>
      <c r="K86" s="13">
        <f t="shared" si="2"/>
        <v>1990089.0810810812</v>
      </c>
      <c r="L86" s="14">
        <v>20081808</v>
      </c>
      <c r="N86" s="30" t="s">
        <v>805</v>
      </c>
      <c r="O86" s="31"/>
      <c r="P86" s="31"/>
      <c r="Q86" s="32">
        <f>SUM(L82:L122)</f>
        <v>377339185</v>
      </c>
    </row>
    <row r="87" spans="1:17" x14ac:dyDescent="0.25">
      <c r="A87" s="12">
        <v>6</v>
      </c>
      <c r="B87" s="19" t="s">
        <v>221</v>
      </c>
      <c r="C87" s="14" t="s">
        <v>222</v>
      </c>
      <c r="D87" s="16" t="s">
        <v>198</v>
      </c>
      <c r="E87" s="16" t="s">
        <v>199</v>
      </c>
      <c r="F87" s="16" t="s">
        <v>200</v>
      </c>
      <c r="G87" s="20" t="s">
        <v>223</v>
      </c>
      <c r="I87" s="22">
        <v>44813</v>
      </c>
      <c r="J87" s="13">
        <f t="shared" si="1"/>
        <v>2928843.2432432431</v>
      </c>
      <c r="K87" s="13">
        <f t="shared" si="2"/>
        <v>322172.75675675675</v>
      </c>
      <c r="L87" s="14">
        <v>3251016</v>
      </c>
      <c r="N87" s="30" t="s">
        <v>192</v>
      </c>
      <c r="O87" s="31"/>
      <c r="P87" s="31"/>
      <c r="Q87" s="32">
        <f>SUM(J82:J122)</f>
        <v>339945211.71171165</v>
      </c>
    </row>
    <row r="88" spans="1:17" x14ac:dyDescent="0.25">
      <c r="A88" s="12">
        <v>7</v>
      </c>
      <c r="B88" s="19" t="s">
        <v>224</v>
      </c>
      <c r="C88" s="14" t="s">
        <v>225</v>
      </c>
      <c r="D88" s="7" t="s">
        <v>209</v>
      </c>
      <c r="E88" s="7" t="s">
        <v>210</v>
      </c>
      <c r="F88" s="7" t="s">
        <v>211</v>
      </c>
      <c r="G88" s="20" t="s">
        <v>226</v>
      </c>
      <c r="I88" s="22">
        <v>44816</v>
      </c>
      <c r="J88" s="13">
        <f t="shared" si="1"/>
        <v>4289234.2342342343</v>
      </c>
      <c r="K88" s="13">
        <f t="shared" si="2"/>
        <v>471815.7657657658</v>
      </c>
      <c r="L88" s="14">
        <v>4761050</v>
      </c>
      <c r="N88" s="30" t="s">
        <v>193</v>
      </c>
      <c r="O88" s="31"/>
      <c r="P88" s="31"/>
      <c r="Q88" s="32">
        <f>SUM(K82:K122)</f>
        <v>37393973.28828828</v>
      </c>
    </row>
    <row r="89" spans="1:17" x14ac:dyDescent="0.25">
      <c r="A89" s="12">
        <v>8</v>
      </c>
      <c r="B89" s="19" t="s">
        <v>227</v>
      </c>
      <c r="C89" s="14" t="s">
        <v>228</v>
      </c>
      <c r="D89" s="7" t="s">
        <v>229</v>
      </c>
      <c r="E89" s="7" t="s">
        <v>230</v>
      </c>
      <c r="F89" s="7" t="s">
        <v>231</v>
      </c>
      <c r="G89" s="20" t="s">
        <v>232</v>
      </c>
      <c r="I89" s="22">
        <v>44814</v>
      </c>
      <c r="J89" s="13">
        <f t="shared" si="1"/>
        <v>109945.94594594593</v>
      </c>
      <c r="K89" s="13">
        <f t="shared" si="2"/>
        <v>12094.054054054053</v>
      </c>
      <c r="L89" s="14">
        <v>122040</v>
      </c>
      <c r="N89" s="30"/>
      <c r="O89" s="31"/>
      <c r="P89" s="31"/>
      <c r="Q89" s="32"/>
    </row>
    <row r="90" spans="1:17" x14ac:dyDescent="0.25">
      <c r="A90" s="12">
        <v>9</v>
      </c>
      <c r="B90" s="19" t="s">
        <v>233</v>
      </c>
      <c r="C90" s="14" t="s">
        <v>234</v>
      </c>
      <c r="D90" s="16" t="s">
        <v>204</v>
      </c>
      <c r="E90" s="16" t="s">
        <v>205</v>
      </c>
      <c r="F90" s="16" t="s">
        <v>200</v>
      </c>
      <c r="G90" s="20" t="s">
        <v>235</v>
      </c>
      <c r="I90" s="22">
        <v>44816</v>
      </c>
      <c r="J90" s="13">
        <f t="shared" si="1"/>
        <v>10665729.729729729</v>
      </c>
      <c r="K90" s="13">
        <f t="shared" si="2"/>
        <v>1173230.2702702701</v>
      </c>
      <c r="L90" s="14">
        <v>11838960</v>
      </c>
      <c r="N90" s="30" t="s">
        <v>806</v>
      </c>
      <c r="O90" s="31"/>
      <c r="P90" s="31"/>
      <c r="Q90" s="32">
        <f>SUM(L123:L286)</f>
        <v>1673734284</v>
      </c>
    </row>
    <row r="91" spans="1:17" x14ac:dyDescent="0.25">
      <c r="A91" s="12">
        <v>10</v>
      </c>
      <c r="B91" s="19" t="s">
        <v>236</v>
      </c>
      <c r="C91" s="14" t="s">
        <v>237</v>
      </c>
      <c r="D91" s="7" t="s">
        <v>238</v>
      </c>
      <c r="E91" s="7" t="s">
        <v>239</v>
      </c>
      <c r="F91" s="7" t="s">
        <v>240</v>
      </c>
      <c r="G91" s="20" t="s">
        <v>241</v>
      </c>
      <c r="I91" s="22">
        <v>44816</v>
      </c>
      <c r="J91" s="13">
        <f t="shared" si="1"/>
        <v>1340270.2702702701</v>
      </c>
      <c r="K91" s="13">
        <f t="shared" si="2"/>
        <v>147429.7297297297</v>
      </c>
      <c r="L91" s="14">
        <v>1487700</v>
      </c>
      <c r="N91" s="30" t="s">
        <v>192</v>
      </c>
      <c r="O91" s="31"/>
      <c r="P91" s="31"/>
      <c r="Q91" s="32">
        <f>SUM(J123:J286)</f>
        <v>1507868724.3243237</v>
      </c>
    </row>
    <row r="92" spans="1:17" x14ac:dyDescent="0.25">
      <c r="A92" s="12">
        <v>11</v>
      </c>
      <c r="B92" s="19" t="s">
        <v>242</v>
      </c>
      <c r="C92" s="14" t="s">
        <v>243</v>
      </c>
      <c r="D92" s="16" t="s">
        <v>198</v>
      </c>
      <c r="E92" s="16" t="s">
        <v>199</v>
      </c>
      <c r="F92" s="16" t="s">
        <v>200</v>
      </c>
      <c r="G92" s="20" t="s">
        <v>244</v>
      </c>
      <c r="I92" s="22">
        <v>44816</v>
      </c>
      <c r="J92" s="13">
        <f t="shared" si="1"/>
        <v>7808378.3783783773</v>
      </c>
      <c r="K92" s="13">
        <f t="shared" si="2"/>
        <v>858921.62162162154</v>
      </c>
      <c r="L92" s="14">
        <v>8667300</v>
      </c>
      <c r="N92" s="30" t="s">
        <v>193</v>
      </c>
      <c r="O92" s="31"/>
      <c r="P92" s="31"/>
      <c r="Q92" s="32">
        <f>SUM(K123:K286)</f>
        <v>165865559.67567563</v>
      </c>
    </row>
    <row r="93" spans="1:17" x14ac:dyDescent="0.25">
      <c r="A93" s="12">
        <v>12</v>
      </c>
      <c r="B93" s="19" t="s">
        <v>245</v>
      </c>
      <c r="C93" s="14" t="s">
        <v>246</v>
      </c>
      <c r="D93" s="7" t="s">
        <v>238</v>
      </c>
      <c r="E93" s="7" t="s">
        <v>239</v>
      </c>
      <c r="F93" s="7" t="s">
        <v>240</v>
      </c>
      <c r="G93" s="20" t="s">
        <v>247</v>
      </c>
      <c r="I93" s="22">
        <v>44816</v>
      </c>
      <c r="J93" s="13">
        <f t="shared" si="1"/>
        <v>4392389.1891891891</v>
      </c>
      <c r="K93" s="13">
        <f t="shared" si="2"/>
        <v>483162.81081081083</v>
      </c>
      <c r="L93" s="14">
        <v>4875552</v>
      </c>
    </row>
    <row r="94" spans="1:17" x14ac:dyDescent="0.25">
      <c r="A94" s="12">
        <v>13</v>
      </c>
      <c r="B94" s="19" t="s">
        <v>248</v>
      </c>
      <c r="C94" s="14" t="s">
        <v>249</v>
      </c>
      <c r="D94" s="7" t="s">
        <v>209</v>
      </c>
      <c r="E94" s="7" t="s">
        <v>210</v>
      </c>
      <c r="F94" s="7" t="s">
        <v>211</v>
      </c>
      <c r="G94" s="20" t="s">
        <v>250</v>
      </c>
      <c r="I94" s="22">
        <v>44816</v>
      </c>
      <c r="J94" s="13">
        <f t="shared" si="1"/>
        <v>6163783.7837837832</v>
      </c>
      <c r="K94" s="13">
        <f t="shared" si="2"/>
        <v>678016.21621621621</v>
      </c>
      <c r="L94" s="14">
        <v>6841800</v>
      </c>
    </row>
    <row r="95" spans="1:17" x14ac:dyDescent="0.25">
      <c r="A95" s="12">
        <v>14</v>
      </c>
      <c r="B95" s="19" t="s">
        <v>251</v>
      </c>
      <c r="C95" s="14" t="s">
        <v>252</v>
      </c>
      <c r="D95" s="16" t="s">
        <v>215</v>
      </c>
      <c r="E95" s="16" t="s">
        <v>216</v>
      </c>
      <c r="F95" s="16" t="s">
        <v>200</v>
      </c>
      <c r="G95" s="20" t="s">
        <v>253</v>
      </c>
      <c r="I95" s="22">
        <v>44816</v>
      </c>
      <c r="J95" s="13">
        <f t="shared" si="1"/>
        <v>3987243.2432432431</v>
      </c>
      <c r="K95" s="13">
        <f t="shared" si="2"/>
        <v>438596.75675675675</v>
      </c>
      <c r="L95" s="14">
        <v>4425840</v>
      </c>
    </row>
    <row r="96" spans="1:17" x14ac:dyDescent="0.25">
      <c r="A96" s="12">
        <v>15</v>
      </c>
      <c r="B96" s="19" t="s">
        <v>254</v>
      </c>
      <c r="C96" s="14" t="s">
        <v>255</v>
      </c>
      <c r="D96" s="16" t="s">
        <v>198</v>
      </c>
      <c r="E96" s="16" t="s">
        <v>199</v>
      </c>
      <c r="F96" s="16" t="s">
        <v>200</v>
      </c>
      <c r="G96" s="20" t="s">
        <v>256</v>
      </c>
      <c r="I96" s="22">
        <v>44817</v>
      </c>
      <c r="J96" s="13">
        <f t="shared" si="1"/>
        <v>7398945.0450450443</v>
      </c>
      <c r="K96" s="13">
        <f t="shared" si="2"/>
        <v>813883.95495495491</v>
      </c>
      <c r="L96" s="14">
        <v>8212829</v>
      </c>
      <c r="Q96" s="3"/>
    </row>
    <row r="97" spans="1:17" x14ac:dyDescent="0.25">
      <c r="A97" s="12">
        <v>16</v>
      </c>
      <c r="B97" s="19" t="s">
        <v>257</v>
      </c>
      <c r="C97" s="14" t="s">
        <v>258</v>
      </c>
      <c r="D97" s="16" t="s">
        <v>204</v>
      </c>
      <c r="E97" s="16" t="s">
        <v>205</v>
      </c>
      <c r="F97" s="16" t="s">
        <v>200</v>
      </c>
      <c r="G97" s="20" t="s">
        <v>259</v>
      </c>
      <c r="I97" s="22">
        <v>44817</v>
      </c>
      <c r="J97" s="13">
        <f t="shared" si="1"/>
        <v>8546691.8918918911</v>
      </c>
      <c r="K97" s="13">
        <f t="shared" si="2"/>
        <v>940136.10810810805</v>
      </c>
      <c r="L97" s="14">
        <v>9486828</v>
      </c>
      <c r="Q97" s="3"/>
    </row>
    <row r="98" spans="1:17" x14ac:dyDescent="0.25">
      <c r="A98" s="12">
        <v>17</v>
      </c>
      <c r="B98" s="19" t="s">
        <v>260</v>
      </c>
      <c r="C98" s="14" t="s">
        <v>261</v>
      </c>
      <c r="D98" s="16" t="s">
        <v>215</v>
      </c>
      <c r="E98" s="16" t="s">
        <v>216</v>
      </c>
      <c r="F98" s="16" t="s">
        <v>200</v>
      </c>
      <c r="G98" s="20" t="s">
        <v>262</v>
      </c>
      <c r="I98" s="22">
        <v>44819</v>
      </c>
      <c r="J98" s="13">
        <f t="shared" si="1"/>
        <v>972972.9729729729</v>
      </c>
      <c r="K98" s="13">
        <f t="shared" si="2"/>
        <v>107027.02702702703</v>
      </c>
      <c r="L98" s="14">
        <v>1080000</v>
      </c>
      <c r="Q98" s="3"/>
    </row>
    <row r="99" spans="1:17" x14ac:dyDescent="0.25">
      <c r="A99" s="12">
        <v>18</v>
      </c>
      <c r="B99" s="19" t="s">
        <v>263</v>
      </c>
      <c r="C99" s="14" t="s">
        <v>264</v>
      </c>
      <c r="D99" s="16" t="s">
        <v>198</v>
      </c>
      <c r="E99" s="16" t="s">
        <v>199</v>
      </c>
      <c r="F99" s="16" t="s">
        <v>200</v>
      </c>
      <c r="G99" s="20" t="s">
        <v>265</v>
      </c>
      <c r="I99" s="22">
        <v>44819</v>
      </c>
      <c r="J99" s="13">
        <f t="shared" si="1"/>
        <v>3198162.1621621619</v>
      </c>
      <c r="K99" s="13">
        <f t="shared" si="2"/>
        <v>351797.83783783781</v>
      </c>
      <c r="L99" s="14">
        <v>3549960</v>
      </c>
    </row>
    <row r="100" spans="1:17" x14ac:dyDescent="0.25">
      <c r="A100" s="12">
        <v>19</v>
      </c>
      <c r="B100" s="19" t="s">
        <v>266</v>
      </c>
      <c r="C100" s="14" t="s">
        <v>267</v>
      </c>
      <c r="D100" s="16" t="s">
        <v>268</v>
      </c>
      <c r="E100" s="16" t="s">
        <v>269</v>
      </c>
      <c r="F100" s="7" t="s">
        <v>270</v>
      </c>
      <c r="G100" s="20" t="s">
        <v>271</v>
      </c>
      <c r="I100" s="22">
        <v>44819</v>
      </c>
      <c r="J100" s="13">
        <f t="shared" si="1"/>
        <v>4179024.3243243238</v>
      </c>
      <c r="K100" s="13">
        <f t="shared" si="2"/>
        <v>459692.67567567562</v>
      </c>
      <c r="L100" s="14">
        <v>4638717</v>
      </c>
    </row>
    <row r="101" spans="1:17" x14ac:dyDescent="0.25">
      <c r="A101" s="12">
        <v>20</v>
      </c>
      <c r="B101" s="19" t="s">
        <v>272</v>
      </c>
      <c r="C101" s="14" t="s">
        <v>273</v>
      </c>
      <c r="D101" s="7" t="s">
        <v>209</v>
      </c>
      <c r="E101" s="7" t="s">
        <v>210</v>
      </c>
      <c r="F101" s="7" t="s">
        <v>211</v>
      </c>
      <c r="G101" s="20" t="s">
        <v>274</v>
      </c>
      <c r="I101" s="21">
        <v>44819</v>
      </c>
      <c r="J101" s="13">
        <f t="shared" si="1"/>
        <v>5354054.0540540535</v>
      </c>
      <c r="K101" s="13">
        <f t="shared" si="2"/>
        <v>588945.94594594592</v>
      </c>
      <c r="L101" s="14">
        <v>5943000</v>
      </c>
    </row>
    <row r="102" spans="1:17" x14ac:dyDescent="0.25">
      <c r="A102" s="12">
        <v>21</v>
      </c>
      <c r="B102" s="19" t="s">
        <v>275</v>
      </c>
      <c r="C102" s="14" t="s">
        <v>276</v>
      </c>
      <c r="D102" s="7" t="s">
        <v>209</v>
      </c>
      <c r="E102" s="7" t="s">
        <v>210</v>
      </c>
      <c r="F102" s="7" t="s">
        <v>211</v>
      </c>
      <c r="G102" s="20" t="s">
        <v>277</v>
      </c>
      <c r="I102" s="22">
        <v>44820</v>
      </c>
      <c r="J102" s="13">
        <f t="shared" si="1"/>
        <v>20165675.675675675</v>
      </c>
      <c r="K102" s="13">
        <f t="shared" si="2"/>
        <v>2218224.3243243243</v>
      </c>
      <c r="L102" s="14">
        <v>22383900</v>
      </c>
    </row>
    <row r="103" spans="1:17" x14ac:dyDescent="0.25">
      <c r="A103" s="12">
        <v>22</v>
      </c>
      <c r="B103" s="23" t="s">
        <v>278</v>
      </c>
      <c r="C103" s="14" t="s">
        <v>279</v>
      </c>
      <c r="D103" s="16" t="s">
        <v>280</v>
      </c>
      <c r="E103" s="16" t="s">
        <v>281</v>
      </c>
      <c r="F103" s="16" t="s">
        <v>282</v>
      </c>
      <c r="G103" s="24" t="s">
        <v>283</v>
      </c>
      <c r="I103" s="25">
        <v>44821</v>
      </c>
      <c r="J103" s="13">
        <f t="shared" si="1"/>
        <v>17124324.324324321</v>
      </c>
      <c r="K103" s="13">
        <f t="shared" si="2"/>
        <v>1883675.6756756753</v>
      </c>
      <c r="L103" s="14">
        <v>19008000</v>
      </c>
    </row>
    <row r="104" spans="1:17" x14ac:dyDescent="0.25">
      <c r="A104" s="12">
        <v>23</v>
      </c>
      <c r="B104" s="19" t="s">
        <v>284</v>
      </c>
      <c r="C104" s="14" t="s">
        <v>285</v>
      </c>
      <c r="D104" s="16" t="s">
        <v>286</v>
      </c>
      <c r="E104" s="16" t="s">
        <v>287</v>
      </c>
      <c r="F104" s="16" t="s">
        <v>288</v>
      </c>
      <c r="G104" s="20" t="s">
        <v>289</v>
      </c>
      <c r="I104" s="22">
        <v>44821</v>
      </c>
      <c r="J104" s="13">
        <f t="shared" si="1"/>
        <v>8898040.5405405406</v>
      </c>
      <c r="K104" s="13">
        <f t="shared" si="2"/>
        <v>978784.45945945953</v>
      </c>
      <c r="L104" s="14">
        <v>9876825</v>
      </c>
    </row>
    <row r="105" spans="1:17" x14ac:dyDescent="0.25">
      <c r="A105" s="12">
        <v>24</v>
      </c>
      <c r="B105" s="19" t="s">
        <v>290</v>
      </c>
      <c r="C105" s="14" t="s">
        <v>291</v>
      </c>
      <c r="D105" s="16" t="s">
        <v>204</v>
      </c>
      <c r="E105" s="16" t="s">
        <v>205</v>
      </c>
      <c r="F105" s="16" t="s">
        <v>200</v>
      </c>
      <c r="G105" s="20" t="s">
        <v>292</v>
      </c>
      <c r="I105" s="22">
        <v>44821</v>
      </c>
      <c r="J105" s="13">
        <f t="shared" si="1"/>
        <v>7999297.297297297</v>
      </c>
      <c r="K105" s="13">
        <f t="shared" si="2"/>
        <v>879922.70270270272</v>
      </c>
      <c r="L105" s="14">
        <v>8879220</v>
      </c>
    </row>
    <row r="106" spans="1:17" x14ac:dyDescent="0.25">
      <c r="A106" s="12">
        <v>25</v>
      </c>
      <c r="B106" s="19" t="s">
        <v>293</v>
      </c>
      <c r="C106" s="14" t="s">
        <v>294</v>
      </c>
      <c r="D106" s="16" t="s">
        <v>198</v>
      </c>
      <c r="E106" s="16" t="s">
        <v>199</v>
      </c>
      <c r="F106" s="16" t="s">
        <v>200</v>
      </c>
      <c r="G106" s="20" t="s">
        <v>295</v>
      </c>
      <c r="I106" s="22">
        <v>44823</v>
      </c>
      <c r="J106" s="13">
        <f t="shared" si="1"/>
        <v>4067837.8378378376</v>
      </c>
      <c r="K106" s="13">
        <f t="shared" si="2"/>
        <v>447462.16216216213</v>
      </c>
      <c r="L106" s="14">
        <v>4515300</v>
      </c>
    </row>
    <row r="107" spans="1:17" x14ac:dyDescent="0.25">
      <c r="A107" s="12">
        <v>26</v>
      </c>
      <c r="B107" s="19" t="s">
        <v>296</v>
      </c>
      <c r="C107" s="14" t="s">
        <v>297</v>
      </c>
      <c r="D107" s="7" t="s">
        <v>209</v>
      </c>
      <c r="E107" s="7" t="s">
        <v>210</v>
      </c>
      <c r="F107" s="7" t="s">
        <v>211</v>
      </c>
      <c r="G107" s="20" t="s">
        <v>298</v>
      </c>
      <c r="I107" s="22">
        <v>44826</v>
      </c>
      <c r="J107" s="13">
        <f t="shared" si="1"/>
        <v>10325000</v>
      </c>
      <c r="K107" s="13">
        <f t="shared" si="2"/>
        <v>1135750</v>
      </c>
      <c r="L107" s="14">
        <v>11460750</v>
      </c>
    </row>
    <row r="108" spans="1:17" x14ac:dyDescent="0.25">
      <c r="A108" s="12">
        <v>27</v>
      </c>
      <c r="B108" s="19" t="s">
        <v>299</v>
      </c>
      <c r="C108" s="14" t="s">
        <v>300</v>
      </c>
      <c r="D108" s="16" t="s">
        <v>301</v>
      </c>
      <c r="E108" s="16" t="s">
        <v>302</v>
      </c>
      <c r="F108" s="16" t="s">
        <v>303</v>
      </c>
      <c r="G108" s="20" t="s">
        <v>304</v>
      </c>
      <c r="I108" s="22">
        <v>44823</v>
      </c>
      <c r="J108" s="13">
        <f t="shared" si="1"/>
        <v>1401081.0810810809</v>
      </c>
      <c r="K108" s="13">
        <f t="shared" si="2"/>
        <v>154118.91891891891</v>
      </c>
      <c r="L108" s="14">
        <v>1555200</v>
      </c>
    </row>
    <row r="109" spans="1:17" x14ac:dyDescent="0.25">
      <c r="A109" s="12">
        <v>28</v>
      </c>
      <c r="B109" s="19" t="s">
        <v>305</v>
      </c>
      <c r="C109" s="14" t="s">
        <v>306</v>
      </c>
      <c r="D109" s="7" t="s">
        <v>209</v>
      </c>
      <c r="E109" s="7" t="s">
        <v>210</v>
      </c>
      <c r="F109" s="7" t="s">
        <v>211</v>
      </c>
      <c r="G109" s="20" t="s">
        <v>307</v>
      </c>
      <c r="I109" s="22">
        <v>44827</v>
      </c>
      <c r="J109" s="13">
        <f t="shared" si="1"/>
        <v>36418918.918918915</v>
      </c>
      <c r="K109" s="13">
        <f t="shared" si="2"/>
        <v>4006081.0810810807</v>
      </c>
      <c r="L109" s="14">
        <v>40425000</v>
      </c>
    </row>
    <row r="110" spans="1:17" x14ac:dyDescent="0.25">
      <c r="A110" s="12">
        <v>29</v>
      </c>
      <c r="B110" s="19" t="s">
        <v>308</v>
      </c>
      <c r="C110" s="14" t="s">
        <v>309</v>
      </c>
      <c r="D110" s="16" t="s">
        <v>204</v>
      </c>
      <c r="E110" s="16" t="s">
        <v>205</v>
      </c>
      <c r="F110" s="16" t="s">
        <v>200</v>
      </c>
      <c r="G110" s="20" t="s">
        <v>310</v>
      </c>
      <c r="I110" s="22">
        <v>44827</v>
      </c>
      <c r="J110" s="13">
        <f t="shared" si="1"/>
        <v>12061962.162162161</v>
      </c>
      <c r="K110" s="13">
        <f t="shared" si="2"/>
        <v>1326815.8378378376</v>
      </c>
      <c r="L110" s="14">
        <v>13388778</v>
      </c>
    </row>
    <row r="111" spans="1:17" x14ac:dyDescent="0.25">
      <c r="A111" s="12">
        <v>30</v>
      </c>
      <c r="B111" s="19" t="s">
        <v>311</v>
      </c>
      <c r="C111" s="14" t="s">
        <v>312</v>
      </c>
      <c r="D111" s="16" t="s">
        <v>198</v>
      </c>
      <c r="E111" s="16" t="s">
        <v>199</v>
      </c>
      <c r="F111" s="16" t="s">
        <v>200</v>
      </c>
      <c r="G111" s="20" t="s">
        <v>313</v>
      </c>
      <c r="I111" s="22">
        <v>44827</v>
      </c>
      <c r="J111" s="13">
        <f t="shared" si="1"/>
        <v>9673037.8378378376</v>
      </c>
      <c r="K111" s="13">
        <f t="shared" si="2"/>
        <v>1064034.1621621621</v>
      </c>
      <c r="L111" s="14">
        <v>10737072</v>
      </c>
    </row>
    <row r="112" spans="1:17" x14ac:dyDescent="0.25">
      <c r="A112" s="12">
        <v>31</v>
      </c>
      <c r="B112" s="19" t="s">
        <v>314</v>
      </c>
      <c r="C112" s="14" t="s">
        <v>315</v>
      </c>
      <c r="D112" s="16" t="s">
        <v>286</v>
      </c>
      <c r="E112" s="16" t="s">
        <v>287</v>
      </c>
      <c r="F112" s="16" t="s">
        <v>288</v>
      </c>
      <c r="G112" s="20" t="s">
        <v>316</v>
      </c>
      <c r="I112" s="22">
        <v>44830</v>
      </c>
      <c r="J112" s="13">
        <f t="shared" si="1"/>
        <v>2332702.7027027025</v>
      </c>
      <c r="K112" s="13">
        <f t="shared" si="2"/>
        <v>256597.29729729728</v>
      </c>
      <c r="L112" s="14">
        <v>2589300</v>
      </c>
    </row>
    <row r="113" spans="1:12" x14ac:dyDescent="0.25">
      <c r="A113" s="12">
        <v>32</v>
      </c>
      <c r="B113" s="19" t="s">
        <v>317</v>
      </c>
      <c r="C113" s="14" t="s">
        <v>318</v>
      </c>
      <c r="D113" s="16" t="s">
        <v>198</v>
      </c>
      <c r="E113" s="16" t="s">
        <v>199</v>
      </c>
      <c r="F113" s="16" t="s">
        <v>200</v>
      </c>
      <c r="G113" s="20" t="s">
        <v>319</v>
      </c>
      <c r="I113" s="22">
        <v>44830</v>
      </c>
      <c r="J113" s="13">
        <f t="shared" si="1"/>
        <v>25103702.702702701</v>
      </c>
      <c r="K113" s="13">
        <f t="shared" si="2"/>
        <v>2761407.297297297</v>
      </c>
      <c r="L113" s="14">
        <v>27865110</v>
      </c>
    </row>
    <row r="114" spans="1:12" x14ac:dyDescent="0.25">
      <c r="A114" s="12">
        <v>33</v>
      </c>
      <c r="B114" s="19" t="s">
        <v>320</v>
      </c>
      <c r="C114" s="14" t="s">
        <v>321</v>
      </c>
      <c r="D114" s="7" t="s">
        <v>209</v>
      </c>
      <c r="E114" s="7" t="s">
        <v>210</v>
      </c>
      <c r="F114" s="7" t="s">
        <v>211</v>
      </c>
      <c r="G114" s="20" t="s">
        <v>322</v>
      </c>
      <c r="I114" s="21">
        <v>44831</v>
      </c>
      <c r="J114" s="13">
        <f t="shared" si="1"/>
        <v>28888243.24324324</v>
      </c>
      <c r="K114" s="13">
        <f t="shared" si="2"/>
        <v>3177706.7567567565</v>
      </c>
      <c r="L114" s="14">
        <v>32065950</v>
      </c>
    </row>
    <row r="115" spans="1:12" x14ac:dyDescent="0.25">
      <c r="A115" s="12">
        <v>34</v>
      </c>
      <c r="B115" s="19" t="s">
        <v>323</v>
      </c>
      <c r="C115" s="14" t="s">
        <v>324</v>
      </c>
      <c r="D115" s="7" t="s">
        <v>280</v>
      </c>
      <c r="E115" s="7" t="s">
        <v>281</v>
      </c>
      <c r="F115" s="7" t="s">
        <v>282</v>
      </c>
      <c r="G115" s="20" t="s">
        <v>325</v>
      </c>
      <c r="I115" s="22">
        <v>44832</v>
      </c>
      <c r="J115" s="13">
        <f t="shared" si="1"/>
        <v>9340540.5405405406</v>
      </c>
      <c r="K115" s="13">
        <f t="shared" si="2"/>
        <v>1027459.4594594595</v>
      </c>
      <c r="L115" s="14">
        <v>10368000</v>
      </c>
    </row>
    <row r="116" spans="1:12" x14ac:dyDescent="0.25">
      <c r="A116" s="12">
        <v>35</v>
      </c>
      <c r="B116" s="19" t="s">
        <v>326</v>
      </c>
      <c r="C116" s="14" t="s">
        <v>327</v>
      </c>
      <c r="D116" s="16" t="s">
        <v>198</v>
      </c>
      <c r="E116" s="16" t="s">
        <v>199</v>
      </c>
      <c r="F116" s="16" t="s">
        <v>200</v>
      </c>
      <c r="G116" s="20" t="s">
        <v>328</v>
      </c>
      <c r="I116" s="22">
        <v>44833</v>
      </c>
      <c r="J116" s="13">
        <f t="shared" si="1"/>
        <v>4383445.9459459456</v>
      </c>
      <c r="K116" s="13">
        <f t="shared" si="2"/>
        <v>482179.05405405402</v>
      </c>
      <c r="L116" s="14">
        <v>4865625</v>
      </c>
    </row>
    <row r="117" spans="1:12" x14ac:dyDescent="0.25">
      <c r="A117" s="12">
        <v>36</v>
      </c>
      <c r="B117" s="19" t="s">
        <v>329</v>
      </c>
      <c r="C117" s="14" t="s">
        <v>330</v>
      </c>
      <c r="D117" s="7" t="s">
        <v>238</v>
      </c>
      <c r="E117" s="7" t="s">
        <v>239</v>
      </c>
      <c r="F117" s="7" t="s">
        <v>240</v>
      </c>
      <c r="G117" s="20" t="s">
        <v>331</v>
      </c>
      <c r="I117" s="22">
        <v>44834</v>
      </c>
      <c r="J117" s="13">
        <f t="shared" si="1"/>
        <v>2073297.297297297</v>
      </c>
      <c r="K117" s="13">
        <f t="shared" si="2"/>
        <v>228062.70270270266</v>
      </c>
      <c r="L117" s="14">
        <v>2301360</v>
      </c>
    </row>
    <row r="118" spans="1:12" x14ac:dyDescent="0.25">
      <c r="A118" s="12">
        <v>37</v>
      </c>
      <c r="B118" s="19" t="s">
        <v>332</v>
      </c>
      <c r="C118" s="14" t="s">
        <v>333</v>
      </c>
      <c r="D118" s="16" t="s">
        <v>204</v>
      </c>
      <c r="E118" s="16" t="s">
        <v>205</v>
      </c>
      <c r="F118" s="16" t="s">
        <v>200</v>
      </c>
      <c r="G118" s="20" t="s">
        <v>334</v>
      </c>
      <c r="I118" s="22">
        <v>44834</v>
      </c>
      <c r="J118" s="13">
        <f t="shared" si="1"/>
        <v>2253378.3783783782</v>
      </c>
      <c r="K118" s="13">
        <f t="shared" si="2"/>
        <v>247871.6216216216</v>
      </c>
      <c r="L118" s="14">
        <v>2501250</v>
      </c>
    </row>
    <row r="119" spans="1:12" x14ac:dyDescent="0.25">
      <c r="A119" s="12">
        <v>38</v>
      </c>
      <c r="B119" s="19" t="s">
        <v>335</v>
      </c>
      <c r="C119" s="14" t="s">
        <v>336</v>
      </c>
      <c r="D119" s="16" t="s">
        <v>198</v>
      </c>
      <c r="E119" s="16" t="s">
        <v>199</v>
      </c>
      <c r="F119" s="16" t="s">
        <v>200</v>
      </c>
      <c r="G119" s="20" t="s">
        <v>337</v>
      </c>
      <c r="I119" s="22">
        <v>44834</v>
      </c>
      <c r="J119" s="13">
        <f t="shared" si="1"/>
        <v>2361995.4954954954</v>
      </c>
      <c r="K119" s="13">
        <f t="shared" si="2"/>
        <v>259819.5045045045</v>
      </c>
      <c r="L119" s="14">
        <v>2621815</v>
      </c>
    </row>
    <row r="120" spans="1:12" x14ac:dyDescent="0.25">
      <c r="A120" s="12">
        <v>39</v>
      </c>
      <c r="B120" s="19" t="s">
        <v>338</v>
      </c>
      <c r="C120" s="14" t="s">
        <v>339</v>
      </c>
      <c r="D120" s="28" t="s">
        <v>340</v>
      </c>
      <c r="E120" s="16" t="s">
        <v>341</v>
      </c>
      <c r="F120" s="16" t="s">
        <v>342</v>
      </c>
      <c r="G120" s="20" t="s">
        <v>343</v>
      </c>
      <c r="I120" s="22">
        <v>44834</v>
      </c>
      <c r="J120" s="13">
        <f t="shared" si="1"/>
        <v>613909.90990990982</v>
      </c>
      <c r="K120" s="13">
        <f t="shared" si="2"/>
        <v>67530.090090090074</v>
      </c>
      <c r="L120" s="14">
        <v>681440</v>
      </c>
    </row>
    <row r="121" spans="1:12" x14ac:dyDescent="0.25">
      <c r="A121" s="12">
        <v>40</v>
      </c>
      <c r="B121" s="19" t="s">
        <v>344</v>
      </c>
      <c r="C121" s="14" t="s">
        <v>345</v>
      </c>
      <c r="D121" s="7" t="s">
        <v>229</v>
      </c>
      <c r="E121" s="7" t="s">
        <v>230</v>
      </c>
      <c r="F121" s="7" t="s">
        <v>231</v>
      </c>
      <c r="G121" s="20" t="s">
        <v>346</v>
      </c>
      <c r="I121" s="22">
        <v>44834</v>
      </c>
      <c r="J121" s="13">
        <f t="shared" si="1"/>
        <v>126486.48648648648</v>
      </c>
      <c r="K121" s="13">
        <f t="shared" si="2"/>
        <v>13913.513513513513</v>
      </c>
      <c r="L121" s="14">
        <v>140400</v>
      </c>
    </row>
    <row r="122" spans="1:12" x14ac:dyDescent="0.25">
      <c r="A122" s="12">
        <v>41</v>
      </c>
      <c r="B122" s="19" t="s">
        <v>347</v>
      </c>
      <c r="C122" s="14" t="s">
        <v>348</v>
      </c>
      <c r="D122" s="16" t="s">
        <v>301</v>
      </c>
      <c r="E122" s="16" t="s">
        <v>302</v>
      </c>
      <c r="F122" s="16" t="s">
        <v>303</v>
      </c>
      <c r="G122" s="20" t="s">
        <v>349</v>
      </c>
      <c r="I122" s="22">
        <v>44827</v>
      </c>
      <c r="J122" s="13">
        <f>L122/1.11</f>
        <v>1949837.8378378376</v>
      </c>
      <c r="K122" s="13">
        <f>J122*11%</f>
        <v>214482.16216216213</v>
      </c>
      <c r="L122" s="14">
        <v>2164320</v>
      </c>
    </row>
    <row r="123" spans="1:12" x14ac:dyDescent="0.25">
      <c r="A123" s="12">
        <v>42</v>
      </c>
      <c r="B123" s="19" t="s">
        <v>350</v>
      </c>
      <c r="C123" s="14" t="s">
        <v>351</v>
      </c>
      <c r="D123" s="7"/>
      <c r="E123" s="7" t="s">
        <v>352</v>
      </c>
      <c r="F123" s="7" t="s">
        <v>353</v>
      </c>
      <c r="G123" s="7"/>
      <c r="I123" s="22">
        <v>44805</v>
      </c>
      <c r="J123" s="13">
        <f>L123/1.11</f>
        <v>30843198.198198196</v>
      </c>
      <c r="K123" s="13">
        <f>J123*11%</f>
        <v>3392751.8018018017</v>
      </c>
      <c r="L123" s="14">
        <f>34235950</f>
        <v>34235950</v>
      </c>
    </row>
    <row r="124" spans="1:12" x14ac:dyDescent="0.25">
      <c r="A124" s="12">
        <v>43</v>
      </c>
      <c r="B124" s="19" t="s">
        <v>354</v>
      </c>
      <c r="C124" s="14" t="s">
        <v>355</v>
      </c>
      <c r="D124" s="7"/>
      <c r="E124" s="7" t="s">
        <v>356</v>
      </c>
      <c r="F124" s="7" t="s">
        <v>357</v>
      </c>
      <c r="G124" s="7"/>
      <c r="I124" s="22">
        <v>44805</v>
      </c>
      <c r="J124" s="13">
        <f t="shared" ref="J124:J137" si="3">L124/1.11</f>
        <v>14209881.081081079</v>
      </c>
      <c r="K124" s="13">
        <f t="shared" ref="K124:K137" si="4">J124*11%</f>
        <v>1563086.9189189188</v>
      </c>
      <c r="L124" s="14">
        <f>5764500+9374400+634068</f>
        <v>15772968</v>
      </c>
    </row>
    <row r="125" spans="1:12" x14ac:dyDescent="0.25">
      <c r="A125" s="12">
        <v>44</v>
      </c>
      <c r="B125" s="19" t="s">
        <v>358</v>
      </c>
      <c r="C125" s="14" t="s">
        <v>359</v>
      </c>
      <c r="D125" s="7"/>
      <c r="E125" s="7" t="s">
        <v>360</v>
      </c>
      <c r="F125" s="7" t="s">
        <v>361</v>
      </c>
      <c r="G125" s="7"/>
      <c r="I125" s="22">
        <v>44805</v>
      </c>
      <c r="J125" s="13">
        <f t="shared" si="3"/>
        <v>3620036.0360360355</v>
      </c>
      <c r="K125" s="13">
        <f t="shared" si="4"/>
        <v>398203.96396396391</v>
      </c>
      <c r="L125" s="14">
        <v>4018240</v>
      </c>
    </row>
    <row r="126" spans="1:12" x14ac:dyDescent="0.25">
      <c r="A126" s="12">
        <v>45</v>
      </c>
      <c r="B126" s="19" t="s">
        <v>362</v>
      </c>
      <c r="C126" s="14" t="s">
        <v>363</v>
      </c>
      <c r="D126" s="7"/>
      <c r="E126" s="7" t="s">
        <v>364</v>
      </c>
      <c r="F126" s="7" t="s">
        <v>365</v>
      </c>
      <c r="G126" s="7"/>
      <c r="I126" s="22">
        <v>44805</v>
      </c>
      <c r="J126" s="13">
        <f t="shared" si="3"/>
        <v>4715497.297297297</v>
      </c>
      <c r="K126" s="13">
        <f t="shared" si="4"/>
        <v>518704.70270270266</v>
      </c>
      <c r="L126" s="14">
        <f>3359700+1671354+203148</f>
        <v>5234202</v>
      </c>
    </row>
    <row r="127" spans="1:12" x14ac:dyDescent="0.25">
      <c r="A127" s="12">
        <v>46</v>
      </c>
      <c r="B127" s="19" t="s">
        <v>366</v>
      </c>
      <c r="C127" s="14" t="s">
        <v>367</v>
      </c>
      <c r="D127" s="7"/>
      <c r="E127" s="7" t="s">
        <v>368</v>
      </c>
      <c r="F127" s="7" t="s">
        <v>361</v>
      </c>
      <c r="G127" s="7"/>
      <c r="I127" s="22">
        <v>44805</v>
      </c>
      <c r="J127" s="13">
        <f t="shared" si="3"/>
        <v>686936.93693693692</v>
      </c>
      <c r="K127" s="13">
        <f t="shared" si="4"/>
        <v>75563.063063063062</v>
      </c>
      <c r="L127" s="14">
        <f>262500+500000</f>
        <v>762500</v>
      </c>
    </row>
    <row r="128" spans="1:12" x14ac:dyDescent="0.25">
      <c r="A128" s="12">
        <v>47</v>
      </c>
      <c r="B128" s="19" t="s">
        <v>369</v>
      </c>
      <c r="C128" s="14" t="s">
        <v>370</v>
      </c>
      <c r="D128" s="7"/>
      <c r="E128" s="7" t="s">
        <v>371</v>
      </c>
      <c r="F128" s="7" t="s">
        <v>372</v>
      </c>
      <c r="G128" s="7"/>
      <c r="I128" s="22">
        <v>44806</v>
      </c>
      <c r="J128" s="13">
        <f t="shared" si="3"/>
        <v>6335318.9189189188</v>
      </c>
      <c r="K128" s="13">
        <f t="shared" si="4"/>
        <v>696885.08108108107</v>
      </c>
      <c r="L128" s="14">
        <f>3950100+1671354+1410750</f>
        <v>7032204</v>
      </c>
    </row>
    <row r="129" spans="1:12" x14ac:dyDescent="0.25">
      <c r="A129" s="12">
        <v>48</v>
      </c>
      <c r="B129" s="19" t="s">
        <v>373</v>
      </c>
      <c r="C129" s="14" t="s">
        <v>374</v>
      </c>
      <c r="D129" s="7"/>
      <c r="E129" s="7" t="s">
        <v>375</v>
      </c>
      <c r="F129" s="7" t="s">
        <v>376</v>
      </c>
      <c r="G129" s="7"/>
      <c r="I129" s="22">
        <v>44806</v>
      </c>
      <c r="J129" s="13">
        <f t="shared" si="3"/>
        <v>4525985.5855855849</v>
      </c>
      <c r="K129" s="13">
        <f t="shared" si="4"/>
        <v>497858.41441441432</v>
      </c>
      <c r="L129" s="14">
        <f>1786160+1293273+1944411</f>
        <v>5023844</v>
      </c>
    </row>
    <row r="130" spans="1:12" x14ac:dyDescent="0.25">
      <c r="A130" s="12">
        <v>49</v>
      </c>
      <c r="B130" s="19" t="s">
        <v>377</v>
      </c>
      <c r="C130" s="14" t="s">
        <v>378</v>
      </c>
      <c r="D130" s="7"/>
      <c r="E130" s="7" t="s">
        <v>379</v>
      </c>
      <c r="F130" s="7" t="s">
        <v>380</v>
      </c>
      <c r="G130" s="7"/>
      <c r="I130" s="22">
        <v>44806</v>
      </c>
      <c r="J130" s="13">
        <f t="shared" si="3"/>
        <v>8905367.5675675664</v>
      </c>
      <c r="K130" s="13">
        <f t="shared" si="4"/>
        <v>979590.43243243231</v>
      </c>
      <c r="L130" s="14">
        <f>394800+3289698+6200460</f>
        <v>9884958</v>
      </c>
    </row>
    <row r="131" spans="1:12" x14ac:dyDescent="0.25">
      <c r="A131" s="12">
        <v>50</v>
      </c>
      <c r="B131" s="19" t="s">
        <v>381</v>
      </c>
      <c r="C131" s="14" t="s">
        <v>382</v>
      </c>
      <c r="D131" s="7"/>
      <c r="E131" s="7" t="s">
        <v>383</v>
      </c>
      <c r="F131" s="7" t="s">
        <v>231</v>
      </c>
      <c r="G131" s="7"/>
      <c r="I131" s="22">
        <v>44806</v>
      </c>
      <c r="J131" s="13">
        <f t="shared" si="3"/>
        <v>2063963.9639639638</v>
      </c>
      <c r="K131" s="13">
        <f t="shared" si="4"/>
        <v>227036.03603603601</v>
      </c>
      <c r="L131" s="14">
        <v>2291000</v>
      </c>
    </row>
    <row r="132" spans="1:12" x14ac:dyDescent="0.25">
      <c r="A132" s="12">
        <v>51</v>
      </c>
      <c r="B132" s="19" t="s">
        <v>384</v>
      </c>
      <c r="C132" s="26" t="s">
        <v>385</v>
      </c>
      <c r="D132" s="15"/>
      <c r="E132" s="15" t="s">
        <v>386</v>
      </c>
      <c r="F132" s="15" t="s">
        <v>387</v>
      </c>
      <c r="G132" s="15"/>
      <c r="I132" s="17">
        <v>44806</v>
      </c>
      <c r="J132" s="13">
        <f t="shared" si="3"/>
        <v>7942954.9549549539</v>
      </c>
      <c r="K132" s="13">
        <f t="shared" si="4"/>
        <v>873725.04504504497</v>
      </c>
      <c r="L132" s="14">
        <f>2692440+2800000+3324240</f>
        <v>8816680</v>
      </c>
    </row>
    <row r="133" spans="1:12" x14ac:dyDescent="0.25">
      <c r="A133" s="12">
        <v>52</v>
      </c>
      <c r="B133" s="19" t="s">
        <v>388</v>
      </c>
      <c r="C133" s="14" t="s">
        <v>389</v>
      </c>
      <c r="D133" s="7"/>
      <c r="E133" s="7" t="s">
        <v>390</v>
      </c>
      <c r="F133" s="7" t="s">
        <v>391</v>
      </c>
      <c r="G133" s="7"/>
      <c r="I133" s="22">
        <v>44807</v>
      </c>
      <c r="J133" s="13">
        <f t="shared" si="3"/>
        <v>17922054.054054052</v>
      </c>
      <c r="K133" s="13">
        <f t="shared" si="4"/>
        <v>1971425.9459459458</v>
      </c>
      <c r="L133" s="14">
        <f>6841800+4801680+8250000</f>
        <v>19893480</v>
      </c>
    </row>
    <row r="134" spans="1:12" x14ac:dyDescent="0.25">
      <c r="A134" s="12">
        <v>53</v>
      </c>
      <c r="B134" s="19" t="s">
        <v>392</v>
      </c>
      <c r="C134" s="14" t="s">
        <v>393</v>
      </c>
      <c r="D134" s="7"/>
      <c r="E134" s="7" t="s">
        <v>394</v>
      </c>
      <c r="F134" s="7" t="s">
        <v>365</v>
      </c>
      <c r="G134" s="7"/>
      <c r="I134" s="22">
        <v>44807</v>
      </c>
      <c r="J134" s="13">
        <f t="shared" si="3"/>
        <v>5877294.5945945941</v>
      </c>
      <c r="K134" s="13">
        <f t="shared" si="4"/>
        <v>646502.40540540533</v>
      </c>
      <c r="L134" s="14">
        <f>3451290+710142+2362365</f>
        <v>6523797</v>
      </c>
    </row>
    <row r="135" spans="1:12" x14ac:dyDescent="0.25">
      <c r="A135" s="12">
        <v>54</v>
      </c>
      <c r="B135" s="19" t="s">
        <v>395</v>
      </c>
      <c r="C135" s="14" t="s">
        <v>396</v>
      </c>
      <c r="D135" s="7"/>
      <c r="E135" s="7" t="s">
        <v>397</v>
      </c>
      <c r="F135" s="7" t="s">
        <v>398</v>
      </c>
      <c r="G135" s="7"/>
      <c r="I135" s="22">
        <v>44807</v>
      </c>
      <c r="J135" s="13">
        <f t="shared" si="3"/>
        <v>960612.61261261255</v>
      </c>
      <c r="K135" s="13">
        <f t="shared" si="4"/>
        <v>105667.38738738738</v>
      </c>
      <c r="L135" s="14">
        <f>566280+500000</f>
        <v>1066280</v>
      </c>
    </row>
    <row r="136" spans="1:12" x14ac:dyDescent="0.25">
      <c r="A136" s="12">
        <v>55</v>
      </c>
      <c r="B136" s="19" t="s">
        <v>399</v>
      </c>
      <c r="C136" s="14" t="s">
        <v>400</v>
      </c>
      <c r="D136" s="7"/>
      <c r="E136" s="7" t="s">
        <v>401</v>
      </c>
      <c r="F136" s="7" t="s">
        <v>402</v>
      </c>
      <c r="G136" s="7"/>
      <c r="I136" s="22">
        <v>44807</v>
      </c>
      <c r="J136" s="13">
        <f t="shared" si="3"/>
        <v>4445945.9459459456</v>
      </c>
      <c r="K136" s="13">
        <f t="shared" si="4"/>
        <v>489054.05405405402</v>
      </c>
      <c r="L136" s="14">
        <v>4935000</v>
      </c>
    </row>
    <row r="137" spans="1:12" x14ac:dyDescent="0.25">
      <c r="A137" s="12">
        <v>56</v>
      </c>
      <c r="B137" s="19" t="s">
        <v>403</v>
      </c>
      <c r="C137" s="14" t="s">
        <v>404</v>
      </c>
      <c r="D137" s="7"/>
      <c r="E137" s="7" t="s">
        <v>405</v>
      </c>
      <c r="F137" s="7" t="s">
        <v>406</v>
      </c>
      <c r="G137" s="7"/>
      <c r="I137" s="22">
        <v>44807</v>
      </c>
      <c r="J137" s="13">
        <f t="shared" si="3"/>
        <v>1062296.3963963962</v>
      </c>
      <c r="K137" s="13">
        <f t="shared" si="4"/>
        <v>116852.60360360358</v>
      </c>
      <c r="L137" s="14">
        <f>376533+302616+500000</f>
        <v>1179149</v>
      </c>
    </row>
    <row r="138" spans="1:12" x14ac:dyDescent="0.25">
      <c r="A138" s="12">
        <v>57</v>
      </c>
      <c r="B138" s="19" t="s">
        <v>407</v>
      </c>
      <c r="C138" s="14" t="s">
        <v>408</v>
      </c>
      <c r="D138" s="7"/>
      <c r="E138" s="7" t="s">
        <v>409</v>
      </c>
      <c r="F138" s="7" t="s">
        <v>357</v>
      </c>
      <c r="G138" s="20"/>
      <c r="I138" s="22">
        <v>44807</v>
      </c>
      <c r="J138" s="13">
        <f t="shared" si="1"/>
        <v>7743064.8648648644</v>
      </c>
      <c r="K138" s="13">
        <f t="shared" si="2"/>
        <v>851737.13513513503</v>
      </c>
      <c r="L138" s="14">
        <f>2331072+1462050+4801680</f>
        <v>8594802</v>
      </c>
    </row>
    <row r="139" spans="1:12" x14ac:dyDescent="0.25">
      <c r="A139" s="12">
        <v>58</v>
      </c>
      <c r="B139" s="19" t="s">
        <v>410</v>
      </c>
      <c r="C139" s="14" t="s">
        <v>411</v>
      </c>
      <c r="D139" s="7"/>
      <c r="E139" s="7" t="s">
        <v>412</v>
      </c>
      <c r="F139" s="7" t="s">
        <v>413</v>
      </c>
      <c r="G139" s="20"/>
      <c r="I139" s="21">
        <v>44809</v>
      </c>
      <c r="J139" s="13">
        <f t="shared" si="1"/>
        <v>6363356.7567567565</v>
      </c>
      <c r="K139" s="13">
        <f t="shared" si="2"/>
        <v>699969.2432432432</v>
      </c>
      <c r="L139" s="14">
        <f>4309542+205200+2548584</f>
        <v>7063326</v>
      </c>
    </row>
    <row r="140" spans="1:12" x14ac:dyDescent="0.25">
      <c r="A140" s="12">
        <v>59</v>
      </c>
      <c r="B140" s="19" t="s">
        <v>414</v>
      </c>
      <c r="C140" s="14" t="s">
        <v>415</v>
      </c>
      <c r="D140" s="7"/>
      <c r="E140" s="7" t="s">
        <v>416</v>
      </c>
      <c r="F140" s="7" t="s">
        <v>342</v>
      </c>
      <c r="G140" s="20"/>
      <c r="I140" s="22">
        <v>44809</v>
      </c>
      <c r="J140" s="13">
        <f t="shared" si="1"/>
        <v>16823627.027027026</v>
      </c>
      <c r="K140" s="13">
        <f t="shared" si="2"/>
        <v>1850598.9729729728</v>
      </c>
      <c r="L140" s="14">
        <f>2385450+6685416+9603360</f>
        <v>18674226</v>
      </c>
    </row>
    <row r="141" spans="1:12" x14ac:dyDescent="0.25">
      <c r="A141" s="12">
        <v>60</v>
      </c>
      <c r="B141" s="19" t="s">
        <v>417</v>
      </c>
      <c r="C141" s="14" t="s">
        <v>418</v>
      </c>
      <c r="D141" s="7"/>
      <c r="E141" s="7" t="s">
        <v>419</v>
      </c>
      <c r="F141" s="7" t="s">
        <v>420</v>
      </c>
      <c r="G141" s="20"/>
      <c r="I141" s="22">
        <v>44809</v>
      </c>
      <c r="J141" s="13">
        <f t="shared" si="1"/>
        <v>409909.90990990988</v>
      </c>
      <c r="K141" s="13">
        <f t="shared" si="2"/>
        <v>45090.090090090089</v>
      </c>
      <c r="L141" s="14">
        <f>300000+155000</f>
        <v>455000</v>
      </c>
    </row>
    <row r="142" spans="1:12" x14ac:dyDescent="0.25">
      <c r="A142" s="12">
        <v>61</v>
      </c>
      <c r="B142" s="19" t="s">
        <v>421</v>
      </c>
      <c r="C142" s="14" t="s">
        <v>422</v>
      </c>
      <c r="D142" s="7"/>
      <c r="E142" s="7" t="s">
        <v>423</v>
      </c>
      <c r="F142" s="7" t="s">
        <v>303</v>
      </c>
      <c r="G142" s="20"/>
      <c r="I142" s="22">
        <v>44809</v>
      </c>
      <c r="J142" s="13">
        <f t="shared" si="1"/>
        <v>1169112.6126126125</v>
      </c>
      <c r="K142" s="13">
        <f t="shared" si="2"/>
        <v>128602.38738738738</v>
      </c>
      <c r="L142" s="14">
        <f>797715+500000</f>
        <v>1297715</v>
      </c>
    </row>
    <row r="143" spans="1:12" x14ac:dyDescent="0.25">
      <c r="A143" s="12">
        <v>62</v>
      </c>
      <c r="B143" s="19" t="s">
        <v>424</v>
      </c>
      <c r="C143" s="14" t="s">
        <v>425</v>
      </c>
      <c r="D143" s="7"/>
      <c r="E143" s="7" t="s">
        <v>426</v>
      </c>
      <c r="F143" s="7" t="s">
        <v>303</v>
      </c>
      <c r="G143" s="20"/>
      <c r="I143" s="22">
        <v>44810</v>
      </c>
      <c r="J143" s="13">
        <f t="shared" si="1"/>
        <v>2035978.3783783782</v>
      </c>
      <c r="K143" s="13">
        <f t="shared" si="2"/>
        <v>223957.6216216216</v>
      </c>
      <c r="L143" s="14">
        <f>1370736+889200</f>
        <v>2259936</v>
      </c>
    </row>
    <row r="144" spans="1:12" x14ac:dyDescent="0.25">
      <c r="A144" s="12">
        <v>63</v>
      </c>
      <c r="B144" s="19" t="s">
        <v>427</v>
      </c>
      <c r="C144" s="14" t="s">
        <v>428</v>
      </c>
      <c r="D144" s="7"/>
      <c r="E144" s="7" t="s">
        <v>429</v>
      </c>
      <c r="F144" s="7" t="s">
        <v>430</v>
      </c>
      <c r="G144" s="20"/>
      <c r="I144" s="22">
        <v>44810</v>
      </c>
      <c r="J144" s="13">
        <f t="shared" si="1"/>
        <v>678180.18018018012</v>
      </c>
      <c r="K144" s="13">
        <f t="shared" si="2"/>
        <v>74599.819819819808</v>
      </c>
      <c r="L144" s="14">
        <f>252780+500000</f>
        <v>752780</v>
      </c>
    </row>
    <row r="145" spans="1:12" x14ac:dyDescent="0.25">
      <c r="A145" s="12">
        <v>64</v>
      </c>
      <c r="B145" s="19" t="s">
        <v>431</v>
      </c>
      <c r="C145" s="14" t="s">
        <v>432</v>
      </c>
      <c r="D145" s="7"/>
      <c r="E145" s="7" t="s">
        <v>433</v>
      </c>
      <c r="F145" s="7" t="s">
        <v>434</v>
      </c>
      <c r="G145" s="20"/>
      <c r="I145" s="22">
        <v>44810</v>
      </c>
      <c r="J145" s="13">
        <f t="shared" si="1"/>
        <v>7267520.7207207205</v>
      </c>
      <c r="K145" s="13">
        <f t="shared" si="2"/>
        <v>799427.27927927929</v>
      </c>
      <c r="L145" s="14">
        <f>1400000+3342708+3324240</f>
        <v>8066948</v>
      </c>
    </row>
    <row r="146" spans="1:12" x14ac:dyDescent="0.25">
      <c r="A146" s="12">
        <v>65</v>
      </c>
      <c r="B146" s="19" t="s">
        <v>435</v>
      </c>
      <c r="C146" s="14" t="s">
        <v>436</v>
      </c>
      <c r="D146" s="7"/>
      <c r="E146" s="7" t="s">
        <v>437</v>
      </c>
      <c r="F146" s="7" t="s">
        <v>438</v>
      </c>
      <c r="G146" s="20"/>
      <c r="I146" s="22">
        <v>44810</v>
      </c>
      <c r="J146" s="13">
        <f t="shared" si="1"/>
        <v>3118054.054054054</v>
      </c>
      <c r="K146" s="13">
        <f t="shared" si="2"/>
        <v>342985.94594594592</v>
      </c>
      <c r="L146" s="14">
        <f>983250+184680+2293110</f>
        <v>3461040</v>
      </c>
    </row>
    <row r="147" spans="1:12" x14ac:dyDescent="0.25">
      <c r="A147" s="12">
        <v>66</v>
      </c>
      <c r="B147" s="19" t="s">
        <v>439</v>
      </c>
      <c r="C147" s="14" t="s">
        <v>440</v>
      </c>
      <c r="D147" s="7"/>
      <c r="E147" s="7" t="s">
        <v>441</v>
      </c>
      <c r="F147" s="7" t="s">
        <v>438</v>
      </c>
      <c r="G147" s="20"/>
      <c r="I147" s="22">
        <v>44810</v>
      </c>
      <c r="J147" s="13">
        <f t="shared" si="1"/>
        <v>3439847.7477477472</v>
      </c>
      <c r="K147" s="13">
        <f t="shared" si="2"/>
        <v>378383.25225225219</v>
      </c>
      <c r="L147" s="14">
        <f>1342493+824904+1650834</f>
        <v>3818231</v>
      </c>
    </row>
    <row r="148" spans="1:12" x14ac:dyDescent="0.25">
      <c r="A148" s="12">
        <v>67</v>
      </c>
      <c r="B148" s="19" t="s">
        <v>442</v>
      </c>
      <c r="C148" s="14" t="s">
        <v>443</v>
      </c>
      <c r="D148" s="7"/>
      <c r="E148" s="7" t="s">
        <v>444</v>
      </c>
      <c r="F148" s="7" t="s">
        <v>438</v>
      </c>
      <c r="G148" s="20"/>
      <c r="I148" s="22">
        <v>44811</v>
      </c>
      <c r="J148" s="13">
        <f t="shared" si="1"/>
        <v>7127675.6756756753</v>
      </c>
      <c r="K148" s="13">
        <f t="shared" si="2"/>
        <v>784044.32432432426</v>
      </c>
      <c r="L148" s="14">
        <f>3139560+3553272+1218888</f>
        <v>7911720</v>
      </c>
    </row>
    <row r="149" spans="1:12" x14ac:dyDescent="0.25">
      <c r="A149" s="12">
        <v>68</v>
      </c>
      <c r="B149" s="19" t="s">
        <v>445</v>
      </c>
      <c r="C149" s="14" t="s">
        <v>446</v>
      </c>
      <c r="D149" s="7"/>
      <c r="E149" s="7" t="s">
        <v>447</v>
      </c>
      <c r="F149" s="7" t="s">
        <v>448</v>
      </c>
      <c r="G149" s="7"/>
      <c r="I149" s="22">
        <v>44811</v>
      </c>
      <c r="J149" s="13">
        <f t="shared" si="1"/>
        <v>4191425.2252252246</v>
      </c>
      <c r="K149" s="13">
        <f t="shared" si="2"/>
        <v>461056.77477477473</v>
      </c>
      <c r="L149" s="14">
        <f>381672+684000+3586810</f>
        <v>4652482</v>
      </c>
    </row>
    <row r="150" spans="1:12" x14ac:dyDescent="0.25">
      <c r="A150" s="12">
        <v>69</v>
      </c>
      <c r="B150" s="19" t="s">
        <v>449</v>
      </c>
      <c r="C150" s="14" t="s">
        <v>450</v>
      </c>
      <c r="D150" s="7"/>
      <c r="E150" s="7" t="s">
        <v>451</v>
      </c>
      <c r="F150" s="7" t="s">
        <v>353</v>
      </c>
      <c r="G150" s="7"/>
      <c r="I150" s="21">
        <v>44811</v>
      </c>
      <c r="J150" s="13">
        <f t="shared" si="1"/>
        <v>10237200</v>
      </c>
      <c r="K150" s="13">
        <f t="shared" si="2"/>
        <v>1126092</v>
      </c>
      <c r="L150" s="14">
        <f>6399162+4015080+949050</f>
        <v>11363292</v>
      </c>
    </row>
    <row r="151" spans="1:12" x14ac:dyDescent="0.25">
      <c r="A151" s="12">
        <v>70</v>
      </c>
      <c r="B151" s="19" t="s">
        <v>452</v>
      </c>
      <c r="C151" s="14" t="s">
        <v>453</v>
      </c>
      <c r="D151" s="7"/>
      <c r="E151" s="7" t="s">
        <v>454</v>
      </c>
      <c r="F151" s="7" t="s">
        <v>455</v>
      </c>
      <c r="G151" s="7"/>
      <c r="I151" s="22">
        <v>44811</v>
      </c>
      <c r="J151" s="13">
        <f t="shared" si="1"/>
        <v>968691.89189189184</v>
      </c>
      <c r="K151" s="13">
        <f t="shared" si="2"/>
        <v>106556.10810810811</v>
      </c>
      <c r="L151" s="14">
        <v>1075248</v>
      </c>
    </row>
    <row r="152" spans="1:12" x14ac:dyDescent="0.25">
      <c r="A152" s="12">
        <v>71</v>
      </c>
      <c r="B152" s="19" t="s">
        <v>456</v>
      </c>
      <c r="C152" s="14" t="s">
        <v>457</v>
      </c>
      <c r="D152" s="7"/>
      <c r="E152" s="7" t="s">
        <v>458</v>
      </c>
      <c r="F152" s="7" t="s">
        <v>459</v>
      </c>
      <c r="G152" s="7"/>
      <c r="I152" s="22">
        <v>44812</v>
      </c>
      <c r="J152" s="13">
        <f t="shared" si="1"/>
        <v>6523881.0810810803</v>
      </c>
      <c r="K152" s="13">
        <f t="shared" si="2"/>
        <v>717626.91891891882</v>
      </c>
      <c r="L152" s="14">
        <f>3342708+3898800</f>
        <v>7241508</v>
      </c>
    </row>
    <row r="153" spans="1:12" x14ac:dyDescent="0.25">
      <c r="A153" s="12">
        <v>72</v>
      </c>
      <c r="B153" s="19" t="s">
        <v>460</v>
      </c>
      <c r="C153" s="14" t="s">
        <v>461</v>
      </c>
      <c r="D153" s="7"/>
      <c r="E153" s="27" t="s">
        <v>462</v>
      </c>
      <c r="F153" s="7" t="s">
        <v>463</v>
      </c>
      <c r="G153" s="7"/>
      <c r="I153" s="22">
        <v>44812</v>
      </c>
      <c r="J153" s="13">
        <f t="shared" si="1"/>
        <v>13275145.945945945</v>
      </c>
      <c r="K153" s="13">
        <f t="shared" si="2"/>
        <v>1460266.054054054</v>
      </c>
      <c r="L153" s="14">
        <f>2010960+12724452</f>
        <v>14735412</v>
      </c>
    </row>
    <row r="154" spans="1:12" x14ac:dyDescent="0.25">
      <c r="A154" s="12">
        <v>73</v>
      </c>
      <c r="B154" s="19" t="s">
        <v>464</v>
      </c>
      <c r="C154" s="14" t="s">
        <v>465</v>
      </c>
      <c r="D154" s="7"/>
      <c r="E154" s="7" t="s">
        <v>466</v>
      </c>
      <c r="F154" s="7" t="s">
        <v>467</v>
      </c>
      <c r="G154" s="7"/>
      <c r="I154" s="22">
        <v>44812</v>
      </c>
      <c r="J154" s="13">
        <f t="shared" si="1"/>
        <v>5686905.405405405</v>
      </c>
      <c r="K154" s="13">
        <f t="shared" si="2"/>
        <v>625559.59459459456</v>
      </c>
      <c r="L154" s="14">
        <f>1717524+179550+4415391</f>
        <v>6312465</v>
      </c>
    </row>
    <row r="155" spans="1:12" x14ac:dyDescent="0.25">
      <c r="A155" s="12">
        <v>74</v>
      </c>
      <c r="B155" s="19" t="s">
        <v>468</v>
      </c>
      <c r="C155" s="14" t="s">
        <v>469</v>
      </c>
      <c r="D155" s="7"/>
      <c r="E155" s="7" t="s">
        <v>470</v>
      </c>
      <c r="F155" s="7" t="s">
        <v>471</v>
      </c>
      <c r="G155" s="7"/>
      <c r="I155" s="22">
        <v>44812</v>
      </c>
      <c r="J155" s="13">
        <f t="shared" si="1"/>
        <v>3914308.1081081079</v>
      </c>
      <c r="K155" s="13">
        <f t="shared" si="2"/>
        <v>430573.89189189189</v>
      </c>
      <c r="L155" s="14">
        <f>1773612+2571270</f>
        <v>4344882</v>
      </c>
    </row>
    <row r="156" spans="1:12" x14ac:dyDescent="0.25">
      <c r="A156" s="12">
        <v>75</v>
      </c>
      <c r="B156" s="19" t="s">
        <v>472</v>
      </c>
      <c r="C156" s="14" t="s">
        <v>473</v>
      </c>
      <c r="D156" s="7"/>
      <c r="E156" s="7" t="s">
        <v>474</v>
      </c>
      <c r="F156" s="7" t="s">
        <v>200</v>
      </c>
      <c r="G156" s="7"/>
      <c r="I156" s="22">
        <v>44812</v>
      </c>
      <c r="J156" s="13">
        <f t="shared" si="1"/>
        <v>1347664.8648648649</v>
      </c>
      <c r="K156" s="13">
        <f t="shared" si="2"/>
        <v>148243.13513513515</v>
      </c>
      <c r="L156" s="14">
        <f>292410+446310+757188</f>
        <v>1495908</v>
      </c>
    </row>
    <row r="157" spans="1:12" x14ac:dyDescent="0.25">
      <c r="A157" s="12">
        <v>76</v>
      </c>
      <c r="B157" s="19" t="s">
        <v>475</v>
      </c>
      <c r="C157" s="14" t="s">
        <v>476</v>
      </c>
      <c r="D157" s="7"/>
      <c r="E157" s="7" t="s">
        <v>477</v>
      </c>
      <c r="F157" s="7" t="s">
        <v>200</v>
      </c>
      <c r="G157" s="7"/>
      <c r="I157" s="22">
        <v>44812</v>
      </c>
      <c r="J157" s="13">
        <f t="shared" si="1"/>
        <v>2972972.9729729728</v>
      </c>
      <c r="K157" s="13">
        <f t="shared" si="2"/>
        <v>327027.02702702698</v>
      </c>
      <c r="L157" s="14">
        <v>3300000</v>
      </c>
    </row>
    <row r="158" spans="1:12" x14ac:dyDescent="0.25">
      <c r="A158" s="12">
        <v>77</v>
      </c>
      <c r="B158" s="19" t="s">
        <v>478</v>
      </c>
      <c r="C158" s="14" t="s">
        <v>479</v>
      </c>
      <c r="D158" s="7"/>
      <c r="E158" s="7" t="s">
        <v>480</v>
      </c>
      <c r="F158" s="7" t="s">
        <v>481</v>
      </c>
      <c r="G158" s="7"/>
      <c r="I158" s="22">
        <v>44812</v>
      </c>
      <c r="J158" s="13">
        <f t="shared" si="1"/>
        <v>10405949.549549548</v>
      </c>
      <c r="K158" s="13">
        <f t="shared" si="2"/>
        <v>1144654.4504504502</v>
      </c>
      <c r="L158" s="14">
        <f>8924148+2333020+293436</f>
        <v>11550604</v>
      </c>
    </row>
    <row r="159" spans="1:12" x14ac:dyDescent="0.25">
      <c r="A159" s="12">
        <v>78</v>
      </c>
      <c r="B159" s="19" t="s">
        <v>482</v>
      </c>
      <c r="C159" s="14" t="s">
        <v>483</v>
      </c>
      <c r="D159" s="7"/>
      <c r="E159" s="7" t="s">
        <v>447</v>
      </c>
      <c r="F159" s="7" t="s">
        <v>240</v>
      </c>
      <c r="G159" s="7"/>
      <c r="I159" s="22">
        <v>44812</v>
      </c>
      <c r="J159" s="13">
        <f t="shared" si="1"/>
        <v>3964735.1351351347</v>
      </c>
      <c r="K159" s="13">
        <f t="shared" si="2"/>
        <v>436120.86486486479</v>
      </c>
      <c r="L159" s="14">
        <f>1727100+1465128+1208628</f>
        <v>4400856</v>
      </c>
    </row>
    <row r="160" spans="1:12" x14ac:dyDescent="0.25">
      <c r="A160" s="12">
        <v>79</v>
      </c>
      <c r="B160" s="19" t="s">
        <v>484</v>
      </c>
      <c r="C160" s="14" t="s">
        <v>485</v>
      </c>
      <c r="D160" s="7"/>
      <c r="E160" s="7" t="s">
        <v>486</v>
      </c>
      <c r="F160" s="7" t="s">
        <v>487</v>
      </c>
      <c r="G160" s="7"/>
      <c r="I160" s="22">
        <v>44813</v>
      </c>
      <c r="J160" s="13">
        <f t="shared" si="1"/>
        <v>827574.77477477468</v>
      </c>
      <c r="K160" s="13">
        <f t="shared" si="2"/>
        <v>91033.225225225222</v>
      </c>
      <c r="L160" s="14">
        <f>418608+500000</f>
        <v>918608</v>
      </c>
    </row>
    <row r="161" spans="1:12" x14ac:dyDescent="0.25">
      <c r="A161" s="12">
        <v>80</v>
      </c>
      <c r="B161" s="19" t="s">
        <v>488</v>
      </c>
      <c r="C161" s="14" t="s">
        <v>489</v>
      </c>
      <c r="D161" s="7"/>
      <c r="E161" s="7" t="s">
        <v>490</v>
      </c>
      <c r="F161" s="7" t="s">
        <v>487</v>
      </c>
      <c r="G161" s="7"/>
      <c r="I161" s="22">
        <v>44813</v>
      </c>
      <c r="J161" s="13">
        <f t="shared" si="1"/>
        <v>663430.63063063053</v>
      </c>
      <c r="K161" s="13">
        <f t="shared" si="2"/>
        <v>72977.369369369364</v>
      </c>
      <c r="L161" s="14">
        <f>236408+500000</f>
        <v>736408</v>
      </c>
    </row>
    <row r="162" spans="1:12" x14ac:dyDescent="0.25">
      <c r="A162" s="12">
        <v>81</v>
      </c>
      <c r="B162" s="19" t="s">
        <v>491</v>
      </c>
      <c r="C162" s="14" t="s">
        <v>492</v>
      </c>
      <c r="D162" s="7"/>
      <c r="E162" s="7" t="s">
        <v>493</v>
      </c>
      <c r="F162" s="7" t="s">
        <v>303</v>
      </c>
      <c r="G162" s="7"/>
      <c r="I162" s="22">
        <v>44814</v>
      </c>
      <c r="J162" s="13">
        <f t="shared" ref="J162:J225" si="5">L162/1.11</f>
        <v>575234.2342342342</v>
      </c>
      <c r="K162" s="13">
        <f t="shared" ref="K162:K225" si="6">J162*11%</f>
        <v>63275.765765765762</v>
      </c>
      <c r="L162" s="14">
        <f>138510+500000</f>
        <v>638510</v>
      </c>
    </row>
    <row r="163" spans="1:12" x14ac:dyDescent="0.25">
      <c r="A163" s="12">
        <v>82</v>
      </c>
      <c r="B163" s="19" t="s">
        <v>494</v>
      </c>
      <c r="C163" s="14" t="s">
        <v>495</v>
      </c>
      <c r="D163" s="7"/>
      <c r="E163" s="7" t="s">
        <v>480</v>
      </c>
      <c r="F163" s="7" t="s">
        <v>303</v>
      </c>
      <c r="G163" s="7"/>
      <c r="I163" s="22">
        <v>44814</v>
      </c>
      <c r="J163" s="13">
        <f t="shared" si="5"/>
        <v>3577135.1351351347</v>
      </c>
      <c r="K163" s="13">
        <f t="shared" si="6"/>
        <v>393484.86486486479</v>
      </c>
      <c r="L163" s="14">
        <v>3970620</v>
      </c>
    </row>
    <row r="164" spans="1:12" x14ac:dyDescent="0.25">
      <c r="A164" s="12">
        <v>83</v>
      </c>
      <c r="B164" s="19" t="s">
        <v>496</v>
      </c>
      <c r="C164" s="14" t="s">
        <v>497</v>
      </c>
      <c r="D164" s="7"/>
      <c r="E164" s="7" t="s">
        <v>498</v>
      </c>
      <c r="F164" s="7" t="s">
        <v>200</v>
      </c>
      <c r="G164" s="7"/>
      <c r="I164" s="22">
        <v>44814</v>
      </c>
      <c r="J164" s="13">
        <f t="shared" si="5"/>
        <v>4070724.3243243238</v>
      </c>
      <c r="K164" s="13">
        <f t="shared" si="6"/>
        <v>447779.67567567562</v>
      </c>
      <c r="L164" s="14">
        <f>3213432+1305072</f>
        <v>4518504</v>
      </c>
    </row>
    <row r="165" spans="1:12" x14ac:dyDescent="0.25">
      <c r="A165" s="12">
        <v>84</v>
      </c>
      <c r="B165" s="19" t="s">
        <v>499</v>
      </c>
      <c r="C165" s="14" t="s">
        <v>500</v>
      </c>
      <c r="D165" s="7"/>
      <c r="E165" s="7" t="s">
        <v>447</v>
      </c>
      <c r="F165" s="7" t="s">
        <v>231</v>
      </c>
      <c r="G165" s="7"/>
      <c r="I165" s="22">
        <v>44814</v>
      </c>
      <c r="J165" s="13">
        <f t="shared" si="5"/>
        <v>20588789.189189188</v>
      </c>
      <c r="K165" s="13">
        <f t="shared" si="6"/>
        <v>2264766.8108108109</v>
      </c>
      <c r="L165" s="14">
        <f>5858892+14429664+2565000</f>
        <v>22853556</v>
      </c>
    </row>
    <row r="166" spans="1:12" x14ac:dyDescent="0.25">
      <c r="A166" s="12">
        <v>85</v>
      </c>
      <c r="B166" s="19" t="s">
        <v>501</v>
      </c>
      <c r="C166" s="14" t="s">
        <v>502</v>
      </c>
      <c r="D166" s="7"/>
      <c r="E166" s="7" t="s">
        <v>503</v>
      </c>
      <c r="F166" s="7" t="s">
        <v>391</v>
      </c>
      <c r="G166" s="7"/>
      <c r="I166" s="22">
        <v>44814</v>
      </c>
      <c r="J166" s="13">
        <f t="shared" si="5"/>
        <v>1003427.9279279278</v>
      </c>
      <c r="K166" s="13">
        <f t="shared" si="6"/>
        <v>110377.07207207206</v>
      </c>
      <c r="L166" s="14">
        <f>613805+500000</f>
        <v>1113805</v>
      </c>
    </row>
    <row r="167" spans="1:12" x14ac:dyDescent="0.25">
      <c r="A167" s="12">
        <v>86</v>
      </c>
      <c r="B167" s="19" t="s">
        <v>504</v>
      </c>
      <c r="C167" s="14" t="s">
        <v>505</v>
      </c>
      <c r="D167" s="7"/>
      <c r="E167" s="7" t="s">
        <v>506</v>
      </c>
      <c r="F167" s="7" t="s">
        <v>507</v>
      </c>
      <c r="G167" s="7"/>
      <c r="I167" s="22">
        <v>44814</v>
      </c>
      <c r="J167" s="13">
        <f t="shared" si="5"/>
        <v>1399882.8828828828</v>
      </c>
      <c r="K167" s="13">
        <f t="shared" si="6"/>
        <v>153987.1171171171</v>
      </c>
      <c r="L167" s="14">
        <v>1553870</v>
      </c>
    </row>
    <row r="168" spans="1:12" x14ac:dyDescent="0.25">
      <c r="A168" s="12">
        <v>87</v>
      </c>
      <c r="B168" s="19" t="s">
        <v>508</v>
      </c>
      <c r="C168" s="14" t="s">
        <v>509</v>
      </c>
      <c r="D168" s="7"/>
      <c r="E168" s="7" t="s">
        <v>510</v>
      </c>
      <c r="F168" s="7" t="s">
        <v>511</v>
      </c>
      <c r="G168" s="7"/>
      <c r="I168" s="22">
        <v>44814</v>
      </c>
      <c r="J168" s="13">
        <f t="shared" si="5"/>
        <v>1427027.027027027</v>
      </c>
      <c r="K168" s="13">
        <f t="shared" si="6"/>
        <v>156972.97297297296</v>
      </c>
      <c r="L168" s="14">
        <v>1584000</v>
      </c>
    </row>
    <row r="169" spans="1:12" x14ac:dyDescent="0.25">
      <c r="A169" s="12">
        <v>88</v>
      </c>
      <c r="B169" s="19" t="s">
        <v>512</v>
      </c>
      <c r="C169" s="14" t="s">
        <v>513</v>
      </c>
      <c r="D169" s="7"/>
      <c r="E169" s="7" t="s">
        <v>514</v>
      </c>
      <c r="F169" s="7" t="s">
        <v>211</v>
      </c>
      <c r="G169" s="7"/>
      <c r="I169" s="22">
        <v>44816</v>
      </c>
      <c r="J169" s="13">
        <f t="shared" si="5"/>
        <v>35065167.567567565</v>
      </c>
      <c r="K169" s="13">
        <f t="shared" si="6"/>
        <v>3857168.4324324322</v>
      </c>
      <c r="L169" s="14">
        <f>7922772+15197112+15802452</f>
        <v>38922336</v>
      </c>
    </row>
    <row r="170" spans="1:12" x14ac:dyDescent="0.25">
      <c r="A170" s="12">
        <v>89</v>
      </c>
      <c r="B170" s="19" t="s">
        <v>515</v>
      </c>
      <c r="C170" s="14" t="s">
        <v>516</v>
      </c>
      <c r="D170" s="7"/>
      <c r="E170" s="7" t="s">
        <v>517</v>
      </c>
      <c r="F170" s="7" t="s">
        <v>448</v>
      </c>
      <c r="G170" s="7"/>
      <c r="I170" s="21">
        <v>44812</v>
      </c>
      <c r="J170" s="13">
        <f t="shared" si="5"/>
        <v>13260356.756756756</v>
      </c>
      <c r="K170" s="13">
        <f t="shared" si="6"/>
        <v>1458639.2432432433</v>
      </c>
      <c r="L170" s="14">
        <f>2899476+9603360+2216160</f>
        <v>14718996</v>
      </c>
    </row>
    <row r="171" spans="1:12" x14ac:dyDescent="0.25">
      <c r="A171" s="12">
        <v>90</v>
      </c>
      <c r="B171" s="19" t="s">
        <v>518</v>
      </c>
      <c r="C171" s="14" t="s">
        <v>519</v>
      </c>
      <c r="D171" s="7"/>
      <c r="E171" s="7" t="s">
        <v>520</v>
      </c>
      <c r="F171" s="7" t="s">
        <v>288</v>
      </c>
      <c r="G171" s="7"/>
      <c r="I171" s="22">
        <v>44816</v>
      </c>
      <c r="J171" s="13">
        <f t="shared" si="5"/>
        <v>6544216.2162162159</v>
      </c>
      <c r="K171" s="13">
        <f t="shared" si="6"/>
        <v>719863.78378378379</v>
      </c>
      <c r="L171" s="14">
        <v>7264080</v>
      </c>
    </row>
    <row r="172" spans="1:12" x14ac:dyDescent="0.25">
      <c r="A172" s="12">
        <v>91</v>
      </c>
      <c r="B172" s="19" t="s">
        <v>521</v>
      </c>
      <c r="C172" s="14" t="s">
        <v>522</v>
      </c>
      <c r="D172" s="7"/>
      <c r="E172" s="7" t="s">
        <v>523</v>
      </c>
      <c r="F172" s="7" t="s">
        <v>303</v>
      </c>
      <c r="G172" s="7"/>
      <c r="I172" s="22">
        <v>44813</v>
      </c>
      <c r="J172" s="13">
        <f t="shared" si="5"/>
        <v>1288389.1891891891</v>
      </c>
      <c r="K172" s="13">
        <f t="shared" si="6"/>
        <v>141722.8108108108</v>
      </c>
      <c r="L172" s="14">
        <f>930112+500000</f>
        <v>1430112</v>
      </c>
    </row>
    <row r="173" spans="1:12" x14ac:dyDescent="0.25">
      <c r="A173" s="12">
        <v>92</v>
      </c>
      <c r="B173" s="19" t="s">
        <v>524</v>
      </c>
      <c r="C173" s="14" t="s">
        <v>525</v>
      </c>
      <c r="D173" s="7"/>
      <c r="E173" s="7" t="s">
        <v>526</v>
      </c>
      <c r="F173" s="7" t="s">
        <v>303</v>
      </c>
      <c r="G173" s="7"/>
      <c r="I173" s="22">
        <v>44813</v>
      </c>
      <c r="J173" s="13">
        <f t="shared" si="5"/>
        <v>1215790.9909909908</v>
      </c>
      <c r="K173" s="13">
        <f t="shared" si="6"/>
        <v>133737.00900900899</v>
      </c>
      <c r="L173" s="14">
        <f>849528+500000</f>
        <v>1349528</v>
      </c>
    </row>
    <row r="174" spans="1:12" x14ac:dyDescent="0.25">
      <c r="A174" s="12">
        <v>93</v>
      </c>
      <c r="B174" s="19" t="s">
        <v>527</v>
      </c>
      <c r="C174" s="14" t="s">
        <v>528</v>
      </c>
      <c r="D174" s="7"/>
      <c r="E174" s="7" t="s">
        <v>529</v>
      </c>
      <c r="F174" s="7" t="s">
        <v>200</v>
      </c>
      <c r="G174" s="7"/>
      <c r="I174" s="22">
        <v>44813</v>
      </c>
      <c r="J174" s="13">
        <f t="shared" si="5"/>
        <v>1344144.1441441441</v>
      </c>
      <c r="K174" s="13">
        <f t="shared" si="6"/>
        <v>147855.85585585586</v>
      </c>
      <c r="L174" s="14">
        <f>992000+500000</f>
        <v>1492000</v>
      </c>
    </row>
    <row r="175" spans="1:12" x14ac:dyDescent="0.25">
      <c r="A175" s="12">
        <v>94</v>
      </c>
      <c r="B175" s="19" t="s">
        <v>530</v>
      </c>
      <c r="C175" s="14" t="s">
        <v>531</v>
      </c>
      <c r="D175" s="7"/>
      <c r="E175" s="7" t="s">
        <v>532</v>
      </c>
      <c r="F175" s="7" t="s">
        <v>413</v>
      </c>
      <c r="G175" s="7"/>
      <c r="I175" s="22">
        <v>44814</v>
      </c>
      <c r="J175" s="13">
        <f t="shared" si="5"/>
        <v>807207.2072072071</v>
      </c>
      <c r="K175" s="13">
        <f t="shared" si="6"/>
        <v>88792.792792792781</v>
      </c>
      <c r="L175" s="14">
        <f>396000+500000</f>
        <v>896000</v>
      </c>
    </row>
    <row r="176" spans="1:12" x14ac:dyDescent="0.25">
      <c r="A176" s="12">
        <v>95</v>
      </c>
      <c r="B176" s="19" t="s">
        <v>533</v>
      </c>
      <c r="C176" s="14" t="s">
        <v>534</v>
      </c>
      <c r="D176" s="7"/>
      <c r="E176" s="7" t="s">
        <v>535</v>
      </c>
      <c r="F176" s="7" t="s">
        <v>467</v>
      </c>
      <c r="G176" s="7"/>
      <c r="I176" s="22">
        <v>44816</v>
      </c>
      <c r="J176" s="13">
        <f t="shared" si="5"/>
        <v>34709873.873873875</v>
      </c>
      <c r="K176" s="13">
        <f t="shared" si="6"/>
        <v>3818086.1261261264</v>
      </c>
      <c r="L176" s="14">
        <f>24008400+1795500+12724060</f>
        <v>38527960</v>
      </c>
    </row>
    <row r="177" spans="1:12" x14ac:dyDescent="0.25">
      <c r="A177" s="12">
        <v>96</v>
      </c>
      <c r="B177" s="19" t="s">
        <v>536</v>
      </c>
      <c r="C177" s="14" t="s">
        <v>537</v>
      </c>
      <c r="D177" s="7"/>
      <c r="E177" s="7" t="s">
        <v>538</v>
      </c>
      <c r="F177" s="7" t="s">
        <v>365</v>
      </c>
      <c r="G177" s="7"/>
      <c r="I177" s="22">
        <v>44816</v>
      </c>
      <c r="J177" s="13">
        <f t="shared" si="5"/>
        <v>4325837.8378378376</v>
      </c>
      <c r="K177" s="13">
        <f t="shared" si="6"/>
        <v>475842.16216216213</v>
      </c>
      <c r="L177" s="14">
        <v>4801680</v>
      </c>
    </row>
    <row r="178" spans="1:12" x14ac:dyDescent="0.25">
      <c r="A178" s="12">
        <v>97</v>
      </c>
      <c r="B178" s="19" t="s">
        <v>539</v>
      </c>
      <c r="C178" s="14" t="s">
        <v>540</v>
      </c>
      <c r="D178" s="7"/>
      <c r="E178" s="7" t="s">
        <v>541</v>
      </c>
      <c r="F178" s="7" t="s">
        <v>487</v>
      </c>
      <c r="G178" s="7"/>
      <c r="I178" s="22">
        <v>44816</v>
      </c>
      <c r="J178" s="13">
        <f t="shared" si="5"/>
        <v>9212740.5405405406</v>
      </c>
      <c r="K178" s="13">
        <f t="shared" si="6"/>
        <v>1013401.4594594595</v>
      </c>
      <c r="L178" s="14">
        <f>1487700+7779132+959310</f>
        <v>10226142</v>
      </c>
    </row>
    <row r="179" spans="1:12" x14ac:dyDescent="0.25">
      <c r="A179" s="12">
        <v>98</v>
      </c>
      <c r="B179" s="19" t="s">
        <v>542</v>
      </c>
      <c r="C179" s="14" t="s">
        <v>543</v>
      </c>
      <c r="D179" s="7"/>
      <c r="E179" s="7" t="s">
        <v>416</v>
      </c>
      <c r="F179" s="7" t="s">
        <v>342</v>
      </c>
      <c r="G179" s="7"/>
      <c r="I179" s="22">
        <v>44816</v>
      </c>
      <c r="J179" s="13">
        <f t="shared" si="5"/>
        <v>12562491.891891891</v>
      </c>
      <c r="K179" s="13">
        <f t="shared" si="6"/>
        <v>1381874.1081081079</v>
      </c>
      <c r="L179" s="14">
        <f>1462050+6685416+5796900</f>
        <v>13944366</v>
      </c>
    </row>
    <row r="180" spans="1:12" x14ac:dyDescent="0.25">
      <c r="A180" s="12">
        <v>99</v>
      </c>
      <c r="B180" s="19" t="s">
        <v>544</v>
      </c>
      <c r="C180" s="14" t="s">
        <v>545</v>
      </c>
      <c r="D180" s="7"/>
      <c r="E180" s="7" t="s">
        <v>546</v>
      </c>
      <c r="F180" s="7" t="s">
        <v>547</v>
      </c>
      <c r="G180" s="7"/>
      <c r="I180" s="22">
        <v>44816</v>
      </c>
      <c r="J180" s="13">
        <f t="shared" si="5"/>
        <v>2179864.8648648649</v>
      </c>
      <c r="K180" s="13">
        <f t="shared" si="6"/>
        <v>239785.13513513515</v>
      </c>
      <c r="L180" s="14">
        <v>2419650</v>
      </c>
    </row>
    <row r="181" spans="1:12" x14ac:dyDescent="0.25">
      <c r="A181" s="12">
        <v>100</v>
      </c>
      <c r="B181" s="19" t="s">
        <v>548</v>
      </c>
      <c r="C181" s="14" t="s">
        <v>549</v>
      </c>
      <c r="D181" s="7"/>
      <c r="E181" s="7" t="s">
        <v>412</v>
      </c>
      <c r="F181" s="7" t="s">
        <v>413</v>
      </c>
      <c r="G181" s="7"/>
      <c r="I181" s="21">
        <v>44816</v>
      </c>
      <c r="J181" s="13">
        <f t="shared" si="5"/>
        <v>5705854.0540540535</v>
      </c>
      <c r="K181" s="13">
        <f t="shared" si="6"/>
        <v>627643.94594594592</v>
      </c>
      <c r="L181" s="14">
        <f>4392477+590976+1350045</f>
        <v>6333498</v>
      </c>
    </row>
    <row r="182" spans="1:12" x14ac:dyDescent="0.25">
      <c r="A182" s="12">
        <v>101</v>
      </c>
      <c r="B182" s="19" t="s">
        <v>550</v>
      </c>
      <c r="C182" s="14" t="s">
        <v>551</v>
      </c>
      <c r="D182" s="7"/>
      <c r="E182" s="7" t="s">
        <v>552</v>
      </c>
      <c r="F182" s="7" t="s">
        <v>288</v>
      </c>
      <c r="G182" s="7"/>
      <c r="I182" s="21">
        <v>44816</v>
      </c>
      <c r="J182" s="13">
        <f t="shared" si="5"/>
        <v>6465956.7567567565</v>
      </c>
      <c r="K182" s="13">
        <f t="shared" si="6"/>
        <v>711255.2432432432</v>
      </c>
      <c r="L182" s="14">
        <f>1752750+4224042+1200420</f>
        <v>7177212</v>
      </c>
    </row>
    <row r="183" spans="1:12" x14ac:dyDescent="0.25">
      <c r="A183" s="12">
        <v>102</v>
      </c>
      <c r="B183" s="19" t="s">
        <v>553</v>
      </c>
      <c r="C183" s="14" t="s">
        <v>554</v>
      </c>
      <c r="D183" s="7"/>
      <c r="E183" s="7" t="s">
        <v>447</v>
      </c>
      <c r="F183" s="7" t="s">
        <v>231</v>
      </c>
      <c r="G183" s="7"/>
      <c r="I183" s="22">
        <v>44817</v>
      </c>
      <c r="J183" s="13">
        <f t="shared" si="5"/>
        <v>12582364.864864863</v>
      </c>
      <c r="K183" s="13">
        <f t="shared" si="6"/>
        <v>1384060.1351351349</v>
      </c>
      <c r="L183" s="14">
        <f>6049125+837900+7079400</f>
        <v>13966425</v>
      </c>
    </row>
    <row r="184" spans="1:12" x14ac:dyDescent="0.25">
      <c r="A184" s="12">
        <v>103</v>
      </c>
      <c r="B184" s="19" t="s">
        <v>555</v>
      </c>
      <c r="C184" s="14" t="s">
        <v>556</v>
      </c>
      <c r="D184" s="7"/>
      <c r="E184" s="7" t="s">
        <v>557</v>
      </c>
      <c r="F184" s="7" t="s">
        <v>558</v>
      </c>
      <c r="G184" s="7"/>
      <c r="I184" s="22">
        <v>44817</v>
      </c>
      <c r="J184" s="13">
        <f t="shared" si="5"/>
        <v>2994810.8108108104</v>
      </c>
      <c r="K184" s="13">
        <f t="shared" si="6"/>
        <v>329429.18918918917</v>
      </c>
      <c r="L184" s="14">
        <v>3324240</v>
      </c>
    </row>
    <row r="185" spans="1:12" x14ac:dyDescent="0.25">
      <c r="A185" s="12">
        <v>104</v>
      </c>
      <c r="B185" s="19" t="s">
        <v>559</v>
      </c>
      <c r="C185" s="14" t="s">
        <v>560</v>
      </c>
      <c r="D185" s="7"/>
      <c r="E185" s="7" t="s">
        <v>561</v>
      </c>
      <c r="F185" s="7" t="s">
        <v>303</v>
      </c>
      <c r="G185" s="7"/>
      <c r="I185" s="22">
        <v>44817</v>
      </c>
      <c r="J185" s="13">
        <f t="shared" si="5"/>
        <v>512842.34234234231</v>
      </c>
      <c r="K185" s="13">
        <f t="shared" si="6"/>
        <v>56412.657657657655</v>
      </c>
      <c r="L185" s="14">
        <f>69255+500000</f>
        <v>569255</v>
      </c>
    </row>
    <row r="186" spans="1:12" x14ac:dyDescent="0.25">
      <c r="A186" s="12">
        <v>105</v>
      </c>
      <c r="B186" s="19" t="s">
        <v>562</v>
      </c>
      <c r="C186" s="14" t="s">
        <v>563</v>
      </c>
      <c r="D186" s="7"/>
      <c r="E186" s="7" t="s">
        <v>564</v>
      </c>
      <c r="F186" s="7" t="s">
        <v>565</v>
      </c>
      <c r="G186" s="7"/>
      <c r="I186" s="22">
        <v>44818</v>
      </c>
      <c r="J186" s="13">
        <f t="shared" si="5"/>
        <v>1034623.4234234233</v>
      </c>
      <c r="K186" s="13">
        <f t="shared" si="6"/>
        <v>113808.57657657657</v>
      </c>
      <c r="L186" s="14">
        <f>648432+500000</f>
        <v>1148432</v>
      </c>
    </row>
    <row r="187" spans="1:12" x14ac:dyDescent="0.25">
      <c r="A187" s="12">
        <v>106</v>
      </c>
      <c r="B187" s="19" t="s">
        <v>566</v>
      </c>
      <c r="C187" s="14" t="s">
        <v>567</v>
      </c>
      <c r="D187" s="7"/>
      <c r="E187" s="7" t="s">
        <v>568</v>
      </c>
      <c r="F187" s="7" t="s">
        <v>569</v>
      </c>
      <c r="G187" s="7"/>
      <c r="I187" s="22">
        <v>44818</v>
      </c>
      <c r="J187" s="13">
        <f t="shared" si="5"/>
        <v>1129151.3513513512</v>
      </c>
      <c r="K187" s="13">
        <f t="shared" si="6"/>
        <v>124206.64864864864</v>
      </c>
      <c r="L187" s="14">
        <f>803358+450000</f>
        <v>1253358</v>
      </c>
    </row>
    <row r="188" spans="1:12" x14ac:dyDescent="0.25">
      <c r="A188" s="12">
        <v>107</v>
      </c>
      <c r="B188" s="19" t="s">
        <v>570</v>
      </c>
      <c r="C188" s="14" t="s">
        <v>571</v>
      </c>
      <c r="D188" s="7"/>
      <c r="E188" s="7" t="s">
        <v>572</v>
      </c>
      <c r="F188" s="7" t="s">
        <v>573</v>
      </c>
      <c r="G188" s="7"/>
      <c r="I188" s="22">
        <v>44818</v>
      </c>
      <c r="J188" s="13">
        <f t="shared" si="5"/>
        <v>1563956.7567567567</v>
      </c>
      <c r="K188" s="13">
        <f t="shared" si="6"/>
        <v>172035.24324324323</v>
      </c>
      <c r="L188" s="14">
        <v>1735992</v>
      </c>
    </row>
    <row r="189" spans="1:12" x14ac:dyDescent="0.25">
      <c r="A189" s="12">
        <v>108</v>
      </c>
      <c r="B189" s="19" t="s">
        <v>574</v>
      </c>
      <c r="C189" s="14" t="s">
        <v>575</v>
      </c>
      <c r="D189" s="7"/>
      <c r="E189" s="7" t="s">
        <v>576</v>
      </c>
      <c r="F189" s="7" t="s">
        <v>372</v>
      </c>
      <c r="G189" s="7"/>
      <c r="I189" s="22">
        <v>44818</v>
      </c>
      <c r="J189" s="13">
        <f t="shared" si="5"/>
        <v>10118578.378378378</v>
      </c>
      <c r="K189" s="13">
        <f t="shared" si="6"/>
        <v>1113043.6216216215</v>
      </c>
      <c r="L189" s="14">
        <f>4213782+2216160+4801680</f>
        <v>11231622</v>
      </c>
    </row>
    <row r="190" spans="1:12" x14ac:dyDescent="0.25">
      <c r="A190" s="12">
        <v>109</v>
      </c>
      <c r="B190" s="19" t="s">
        <v>577</v>
      </c>
      <c r="C190" s="14" t="s">
        <v>578</v>
      </c>
      <c r="D190" s="7"/>
      <c r="E190" s="7" t="s">
        <v>579</v>
      </c>
      <c r="F190" s="7" t="s">
        <v>511</v>
      </c>
      <c r="G190" s="7"/>
      <c r="I190" s="22">
        <v>44819</v>
      </c>
      <c r="J190" s="13">
        <f t="shared" si="5"/>
        <v>4503308.1081081079</v>
      </c>
      <c r="K190" s="13">
        <f t="shared" si="6"/>
        <v>495363.89189189189</v>
      </c>
      <c r="L190" s="14">
        <v>4998672</v>
      </c>
    </row>
    <row r="191" spans="1:12" x14ac:dyDescent="0.25">
      <c r="A191" s="12">
        <v>110</v>
      </c>
      <c r="B191" s="19" t="s">
        <v>580</v>
      </c>
      <c r="C191" s="14" t="s">
        <v>581</v>
      </c>
      <c r="D191" s="7"/>
      <c r="E191" s="7" t="s">
        <v>582</v>
      </c>
      <c r="F191" s="7" t="s">
        <v>376</v>
      </c>
      <c r="G191" s="7"/>
      <c r="I191" s="22">
        <v>44823</v>
      </c>
      <c r="J191" s="13">
        <f t="shared" si="5"/>
        <v>1251531.5315315314</v>
      </c>
      <c r="K191" s="13">
        <f t="shared" si="6"/>
        <v>137668.46846846846</v>
      </c>
      <c r="L191" s="14">
        <f>889200+500000</f>
        <v>1389200</v>
      </c>
    </row>
    <row r="192" spans="1:12" x14ac:dyDescent="0.25">
      <c r="A192" s="12">
        <v>111</v>
      </c>
      <c r="B192" s="19" t="s">
        <v>583</v>
      </c>
      <c r="C192" s="14" t="s">
        <v>584</v>
      </c>
      <c r="D192" s="7"/>
      <c r="E192" s="7" t="s">
        <v>426</v>
      </c>
      <c r="F192" s="7" t="s">
        <v>438</v>
      </c>
      <c r="G192" s="7"/>
      <c r="I192" s="22">
        <v>44819</v>
      </c>
      <c r="J192" s="13">
        <f t="shared" si="5"/>
        <v>2698102.7027027025</v>
      </c>
      <c r="K192" s="13">
        <f t="shared" si="6"/>
        <v>296791.29729729728</v>
      </c>
      <c r="L192" s="14">
        <v>2994894</v>
      </c>
    </row>
    <row r="193" spans="1:12" x14ac:dyDescent="0.25">
      <c r="A193" s="12">
        <v>112</v>
      </c>
      <c r="B193" s="19" t="s">
        <v>585</v>
      </c>
      <c r="C193" s="26" t="s">
        <v>586</v>
      </c>
      <c r="D193" s="18"/>
      <c r="E193" s="15" t="s">
        <v>587</v>
      </c>
      <c r="F193" s="15" t="s">
        <v>588</v>
      </c>
      <c r="G193" s="15"/>
      <c r="I193" s="17">
        <v>44819</v>
      </c>
      <c r="J193" s="13">
        <f t="shared" si="5"/>
        <v>596493.69369369361</v>
      </c>
      <c r="K193" s="13">
        <f t="shared" si="6"/>
        <v>65614.306306306302</v>
      </c>
      <c r="L193" s="14">
        <f>162108+500000</f>
        <v>662108</v>
      </c>
    </row>
    <row r="194" spans="1:12" x14ac:dyDescent="0.25">
      <c r="A194" s="12">
        <v>113</v>
      </c>
      <c r="B194" s="19" t="s">
        <v>589</v>
      </c>
      <c r="C194" s="14" t="s">
        <v>590</v>
      </c>
      <c r="D194" s="7"/>
      <c r="E194" s="7" t="s">
        <v>416</v>
      </c>
      <c r="F194" s="7" t="s">
        <v>342</v>
      </c>
      <c r="G194" s="7"/>
      <c r="I194" s="22">
        <v>44820</v>
      </c>
      <c r="J194" s="13">
        <f t="shared" si="5"/>
        <v>14299297.297297295</v>
      </c>
      <c r="K194" s="13">
        <f t="shared" si="6"/>
        <v>1572922.7027027025</v>
      </c>
      <c r="L194" s="14">
        <f>3508920+2975400+9387900</f>
        <v>15872220</v>
      </c>
    </row>
    <row r="195" spans="1:12" x14ac:dyDescent="0.25">
      <c r="A195" s="12">
        <v>114</v>
      </c>
      <c r="B195" s="19" t="s">
        <v>591</v>
      </c>
      <c r="C195" s="14" t="s">
        <v>592</v>
      </c>
      <c r="D195" s="7"/>
      <c r="E195" s="7" t="s">
        <v>593</v>
      </c>
      <c r="F195" s="7" t="s">
        <v>402</v>
      </c>
      <c r="G195" s="7"/>
      <c r="I195" s="22">
        <v>44820</v>
      </c>
      <c r="J195" s="13">
        <f t="shared" si="5"/>
        <v>1728486.4864864864</v>
      </c>
      <c r="K195" s="13">
        <f t="shared" si="6"/>
        <v>190133.51351351349</v>
      </c>
      <c r="L195" s="14">
        <v>1918620</v>
      </c>
    </row>
    <row r="196" spans="1:12" x14ac:dyDescent="0.25">
      <c r="A196" s="12">
        <v>115</v>
      </c>
      <c r="B196" s="19" t="s">
        <v>594</v>
      </c>
      <c r="C196" s="14" t="s">
        <v>595</v>
      </c>
      <c r="D196" s="7"/>
      <c r="E196" s="7" t="s">
        <v>386</v>
      </c>
      <c r="F196" s="7" t="s">
        <v>387</v>
      </c>
      <c r="G196" s="7"/>
      <c r="I196" s="22">
        <v>44821</v>
      </c>
      <c r="J196" s="13">
        <f t="shared" si="5"/>
        <v>2574243.2432432431</v>
      </c>
      <c r="K196" s="13">
        <f t="shared" si="6"/>
        <v>283166.75675675675</v>
      </c>
      <c r="L196" s="14">
        <v>2857410</v>
      </c>
    </row>
    <row r="197" spans="1:12" x14ac:dyDescent="0.25">
      <c r="A197" s="12">
        <v>116</v>
      </c>
      <c r="B197" s="19" t="s">
        <v>596</v>
      </c>
      <c r="C197" s="14" t="s">
        <v>597</v>
      </c>
      <c r="D197" s="7"/>
      <c r="E197" s="7" t="s">
        <v>394</v>
      </c>
      <c r="F197" s="7" t="s">
        <v>365</v>
      </c>
      <c r="G197" s="7"/>
      <c r="I197" s="22">
        <v>44823</v>
      </c>
      <c r="J197" s="13">
        <f t="shared" si="5"/>
        <v>7164437.8378378376</v>
      </c>
      <c r="K197" s="13">
        <f t="shared" si="6"/>
        <v>788088.16216216213</v>
      </c>
      <c r="L197" s="14">
        <f>819774+4326642+2806110</f>
        <v>7952526</v>
      </c>
    </row>
    <row r="198" spans="1:12" x14ac:dyDescent="0.25">
      <c r="A198" s="12">
        <v>117</v>
      </c>
      <c r="B198" s="19" t="s">
        <v>598</v>
      </c>
      <c r="C198" s="14" t="s">
        <v>599</v>
      </c>
      <c r="D198" s="7"/>
      <c r="E198" s="7" t="s">
        <v>600</v>
      </c>
      <c r="F198" s="7" t="s">
        <v>601</v>
      </c>
      <c r="G198" s="7"/>
      <c r="I198" s="22">
        <v>44823</v>
      </c>
      <c r="J198" s="13">
        <f t="shared" si="5"/>
        <v>2972972.9729729728</v>
      </c>
      <c r="K198" s="13">
        <f t="shared" si="6"/>
        <v>327027.02702702698</v>
      </c>
      <c r="L198" s="14">
        <v>3300000</v>
      </c>
    </row>
    <row r="199" spans="1:12" x14ac:dyDescent="0.25">
      <c r="A199" s="12">
        <v>118</v>
      </c>
      <c r="B199" s="19" t="s">
        <v>602</v>
      </c>
      <c r="C199" s="14" t="s">
        <v>603</v>
      </c>
      <c r="D199" s="7"/>
      <c r="E199" s="7" t="s">
        <v>552</v>
      </c>
      <c r="F199" s="7" t="s">
        <v>288</v>
      </c>
      <c r="G199" s="7"/>
      <c r="I199" s="22">
        <v>44823</v>
      </c>
      <c r="J199" s="13">
        <f t="shared" si="5"/>
        <v>16615962.162162161</v>
      </c>
      <c r="K199" s="13">
        <f t="shared" si="6"/>
        <v>1827755.8378378376</v>
      </c>
      <c r="L199" s="14">
        <f>2376900+6167970+9898848</f>
        <v>18443718</v>
      </c>
    </row>
    <row r="200" spans="1:12" x14ac:dyDescent="0.25">
      <c r="A200" s="12">
        <v>119</v>
      </c>
      <c r="B200" s="19" t="s">
        <v>604</v>
      </c>
      <c r="C200" s="14" t="s">
        <v>605</v>
      </c>
      <c r="D200" s="7"/>
      <c r="E200" s="7" t="s">
        <v>606</v>
      </c>
      <c r="F200" s="7" t="s">
        <v>607</v>
      </c>
      <c r="G200" s="7"/>
      <c r="I200" s="22">
        <v>44823</v>
      </c>
      <c r="J200" s="13">
        <f t="shared" si="5"/>
        <v>1975281.0810810809</v>
      </c>
      <c r="K200" s="13">
        <f t="shared" si="6"/>
        <v>217280.91891891891</v>
      </c>
      <c r="L200" s="14">
        <f>1826280+366282</f>
        <v>2192562</v>
      </c>
    </row>
    <row r="201" spans="1:12" x14ac:dyDescent="0.25">
      <c r="A201" s="12">
        <v>120</v>
      </c>
      <c r="B201" s="19" t="s">
        <v>608</v>
      </c>
      <c r="C201" s="14" t="s">
        <v>609</v>
      </c>
      <c r="D201" s="7"/>
      <c r="E201" s="7" t="s">
        <v>610</v>
      </c>
      <c r="F201" s="7" t="s">
        <v>611</v>
      </c>
      <c r="G201" s="7"/>
      <c r="I201" s="22">
        <v>44823</v>
      </c>
      <c r="J201" s="13">
        <f t="shared" si="5"/>
        <v>7041810.81081081</v>
      </c>
      <c r="K201" s="13">
        <f t="shared" si="6"/>
        <v>774599.18918918911</v>
      </c>
      <c r="L201" s="14">
        <f>610470+7205940</f>
        <v>7816410</v>
      </c>
    </row>
    <row r="202" spans="1:12" x14ac:dyDescent="0.25">
      <c r="A202" s="12">
        <v>121</v>
      </c>
      <c r="B202" s="19" t="s">
        <v>612</v>
      </c>
      <c r="C202" s="14" t="s">
        <v>613</v>
      </c>
      <c r="D202" s="7"/>
      <c r="E202" s="7" t="s">
        <v>614</v>
      </c>
      <c r="F202" s="7" t="s">
        <v>406</v>
      </c>
      <c r="G202" s="7"/>
      <c r="I202" s="22">
        <v>44815</v>
      </c>
      <c r="J202" s="13">
        <f t="shared" si="5"/>
        <v>624223.42342342332</v>
      </c>
      <c r="K202" s="13">
        <f t="shared" si="6"/>
        <v>68664.576576576568</v>
      </c>
      <c r="L202" s="14">
        <f>192888+500000</f>
        <v>692888</v>
      </c>
    </row>
    <row r="203" spans="1:12" x14ac:dyDescent="0.25">
      <c r="A203" s="12">
        <v>122</v>
      </c>
      <c r="B203" s="19" t="s">
        <v>615</v>
      </c>
      <c r="C203" s="14" t="s">
        <v>616</v>
      </c>
      <c r="D203" s="7"/>
      <c r="E203" s="7" t="s">
        <v>617</v>
      </c>
      <c r="F203" s="7" t="s">
        <v>357</v>
      </c>
      <c r="G203" s="7"/>
      <c r="I203" s="22">
        <v>44809</v>
      </c>
      <c r="J203" s="13">
        <f t="shared" si="5"/>
        <v>15297567.567567566</v>
      </c>
      <c r="K203" s="13">
        <f t="shared" si="6"/>
        <v>1682732.4324324324</v>
      </c>
      <c r="L203" s="14">
        <f>6853680+5047920+5078700</f>
        <v>16980300</v>
      </c>
    </row>
    <row r="204" spans="1:12" x14ac:dyDescent="0.25">
      <c r="A204" s="12">
        <v>123</v>
      </c>
      <c r="B204" s="19" t="s">
        <v>618</v>
      </c>
      <c r="C204" s="26" t="s">
        <v>619</v>
      </c>
      <c r="D204" s="18"/>
      <c r="E204" s="15" t="s">
        <v>620</v>
      </c>
      <c r="F204" s="15" t="s">
        <v>406</v>
      </c>
      <c r="G204" s="15"/>
      <c r="I204" s="17">
        <v>44810</v>
      </c>
      <c r="J204" s="13">
        <f t="shared" si="5"/>
        <v>22888656.756756756</v>
      </c>
      <c r="K204" s="13">
        <f t="shared" si="6"/>
        <v>2517752.2432432431</v>
      </c>
      <c r="L204" s="14">
        <f>1428192+9125841+1354320+9603360+3894696</f>
        <v>25406409</v>
      </c>
    </row>
    <row r="205" spans="1:12" x14ac:dyDescent="0.25">
      <c r="A205" s="12">
        <v>124</v>
      </c>
      <c r="B205" s="19" t="s">
        <v>621</v>
      </c>
      <c r="C205" s="14" t="s">
        <v>622</v>
      </c>
      <c r="D205" s="7"/>
      <c r="E205" s="7" t="s">
        <v>623</v>
      </c>
      <c r="F205" s="7" t="s">
        <v>624</v>
      </c>
      <c r="G205" s="7"/>
      <c r="I205" s="22">
        <v>44810</v>
      </c>
      <c r="J205" s="13">
        <f t="shared" si="5"/>
        <v>3220720.7207207205</v>
      </c>
      <c r="K205" s="13">
        <f t="shared" si="6"/>
        <v>354279.27927927923</v>
      </c>
      <c r="L205" s="14">
        <f>2900000+675000</f>
        <v>3575000</v>
      </c>
    </row>
    <row r="206" spans="1:12" x14ac:dyDescent="0.25">
      <c r="A206" s="12">
        <v>125</v>
      </c>
      <c r="B206" s="19" t="s">
        <v>625</v>
      </c>
      <c r="C206" s="14" t="s">
        <v>626</v>
      </c>
      <c r="D206" s="7"/>
      <c r="E206" s="7" t="s">
        <v>352</v>
      </c>
      <c r="F206" s="7" t="s">
        <v>353</v>
      </c>
      <c r="G206" s="7"/>
      <c r="I206" s="22">
        <v>44816</v>
      </c>
      <c r="J206" s="13">
        <f t="shared" si="5"/>
        <v>32322478.378378376</v>
      </c>
      <c r="K206" s="13">
        <f t="shared" si="6"/>
        <v>3555472.6216216213</v>
      </c>
      <c r="L206" s="14">
        <f>18185607+17692344</f>
        <v>35877951</v>
      </c>
    </row>
    <row r="207" spans="1:12" x14ac:dyDescent="0.25">
      <c r="A207" s="12">
        <v>126</v>
      </c>
      <c r="B207" s="19" t="s">
        <v>627</v>
      </c>
      <c r="C207" s="14" t="s">
        <v>628</v>
      </c>
      <c r="D207" s="7"/>
      <c r="E207" s="7" t="s">
        <v>352</v>
      </c>
      <c r="F207" s="7" t="s">
        <v>353</v>
      </c>
      <c r="G207" s="7"/>
      <c r="I207" s="22">
        <v>44834</v>
      </c>
      <c r="J207" s="13">
        <f t="shared" si="5"/>
        <v>31804767.567567565</v>
      </c>
      <c r="K207" s="13">
        <f t="shared" si="6"/>
        <v>3498524.4324324322</v>
      </c>
      <c r="L207" s="14">
        <v>35303292</v>
      </c>
    </row>
    <row r="208" spans="1:12" x14ac:dyDescent="0.25">
      <c r="A208" s="12">
        <v>127</v>
      </c>
      <c r="B208" s="19" t="s">
        <v>629</v>
      </c>
      <c r="C208" s="14" t="s">
        <v>630</v>
      </c>
      <c r="D208" s="7"/>
      <c r="E208" s="7" t="s">
        <v>409</v>
      </c>
      <c r="F208" s="7" t="s">
        <v>357</v>
      </c>
      <c r="G208" s="7"/>
      <c r="I208" s="22">
        <v>44812</v>
      </c>
      <c r="J208" s="13">
        <f t="shared" si="5"/>
        <v>19780540.540540539</v>
      </c>
      <c r="K208" s="13">
        <f t="shared" si="6"/>
        <v>2175859.4594594594</v>
      </c>
      <c r="L208" s="14">
        <f>10212804+4310226+7433370</f>
        <v>21956400</v>
      </c>
    </row>
    <row r="209" spans="1:12" x14ac:dyDescent="0.25">
      <c r="A209" s="12">
        <v>128</v>
      </c>
      <c r="B209" s="19" t="s">
        <v>631</v>
      </c>
      <c r="C209" s="14" t="s">
        <v>632</v>
      </c>
      <c r="D209" s="7"/>
      <c r="E209" s="7" t="s">
        <v>356</v>
      </c>
      <c r="F209" s="7" t="s">
        <v>357</v>
      </c>
      <c r="G209" s="7"/>
      <c r="I209" s="22">
        <v>44816</v>
      </c>
      <c r="J209" s="13">
        <f t="shared" si="5"/>
        <v>14046032.432432432</v>
      </c>
      <c r="K209" s="13">
        <f t="shared" si="6"/>
        <v>1545063.5675675676</v>
      </c>
      <c r="L209" s="14">
        <f>2123820+7200468+6266808</f>
        <v>15591096</v>
      </c>
    </row>
    <row r="210" spans="1:12" x14ac:dyDescent="0.25">
      <c r="A210" s="12">
        <v>129</v>
      </c>
      <c r="B210" s="19" t="s">
        <v>633</v>
      </c>
      <c r="C210" s="14" t="s">
        <v>634</v>
      </c>
      <c r="D210" s="7"/>
      <c r="E210" s="7" t="s">
        <v>356</v>
      </c>
      <c r="F210" s="7" t="s">
        <v>357</v>
      </c>
      <c r="G210" s="7"/>
      <c r="I210" s="22">
        <v>44819</v>
      </c>
      <c r="J210" s="13">
        <f t="shared" si="5"/>
        <v>28756654.054054052</v>
      </c>
      <c r="K210" s="13">
        <f t="shared" si="6"/>
        <v>3163231.9459459456</v>
      </c>
      <c r="L210" s="14">
        <f>7372836+13025070+11521980</f>
        <v>31919886</v>
      </c>
    </row>
    <row r="211" spans="1:12" x14ac:dyDescent="0.25">
      <c r="A211" s="12">
        <v>130</v>
      </c>
      <c r="B211" s="19" t="s">
        <v>635</v>
      </c>
      <c r="C211" s="14" t="s">
        <v>636</v>
      </c>
      <c r="D211" s="7"/>
      <c r="E211" s="7" t="s">
        <v>637</v>
      </c>
      <c r="F211" s="7" t="s">
        <v>270</v>
      </c>
      <c r="G211" s="7"/>
      <c r="I211" s="22">
        <v>44819</v>
      </c>
      <c r="J211" s="13">
        <f t="shared" si="5"/>
        <v>693693.69369369361</v>
      </c>
      <c r="K211" s="13">
        <f t="shared" si="6"/>
        <v>76306.306306306302</v>
      </c>
      <c r="L211" s="14">
        <f>270000+500000</f>
        <v>770000</v>
      </c>
    </row>
    <row r="212" spans="1:12" x14ac:dyDescent="0.25">
      <c r="A212" s="12">
        <v>131</v>
      </c>
      <c r="B212" s="19" t="s">
        <v>638</v>
      </c>
      <c r="C212" s="14" t="s">
        <v>639</v>
      </c>
      <c r="D212" s="7"/>
      <c r="E212" s="7" t="s">
        <v>640</v>
      </c>
      <c r="F212" s="7" t="s">
        <v>357</v>
      </c>
      <c r="G212" s="7"/>
      <c r="I212" s="22">
        <v>44820</v>
      </c>
      <c r="J212" s="13">
        <f t="shared" si="5"/>
        <v>12965805.405405404</v>
      </c>
      <c r="K212" s="13">
        <f t="shared" si="6"/>
        <v>1426238.5945945946</v>
      </c>
      <c r="L212" s="14">
        <f>8848224+2520000+3023820</f>
        <v>14392044</v>
      </c>
    </row>
    <row r="213" spans="1:12" x14ac:dyDescent="0.25">
      <c r="A213" s="12">
        <v>132</v>
      </c>
      <c r="B213" s="19" t="s">
        <v>641</v>
      </c>
      <c r="C213" s="14" t="s">
        <v>642</v>
      </c>
      <c r="D213" s="7"/>
      <c r="E213" s="7" t="s">
        <v>643</v>
      </c>
      <c r="F213" s="7" t="s">
        <v>357</v>
      </c>
      <c r="G213" s="7"/>
      <c r="I213" s="22">
        <v>44820</v>
      </c>
      <c r="J213" s="13">
        <f t="shared" si="5"/>
        <v>16661099.999999998</v>
      </c>
      <c r="K213" s="13">
        <f t="shared" si="6"/>
        <v>1832720.9999999998</v>
      </c>
      <c r="L213" s="14">
        <f>1551312+9776925+7165584</f>
        <v>18493821</v>
      </c>
    </row>
    <row r="214" spans="1:12" x14ac:dyDescent="0.25">
      <c r="A214" s="12">
        <v>133</v>
      </c>
      <c r="B214" s="19" t="s">
        <v>644</v>
      </c>
      <c r="C214" s="14" t="s">
        <v>645</v>
      </c>
      <c r="D214" s="7"/>
      <c r="E214" s="7" t="s">
        <v>646</v>
      </c>
      <c r="F214" s="7" t="s">
        <v>357</v>
      </c>
      <c r="G214" s="7"/>
      <c r="I214" s="22">
        <v>44823</v>
      </c>
      <c r="J214" s="13">
        <f t="shared" si="5"/>
        <v>23018602.702702701</v>
      </c>
      <c r="K214" s="13">
        <f t="shared" si="6"/>
        <v>2532046.297297297</v>
      </c>
      <c r="L214" s="14">
        <f>4653936+4760640+16136073</f>
        <v>25550649</v>
      </c>
    </row>
    <row r="215" spans="1:12" x14ac:dyDescent="0.25">
      <c r="A215" s="12">
        <v>134</v>
      </c>
      <c r="B215" s="19" t="s">
        <v>647</v>
      </c>
      <c r="C215" s="26" t="s">
        <v>648</v>
      </c>
      <c r="D215" s="18"/>
      <c r="E215" s="15" t="s">
        <v>649</v>
      </c>
      <c r="F215" s="15" t="s">
        <v>200</v>
      </c>
      <c r="G215" s="15"/>
      <c r="I215" s="17">
        <v>44824</v>
      </c>
      <c r="J215" s="13">
        <f t="shared" si="5"/>
        <v>850450.45045045041</v>
      </c>
      <c r="K215" s="13">
        <f t="shared" si="6"/>
        <v>93549.549549549542</v>
      </c>
      <c r="L215" s="14">
        <f>444000+500000</f>
        <v>944000</v>
      </c>
    </row>
    <row r="216" spans="1:12" x14ac:dyDescent="0.25">
      <c r="A216" s="12">
        <v>135</v>
      </c>
      <c r="B216" s="19" t="s">
        <v>650</v>
      </c>
      <c r="C216" s="14" t="s">
        <v>651</v>
      </c>
      <c r="D216" s="7"/>
      <c r="E216" s="7" t="s">
        <v>652</v>
      </c>
      <c r="F216" s="7" t="s">
        <v>565</v>
      </c>
      <c r="G216" s="7"/>
      <c r="I216" s="22">
        <v>44824</v>
      </c>
      <c r="J216" s="13">
        <f t="shared" si="5"/>
        <v>2982794.5945945946</v>
      </c>
      <c r="K216" s="13">
        <f t="shared" si="6"/>
        <v>328107.40540540538</v>
      </c>
      <c r="L216" s="14">
        <v>3310902</v>
      </c>
    </row>
    <row r="217" spans="1:12" x14ac:dyDescent="0.25">
      <c r="A217" s="12">
        <v>136</v>
      </c>
      <c r="B217" s="19" t="s">
        <v>653</v>
      </c>
      <c r="C217" s="14" t="s">
        <v>654</v>
      </c>
      <c r="D217" s="7"/>
      <c r="E217" s="7" t="s">
        <v>655</v>
      </c>
      <c r="F217" s="7" t="s">
        <v>656</v>
      </c>
      <c r="G217" s="7"/>
      <c r="I217" s="22">
        <v>44825</v>
      </c>
      <c r="J217" s="13">
        <f t="shared" si="5"/>
        <v>3024612.6126126125</v>
      </c>
      <c r="K217" s="13">
        <f t="shared" si="6"/>
        <v>332707.3873873874</v>
      </c>
      <c r="L217" s="14">
        <f>2353806+1003514</f>
        <v>3357320</v>
      </c>
    </row>
    <row r="218" spans="1:12" x14ac:dyDescent="0.25">
      <c r="A218" s="12">
        <v>137</v>
      </c>
      <c r="B218" s="19" t="s">
        <v>657</v>
      </c>
      <c r="C218" s="14" t="s">
        <v>658</v>
      </c>
      <c r="D218" s="7"/>
      <c r="E218" s="7" t="s">
        <v>535</v>
      </c>
      <c r="F218" s="7" t="s">
        <v>467</v>
      </c>
      <c r="G218" s="7"/>
      <c r="I218" s="22">
        <v>44825</v>
      </c>
      <c r="J218" s="13">
        <f t="shared" si="5"/>
        <v>14768245.045045044</v>
      </c>
      <c r="K218" s="13">
        <f t="shared" si="6"/>
        <v>1624506.9549549548</v>
      </c>
      <c r="L218" s="14">
        <f>12223088+1805760+2363904</f>
        <v>16392752</v>
      </c>
    </row>
    <row r="219" spans="1:12" x14ac:dyDescent="0.25">
      <c r="A219" s="12">
        <v>138</v>
      </c>
      <c r="B219" s="19" t="s">
        <v>659</v>
      </c>
      <c r="C219" s="14" t="s">
        <v>660</v>
      </c>
      <c r="D219" s="7"/>
      <c r="E219" s="7" t="s">
        <v>447</v>
      </c>
      <c r="F219" s="7" t="s">
        <v>661</v>
      </c>
      <c r="G219" s="7"/>
      <c r="I219" s="22">
        <v>44825</v>
      </c>
      <c r="J219" s="13">
        <f t="shared" si="5"/>
        <v>8018513.5135135129</v>
      </c>
      <c r="K219" s="13">
        <f t="shared" si="6"/>
        <v>882036.48648648639</v>
      </c>
      <c r="L219" s="14">
        <f>656640+1462050+6781860</f>
        <v>8900550</v>
      </c>
    </row>
    <row r="220" spans="1:12" x14ac:dyDescent="0.25">
      <c r="A220" s="12">
        <v>139</v>
      </c>
      <c r="B220" s="19" t="s">
        <v>662</v>
      </c>
      <c r="C220" s="14" t="s">
        <v>663</v>
      </c>
      <c r="D220" s="7"/>
      <c r="E220" s="7" t="s">
        <v>664</v>
      </c>
      <c r="F220" s="7" t="s">
        <v>467</v>
      </c>
      <c r="G220" s="7"/>
      <c r="I220" s="22">
        <v>44825</v>
      </c>
      <c r="J220" s="13">
        <f t="shared" si="5"/>
        <v>16081961.26126126</v>
      </c>
      <c r="K220" s="13">
        <f t="shared" si="6"/>
        <v>1769015.7387387387</v>
      </c>
      <c r="L220" s="14">
        <f>4654565+12106800+1089612</f>
        <v>17850977</v>
      </c>
    </row>
    <row r="221" spans="1:12" x14ac:dyDescent="0.25">
      <c r="A221" s="12">
        <v>140</v>
      </c>
      <c r="B221" s="19" t="s">
        <v>665</v>
      </c>
      <c r="C221" s="14" t="s">
        <v>666</v>
      </c>
      <c r="D221" s="7"/>
      <c r="E221" s="7" t="s">
        <v>667</v>
      </c>
      <c r="F221" s="7" t="s">
        <v>573</v>
      </c>
      <c r="G221" s="7"/>
      <c r="I221" s="22">
        <v>44825</v>
      </c>
      <c r="J221" s="13">
        <f t="shared" si="5"/>
        <v>8536036.036036035</v>
      </c>
      <c r="K221" s="13">
        <f t="shared" si="6"/>
        <v>938963.96396396391</v>
      </c>
      <c r="L221" s="14">
        <f>1650000+2790000+5035000</f>
        <v>9475000</v>
      </c>
    </row>
    <row r="222" spans="1:12" x14ac:dyDescent="0.25">
      <c r="A222" s="12">
        <v>141</v>
      </c>
      <c r="B222" s="19" t="s">
        <v>668</v>
      </c>
      <c r="C222" s="14" t="s">
        <v>669</v>
      </c>
      <c r="D222" s="7"/>
      <c r="E222" s="7" t="s">
        <v>670</v>
      </c>
      <c r="F222" s="7" t="s">
        <v>357</v>
      </c>
      <c r="G222" s="7"/>
      <c r="I222" s="22">
        <v>44826</v>
      </c>
      <c r="J222" s="13">
        <f t="shared" si="5"/>
        <v>8620248.6486486476</v>
      </c>
      <c r="K222" s="13">
        <f t="shared" si="6"/>
        <v>948227.35135135124</v>
      </c>
      <c r="L222" s="14">
        <f>2123820+7444656</f>
        <v>9568476</v>
      </c>
    </row>
    <row r="223" spans="1:12" x14ac:dyDescent="0.25">
      <c r="A223" s="12">
        <v>142</v>
      </c>
      <c r="B223" s="19" t="s">
        <v>671</v>
      </c>
      <c r="C223" s="14" t="s">
        <v>672</v>
      </c>
      <c r="D223" s="7"/>
      <c r="E223" s="7" t="s">
        <v>409</v>
      </c>
      <c r="F223" s="7" t="s">
        <v>357</v>
      </c>
      <c r="G223" s="7"/>
      <c r="I223" s="22">
        <v>44826</v>
      </c>
      <c r="J223" s="13">
        <f t="shared" si="5"/>
        <v>12039847.747747747</v>
      </c>
      <c r="K223" s="13">
        <f t="shared" si="6"/>
        <v>1324383.2522522523</v>
      </c>
      <c r="L223" s="14">
        <f>2694447+7054160+3615624</f>
        <v>13364231</v>
      </c>
    </row>
    <row r="224" spans="1:12" x14ac:dyDescent="0.25">
      <c r="A224" s="12">
        <v>143</v>
      </c>
      <c r="B224" s="19" t="s">
        <v>673</v>
      </c>
      <c r="C224" s="14" t="s">
        <v>674</v>
      </c>
      <c r="D224" s="7"/>
      <c r="E224" s="7" t="s">
        <v>444</v>
      </c>
      <c r="F224" s="7" t="s">
        <v>438</v>
      </c>
      <c r="G224" s="7"/>
      <c r="I224" s="22">
        <v>44826</v>
      </c>
      <c r="J224" s="13">
        <f t="shared" si="5"/>
        <v>2637097.297297297</v>
      </c>
      <c r="K224" s="13">
        <f t="shared" si="6"/>
        <v>290080.70270270266</v>
      </c>
      <c r="L224" s="14">
        <f>1554390+1372788</f>
        <v>2927178</v>
      </c>
    </row>
    <row r="225" spans="1:12" x14ac:dyDescent="0.25">
      <c r="A225" s="12">
        <v>144</v>
      </c>
      <c r="B225" s="19" t="s">
        <v>675</v>
      </c>
      <c r="C225" s="14" t="s">
        <v>676</v>
      </c>
      <c r="D225" s="7"/>
      <c r="E225" s="7" t="s">
        <v>677</v>
      </c>
      <c r="F225" s="7" t="s">
        <v>398</v>
      </c>
      <c r="G225" s="7"/>
      <c r="I225" s="22">
        <v>44826</v>
      </c>
      <c r="J225" s="13">
        <f t="shared" si="5"/>
        <v>1476608.1081081079</v>
      </c>
      <c r="K225" s="13">
        <f t="shared" si="6"/>
        <v>162426.89189189186</v>
      </c>
      <c r="L225" s="14">
        <v>1639035</v>
      </c>
    </row>
    <row r="226" spans="1:12" x14ac:dyDescent="0.25">
      <c r="A226" s="12">
        <v>145</v>
      </c>
      <c r="B226" s="19" t="s">
        <v>678</v>
      </c>
      <c r="C226" s="26" t="s">
        <v>679</v>
      </c>
      <c r="D226" s="18"/>
      <c r="E226" s="15" t="s">
        <v>680</v>
      </c>
      <c r="F226" s="15" t="s">
        <v>448</v>
      </c>
      <c r="G226" s="15"/>
      <c r="I226" s="17">
        <v>44826</v>
      </c>
      <c r="J226" s="13">
        <f t="shared" ref="J226:J286" si="7">L226/1.11</f>
        <v>1146928.8288288286</v>
      </c>
      <c r="K226" s="13">
        <f t="shared" ref="K226:K286" si="8">J226*11%</f>
        <v>126162.17117117115</v>
      </c>
      <c r="L226" s="14">
        <f>773091+500000</f>
        <v>1273091</v>
      </c>
    </row>
    <row r="227" spans="1:12" x14ac:dyDescent="0.25">
      <c r="A227" s="12">
        <v>146</v>
      </c>
      <c r="B227" s="19" t="s">
        <v>681</v>
      </c>
      <c r="C227" s="14" t="s">
        <v>682</v>
      </c>
      <c r="D227" s="7"/>
      <c r="E227" s="7" t="s">
        <v>447</v>
      </c>
      <c r="F227" s="7" t="s">
        <v>448</v>
      </c>
      <c r="G227" s="7"/>
      <c r="I227" s="22">
        <v>44826</v>
      </c>
      <c r="J227" s="13">
        <f t="shared" si="7"/>
        <v>10470281.081081079</v>
      </c>
      <c r="K227" s="13">
        <f t="shared" si="8"/>
        <v>1151730.9189189188</v>
      </c>
      <c r="L227" s="14">
        <f>4807320+1277370+5537322</f>
        <v>11622012</v>
      </c>
    </row>
    <row r="228" spans="1:12" x14ac:dyDescent="0.25">
      <c r="A228" s="12">
        <v>147</v>
      </c>
      <c r="B228" s="19" t="s">
        <v>683</v>
      </c>
      <c r="C228" s="14" t="s">
        <v>684</v>
      </c>
      <c r="D228" s="7"/>
      <c r="E228" s="7" t="s">
        <v>685</v>
      </c>
      <c r="F228" s="7" t="s">
        <v>607</v>
      </c>
      <c r="G228" s="7"/>
      <c r="I228" s="22">
        <v>44827</v>
      </c>
      <c r="J228" s="13">
        <f t="shared" si="7"/>
        <v>566915.31531531527</v>
      </c>
      <c r="K228" s="13">
        <f t="shared" si="8"/>
        <v>62360.684684684682</v>
      </c>
      <c r="L228" s="14">
        <f>129276+500000</f>
        <v>629276</v>
      </c>
    </row>
    <row r="229" spans="1:12" x14ac:dyDescent="0.25">
      <c r="A229" s="12">
        <v>148</v>
      </c>
      <c r="B229" s="19" t="s">
        <v>686</v>
      </c>
      <c r="C229" s="14" t="s">
        <v>687</v>
      </c>
      <c r="D229" s="7"/>
      <c r="E229" s="7" t="s">
        <v>394</v>
      </c>
      <c r="F229" s="7" t="s">
        <v>365</v>
      </c>
      <c r="G229" s="7"/>
      <c r="I229" s="22">
        <v>44827</v>
      </c>
      <c r="J229" s="13">
        <f t="shared" si="7"/>
        <v>4052237.8378378376</v>
      </c>
      <c r="K229" s="13">
        <f t="shared" si="8"/>
        <v>445746.16216216213</v>
      </c>
      <c r="L229" s="14">
        <f>1608768+2889216</f>
        <v>4497984</v>
      </c>
    </row>
    <row r="230" spans="1:12" x14ac:dyDescent="0.25">
      <c r="A230" s="12">
        <v>149</v>
      </c>
      <c r="B230" s="19" t="s">
        <v>688</v>
      </c>
      <c r="C230" s="14" t="s">
        <v>689</v>
      </c>
      <c r="D230" s="7"/>
      <c r="E230" s="7" t="s">
        <v>514</v>
      </c>
      <c r="F230" s="7" t="s">
        <v>211</v>
      </c>
      <c r="G230" s="7"/>
      <c r="I230" s="22">
        <v>44827</v>
      </c>
      <c r="J230" s="13">
        <f t="shared" si="7"/>
        <v>34233583.783783779</v>
      </c>
      <c r="K230" s="13">
        <f t="shared" si="8"/>
        <v>3765694.2162162159</v>
      </c>
      <c r="L230" s="14">
        <f>20968533+17030745</f>
        <v>37999278</v>
      </c>
    </row>
    <row r="231" spans="1:12" x14ac:dyDescent="0.25">
      <c r="A231" s="12">
        <v>150</v>
      </c>
      <c r="B231" s="19" t="s">
        <v>690</v>
      </c>
      <c r="C231" s="14" t="s">
        <v>691</v>
      </c>
      <c r="D231" s="7"/>
      <c r="E231" s="7" t="s">
        <v>576</v>
      </c>
      <c r="F231" s="7" t="s">
        <v>372</v>
      </c>
      <c r="G231" s="7"/>
      <c r="I231" s="22">
        <v>44827</v>
      </c>
      <c r="J231" s="13">
        <f t="shared" si="7"/>
        <v>11149970.270270269</v>
      </c>
      <c r="K231" s="13">
        <f t="shared" si="8"/>
        <v>1226496.7297297297</v>
      </c>
      <c r="L231" s="14">
        <f>11200842+1175625</f>
        <v>12376467</v>
      </c>
    </row>
    <row r="232" spans="1:12" x14ac:dyDescent="0.25">
      <c r="A232" s="12">
        <v>151</v>
      </c>
      <c r="B232" s="19" t="s">
        <v>692</v>
      </c>
      <c r="C232" s="14" t="s">
        <v>693</v>
      </c>
      <c r="D232" s="7"/>
      <c r="E232" s="7" t="s">
        <v>466</v>
      </c>
      <c r="F232" s="7" t="s">
        <v>467</v>
      </c>
      <c r="G232" s="7"/>
      <c r="I232" s="22">
        <v>44827</v>
      </c>
      <c r="J232" s="13">
        <f t="shared" si="7"/>
        <v>5386962.1621621614</v>
      </c>
      <c r="K232" s="13">
        <f t="shared" si="8"/>
        <v>592565.83783783775</v>
      </c>
      <c r="L232" s="14">
        <f>1177848+4801680</f>
        <v>5979528</v>
      </c>
    </row>
    <row r="233" spans="1:12" x14ac:dyDescent="0.25">
      <c r="A233" s="12">
        <v>152</v>
      </c>
      <c r="B233" s="19" t="s">
        <v>694</v>
      </c>
      <c r="C233" s="14" t="s">
        <v>695</v>
      </c>
      <c r="D233" s="7"/>
      <c r="E233" s="7" t="s">
        <v>451</v>
      </c>
      <c r="F233" s="7" t="s">
        <v>353</v>
      </c>
      <c r="G233" s="7"/>
      <c r="I233" s="22">
        <v>44827</v>
      </c>
      <c r="J233" s="13">
        <f t="shared" si="7"/>
        <v>2540505.405405405</v>
      </c>
      <c r="K233" s="13">
        <f t="shared" si="8"/>
        <v>279455.59459459456</v>
      </c>
      <c r="L233" s="14">
        <f>1064988+1754973</f>
        <v>2819961</v>
      </c>
    </row>
    <row r="234" spans="1:12" x14ac:dyDescent="0.25">
      <c r="A234" s="12">
        <v>153</v>
      </c>
      <c r="B234" s="19" t="s">
        <v>696</v>
      </c>
      <c r="C234" s="14" t="s">
        <v>697</v>
      </c>
      <c r="D234" s="7"/>
      <c r="E234" s="7" t="s">
        <v>437</v>
      </c>
      <c r="F234" s="7" t="s">
        <v>438</v>
      </c>
      <c r="G234" s="7"/>
      <c r="I234" s="22">
        <v>44827</v>
      </c>
      <c r="J234" s="13">
        <f t="shared" si="7"/>
        <v>3152709.9099099096</v>
      </c>
      <c r="K234" s="13">
        <f t="shared" si="8"/>
        <v>346798.09009009006</v>
      </c>
      <c r="L234" s="14">
        <f>2624508+875000</f>
        <v>3499508</v>
      </c>
    </row>
    <row r="235" spans="1:12" x14ac:dyDescent="0.25">
      <c r="A235" s="12">
        <v>154</v>
      </c>
      <c r="B235" s="19" t="s">
        <v>698</v>
      </c>
      <c r="C235" s="14" t="s">
        <v>699</v>
      </c>
      <c r="D235" s="7"/>
      <c r="E235" s="7" t="s">
        <v>700</v>
      </c>
      <c r="F235" s="7" t="s">
        <v>357</v>
      </c>
      <c r="G235" s="7"/>
      <c r="I235" s="22">
        <v>44827</v>
      </c>
      <c r="J235" s="13">
        <f t="shared" si="7"/>
        <v>12311075.675675675</v>
      </c>
      <c r="K235" s="13">
        <f t="shared" si="8"/>
        <v>1354218.3243243243</v>
      </c>
      <c r="L235" s="14">
        <f>8032554+5632740</f>
        <v>13665294</v>
      </c>
    </row>
    <row r="236" spans="1:12" x14ac:dyDescent="0.25">
      <c r="A236" s="12">
        <v>155</v>
      </c>
      <c r="B236" s="19" t="s">
        <v>701</v>
      </c>
      <c r="C236" s="26" t="s">
        <v>702</v>
      </c>
      <c r="D236" s="18"/>
      <c r="E236" s="15" t="s">
        <v>703</v>
      </c>
      <c r="F236" s="15" t="s">
        <v>511</v>
      </c>
      <c r="G236" s="15"/>
      <c r="I236" s="17">
        <v>44827</v>
      </c>
      <c r="J236" s="13">
        <f t="shared" si="7"/>
        <v>2251351.351351351</v>
      </c>
      <c r="K236" s="13">
        <f t="shared" si="8"/>
        <v>247648.64864864861</v>
      </c>
      <c r="L236" s="14">
        <v>2499000</v>
      </c>
    </row>
    <row r="237" spans="1:12" x14ac:dyDescent="0.25">
      <c r="A237" s="12">
        <v>156</v>
      </c>
      <c r="B237" s="19" t="s">
        <v>704</v>
      </c>
      <c r="C237" s="14" t="s">
        <v>705</v>
      </c>
      <c r="D237" s="7"/>
      <c r="E237" s="7" t="s">
        <v>447</v>
      </c>
      <c r="F237" s="7" t="s">
        <v>565</v>
      </c>
      <c r="G237" s="7"/>
      <c r="I237" s="22">
        <v>44827</v>
      </c>
      <c r="J237" s="13">
        <f t="shared" si="7"/>
        <v>7230064.8648648644</v>
      </c>
      <c r="K237" s="13">
        <f t="shared" si="8"/>
        <v>795307.13513513503</v>
      </c>
      <c r="L237" s="14">
        <v>8025372</v>
      </c>
    </row>
    <row r="238" spans="1:12" x14ac:dyDescent="0.25">
      <c r="A238" s="12">
        <v>157</v>
      </c>
      <c r="B238" s="19" t="s">
        <v>706</v>
      </c>
      <c r="C238" s="14" t="s">
        <v>707</v>
      </c>
      <c r="D238" s="7"/>
      <c r="E238" s="7" t="s">
        <v>708</v>
      </c>
      <c r="F238" s="7" t="s">
        <v>511</v>
      </c>
      <c r="G238" s="7"/>
      <c r="I238" s="22">
        <v>44827</v>
      </c>
      <c r="J238" s="13">
        <f t="shared" si="7"/>
        <v>1293419.8198198196</v>
      </c>
      <c r="K238" s="13">
        <f t="shared" si="8"/>
        <v>142276.18018018015</v>
      </c>
      <c r="L238" s="14">
        <v>1435696</v>
      </c>
    </row>
    <row r="239" spans="1:12" x14ac:dyDescent="0.25">
      <c r="A239" s="12">
        <v>158</v>
      </c>
      <c r="B239" s="19" t="s">
        <v>709</v>
      </c>
      <c r="C239" s="14" t="s">
        <v>710</v>
      </c>
      <c r="D239" s="7"/>
      <c r="E239" s="7" t="s">
        <v>711</v>
      </c>
      <c r="F239" s="7" t="s">
        <v>303</v>
      </c>
      <c r="G239" s="7"/>
      <c r="I239" s="22">
        <v>44828</v>
      </c>
      <c r="J239" s="13">
        <f t="shared" si="7"/>
        <v>677927.92792792781</v>
      </c>
      <c r="K239" s="13">
        <f t="shared" si="8"/>
        <v>74572.072072072056</v>
      </c>
      <c r="L239" s="14">
        <f>252500+500000</f>
        <v>752500</v>
      </c>
    </row>
    <row r="240" spans="1:12" x14ac:dyDescent="0.25">
      <c r="A240" s="12">
        <v>159</v>
      </c>
      <c r="B240" s="19" t="s">
        <v>712</v>
      </c>
      <c r="C240" s="14" t="s">
        <v>713</v>
      </c>
      <c r="D240" s="7"/>
      <c r="E240" s="7" t="s">
        <v>714</v>
      </c>
      <c r="F240" s="7" t="s">
        <v>511</v>
      </c>
      <c r="G240" s="7"/>
      <c r="I240" s="22">
        <v>44828</v>
      </c>
      <c r="J240" s="13">
        <f t="shared" si="7"/>
        <v>799845.04504504497</v>
      </c>
      <c r="K240" s="13">
        <f t="shared" si="8"/>
        <v>87982.954954954941</v>
      </c>
      <c r="L240" s="14">
        <f>387828+500000</f>
        <v>887828</v>
      </c>
    </row>
    <row r="241" spans="1:12" x14ac:dyDescent="0.25">
      <c r="A241" s="12">
        <v>160</v>
      </c>
      <c r="B241" s="19" t="s">
        <v>715</v>
      </c>
      <c r="C241" s="26" t="s">
        <v>716</v>
      </c>
      <c r="D241" s="18"/>
      <c r="E241" s="15" t="s">
        <v>517</v>
      </c>
      <c r="F241" s="15" t="s">
        <v>448</v>
      </c>
      <c r="G241" s="15"/>
      <c r="I241" s="17">
        <v>44828</v>
      </c>
      <c r="J241" s="13">
        <f t="shared" si="7"/>
        <v>13177167.567567566</v>
      </c>
      <c r="K241" s="13">
        <f t="shared" si="8"/>
        <v>1449488.4324324324</v>
      </c>
      <c r="L241" s="14">
        <v>14626656</v>
      </c>
    </row>
    <row r="242" spans="1:12" x14ac:dyDescent="0.25">
      <c r="A242" s="12">
        <v>161</v>
      </c>
      <c r="B242" s="19" t="s">
        <v>717</v>
      </c>
      <c r="C242" s="14" t="s">
        <v>718</v>
      </c>
      <c r="D242" s="7"/>
      <c r="E242" s="7" t="s">
        <v>719</v>
      </c>
      <c r="F242" s="7" t="s">
        <v>372</v>
      </c>
      <c r="G242" s="7"/>
      <c r="I242" s="22">
        <v>44828</v>
      </c>
      <c r="J242" s="13">
        <f t="shared" si="7"/>
        <v>12016216.216216216</v>
      </c>
      <c r="K242" s="13">
        <f t="shared" si="8"/>
        <v>1321783.7837837837</v>
      </c>
      <c r="L242" s="14">
        <f>5889240+4395384+3053376</f>
        <v>13338000</v>
      </c>
    </row>
    <row r="243" spans="1:12" x14ac:dyDescent="0.25">
      <c r="A243" s="12">
        <v>162</v>
      </c>
      <c r="B243" s="19" t="s">
        <v>720</v>
      </c>
      <c r="C243" s="14" t="s">
        <v>721</v>
      </c>
      <c r="D243" s="7"/>
      <c r="E243" s="7" t="s">
        <v>390</v>
      </c>
      <c r="F243" s="7" t="s">
        <v>391</v>
      </c>
      <c r="G243" s="7"/>
      <c r="I243" s="22">
        <v>44830</v>
      </c>
      <c r="J243" s="13">
        <f t="shared" si="7"/>
        <v>3512612.6126126121</v>
      </c>
      <c r="K243" s="13">
        <f t="shared" si="8"/>
        <v>386387.38738738734</v>
      </c>
      <c r="L243" s="14">
        <v>3899000</v>
      </c>
    </row>
    <row r="244" spans="1:12" x14ac:dyDescent="0.25">
      <c r="A244" s="12">
        <v>163</v>
      </c>
      <c r="B244" s="19" t="s">
        <v>722</v>
      </c>
      <c r="C244" s="14" t="s">
        <v>723</v>
      </c>
      <c r="D244" s="7"/>
      <c r="E244" s="7" t="s">
        <v>447</v>
      </c>
      <c r="F244" s="7" t="s">
        <v>661</v>
      </c>
      <c r="G244" s="7"/>
      <c r="I244" s="22">
        <v>44830</v>
      </c>
      <c r="J244" s="13">
        <f t="shared" si="7"/>
        <v>5569978.3783783782</v>
      </c>
      <c r="K244" s="13">
        <f t="shared" si="8"/>
        <v>612697.62162162166</v>
      </c>
      <c r="L244" s="14">
        <f>385776+3991140+1805760</f>
        <v>6182676</v>
      </c>
    </row>
    <row r="245" spans="1:12" x14ac:dyDescent="0.25">
      <c r="A245" s="12">
        <v>164</v>
      </c>
      <c r="B245" s="19" t="s">
        <v>724</v>
      </c>
      <c r="C245" s="14" t="s">
        <v>725</v>
      </c>
      <c r="D245" s="7"/>
      <c r="E245" s="7" t="s">
        <v>552</v>
      </c>
      <c r="F245" s="7" t="s">
        <v>288</v>
      </c>
      <c r="G245" s="7"/>
      <c r="I245" s="22">
        <v>44830</v>
      </c>
      <c r="J245" s="13">
        <f t="shared" si="7"/>
        <v>10322854.054054054</v>
      </c>
      <c r="K245" s="13">
        <f t="shared" si="8"/>
        <v>1135513.9459459458</v>
      </c>
      <c r="L245" s="14">
        <f>7772976+3685392</f>
        <v>11458368</v>
      </c>
    </row>
    <row r="246" spans="1:12" x14ac:dyDescent="0.25">
      <c r="A246" s="12">
        <v>165</v>
      </c>
      <c r="B246" s="19" t="s">
        <v>726</v>
      </c>
      <c r="C246" s="26" t="s">
        <v>727</v>
      </c>
      <c r="D246" s="18"/>
      <c r="E246" s="15" t="s">
        <v>416</v>
      </c>
      <c r="F246" s="15" t="s">
        <v>342</v>
      </c>
      <c r="G246" s="15"/>
      <c r="I246" s="17">
        <v>44830</v>
      </c>
      <c r="J246" s="13">
        <f t="shared" si="7"/>
        <v>21772459.459459458</v>
      </c>
      <c r="K246" s="13">
        <f t="shared" si="8"/>
        <v>2394970.5405405401</v>
      </c>
      <c r="L246" s="14">
        <f>18734760+1699056+3733614</f>
        <v>24167430</v>
      </c>
    </row>
    <row r="247" spans="1:12" x14ac:dyDescent="0.25">
      <c r="A247" s="12">
        <v>166</v>
      </c>
      <c r="B247" s="19" t="s">
        <v>728</v>
      </c>
      <c r="C247" s="14" t="s">
        <v>729</v>
      </c>
      <c r="D247" s="7"/>
      <c r="E247" s="7" t="s">
        <v>730</v>
      </c>
      <c r="F247" s="7" t="s">
        <v>398</v>
      </c>
      <c r="G247" s="7"/>
      <c r="I247" s="22">
        <v>44830</v>
      </c>
      <c r="J247" s="13">
        <f t="shared" si="7"/>
        <v>5279740.5405405397</v>
      </c>
      <c r="K247" s="13">
        <f t="shared" si="8"/>
        <v>580771.45945945941</v>
      </c>
      <c r="L247" s="14">
        <f>2930256+2930256</f>
        <v>5860512</v>
      </c>
    </row>
    <row r="248" spans="1:12" x14ac:dyDescent="0.25">
      <c r="A248" s="12">
        <v>167</v>
      </c>
      <c r="B248" s="19" t="s">
        <v>731</v>
      </c>
      <c r="C248" s="14" t="s">
        <v>732</v>
      </c>
      <c r="D248" s="7"/>
      <c r="E248" s="7" t="s">
        <v>364</v>
      </c>
      <c r="F248" s="7" t="s">
        <v>365</v>
      </c>
      <c r="G248" s="7"/>
      <c r="I248" s="22">
        <v>44830</v>
      </c>
      <c r="J248" s="13">
        <f t="shared" si="7"/>
        <v>1505724.3243243243</v>
      </c>
      <c r="K248" s="13">
        <f t="shared" si="8"/>
        <v>165629.67567567568</v>
      </c>
      <c r="L248" s="14">
        <v>1671354</v>
      </c>
    </row>
    <row r="249" spans="1:12" x14ac:dyDescent="0.25">
      <c r="A249" s="12">
        <v>168</v>
      </c>
      <c r="B249" s="19" t="s">
        <v>733</v>
      </c>
      <c r="C249" s="14" t="s">
        <v>734</v>
      </c>
      <c r="D249" s="7"/>
      <c r="E249" s="7" t="s">
        <v>447</v>
      </c>
      <c r="F249" s="7" t="s">
        <v>231</v>
      </c>
      <c r="G249" s="7"/>
      <c r="I249" s="22">
        <v>44830</v>
      </c>
      <c r="J249" s="13">
        <f t="shared" si="7"/>
        <v>24656197.297297295</v>
      </c>
      <c r="K249" s="13">
        <f t="shared" si="8"/>
        <v>2712181.7027027025</v>
      </c>
      <c r="L249" s="14">
        <f>7695000+17826579+1846800</f>
        <v>27368379</v>
      </c>
    </row>
    <row r="250" spans="1:12" x14ac:dyDescent="0.25">
      <c r="A250" s="12">
        <v>169</v>
      </c>
      <c r="B250" s="19" t="s">
        <v>735</v>
      </c>
      <c r="C250" s="14" t="s">
        <v>736</v>
      </c>
      <c r="D250" s="7"/>
      <c r="E250" s="7" t="s">
        <v>375</v>
      </c>
      <c r="F250" s="7" t="s">
        <v>467</v>
      </c>
      <c r="G250" s="7"/>
      <c r="I250" s="22">
        <v>44831</v>
      </c>
      <c r="J250" s="13">
        <f t="shared" si="7"/>
        <v>933129.7297297297</v>
      </c>
      <c r="K250" s="13">
        <f t="shared" si="8"/>
        <v>102644.27027027027</v>
      </c>
      <c r="L250" s="14">
        <v>1035774</v>
      </c>
    </row>
    <row r="251" spans="1:12" x14ac:dyDescent="0.25">
      <c r="A251" s="12">
        <v>170</v>
      </c>
      <c r="B251" s="19" t="s">
        <v>737</v>
      </c>
      <c r="C251" s="14" t="s">
        <v>738</v>
      </c>
      <c r="D251" s="7"/>
      <c r="E251" s="7" t="s">
        <v>664</v>
      </c>
      <c r="F251" s="7" t="s">
        <v>467</v>
      </c>
      <c r="G251" s="7"/>
      <c r="I251" s="22">
        <v>44831</v>
      </c>
      <c r="J251" s="13">
        <f t="shared" si="7"/>
        <v>1278032.4324324324</v>
      </c>
      <c r="K251" s="13">
        <f t="shared" si="8"/>
        <v>140583.56756756757</v>
      </c>
      <c r="L251" s="14">
        <f>529416+889200</f>
        <v>1418616</v>
      </c>
    </row>
    <row r="252" spans="1:12" x14ac:dyDescent="0.25">
      <c r="A252" s="12">
        <v>171</v>
      </c>
      <c r="B252" s="19" t="s">
        <v>739</v>
      </c>
      <c r="C252" s="14" t="s">
        <v>740</v>
      </c>
      <c r="D252" s="7"/>
      <c r="E252" s="7" t="s">
        <v>541</v>
      </c>
      <c r="F252" s="7" t="s">
        <v>487</v>
      </c>
      <c r="G252" s="7"/>
      <c r="I252" s="22">
        <v>44832</v>
      </c>
      <c r="J252" s="13">
        <f t="shared" si="7"/>
        <v>3372859.4594594589</v>
      </c>
      <c r="K252" s="13">
        <f t="shared" si="8"/>
        <v>371014.54054054047</v>
      </c>
      <c r="L252" s="14">
        <v>3743874</v>
      </c>
    </row>
    <row r="253" spans="1:12" x14ac:dyDescent="0.25">
      <c r="A253" s="12">
        <v>172</v>
      </c>
      <c r="B253" s="19" t="s">
        <v>741</v>
      </c>
      <c r="C253" s="14" t="s">
        <v>742</v>
      </c>
      <c r="D253" s="7"/>
      <c r="E253" s="7" t="s">
        <v>743</v>
      </c>
      <c r="F253" s="7" t="s">
        <v>744</v>
      </c>
      <c r="G253" s="7"/>
      <c r="I253" s="22">
        <v>44832</v>
      </c>
      <c r="J253" s="13">
        <f t="shared" si="7"/>
        <v>855855.85585585574</v>
      </c>
      <c r="K253" s="13">
        <f t="shared" si="8"/>
        <v>94144.144144144127</v>
      </c>
      <c r="L253" s="14">
        <f>450000+500000</f>
        <v>950000</v>
      </c>
    </row>
    <row r="254" spans="1:12" x14ac:dyDescent="0.25">
      <c r="A254" s="12">
        <v>173</v>
      </c>
      <c r="B254" s="19" t="s">
        <v>745</v>
      </c>
      <c r="C254" s="14" t="s">
        <v>746</v>
      </c>
      <c r="D254" s="7"/>
      <c r="E254" s="7" t="s">
        <v>447</v>
      </c>
      <c r="F254" s="7" t="s">
        <v>601</v>
      </c>
      <c r="G254" s="7"/>
      <c r="I254" s="22">
        <v>44833</v>
      </c>
      <c r="J254" s="13">
        <f t="shared" si="7"/>
        <v>1338729.7297297297</v>
      </c>
      <c r="K254" s="13">
        <f t="shared" si="8"/>
        <v>147260.27027027027</v>
      </c>
      <c r="L254" s="14">
        <v>1485990</v>
      </c>
    </row>
    <row r="255" spans="1:12" x14ac:dyDescent="0.25">
      <c r="A255" s="12">
        <v>174</v>
      </c>
      <c r="B255" s="19" t="s">
        <v>747</v>
      </c>
      <c r="C255" s="14" t="s">
        <v>748</v>
      </c>
      <c r="D255" s="7"/>
      <c r="E255" s="7" t="s">
        <v>749</v>
      </c>
      <c r="F255" s="7" t="s">
        <v>744</v>
      </c>
      <c r="G255" s="7"/>
      <c r="I255" s="22">
        <v>44833</v>
      </c>
      <c r="J255" s="13">
        <f t="shared" si="7"/>
        <v>7965364.8648648644</v>
      </c>
      <c r="K255" s="13">
        <f t="shared" si="8"/>
        <v>876190.13513513503</v>
      </c>
      <c r="L255" s="14">
        <f>4039875+4801680</f>
        <v>8841555</v>
      </c>
    </row>
    <row r="256" spans="1:12" x14ac:dyDescent="0.25">
      <c r="A256" s="12">
        <v>175</v>
      </c>
      <c r="B256" s="19" t="s">
        <v>750</v>
      </c>
      <c r="C256" s="26" t="s">
        <v>751</v>
      </c>
      <c r="D256" s="18"/>
      <c r="E256" s="15" t="s">
        <v>416</v>
      </c>
      <c r="F256" s="15" t="s">
        <v>744</v>
      </c>
      <c r="G256" s="15"/>
      <c r="I256" s="17">
        <v>44833</v>
      </c>
      <c r="J256" s="13">
        <f t="shared" si="7"/>
        <v>1306306.3063063063</v>
      </c>
      <c r="K256" s="13">
        <f t="shared" si="8"/>
        <v>143693.6936936937</v>
      </c>
      <c r="L256" s="14">
        <f>950000+500000</f>
        <v>1450000</v>
      </c>
    </row>
    <row r="257" spans="1:12" x14ac:dyDescent="0.25">
      <c r="A257" s="12">
        <v>176</v>
      </c>
      <c r="B257" s="19" t="s">
        <v>752</v>
      </c>
      <c r="C257" s="14" t="s">
        <v>753</v>
      </c>
      <c r="D257" s="7"/>
      <c r="E257" s="7" t="s">
        <v>754</v>
      </c>
      <c r="F257" s="7" t="s">
        <v>755</v>
      </c>
      <c r="G257" s="7"/>
      <c r="I257" s="22">
        <v>44834</v>
      </c>
      <c r="J257" s="13">
        <f t="shared" si="7"/>
        <v>870093.69369369361</v>
      </c>
      <c r="K257" s="13">
        <f t="shared" si="8"/>
        <v>95710.306306306302</v>
      </c>
      <c r="L257" s="14">
        <f>465804+500000</f>
        <v>965804</v>
      </c>
    </row>
    <row r="258" spans="1:12" x14ac:dyDescent="0.25">
      <c r="A258" s="12">
        <v>177</v>
      </c>
      <c r="B258" s="19" t="s">
        <v>756</v>
      </c>
      <c r="C258" s="14" t="s">
        <v>757</v>
      </c>
      <c r="D258" s="7"/>
      <c r="E258" s="7" t="s">
        <v>758</v>
      </c>
      <c r="F258" s="7" t="s">
        <v>413</v>
      </c>
      <c r="G258" s="7"/>
      <c r="I258" s="22">
        <v>44834</v>
      </c>
      <c r="J258" s="13">
        <f t="shared" si="7"/>
        <v>3005565.7657657657</v>
      </c>
      <c r="K258" s="13">
        <f t="shared" si="8"/>
        <v>330612.2342342342</v>
      </c>
      <c r="L258" s="14">
        <f>2259318+1076860</f>
        <v>3336178</v>
      </c>
    </row>
    <row r="259" spans="1:12" x14ac:dyDescent="0.25">
      <c r="A259" s="12">
        <v>178</v>
      </c>
      <c r="B259" s="19" t="s">
        <v>759</v>
      </c>
      <c r="C259" s="14" t="s">
        <v>760</v>
      </c>
      <c r="D259" s="7"/>
      <c r="E259" s="7" t="s">
        <v>433</v>
      </c>
      <c r="F259" s="7" t="s">
        <v>434</v>
      </c>
      <c r="G259" s="7"/>
      <c r="I259" s="22">
        <v>44834</v>
      </c>
      <c r="J259" s="13">
        <f t="shared" si="7"/>
        <v>5390990.9909909908</v>
      </c>
      <c r="K259" s="13">
        <f t="shared" si="8"/>
        <v>593009.00900900899</v>
      </c>
      <c r="L259" s="14">
        <f>384000+5600000</f>
        <v>5984000</v>
      </c>
    </row>
    <row r="260" spans="1:12" x14ac:dyDescent="0.25">
      <c r="A260" s="12">
        <v>179</v>
      </c>
      <c r="B260" s="19" t="s">
        <v>761</v>
      </c>
      <c r="C260" s="14" t="s">
        <v>762</v>
      </c>
      <c r="D260" s="7"/>
      <c r="E260" s="7" t="s">
        <v>447</v>
      </c>
      <c r="F260" s="7" t="s">
        <v>240</v>
      </c>
      <c r="G260" s="7"/>
      <c r="I260" s="22">
        <v>44834</v>
      </c>
      <c r="J260" s="13">
        <f t="shared" si="7"/>
        <v>4325837.8378378376</v>
      </c>
      <c r="K260" s="13">
        <f t="shared" si="8"/>
        <v>475842.16216216213</v>
      </c>
      <c r="L260" s="14">
        <v>4801680</v>
      </c>
    </row>
    <row r="261" spans="1:12" x14ac:dyDescent="0.25">
      <c r="A261" s="12">
        <v>180</v>
      </c>
      <c r="B261" s="19" t="s">
        <v>763</v>
      </c>
      <c r="C261" s="26" t="s">
        <v>764</v>
      </c>
      <c r="D261" s="18"/>
      <c r="E261" s="15" t="s">
        <v>379</v>
      </c>
      <c r="F261" s="15" t="s">
        <v>380</v>
      </c>
      <c r="G261" s="15"/>
      <c r="I261" s="17">
        <v>44834</v>
      </c>
      <c r="J261" s="13">
        <f t="shared" si="7"/>
        <v>5081590.9909909908</v>
      </c>
      <c r="K261" s="13">
        <f t="shared" si="8"/>
        <v>558975.00900900899</v>
      </c>
      <c r="L261" s="14">
        <f>4228790+1411776</f>
        <v>5640566</v>
      </c>
    </row>
    <row r="262" spans="1:12" x14ac:dyDescent="0.25">
      <c r="A262" s="12">
        <v>181</v>
      </c>
      <c r="B262" s="19" t="s">
        <v>765</v>
      </c>
      <c r="C262" s="14" t="s">
        <v>766</v>
      </c>
      <c r="D262" s="7"/>
      <c r="E262" s="7" t="s">
        <v>767</v>
      </c>
      <c r="F262" s="7" t="s">
        <v>744</v>
      </c>
      <c r="G262" s="7"/>
      <c r="I262" s="22">
        <v>44834</v>
      </c>
      <c r="J262" s="13">
        <f t="shared" si="7"/>
        <v>7432432.4324324317</v>
      </c>
      <c r="K262" s="13">
        <f t="shared" si="8"/>
        <v>817567.56756756746</v>
      </c>
      <c r="L262" s="14">
        <v>8250000</v>
      </c>
    </row>
    <row r="263" spans="1:12" x14ac:dyDescent="0.25">
      <c r="A263" s="12">
        <v>182</v>
      </c>
      <c r="B263" s="19" t="s">
        <v>768</v>
      </c>
      <c r="C263" s="14" t="s">
        <v>769</v>
      </c>
      <c r="D263" s="7"/>
      <c r="E263" s="7" t="s">
        <v>770</v>
      </c>
      <c r="F263" s="7" t="s">
        <v>744</v>
      </c>
      <c r="G263" s="7"/>
      <c r="I263" s="22">
        <v>44834</v>
      </c>
      <c r="J263" s="13">
        <f t="shared" si="7"/>
        <v>6486486.4864864862</v>
      </c>
      <c r="K263" s="13">
        <f t="shared" si="8"/>
        <v>713513.51351351349</v>
      </c>
      <c r="L263" s="14">
        <v>7200000</v>
      </c>
    </row>
    <row r="264" spans="1:12" x14ac:dyDescent="0.25">
      <c r="A264" s="12">
        <v>183</v>
      </c>
      <c r="B264" s="19" t="s">
        <v>771</v>
      </c>
      <c r="C264" s="14" t="s">
        <v>772</v>
      </c>
      <c r="D264" s="7"/>
      <c r="E264" s="7" t="s">
        <v>773</v>
      </c>
      <c r="F264" s="7" t="s">
        <v>240</v>
      </c>
      <c r="G264" s="7"/>
      <c r="I264" s="22">
        <v>44834</v>
      </c>
      <c r="J264" s="13">
        <f t="shared" si="7"/>
        <v>21629189.189189188</v>
      </c>
      <c r="K264" s="13">
        <f t="shared" si="8"/>
        <v>2379210.8108108109</v>
      </c>
      <c r="L264" s="14">
        <v>24008400</v>
      </c>
    </row>
    <row r="265" spans="1:12" x14ac:dyDescent="0.25">
      <c r="A265" s="12">
        <v>184</v>
      </c>
      <c r="B265" s="19" t="s">
        <v>774</v>
      </c>
      <c r="C265" s="14" t="s">
        <v>775</v>
      </c>
      <c r="D265" s="7"/>
      <c r="E265" s="7" t="s">
        <v>480</v>
      </c>
      <c r="F265" s="7" t="s">
        <v>481</v>
      </c>
      <c r="G265" s="7"/>
      <c r="I265" s="22">
        <v>44834</v>
      </c>
      <c r="J265" s="13">
        <f t="shared" si="7"/>
        <v>2337616.2162162159</v>
      </c>
      <c r="K265" s="13">
        <f t="shared" si="8"/>
        <v>257137.78378378376</v>
      </c>
      <c r="L265" s="14">
        <v>2594754</v>
      </c>
    </row>
    <row r="266" spans="1:12" x14ac:dyDescent="0.25">
      <c r="A266" s="12">
        <v>185</v>
      </c>
      <c r="B266" s="19" t="s">
        <v>776</v>
      </c>
      <c r="C266" s="26" t="s">
        <v>777</v>
      </c>
      <c r="D266" s="18"/>
      <c r="E266" s="15" t="s">
        <v>416</v>
      </c>
      <c r="F266" s="15" t="s">
        <v>342</v>
      </c>
      <c r="G266" s="15"/>
      <c r="I266" s="17">
        <v>44834</v>
      </c>
      <c r="J266" s="13">
        <f t="shared" si="7"/>
        <v>12977513.513513513</v>
      </c>
      <c r="K266" s="13">
        <f t="shared" si="8"/>
        <v>1427526.4864864864</v>
      </c>
      <c r="L266" s="14">
        <v>14405040</v>
      </c>
    </row>
    <row r="267" spans="1:12" x14ac:dyDescent="0.25">
      <c r="A267" s="12">
        <v>186</v>
      </c>
      <c r="B267" s="19" t="s">
        <v>778</v>
      </c>
      <c r="C267" s="14" t="s">
        <v>779</v>
      </c>
      <c r="D267" s="7"/>
      <c r="E267" s="7" t="s">
        <v>447</v>
      </c>
      <c r="F267" s="7" t="s">
        <v>231</v>
      </c>
      <c r="G267" s="7"/>
      <c r="I267" s="22">
        <v>44834</v>
      </c>
      <c r="J267" s="13">
        <f t="shared" si="7"/>
        <v>6876972.9729729723</v>
      </c>
      <c r="K267" s="13">
        <f t="shared" si="8"/>
        <v>756467.02702702698</v>
      </c>
      <c r="L267" s="14">
        <v>7633440</v>
      </c>
    </row>
    <row r="268" spans="1:12" x14ac:dyDescent="0.25">
      <c r="A268" s="12">
        <v>187</v>
      </c>
      <c r="B268" s="19" t="s">
        <v>780</v>
      </c>
      <c r="C268" s="14" t="s">
        <v>781</v>
      </c>
      <c r="D268" s="7"/>
      <c r="E268" s="7" t="s">
        <v>371</v>
      </c>
      <c r="F268" s="7" t="s">
        <v>372</v>
      </c>
      <c r="G268" s="7"/>
      <c r="I268" s="22">
        <v>44834</v>
      </c>
      <c r="J268" s="13">
        <f t="shared" si="7"/>
        <v>3105729.7297297292</v>
      </c>
      <c r="K268" s="13">
        <f t="shared" si="8"/>
        <v>341630.27027027024</v>
      </c>
      <c r="L268" s="14">
        <v>3447360</v>
      </c>
    </row>
    <row r="269" spans="1:12" x14ac:dyDescent="0.25">
      <c r="A269" s="12">
        <v>188</v>
      </c>
      <c r="B269" s="19" t="s">
        <v>782</v>
      </c>
      <c r="C269" s="14" t="s">
        <v>783</v>
      </c>
      <c r="D269" s="7"/>
      <c r="E269" s="7" t="s">
        <v>784</v>
      </c>
      <c r="F269" s="7" t="s">
        <v>406</v>
      </c>
      <c r="G269" s="7"/>
      <c r="I269" s="22">
        <v>44805</v>
      </c>
      <c r="J269" s="13">
        <f t="shared" si="7"/>
        <v>25808525.225225221</v>
      </c>
      <c r="K269" s="13">
        <f t="shared" si="8"/>
        <v>2838937.7747747744</v>
      </c>
      <c r="L269" s="14">
        <v>28647463</v>
      </c>
    </row>
    <row r="270" spans="1:12" x14ac:dyDescent="0.25">
      <c r="A270" s="12">
        <v>189</v>
      </c>
      <c r="B270" s="19" t="s">
        <v>785</v>
      </c>
      <c r="C270" s="14" t="s">
        <v>786</v>
      </c>
      <c r="D270" s="7"/>
      <c r="E270" s="7" t="s">
        <v>787</v>
      </c>
      <c r="F270" s="7" t="s">
        <v>406</v>
      </c>
      <c r="G270" s="7"/>
      <c r="I270" s="22">
        <v>44806</v>
      </c>
      <c r="J270" s="13">
        <f t="shared" si="7"/>
        <v>17786985.585585583</v>
      </c>
      <c r="K270" s="13">
        <f t="shared" si="8"/>
        <v>1956568.4144144142</v>
      </c>
      <c r="L270" s="14">
        <v>19743554</v>
      </c>
    </row>
    <row r="271" spans="1:12" x14ac:dyDescent="0.25">
      <c r="A271" s="12">
        <v>190</v>
      </c>
      <c r="B271" s="19" t="s">
        <v>788</v>
      </c>
      <c r="C271" s="14" t="s">
        <v>786</v>
      </c>
      <c r="D271" s="7"/>
      <c r="E271" s="7" t="s">
        <v>405</v>
      </c>
      <c r="F271" s="7" t="s">
        <v>406</v>
      </c>
      <c r="G271" s="7"/>
      <c r="I271" s="22">
        <v>44807</v>
      </c>
      <c r="J271" s="13">
        <f t="shared" si="7"/>
        <v>27288072.97297297</v>
      </c>
      <c r="K271" s="13">
        <f t="shared" si="8"/>
        <v>3001688.0270270268</v>
      </c>
      <c r="L271" s="14">
        <v>30289761</v>
      </c>
    </row>
    <row r="272" spans="1:12" x14ac:dyDescent="0.25">
      <c r="A272" s="12">
        <v>191</v>
      </c>
      <c r="B272" s="19" t="s">
        <v>789</v>
      </c>
      <c r="C272" s="14" t="s">
        <v>783</v>
      </c>
      <c r="D272" s="7"/>
      <c r="E272" s="7" t="s">
        <v>784</v>
      </c>
      <c r="F272" s="7" t="s">
        <v>406</v>
      </c>
      <c r="G272" s="7"/>
      <c r="I272" s="22">
        <v>44812</v>
      </c>
      <c r="J272" s="13">
        <f t="shared" si="7"/>
        <v>26457178.378378376</v>
      </c>
      <c r="K272" s="13">
        <f t="shared" si="8"/>
        <v>2910289.6216216213</v>
      </c>
      <c r="L272" s="14">
        <v>29367468</v>
      </c>
    </row>
    <row r="273" spans="1:12" x14ac:dyDescent="0.25">
      <c r="A273" s="12">
        <v>192</v>
      </c>
      <c r="B273" s="19" t="s">
        <v>790</v>
      </c>
      <c r="C273" s="14" t="s">
        <v>786</v>
      </c>
      <c r="D273" s="7"/>
      <c r="E273" s="7" t="s">
        <v>787</v>
      </c>
      <c r="F273" s="7" t="s">
        <v>406</v>
      </c>
      <c r="G273" s="7"/>
      <c r="I273" s="22">
        <v>44812</v>
      </c>
      <c r="J273" s="13">
        <f t="shared" si="7"/>
        <v>26815539.639639638</v>
      </c>
      <c r="K273" s="13">
        <f t="shared" si="8"/>
        <v>2949709.3603603602</v>
      </c>
      <c r="L273" s="14">
        <v>29765249</v>
      </c>
    </row>
    <row r="274" spans="1:12" x14ac:dyDescent="0.25">
      <c r="A274" s="12">
        <v>193</v>
      </c>
      <c r="B274" s="19" t="s">
        <v>791</v>
      </c>
      <c r="C274" s="14" t="s">
        <v>786</v>
      </c>
      <c r="D274" s="7"/>
      <c r="E274" s="7" t="s">
        <v>405</v>
      </c>
      <c r="F274" s="7" t="s">
        <v>406</v>
      </c>
      <c r="G274" s="7"/>
      <c r="I274" s="22">
        <v>44812</v>
      </c>
      <c r="J274" s="13">
        <f t="shared" si="7"/>
        <v>15893018.018018017</v>
      </c>
      <c r="K274" s="13">
        <f t="shared" si="8"/>
        <v>1748231.9819819818</v>
      </c>
      <c r="L274" s="14">
        <v>17641250</v>
      </c>
    </row>
    <row r="275" spans="1:12" x14ac:dyDescent="0.25">
      <c r="A275" s="12">
        <v>194</v>
      </c>
      <c r="B275" s="19" t="s">
        <v>792</v>
      </c>
      <c r="C275" s="14" t="s">
        <v>783</v>
      </c>
      <c r="D275" s="7"/>
      <c r="E275" s="7" t="s">
        <v>784</v>
      </c>
      <c r="F275" s="7" t="s">
        <v>406</v>
      </c>
      <c r="G275" s="7"/>
      <c r="I275" s="22">
        <v>44820</v>
      </c>
      <c r="J275" s="13">
        <f t="shared" si="7"/>
        <v>24068190.990990989</v>
      </c>
      <c r="K275" s="13">
        <f t="shared" si="8"/>
        <v>2647501.0090090088</v>
      </c>
      <c r="L275" s="14">
        <v>26715692</v>
      </c>
    </row>
    <row r="276" spans="1:12" x14ac:dyDescent="0.25">
      <c r="A276" s="12">
        <v>195</v>
      </c>
      <c r="B276" s="19" t="s">
        <v>793</v>
      </c>
      <c r="C276" s="14" t="s">
        <v>786</v>
      </c>
      <c r="D276" s="7"/>
      <c r="E276" s="7" t="s">
        <v>405</v>
      </c>
      <c r="F276" s="7" t="s">
        <v>406</v>
      </c>
      <c r="G276" s="15"/>
      <c r="I276" s="17">
        <v>44821</v>
      </c>
      <c r="J276" s="13">
        <f t="shared" si="7"/>
        <v>26814698.198198196</v>
      </c>
      <c r="K276" s="13">
        <f t="shared" si="8"/>
        <v>2949616.8018018017</v>
      </c>
      <c r="L276" s="14">
        <v>29764315</v>
      </c>
    </row>
    <row r="277" spans="1:12" x14ac:dyDescent="0.25">
      <c r="A277" s="12">
        <v>196</v>
      </c>
      <c r="B277" s="19" t="s">
        <v>794</v>
      </c>
      <c r="C277" s="14" t="s">
        <v>786</v>
      </c>
      <c r="D277" s="7"/>
      <c r="E277" s="7" t="s">
        <v>787</v>
      </c>
      <c r="F277" s="7" t="s">
        <v>406</v>
      </c>
      <c r="G277" s="7"/>
      <c r="I277" s="22">
        <v>44821</v>
      </c>
      <c r="J277" s="13">
        <f t="shared" si="7"/>
        <v>18996396.396396395</v>
      </c>
      <c r="K277" s="13">
        <f t="shared" si="8"/>
        <v>2089603.6036036036</v>
      </c>
      <c r="L277" s="14">
        <v>21086000</v>
      </c>
    </row>
    <row r="278" spans="1:12" x14ac:dyDescent="0.25">
      <c r="A278" s="12">
        <v>197</v>
      </c>
      <c r="B278" s="19" t="s">
        <v>795</v>
      </c>
      <c r="C278" s="14" t="s">
        <v>783</v>
      </c>
      <c r="D278" s="7"/>
      <c r="E278" s="7" t="s">
        <v>784</v>
      </c>
      <c r="F278" s="7" t="s">
        <v>406</v>
      </c>
      <c r="G278" s="7"/>
      <c r="I278" s="22">
        <v>44828</v>
      </c>
      <c r="J278" s="13">
        <f t="shared" si="7"/>
        <v>27650879.279279277</v>
      </c>
      <c r="K278" s="13">
        <f t="shared" si="8"/>
        <v>3041596.7207207205</v>
      </c>
      <c r="L278" s="14">
        <v>30692476</v>
      </c>
    </row>
    <row r="279" spans="1:12" x14ac:dyDescent="0.25">
      <c r="A279" s="12">
        <v>198</v>
      </c>
      <c r="B279" s="19" t="s">
        <v>796</v>
      </c>
      <c r="C279" s="14" t="s">
        <v>786</v>
      </c>
      <c r="D279" s="7"/>
      <c r="E279" s="7" t="s">
        <v>405</v>
      </c>
      <c r="F279" s="7" t="s">
        <v>406</v>
      </c>
      <c r="G279" s="15"/>
      <c r="I279" s="17">
        <v>44828</v>
      </c>
      <c r="J279" s="13">
        <f t="shared" si="7"/>
        <v>29610630.630630627</v>
      </c>
      <c r="K279" s="13">
        <f t="shared" si="8"/>
        <v>3257169.369369369</v>
      </c>
      <c r="L279" s="14">
        <v>32867800</v>
      </c>
    </row>
    <row r="280" spans="1:12" x14ac:dyDescent="0.25">
      <c r="A280" s="12">
        <v>199</v>
      </c>
      <c r="B280" s="19" t="s">
        <v>797</v>
      </c>
      <c r="C280" s="14" t="s">
        <v>786</v>
      </c>
      <c r="D280" s="7"/>
      <c r="E280" s="7" t="s">
        <v>787</v>
      </c>
      <c r="F280" s="7" t="s">
        <v>406</v>
      </c>
      <c r="G280" s="7"/>
      <c r="I280" s="22">
        <v>44828</v>
      </c>
      <c r="J280" s="13">
        <f t="shared" si="7"/>
        <v>28646531.531531528</v>
      </c>
      <c r="K280" s="13">
        <f t="shared" si="8"/>
        <v>3151118.4684684682</v>
      </c>
      <c r="L280" s="14">
        <v>31797650</v>
      </c>
    </row>
    <row r="281" spans="1:12" x14ac:dyDescent="0.25">
      <c r="A281" s="12">
        <v>200</v>
      </c>
      <c r="B281" s="19" t="s">
        <v>798</v>
      </c>
      <c r="C281" s="14" t="s">
        <v>783</v>
      </c>
      <c r="D281" s="7"/>
      <c r="E281" s="7" t="s">
        <v>784</v>
      </c>
      <c r="F281" s="7" t="s">
        <v>406</v>
      </c>
      <c r="G281" s="15"/>
      <c r="I281" s="17">
        <v>44834</v>
      </c>
      <c r="J281" s="13">
        <f t="shared" si="7"/>
        <v>28726801.801801801</v>
      </c>
      <c r="K281" s="13">
        <f t="shared" si="8"/>
        <v>3159948.1981981979</v>
      </c>
      <c r="L281" s="14">
        <v>31886750</v>
      </c>
    </row>
    <row r="282" spans="1:12" x14ac:dyDescent="0.25">
      <c r="A282" s="12">
        <v>201</v>
      </c>
      <c r="B282" s="19" t="s">
        <v>799</v>
      </c>
      <c r="C282" s="14" t="s">
        <v>783</v>
      </c>
      <c r="D282" s="7"/>
      <c r="E282" s="7" t="s">
        <v>784</v>
      </c>
      <c r="F282" s="7" t="s">
        <v>406</v>
      </c>
      <c r="G282" s="15"/>
      <c r="I282" s="17">
        <v>44834</v>
      </c>
      <c r="J282" s="13">
        <f t="shared" si="7"/>
        <v>19600000</v>
      </c>
      <c r="K282" s="13">
        <f t="shared" si="8"/>
        <v>2156000</v>
      </c>
      <c r="L282" s="14">
        <v>21756000</v>
      </c>
    </row>
    <row r="283" spans="1:12" x14ac:dyDescent="0.25">
      <c r="A283" s="12">
        <v>202</v>
      </c>
      <c r="B283" s="19" t="s">
        <v>800</v>
      </c>
      <c r="C283" s="14" t="s">
        <v>783</v>
      </c>
      <c r="D283" s="7"/>
      <c r="E283" s="7" t="s">
        <v>784</v>
      </c>
      <c r="F283" s="7" t="s">
        <v>406</v>
      </c>
      <c r="G283" s="15"/>
      <c r="I283" s="17">
        <v>44834</v>
      </c>
      <c r="J283" s="13">
        <f t="shared" si="7"/>
        <v>24832432.432432432</v>
      </c>
      <c r="K283" s="13">
        <f t="shared" si="8"/>
        <v>2731567.5675675673</v>
      </c>
      <c r="L283" s="14">
        <v>27564000</v>
      </c>
    </row>
    <row r="284" spans="1:12" x14ac:dyDescent="0.25">
      <c r="A284" s="12">
        <v>203</v>
      </c>
      <c r="B284" s="19" t="s">
        <v>801</v>
      </c>
      <c r="C284" s="14" t="s">
        <v>783</v>
      </c>
      <c r="D284" s="7"/>
      <c r="E284" s="7" t="s">
        <v>784</v>
      </c>
      <c r="F284" s="7" t="s">
        <v>406</v>
      </c>
      <c r="G284" s="15"/>
      <c r="I284" s="17">
        <v>44834</v>
      </c>
      <c r="J284" s="13">
        <f t="shared" si="7"/>
        <v>20129319.819819819</v>
      </c>
      <c r="K284" s="13">
        <f t="shared" si="8"/>
        <v>2214225.1801801804</v>
      </c>
      <c r="L284" s="14">
        <v>22343545</v>
      </c>
    </row>
    <row r="285" spans="1:12" x14ac:dyDescent="0.25">
      <c r="A285" s="12">
        <v>204</v>
      </c>
      <c r="B285" s="19" t="s">
        <v>802</v>
      </c>
      <c r="C285" s="14" t="s">
        <v>783</v>
      </c>
      <c r="D285" s="7"/>
      <c r="E285" s="7" t="s">
        <v>784</v>
      </c>
      <c r="F285" s="7" t="s">
        <v>406</v>
      </c>
      <c r="G285" s="15"/>
      <c r="I285" s="17">
        <v>44834</v>
      </c>
      <c r="J285" s="13">
        <f t="shared" si="7"/>
        <v>12201387.387387386</v>
      </c>
      <c r="K285" s="13">
        <f t="shared" si="8"/>
        <v>1342152.6126126123</v>
      </c>
      <c r="L285" s="14">
        <v>13543540</v>
      </c>
    </row>
    <row r="286" spans="1:12" x14ac:dyDescent="0.25">
      <c r="A286" s="12">
        <v>205</v>
      </c>
      <c r="B286" s="19" t="s">
        <v>803</v>
      </c>
      <c r="C286" s="14" t="s">
        <v>783</v>
      </c>
      <c r="D286" s="7"/>
      <c r="E286" s="7" t="s">
        <v>784</v>
      </c>
      <c r="F286" s="7" t="s">
        <v>406</v>
      </c>
      <c r="G286" s="15"/>
      <c r="I286" s="17">
        <v>44834</v>
      </c>
      <c r="J286" s="13">
        <f t="shared" si="7"/>
        <v>17815923.423423421</v>
      </c>
      <c r="K286" s="13">
        <f t="shared" si="8"/>
        <v>1959751.5765765763</v>
      </c>
      <c r="L286" s="14">
        <v>19775675</v>
      </c>
    </row>
    <row r="287" spans="1:12" x14ac:dyDescent="0.25">
      <c r="J287" s="6">
        <f t="shared" ref="J287:L287" si="9">SUM(J82:J286)</f>
        <v>1847813936.036036</v>
      </c>
      <c r="K287" s="6">
        <f t="shared" si="9"/>
        <v>203259532.9639639</v>
      </c>
      <c r="L287" s="29">
        <f t="shared" si="9"/>
        <v>2051073469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dcterms:created xsi:type="dcterms:W3CDTF">2022-10-22T07:59:04Z</dcterms:created>
  <dcterms:modified xsi:type="dcterms:W3CDTF">2022-10-22T08:13:20Z</dcterms:modified>
</cp:coreProperties>
</file>