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1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1" l="1"/>
  <c r="J22" i="2"/>
  <c r="K22" i="2"/>
  <c r="J258" i="1"/>
  <c r="K258" i="1" s="1"/>
  <c r="J257" i="1"/>
  <c r="K257" i="1" s="1"/>
  <c r="J256" i="1"/>
  <c r="K256" i="1" s="1"/>
  <c r="J255" i="1"/>
  <c r="K255" i="1" s="1"/>
  <c r="L254" i="1"/>
  <c r="J254" i="1" s="1"/>
  <c r="K254" i="1" s="1"/>
  <c r="L253" i="1"/>
  <c r="J253" i="1" s="1"/>
  <c r="K253" i="1" s="1"/>
  <c r="L252" i="1"/>
  <c r="J252" i="1" s="1"/>
  <c r="K252" i="1" s="1"/>
  <c r="L251" i="1"/>
  <c r="J251" i="1" s="1"/>
  <c r="K251" i="1" s="1"/>
  <c r="J250" i="1"/>
  <c r="K250" i="1" s="1"/>
  <c r="L249" i="1"/>
  <c r="J249" i="1" s="1"/>
  <c r="K249" i="1" s="1"/>
  <c r="L248" i="1"/>
  <c r="J248" i="1" s="1"/>
  <c r="K248" i="1" s="1"/>
  <c r="L247" i="1"/>
  <c r="J247" i="1" s="1"/>
  <c r="K247" i="1" s="1"/>
  <c r="L246" i="1"/>
  <c r="J246" i="1" s="1"/>
  <c r="K246" i="1" s="1"/>
  <c r="J245" i="1"/>
  <c r="K245" i="1" s="1"/>
  <c r="L244" i="1"/>
  <c r="J244" i="1" s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L234" i="1"/>
  <c r="J234" i="1" s="1"/>
  <c r="K234" i="1" s="1"/>
  <c r="L233" i="1"/>
  <c r="J233" i="1" s="1"/>
  <c r="K233" i="1" s="1"/>
  <c r="J232" i="1"/>
  <c r="K232" i="1" s="1"/>
  <c r="J231" i="1"/>
  <c r="K231" i="1" s="1"/>
  <c r="L230" i="1"/>
  <c r="J230" i="1" s="1"/>
  <c r="K230" i="1" s="1"/>
  <c r="J229" i="1"/>
  <c r="K229" i="1" s="1"/>
  <c r="L228" i="1"/>
  <c r="J228" i="1" s="1"/>
  <c r="K228" i="1" s="1"/>
  <c r="J227" i="1"/>
  <c r="K227" i="1" s="1"/>
  <c r="L226" i="1"/>
  <c r="J226" i="1" s="1"/>
  <c r="K226" i="1" s="1"/>
  <c r="J225" i="1"/>
  <c r="K225" i="1" s="1"/>
  <c r="J224" i="1"/>
  <c r="K224" i="1" s="1"/>
  <c r="L223" i="1"/>
  <c r="J223" i="1" s="1"/>
  <c r="K223" i="1" s="1"/>
  <c r="L222" i="1"/>
  <c r="J222" i="1" s="1"/>
  <c r="K222" i="1" s="1"/>
  <c r="J221" i="1"/>
  <c r="K221" i="1" s="1"/>
  <c r="L220" i="1"/>
  <c r="J220" i="1" s="1"/>
  <c r="K220" i="1" s="1"/>
  <c r="J219" i="1"/>
  <c r="K219" i="1" s="1"/>
  <c r="J218" i="1"/>
  <c r="K218" i="1" s="1"/>
  <c r="L217" i="1"/>
  <c r="J217" i="1" s="1"/>
  <c r="K217" i="1" s="1"/>
  <c r="L216" i="1"/>
  <c r="J216" i="1" s="1"/>
  <c r="K216" i="1" s="1"/>
  <c r="J215" i="1"/>
  <c r="K215" i="1" s="1"/>
  <c r="L214" i="1"/>
  <c r="J214" i="1" s="1"/>
  <c r="K214" i="1" s="1"/>
  <c r="J213" i="1"/>
  <c r="K213" i="1" s="1"/>
  <c r="L212" i="1"/>
  <c r="J212" i="1" s="1"/>
  <c r="K212" i="1" s="1"/>
  <c r="L211" i="1"/>
  <c r="J211" i="1" s="1"/>
  <c r="K211" i="1" s="1"/>
  <c r="L210" i="1"/>
  <c r="J210" i="1" s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L201" i="1"/>
  <c r="J201" i="1" s="1"/>
  <c r="K201" i="1" s="1"/>
  <c r="J200" i="1"/>
  <c r="K200" i="1" s="1"/>
  <c r="J199" i="1"/>
  <c r="K199" i="1" s="1"/>
  <c r="L198" i="1"/>
  <c r="J198" i="1" s="1"/>
  <c r="K198" i="1" s="1"/>
  <c r="J197" i="1"/>
  <c r="K197" i="1" s="1"/>
  <c r="J196" i="1"/>
  <c r="K196" i="1" s="1"/>
  <c r="L195" i="1"/>
  <c r="J195" i="1" s="1"/>
  <c r="K195" i="1" s="1"/>
  <c r="L194" i="1"/>
  <c r="J194" i="1" s="1"/>
  <c r="K194" i="1" s="1"/>
  <c r="J193" i="1"/>
  <c r="K193" i="1" s="1"/>
  <c r="J192" i="1"/>
  <c r="K192" i="1" s="1"/>
  <c r="L191" i="1"/>
  <c r="J191" i="1" s="1"/>
  <c r="K191" i="1" s="1"/>
  <c r="J190" i="1"/>
  <c r="K190" i="1" s="1"/>
  <c r="L189" i="1"/>
  <c r="J189" i="1" s="1"/>
  <c r="K189" i="1" s="1"/>
  <c r="J188" i="1"/>
  <c r="K188" i="1" s="1"/>
  <c r="J187" i="1"/>
  <c r="K187" i="1" s="1"/>
  <c r="L186" i="1"/>
  <c r="J186" i="1" s="1"/>
  <c r="K186" i="1" s="1"/>
  <c r="L185" i="1"/>
  <c r="J185" i="1" s="1"/>
  <c r="K185" i="1" s="1"/>
  <c r="L184" i="1"/>
  <c r="J184" i="1" s="1"/>
  <c r="K184" i="1" s="1"/>
  <c r="J183" i="1"/>
  <c r="K183" i="1" s="1"/>
  <c r="L182" i="1"/>
  <c r="J182" i="1" s="1"/>
  <c r="K182" i="1" s="1"/>
  <c r="L181" i="1"/>
  <c r="J181" i="1" s="1"/>
  <c r="K181" i="1" s="1"/>
  <c r="J180" i="1"/>
  <c r="K180" i="1" s="1"/>
  <c r="L179" i="1"/>
  <c r="J179" i="1" s="1"/>
  <c r="K179" i="1" s="1"/>
  <c r="J178" i="1"/>
  <c r="K178" i="1" s="1"/>
  <c r="J177" i="1"/>
  <c r="K177" i="1" s="1"/>
  <c r="L176" i="1"/>
  <c r="J176" i="1" s="1"/>
  <c r="K176" i="1" s="1"/>
  <c r="L175" i="1"/>
  <c r="J175" i="1" s="1"/>
  <c r="K175" i="1" s="1"/>
  <c r="L174" i="1"/>
  <c r="J174" i="1" s="1"/>
  <c r="K174" i="1" s="1"/>
  <c r="J173" i="1"/>
  <c r="K173" i="1" s="1"/>
  <c r="L172" i="1"/>
  <c r="J172" i="1" s="1"/>
  <c r="K172" i="1" s="1"/>
  <c r="L171" i="1"/>
  <c r="J171" i="1" s="1"/>
  <c r="K171" i="1" s="1"/>
  <c r="J170" i="1"/>
  <c r="K170" i="1" s="1"/>
  <c r="J169" i="1"/>
  <c r="K169" i="1" s="1"/>
  <c r="J168" i="1"/>
  <c r="K168" i="1" s="1"/>
  <c r="L167" i="1"/>
  <c r="J167" i="1" s="1"/>
  <c r="K167" i="1" s="1"/>
  <c r="L166" i="1"/>
  <c r="J166" i="1" s="1"/>
  <c r="K166" i="1" s="1"/>
  <c r="L165" i="1"/>
  <c r="J165" i="1" s="1"/>
  <c r="K165" i="1" s="1"/>
  <c r="J164" i="1"/>
  <c r="K164" i="1" s="1"/>
  <c r="J163" i="1"/>
  <c r="K163" i="1" s="1"/>
  <c r="L162" i="1"/>
  <c r="J162" i="1" s="1"/>
  <c r="K162" i="1" s="1"/>
  <c r="L161" i="1"/>
  <c r="J161" i="1" s="1"/>
  <c r="K161" i="1" s="1"/>
  <c r="J160" i="1"/>
  <c r="K160" i="1" s="1"/>
  <c r="J159" i="1"/>
  <c r="K159" i="1" s="1"/>
  <c r="L158" i="1"/>
  <c r="J158" i="1" s="1"/>
  <c r="K158" i="1" s="1"/>
  <c r="L157" i="1"/>
  <c r="J157" i="1" s="1"/>
  <c r="K157" i="1" s="1"/>
  <c r="L156" i="1"/>
  <c r="J156" i="1" s="1"/>
  <c r="K156" i="1" s="1"/>
  <c r="L155" i="1"/>
  <c r="J155" i="1" s="1"/>
  <c r="K155" i="1" s="1"/>
  <c r="L154" i="1"/>
  <c r="J154" i="1" s="1"/>
  <c r="K154" i="1" s="1"/>
  <c r="L153" i="1"/>
  <c r="J153" i="1" s="1"/>
  <c r="K153" i="1" s="1"/>
  <c r="L152" i="1"/>
  <c r="J152" i="1" s="1"/>
  <c r="K152" i="1" s="1"/>
  <c r="L151" i="1"/>
  <c r="J151" i="1" s="1"/>
  <c r="K151" i="1" s="1"/>
  <c r="L150" i="1"/>
  <c r="J150" i="1" s="1"/>
  <c r="K150" i="1" s="1"/>
  <c r="J149" i="1"/>
  <c r="K149" i="1" s="1"/>
  <c r="L148" i="1"/>
  <c r="J148" i="1" s="1"/>
  <c r="K148" i="1" s="1"/>
  <c r="L147" i="1"/>
  <c r="J147" i="1" s="1"/>
  <c r="K147" i="1" s="1"/>
  <c r="L146" i="1"/>
  <c r="J146" i="1" s="1"/>
  <c r="K146" i="1" s="1"/>
  <c r="J145" i="1"/>
  <c r="K145" i="1" s="1"/>
  <c r="J144" i="1"/>
  <c r="K144" i="1" s="1"/>
  <c r="L143" i="1"/>
  <c r="J143" i="1" s="1"/>
  <c r="K143" i="1" s="1"/>
  <c r="L142" i="1"/>
  <c r="J142" i="1" s="1"/>
  <c r="K142" i="1" s="1"/>
  <c r="L141" i="1"/>
  <c r="J141" i="1" s="1"/>
  <c r="K141" i="1" s="1"/>
  <c r="L140" i="1"/>
  <c r="J140" i="1" s="1"/>
  <c r="K140" i="1" s="1"/>
  <c r="L139" i="1"/>
  <c r="J139" i="1" s="1"/>
  <c r="K139" i="1" s="1"/>
  <c r="L138" i="1"/>
  <c r="J138" i="1" s="1"/>
  <c r="K138" i="1" s="1"/>
  <c r="J137" i="1"/>
  <c r="K137" i="1" s="1"/>
  <c r="L136" i="1"/>
  <c r="J136" i="1" s="1"/>
  <c r="K136" i="1" s="1"/>
  <c r="L135" i="1"/>
  <c r="J135" i="1" s="1"/>
  <c r="K135" i="1" s="1"/>
  <c r="L134" i="1"/>
  <c r="J134" i="1" s="1"/>
  <c r="K134" i="1" s="1"/>
  <c r="L133" i="1"/>
  <c r="J133" i="1" s="1"/>
  <c r="K133" i="1" s="1"/>
  <c r="L132" i="1"/>
  <c r="J132" i="1" s="1"/>
  <c r="K132" i="1" s="1"/>
  <c r="J131" i="1"/>
  <c r="K131" i="1" s="1"/>
  <c r="L130" i="1"/>
  <c r="J130" i="1" s="1"/>
  <c r="K130" i="1" s="1"/>
  <c r="L129" i="1"/>
  <c r="J129" i="1" s="1"/>
  <c r="K129" i="1" s="1"/>
  <c r="L128" i="1"/>
  <c r="J128" i="1" s="1"/>
  <c r="K128" i="1" s="1"/>
  <c r="L127" i="1"/>
  <c r="J127" i="1" s="1"/>
  <c r="K127" i="1" s="1"/>
  <c r="L126" i="1"/>
  <c r="J126" i="1" s="1"/>
  <c r="K126" i="1" s="1"/>
  <c r="L125" i="1"/>
  <c r="J125" i="1" s="1"/>
  <c r="K125" i="1" s="1"/>
  <c r="L124" i="1"/>
  <c r="J124" i="1" s="1"/>
  <c r="K124" i="1" s="1"/>
  <c r="J123" i="1"/>
  <c r="K123" i="1" s="1"/>
  <c r="L122" i="1"/>
  <c r="J122" i="1" s="1"/>
  <c r="K122" i="1" s="1"/>
  <c r="L121" i="1"/>
  <c r="J121" i="1" s="1"/>
  <c r="K121" i="1" s="1"/>
  <c r="L120" i="1"/>
  <c r="J120" i="1" s="1"/>
  <c r="K120" i="1" s="1"/>
  <c r="J119" i="1"/>
  <c r="K119" i="1" s="1"/>
  <c r="L118" i="1"/>
  <c r="J118" i="1" s="1"/>
  <c r="K118" i="1" s="1"/>
  <c r="L117" i="1"/>
  <c r="J117" i="1" s="1"/>
  <c r="K117" i="1" s="1"/>
  <c r="L116" i="1"/>
  <c r="J116" i="1" s="1"/>
  <c r="K116" i="1" s="1"/>
  <c r="L115" i="1"/>
  <c r="J115" i="1" s="1"/>
  <c r="K115" i="1" s="1"/>
  <c r="J114" i="1"/>
  <c r="K114" i="1" s="1"/>
  <c r="L113" i="1"/>
  <c r="J113" i="1" s="1"/>
  <c r="K113" i="1" s="1"/>
  <c r="L112" i="1"/>
  <c r="J112" i="1" s="1"/>
  <c r="K112" i="1" s="1"/>
  <c r="L111" i="1"/>
  <c r="Q66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58" i="1"/>
  <c r="J62" i="1" s="1"/>
  <c r="K62" i="1" s="1"/>
  <c r="K58" i="1"/>
  <c r="Q76" i="1" l="1"/>
  <c r="Q72" i="1"/>
  <c r="Q74" i="1"/>
  <c r="Q75" i="1"/>
  <c r="Q71" i="1"/>
  <c r="L259" i="1"/>
  <c r="J111" i="1"/>
  <c r="K111" i="1" s="1"/>
  <c r="K259" i="1" s="1"/>
  <c r="Q68" i="1" l="1"/>
  <c r="Q67" i="1"/>
  <c r="J259" i="1"/>
  <c r="J61" i="1" s="1"/>
  <c r="K61" i="1" l="1"/>
  <c r="K63" i="1" s="1"/>
  <c r="J63" i="1"/>
</calcChain>
</file>

<file path=xl/sharedStrings.xml><?xml version="1.0" encoding="utf-8"?>
<sst xmlns="http://schemas.openxmlformats.org/spreadsheetml/2006/main" count="1656" uniqueCount="823">
  <si>
    <t>31.267.219.9-614.000</t>
  </si>
  <si>
    <t>CV SAMUDERA ANGKASA JAYA</t>
  </si>
  <si>
    <t>Normal</t>
  </si>
  <si>
    <t>Belum Approve</t>
  </si>
  <si>
    <t>SUDIARTO</t>
  </si>
  <si>
    <t>010.009-21.35814361</t>
  </si>
  <si>
    <t>Mon Dec 27 00:00:00 WIB 2021</t>
  </si>
  <si>
    <t>Fri Feb 18 11:20:05 WIB 2022</t>
  </si>
  <si>
    <t>01.773.514.3-047.000</t>
  </si>
  <si>
    <t>PT SEMBILAN-SEMBILAN JAYA UTAMA</t>
  </si>
  <si>
    <t>010.000-22.70365515</t>
  </si>
  <si>
    <t>Mon Jan 03 00:00:00 WIB 2022</t>
  </si>
  <si>
    <t>Fri Feb 18 11:21:16 WIB 2022</t>
  </si>
  <si>
    <t>010.000-22.70365516</t>
  </si>
  <si>
    <t>Fri Feb 18 11:22:11 WIB 2022</t>
  </si>
  <si>
    <t>80.146.833.1-047.000</t>
  </si>
  <si>
    <t>PT KENKO SINAR INDONESIA</t>
  </si>
  <si>
    <t>010.001-22.12288035</t>
  </si>
  <si>
    <t>Fri Feb 18 11:23:13 WIB 2022</t>
  </si>
  <si>
    <t>010.001-22.12288043</t>
  </si>
  <si>
    <t>Fri Feb 18 11:23:58 WIB 2022</t>
  </si>
  <si>
    <t>03.040.614.4-047.000</t>
  </si>
  <si>
    <t>PT ATALI MAKMUR</t>
  </si>
  <si>
    <t>010.002-22.82099100</t>
  </si>
  <si>
    <t>Tue Jan 04 00:00:00 WIB 2022</t>
  </si>
  <si>
    <t>Fri Feb 18 11:29:04 WIB 2022</t>
  </si>
  <si>
    <t>010.002-22.82099101</t>
  </si>
  <si>
    <t>Fri Feb 18 11:29:56 WIB 2022</t>
  </si>
  <si>
    <t>010.001-22.12288136</t>
  </si>
  <si>
    <t>Fri Feb 18 12:55:54 WIB 2022</t>
  </si>
  <si>
    <t>010.002-22.82099354</t>
  </si>
  <si>
    <t>Wed Jan 05 00:00:00 WIB 2022</t>
  </si>
  <si>
    <t>Fri Feb 18 12:57:20 WIB 2022</t>
  </si>
  <si>
    <t>010.002-22.82099355</t>
  </si>
  <si>
    <t>Fri Feb 18 12:58:02 WIB 2022</t>
  </si>
  <si>
    <t>010.002-22.82099356</t>
  </si>
  <si>
    <t>Fri Feb 18 12:59:26 WIB 2022</t>
  </si>
  <si>
    <t>010.001-22.12288225</t>
  </si>
  <si>
    <t>Fri Feb 18 13:00:18 WIB 2022</t>
  </si>
  <si>
    <t>03.262.318.3-047.000</t>
  </si>
  <si>
    <t>PT KALINDO SUKSES</t>
  </si>
  <si>
    <t>010.000-22.48605385</t>
  </si>
  <si>
    <t>Thu Jan 06 00:00:00 WIB 2022</t>
  </si>
  <si>
    <t>Fri Feb 18 13:07:31 WIB 2022</t>
  </si>
  <si>
    <t>010.000-22.48605386</t>
  </si>
  <si>
    <t>Fri Feb 18 13:08:12 WIB 2022</t>
  </si>
  <si>
    <t>010.001-22.12288371</t>
  </si>
  <si>
    <t>Fri Feb 18 13:09:49 WIB 2022</t>
  </si>
  <si>
    <t>010.001-22.12288372</t>
  </si>
  <si>
    <t>Fri Feb 18 13:10:31 WIB 2022</t>
  </si>
  <si>
    <t>010.001-22.12288373</t>
  </si>
  <si>
    <t>Fri Feb 18 13:11:29 WIB 2022</t>
  </si>
  <si>
    <t>010.001-22.12288412</t>
  </si>
  <si>
    <t>Fri Feb 18 13:12:20 WIB 2022</t>
  </si>
  <si>
    <t>31.340.482.4-037.000</t>
  </si>
  <si>
    <t>PT MITRA GLOBAL NIAGA</t>
  </si>
  <si>
    <t>010.001-22.10694138</t>
  </si>
  <si>
    <t>Fri Feb 18 13:13:11 WIB 2022</t>
  </si>
  <si>
    <t>010.001-22.12288469</t>
  </si>
  <si>
    <t>Fri Jan 07 00:00:00 WIB 2022</t>
  </si>
  <si>
    <t>Fri Feb 18 13:51:27 WIB 2022</t>
  </si>
  <si>
    <t>010.002-22.82100087</t>
  </si>
  <si>
    <t>Sat Jan 08 00:00:00 WIB 2022</t>
  </si>
  <si>
    <t>Fri Feb 18 13:52:23 WIB 2022</t>
  </si>
  <si>
    <t>010.001-22.12288616</t>
  </si>
  <si>
    <t>Fri Feb 18 13:53:10 WIB 2022</t>
  </si>
  <si>
    <t>010.001-22.12288719</t>
  </si>
  <si>
    <t>Mon Jan 10 00:00:00 WIB 2022</t>
  </si>
  <si>
    <t>Fri Feb 18 13:57:31 WIB 2022</t>
  </si>
  <si>
    <t>010.000-22.48605440</t>
  </si>
  <si>
    <t>Fri Feb 18 13:58:35 WIB 2022</t>
  </si>
  <si>
    <t>010.002-22.82100408</t>
  </si>
  <si>
    <t>Fri Feb 18 13:59:13 WIB 2022</t>
  </si>
  <si>
    <t>010.002-22.82100601</t>
  </si>
  <si>
    <t>Tue Jan 11 00:00:00 WIB 2022</t>
  </si>
  <si>
    <t>Fri Feb 18 14:40:53 WIB 2022</t>
  </si>
  <si>
    <t>010.002-22.82100859</t>
  </si>
  <si>
    <t>Wed Jan 12 00:00:00 WIB 2022</t>
  </si>
  <si>
    <t>Fri Feb 18 14:41:38 WIB 2022</t>
  </si>
  <si>
    <t>010.002-22.82101107</t>
  </si>
  <si>
    <t>Thu Jan 13 00:00:00 WIB 2022</t>
  </si>
  <si>
    <t>Fri Feb 18 14:42:30 WIB 2022</t>
  </si>
  <si>
    <t>010.002-22.82101108</t>
  </si>
  <si>
    <t>Fri Feb 18 14:43:21 WIB 2022</t>
  </si>
  <si>
    <t>010.001-22.12288985</t>
  </si>
  <si>
    <t>Fri Feb 18 14:44:25 WIB 2022</t>
  </si>
  <si>
    <t>010.002-22.82101306</t>
  </si>
  <si>
    <t>Fri Jan 14 00:00:00 WIB 2022</t>
  </si>
  <si>
    <t>Fri Feb 18 14:47:16 WIB 2022</t>
  </si>
  <si>
    <t>010.001-22.12289125</t>
  </si>
  <si>
    <t>Fri Feb 18 14:48:17 WIB 2022</t>
  </si>
  <si>
    <t>010.001-22.10694192</t>
  </si>
  <si>
    <t>Fri Feb 18 14:49:35 WIB 2022</t>
  </si>
  <si>
    <t>010.001-22.10694210</t>
  </si>
  <si>
    <t>Fri Feb 18 14:51:13 WIB 2022</t>
  </si>
  <si>
    <t>010.002-22.82101566</t>
  </si>
  <si>
    <t>Sat Jan 15 00:00:00 WIB 2022</t>
  </si>
  <si>
    <t>Fri Feb 18 14:55:59 WIB 2022</t>
  </si>
  <si>
    <t>010.002-22.82101567</t>
  </si>
  <si>
    <t>Fri Feb 18 15:05:52 WIB 2022</t>
  </si>
  <si>
    <t>010.002-22.82101568</t>
  </si>
  <si>
    <t>Fri Feb 18 15:06:38 WIB 2022</t>
  </si>
  <si>
    <t>010.001-22.12289246</t>
  </si>
  <si>
    <t>Fri Feb 18 15:07:43 WIB 2022</t>
  </si>
  <si>
    <t>010.002-22.82101765</t>
  </si>
  <si>
    <t>Mon Jan 17 00:00:00 WIB 2022</t>
  </si>
  <si>
    <t>Fri Feb 18 15:30:28 WIB 2022</t>
  </si>
  <si>
    <t>010.002-22.82101766</t>
  </si>
  <si>
    <t>Fri Feb 18 15:31:22 WIB 2022</t>
  </si>
  <si>
    <t>010.002-22.82101829</t>
  </si>
  <si>
    <t>Fri Feb 18 15:32:11 WIB 2022</t>
  </si>
  <si>
    <t>010.002-22.82101830</t>
  </si>
  <si>
    <t>Fri Feb 18 15:33:00 WIB 2022</t>
  </si>
  <si>
    <t>010.002-22.82101831</t>
  </si>
  <si>
    <t>Fri Feb 18 15:33:43 WIB 2022</t>
  </si>
  <si>
    <t>010.001-22.12289367</t>
  </si>
  <si>
    <t>Fri Feb 18 15:34:43 WIB 2022</t>
  </si>
  <si>
    <t>010.000-22.70365788</t>
  </si>
  <si>
    <t>Fri Feb 18 15:35:29 WIB 2022</t>
  </si>
  <si>
    <t>010.000-22.70365789</t>
  </si>
  <si>
    <t>Fri Feb 18 15:36:09 WIB 2022</t>
  </si>
  <si>
    <t>010.002-22.82101996</t>
  </si>
  <si>
    <t>Tue Jan 18 00:00:00 WIB 2022</t>
  </si>
  <si>
    <t>Fri Feb 18 15:37:48 WIB 2022</t>
  </si>
  <si>
    <t>010.002-22.82102224</t>
  </si>
  <si>
    <t>Wed Jan 19 00:00:00 WIB 2022</t>
  </si>
  <si>
    <t>Fri Feb 18 15:40:54 WIB 2022</t>
  </si>
  <si>
    <t>010.002-22.82102256</t>
  </si>
  <si>
    <t>Fri Feb 18 15:41:57 WIB 2022</t>
  </si>
  <si>
    <t>010.002-22.82102257</t>
  </si>
  <si>
    <t>Fri Feb 18 15:42:45 WIB 2022</t>
  </si>
  <si>
    <t>010.001-22.12289518</t>
  </si>
  <si>
    <t>Fri Feb 18 15:43:43 WIB 2022</t>
  </si>
  <si>
    <t>010.001-22.12289538</t>
  </si>
  <si>
    <t>Fri Feb 18 15:44:25 WIB 2022</t>
  </si>
  <si>
    <t>010.001-22.12289567</t>
  </si>
  <si>
    <t>Fri Feb 18 15:45:08 WIB 2022</t>
  </si>
  <si>
    <t>010.001-22.12289575</t>
  </si>
  <si>
    <t>Fri Feb 18 15:46:27 WIB 2022</t>
  </si>
  <si>
    <t>96.673.957.5-034.000</t>
  </si>
  <si>
    <t>PT ERA LARIS ABADI</t>
  </si>
  <si>
    <t>010.003-22.68967124</t>
  </si>
  <si>
    <t>Thu Jan 20 00:00:00 WIB 2022</t>
  </si>
  <si>
    <t>Fri Feb 18 16:01:56 WIB 2022</t>
  </si>
  <si>
    <t>010.002-22.82102455</t>
  </si>
  <si>
    <t>Fri Feb 18 16:02:39 WIB 2022</t>
  </si>
  <si>
    <t>010.001-22.12289653</t>
  </si>
  <si>
    <t>Fri Feb 18 16:03:36 WIB 2022</t>
  </si>
  <si>
    <t>010.001-22.12289666</t>
  </si>
  <si>
    <t>Fri Feb 18 16:04:46 WIB 2022</t>
  </si>
  <si>
    <t>010.000-22.70365841</t>
  </si>
  <si>
    <t>Fri Feb 18 16:05:34 WIB 2022</t>
  </si>
  <si>
    <t>010.002-22.82102711</t>
  </si>
  <si>
    <t>Fri Jan 21 00:00:00 WIB 2022</t>
  </si>
  <si>
    <t>Fri Feb 18 16:08:13 WIB 2022</t>
  </si>
  <si>
    <t>010.002-22.82102712</t>
  </si>
  <si>
    <t>Fri Feb 18 16:09:06 WIB 2022</t>
  </si>
  <si>
    <t>010.002-22.82102713</t>
  </si>
  <si>
    <t>Fri Feb 18 16:09:49 WIB 2022</t>
  </si>
  <si>
    <t>010.001-22.12289760</t>
  </si>
  <si>
    <t>Fri Feb 18 16:10:35 WIB 2022</t>
  </si>
  <si>
    <t>010.001-22.12289824</t>
  </si>
  <si>
    <t>Sat Jan 22 00:00:00 WIB 2022</t>
  </si>
  <si>
    <t>Fri Feb 18 16:11:30 WIB 2022</t>
  </si>
  <si>
    <t>010.001-22.12289836</t>
  </si>
  <si>
    <t>Fri Feb 18 16:12:06 WIB 2022</t>
  </si>
  <si>
    <t>010.002-22.82103067</t>
  </si>
  <si>
    <t>Mon Jan 24 00:00:00 WIB 2022</t>
  </si>
  <si>
    <t>Fri Feb 18 16:13:52 WIB 2022</t>
  </si>
  <si>
    <t>010.001-22.12289980</t>
  </si>
  <si>
    <t>Fri Feb 18 16:14:41 WIB 2022</t>
  </si>
  <si>
    <t>010.002-22.82103208</t>
  </si>
  <si>
    <t>Tue Jan 25 00:00:00 WIB 2022</t>
  </si>
  <si>
    <t>Fri Feb 18 16:15:59 WIB 2022</t>
  </si>
  <si>
    <t>010.002-22.82103485</t>
  </si>
  <si>
    <t>Wed Jan 26 00:00:00 WIB 2022</t>
  </si>
  <si>
    <t>Fri Feb 18 16:17:39 WIB 2022</t>
  </si>
  <si>
    <t>010.001-22.12290189</t>
  </si>
  <si>
    <t>Fri Feb 18 16:18:33 WIB 2022</t>
  </si>
  <si>
    <t>010.002-22.82103665</t>
  </si>
  <si>
    <t>Thu Jan 27 00:00:00 WIB 2022</t>
  </si>
  <si>
    <t>Fri Feb 18 16:21:33 WIB 2022</t>
  </si>
  <si>
    <t>010.002-22.82103666</t>
  </si>
  <si>
    <t>Fri Feb 18 16:22:16 WIB 2022</t>
  </si>
  <si>
    <t>010.000-22.48605535</t>
  </si>
  <si>
    <t>Fri Feb 18 16:23:00 WIB 2022</t>
  </si>
  <si>
    <t>010.001-22.12290305</t>
  </si>
  <si>
    <t>Fri Feb 18 16:23:48 WIB 2022</t>
  </si>
  <si>
    <t>010.002-22.82103849</t>
  </si>
  <si>
    <t>Fri Jan 28 00:00:00 WIB 2022</t>
  </si>
  <si>
    <t>Fri Feb 18 16:25:02 WIB 2022</t>
  </si>
  <si>
    <t>010.002-22.82104145</t>
  </si>
  <si>
    <t>Mon Jan 31 00:00:00 WIB 2022</t>
  </si>
  <si>
    <t>Fri Feb 18 16:25:45 WIB 2022</t>
  </si>
  <si>
    <t>BELI</t>
  </si>
  <si>
    <t>DPP</t>
  </si>
  <si>
    <t>PPN</t>
  </si>
  <si>
    <t>JUAL</t>
  </si>
  <si>
    <t>AM 22010001</t>
  </si>
  <si>
    <t>G 1585</t>
  </si>
  <si>
    <t>04.021.035.3-602.000</t>
  </si>
  <si>
    <t>LILY JULIAWATI  ( REJO AGUNG )</t>
  </si>
  <si>
    <t>JOMBANG</t>
  </si>
  <si>
    <t>010.003-22.62942585</t>
  </si>
  <si>
    <t>AM 22010002</t>
  </si>
  <si>
    <t>KO 1594</t>
  </si>
  <si>
    <t>01.706.181.3-521.000</t>
  </si>
  <si>
    <t>CV PELITA JAYA  ( ANUGERAH SEJAHTERA )</t>
  </si>
  <si>
    <t>PURWOKERTO</t>
  </si>
  <si>
    <t>010.003-22.62942586</t>
  </si>
  <si>
    <t>AM 22010003</t>
  </si>
  <si>
    <t>KO 1593</t>
  </si>
  <si>
    <t>82.982.280.8-521.000</t>
  </si>
  <si>
    <t>CV TRINITY CENTRAAL</t>
  </si>
  <si>
    <t>010.003-22.62942587</t>
  </si>
  <si>
    <t>AM 22010004</t>
  </si>
  <si>
    <t>KO 1595</t>
  </si>
  <si>
    <t>04.017.931.9-502.000</t>
  </si>
  <si>
    <t>HARNOYO  ( BENDAN )</t>
  </si>
  <si>
    <t>PEKALONGAN</t>
  </si>
  <si>
    <t>010.003-22.62942588</t>
  </si>
  <si>
    <t>AM 22010005</t>
  </si>
  <si>
    <t>G 1615</t>
  </si>
  <si>
    <t>010.003-22.62942589</t>
  </si>
  <si>
    <t>AM 22010006</t>
  </si>
  <si>
    <t>KO 4412</t>
  </si>
  <si>
    <t>82.986.844.7-603.000</t>
  </si>
  <si>
    <t>CV RAINBOW NUSANTARA ( PELANGI )</t>
  </si>
  <si>
    <t>SIDOARJO</t>
  </si>
  <si>
    <t>010.003-22.62942590</t>
  </si>
  <si>
    <t>AM 22010007</t>
  </si>
  <si>
    <t>KO 1599</t>
  </si>
  <si>
    <t>42.884.805.5-501.000</t>
  </si>
  <si>
    <t>CV SINAR CAHAYA NIRMALA</t>
  </si>
  <si>
    <t>BREBES</t>
  </si>
  <si>
    <t>010.003-22.62942591</t>
  </si>
  <si>
    <t>AM 22010008</t>
  </si>
  <si>
    <t>G 1625</t>
  </si>
  <si>
    <t>010.003-22.62942592</t>
  </si>
  <si>
    <t>AM 22010009</t>
  </si>
  <si>
    <t>N 1628</t>
  </si>
  <si>
    <t>03.338.317.5-526.000</t>
  </si>
  <si>
    <t>CV TIARA</t>
  </si>
  <si>
    <t>SOLO</t>
  </si>
  <si>
    <t>010.003-22.62942593</t>
  </si>
  <si>
    <t>AM 22010010</t>
  </si>
  <si>
    <t>N 1629</t>
  </si>
  <si>
    <t>83.694.842.2-523.000</t>
  </si>
  <si>
    <t>CV FM. 90 (FAMILY / RENI JATIMULYO)</t>
  </si>
  <si>
    <t>KEBUMEN</t>
  </si>
  <si>
    <t>010.003-22.62942594</t>
  </si>
  <si>
    <t>AM 22010011</t>
  </si>
  <si>
    <t>G 1632</t>
  </si>
  <si>
    <t>91.924.273.5-629.000</t>
  </si>
  <si>
    <t>CV UTAMA PUTRA</t>
  </si>
  <si>
    <t>TULUNGAGUNG</t>
  </si>
  <si>
    <t>010.003-22.62942595</t>
  </si>
  <si>
    <t>AM 22010012</t>
  </si>
  <si>
    <t>G 1659</t>
  </si>
  <si>
    <t>010.003-22.62942596</t>
  </si>
  <si>
    <t>AM 22010013</t>
  </si>
  <si>
    <t>KO 1661</t>
  </si>
  <si>
    <t>010.003-22.62942597</t>
  </si>
  <si>
    <t>AM 22010014</t>
  </si>
  <si>
    <t>KO 1677</t>
  </si>
  <si>
    <t>010.003-22.62942598</t>
  </si>
  <si>
    <t>AM 22010015</t>
  </si>
  <si>
    <t>KO 1683</t>
  </si>
  <si>
    <t>010.003-22.62942599</t>
  </si>
  <si>
    <t>AM 22010016</t>
  </si>
  <si>
    <t>G 1685</t>
  </si>
  <si>
    <t>010.003-22.62942600</t>
  </si>
  <si>
    <t>AM 22010017</t>
  </si>
  <si>
    <t>G 1693</t>
  </si>
  <si>
    <t>010.003-22.62942601</t>
  </si>
  <si>
    <t>AM 22010018</t>
  </si>
  <si>
    <t>KO 1778</t>
  </si>
  <si>
    <t>01.848.507.8-521.000</t>
  </si>
  <si>
    <t>CV WISUDA</t>
  </si>
  <si>
    <t>010.003-22.62942602</t>
  </si>
  <si>
    <t>AM 22010019</t>
  </si>
  <si>
    <t>KO 1724</t>
  </si>
  <si>
    <t>02.683.580.1-542.000</t>
  </si>
  <si>
    <t>CV DWI JAYA</t>
  </si>
  <si>
    <t>YOGYAKARTA</t>
  </si>
  <si>
    <t>010.003-22.62942603</t>
  </si>
  <si>
    <t>AM 22010020</t>
  </si>
  <si>
    <t>G 1698</t>
  </si>
  <si>
    <t>010.003-22.62942604</t>
  </si>
  <si>
    <t>AM 22010021</t>
  </si>
  <si>
    <t>G 1786</t>
  </si>
  <si>
    <t>010.003-22.62942605</t>
  </si>
  <si>
    <t>AM 22010022</t>
  </si>
  <si>
    <t>N 1744</t>
  </si>
  <si>
    <t>010.003-22.62942606</t>
  </si>
  <si>
    <t>AM 22010023</t>
  </si>
  <si>
    <t>G 1745</t>
  </si>
  <si>
    <t>010.003-22.62942607</t>
  </si>
  <si>
    <t>AM 22010024</t>
  </si>
  <si>
    <t>N 1853</t>
  </si>
  <si>
    <t>010.003-22.62942608</t>
  </si>
  <si>
    <t>AM 22010025</t>
  </si>
  <si>
    <t>G 1854</t>
  </si>
  <si>
    <t>010.003-22.62942609</t>
  </si>
  <si>
    <t>AM 22010026</t>
  </si>
  <si>
    <t>KO 1875</t>
  </si>
  <si>
    <t>010.003-22.62942610</t>
  </si>
  <si>
    <t>AM 22010027</t>
  </si>
  <si>
    <t>N 1907</t>
  </si>
  <si>
    <t>010.003-22.62942611</t>
  </si>
  <si>
    <t>AM 22010028</t>
  </si>
  <si>
    <t>KO 1911</t>
  </si>
  <si>
    <t>010.003-22.62942612</t>
  </si>
  <si>
    <t>AM 22010029</t>
  </si>
  <si>
    <t>G 1917</t>
  </si>
  <si>
    <t>010.003-22.62942613</t>
  </si>
  <si>
    <t>AM 22010030</t>
  </si>
  <si>
    <t>KO 1921</t>
  </si>
  <si>
    <t>010.003-22.62942614</t>
  </si>
  <si>
    <t>AM 22010031</t>
  </si>
  <si>
    <t>KO 1935</t>
  </si>
  <si>
    <t>010.003-22.62942615</t>
  </si>
  <si>
    <t>AM 22010032</t>
  </si>
  <si>
    <t>KO 1936</t>
  </si>
  <si>
    <t>010.003-22.62942616</t>
  </si>
  <si>
    <t>AM 22010033</t>
  </si>
  <si>
    <t>KO 1893</t>
  </si>
  <si>
    <t>010.003-22.62942617</t>
  </si>
  <si>
    <t>AM 22010034</t>
  </si>
  <si>
    <t>G 1897</t>
  </si>
  <si>
    <t>010.003-22.62942618</t>
  </si>
  <si>
    <t>AM 22010035</t>
  </si>
  <si>
    <t>KO 1899</t>
  </si>
  <si>
    <t>010.003-22.62942619</t>
  </si>
  <si>
    <t>AM 22010036</t>
  </si>
  <si>
    <t>KO 1953</t>
  </si>
  <si>
    <t>010.003-22.62942620</t>
  </si>
  <si>
    <t>AM 22010037</t>
  </si>
  <si>
    <t>KO 1942</t>
  </si>
  <si>
    <t>01.454.876.2-533.000</t>
  </si>
  <si>
    <t>CV GANESHA</t>
  </si>
  <si>
    <t>WONOSOBO</t>
  </si>
  <si>
    <t>010.003-22.62942621</t>
  </si>
  <si>
    <t>AM 22010039</t>
  </si>
  <si>
    <t>KO 1958</t>
  </si>
  <si>
    <t>010.003-22.62942622</t>
  </si>
  <si>
    <t>AM 22010040</t>
  </si>
  <si>
    <t>KO 1960</t>
  </si>
  <si>
    <t>010.003-22.62942623</t>
  </si>
  <si>
    <t>AM 22010041</t>
  </si>
  <si>
    <t>G 1962</t>
  </si>
  <si>
    <t>010.003-22.62942624</t>
  </si>
  <si>
    <t>AM 22010042</t>
  </si>
  <si>
    <t>KO 1967</t>
  </si>
  <si>
    <t>010.003-22.62942625</t>
  </si>
  <si>
    <t>AM 22010043</t>
  </si>
  <si>
    <t>KO 1968</t>
  </si>
  <si>
    <t>08.887.807.9-521.000</t>
  </si>
  <si>
    <t>SANTOSO BUDIONO (ARMADA)</t>
  </si>
  <si>
    <t>010.003-22.62942626</t>
  </si>
  <si>
    <t>AM 22010044</t>
  </si>
  <si>
    <t>KO 1970</t>
  </si>
  <si>
    <t>010.003-22.62942627</t>
  </si>
  <si>
    <t>AM 22010038</t>
  </si>
  <si>
    <t>KO 1816</t>
  </si>
  <si>
    <t>010.003-22.62942628</t>
  </si>
  <si>
    <t>AM 22010045</t>
  </si>
  <si>
    <t>KO 4316</t>
  </si>
  <si>
    <t>KHARISMA MEDIA ATK</t>
  </si>
  <si>
    <t>MALANG</t>
  </si>
  <si>
    <t>AM 22010046</t>
  </si>
  <si>
    <t>KO 4323 4404 4413</t>
  </si>
  <si>
    <t>MANGGALA SAKTI</t>
  </si>
  <si>
    <t>AM 22010047</t>
  </si>
  <si>
    <t>KO 1603 1591 1777</t>
  </si>
  <si>
    <t>MEDIA</t>
  </si>
  <si>
    <t>CILACAP</t>
  </si>
  <si>
    <t>AM 22010048</t>
  </si>
  <si>
    <t>KO 3099 4402 4410</t>
  </si>
  <si>
    <t>SIANA (PECINAN)</t>
  </si>
  <si>
    <t>AM 22010049</t>
  </si>
  <si>
    <t>KO 3100</t>
  </si>
  <si>
    <t>BINA ILMU</t>
  </si>
  <si>
    <t>BATU</t>
  </si>
  <si>
    <t>AM 22010050</t>
  </si>
  <si>
    <t>KO 1613 1630 1672</t>
  </si>
  <si>
    <t>SUKSES MAKMUR</t>
  </si>
  <si>
    <t>COMAL</t>
  </si>
  <si>
    <t>AM 22010051</t>
  </si>
  <si>
    <t>KO 1614 1621 1624</t>
  </si>
  <si>
    <t>PERDANA</t>
  </si>
  <si>
    <t>AM 22010052</t>
  </si>
  <si>
    <t>KO 1616 1789 1861</t>
  </si>
  <si>
    <t>SINAR KONDANG</t>
  </si>
  <si>
    <t>PURWOREJO</t>
  </si>
  <si>
    <t>AM 22010053</t>
  </si>
  <si>
    <t>KO 1617 1645 1687</t>
  </si>
  <si>
    <t>SINKONG</t>
  </si>
  <si>
    <t>AM 22010054</t>
  </si>
  <si>
    <t>G 1583</t>
  </si>
  <si>
    <t>CAHAYA</t>
  </si>
  <si>
    <t>TEGAL</t>
  </si>
  <si>
    <t>AM 22010055</t>
  </si>
  <si>
    <t>G 1590 1680 1916</t>
  </si>
  <si>
    <t>AL ULYA</t>
  </si>
  <si>
    <t>AM 22010056</t>
  </si>
  <si>
    <t>KO 1592 1634 1793</t>
  </si>
  <si>
    <t>MUDA JAYA</t>
  </si>
  <si>
    <t>AM 22010057</t>
  </si>
  <si>
    <t>G 1597 1600</t>
  </si>
  <si>
    <t>AT TOYS</t>
  </si>
  <si>
    <t>KENDAL</t>
  </si>
  <si>
    <t>AM 22010058</t>
  </si>
  <si>
    <t>G 1558</t>
  </si>
  <si>
    <t>SALAM SARI</t>
  </si>
  <si>
    <t>WELERI</t>
  </si>
  <si>
    <t>AM 22010059</t>
  </si>
  <si>
    <t>KO 1618 1620 1622</t>
  </si>
  <si>
    <t>SISWA</t>
  </si>
  <si>
    <t>MUNTILAN</t>
  </si>
  <si>
    <t>AM 22010060</t>
  </si>
  <si>
    <t>KO 4346 4310 4314</t>
  </si>
  <si>
    <t>ANEKA</t>
  </si>
  <si>
    <t>AM 22010061</t>
  </si>
  <si>
    <t>KO 1619 1761</t>
  </si>
  <si>
    <t>ENAM</t>
  </si>
  <si>
    <t>CIREBON</t>
  </si>
  <si>
    <t>AM 22010062</t>
  </si>
  <si>
    <t>G 1623 1906</t>
  </si>
  <si>
    <t>MINI</t>
  </si>
  <si>
    <t>AM 22010063</t>
  </si>
  <si>
    <t>KO 1626 1774 1736</t>
  </si>
  <si>
    <t>AM 22010064</t>
  </si>
  <si>
    <t>KO 1627 1673 1696</t>
  </si>
  <si>
    <t>AM 22010065</t>
  </si>
  <si>
    <t>KO 1651 1674 1862</t>
  </si>
  <si>
    <t>M O I</t>
  </si>
  <si>
    <t>AM 22010066</t>
  </si>
  <si>
    <t>KO 1652</t>
  </si>
  <si>
    <t>TERMINAL II</t>
  </si>
  <si>
    <t>AM 22010067</t>
  </si>
  <si>
    <t>KO 1653 1649 1676</t>
  </si>
  <si>
    <t>TELADAN</t>
  </si>
  <si>
    <t>AM 22010068</t>
  </si>
  <si>
    <t>KO 1654 1650 1751</t>
  </si>
  <si>
    <t>SUMBER BUKIT</t>
  </si>
  <si>
    <t>SALATIGA</t>
  </si>
  <si>
    <t>AM 22010069</t>
  </si>
  <si>
    <t>KO 1655 1665 1700</t>
  </si>
  <si>
    <t>SUKSES</t>
  </si>
  <si>
    <t>AM 22010070</t>
  </si>
  <si>
    <t>KO 1656 1959</t>
  </si>
  <si>
    <t>MAKMUR</t>
  </si>
  <si>
    <t>AM 22010071</t>
  </si>
  <si>
    <t>KO 1657 1856 1972</t>
  </si>
  <si>
    <t>AM 22010072</t>
  </si>
  <si>
    <t>N 1658</t>
  </si>
  <si>
    <t>HAPPY SUMPIUH</t>
  </si>
  <si>
    <t>BANYUMAS</t>
  </si>
  <si>
    <t>AM 22010073</t>
  </si>
  <si>
    <t>G 1662 1757 1785</t>
  </si>
  <si>
    <t>TRISNO</t>
  </si>
  <si>
    <t>PURWODADI</t>
  </si>
  <si>
    <t>AM 22010074</t>
  </si>
  <si>
    <t>KO 1663 1670</t>
  </si>
  <si>
    <t>AM 22010075</t>
  </si>
  <si>
    <t>KO 1664 1671 1732</t>
  </si>
  <si>
    <t>MEMORY</t>
  </si>
  <si>
    <t>BATANG</t>
  </si>
  <si>
    <t>AM 22010076</t>
  </si>
  <si>
    <t>KO 1633 1699 1913</t>
  </si>
  <si>
    <t>INDOBARU</t>
  </si>
  <si>
    <t>TEMANGGUNG</t>
  </si>
  <si>
    <t>AM 22010077</t>
  </si>
  <si>
    <t>KO 1635 1752 1733</t>
  </si>
  <si>
    <t>BANJARAN PERMAI</t>
  </si>
  <si>
    <t>AM 22010078</t>
  </si>
  <si>
    <t>KO 1636 1641 1689</t>
  </si>
  <si>
    <t>INDOFOTOCOPY</t>
  </si>
  <si>
    <t>PARAKAN</t>
  </si>
  <si>
    <t>AM 22010079</t>
  </si>
  <si>
    <t>N 1637</t>
  </si>
  <si>
    <t>IVONE</t>
  </si>
  <si>
    <t>BUMIAYU</t>
  </si>
  <si>
    <t>AM 22010080</t>
  </si>
  <si>
    <t>N 1638</t>
  </si>
  <si>
    <t>MEGARIA</t>
  </si>
  <si>
    <t>AM 22010081</t>
  </si>
  <si>
    <t>KO 4347 4319 4321</t>
  </si>
  <si>
    <t>AM 22010082</t>
  </si>
  <si>
    <t>KO 4322 4326 4406</t>
  </si>
  <si>
    <t>AM 22010083</t>
  </si>
  <si>
    <t>KO 4348 4350 4430</t>
  </si>
  <si>
    <t>LANCAR</t>
  </si>
  <si>
    <t>AM 22010084</t>
  </si>
  <si>
    <t>G 1639</t>
  </si>
  <si>
    <t>ACHFI</t>
  </si>
  <si>
    <t>AM 22010085</t>
  </si>
  <si>
    <t>N 1640 1933</t>
  </si>
  <si>
    <t>BRUK MENCENG</t>
  </si>
  <si>
    <t>PURBALINGGA</t>
  </si>
  <si>
    <t>AM 22010086</t>
  </si>
  <si>
    <t>KO 1643 1679 1857</t>
  </si>
  <si>
    <t>AM 22010087</t>
  </si>
  <si>
    <t>G 1666 1667</t>
  </si>
  <si>
    <t>ANEKA SISWA BARU</t>
  </si>
  <si>
    <t>AM 22010088</t>
  </si>
  <si>
    <t>N 1668 1738 1910</t>
  </si>
  <si>
    <t>SIDU</t>
  </si>
  <si>
    <t>AM 22010089</t>
  </si>
  <si>
    <t>G 1669 1741</t>
  </si>
  <si>
    <t>BAROKAH SWALAYAN</t>
  </si>
  <si>
    <t>SLAWI</t>
  </si>
  <si>
    <t>AM 22010090</t>
  </si>
  <si>
    <t>KO 1646 1955</t>
  </si>
  <si>
    <t>KONDANG</t>
  </si>
  <si>
    <t>AM 22010091</t>
  </si>
  <si>
    <t>KO 1647 1688</t>
  </si>
  <si>
    <t>DWI JAYA</t>
  </si>
  <si>
    <t>MAGELANG</t>
  </si>
  <si>
    <t>AM 22010092</t>
  </si>
  <si>
    <t>G 1648 1795</t>
  </si>
  <si>
    <t>TEJO MULYO</t>
  </si>
  <si>
    <t>AM 22010093</t>
  </si>
  <si>
    <t>G 1675 1762</t>
  </si>
  <si>
    <t>HT JAYA</t>
  </si>
  <si>
    <t>JUWANA</t>
  </si>
  <si>
    <t>AM 22010094</t>
  </si>
  <si>
    <t>KO 1678</t>
  </si>
  <si>
    <t>RAKYAT</t>
  </si>
  <si>
    <t>AM 22010095</t>
  </si>
  <si>
    <t>KO 1682</t>
  </si>
  <si>
    <t>SALIKAH</t>
  </si>
  <si>
    <t>AM 22010096</t>
  </si>
  <si>
    <t>G 1753 1800 1902</t>
  </si>
  <si>
    <t>PRESTASI</t>
  </si>
  <si>
    <t>AM 22010097</t>
  </si>
  <si>
    <t>G 1754 1740 1859</t>
  </si>
  <si>
    <t>PUAS</t>
  </si>
  <si>
    <t>PATI</t>
  </si>
  <si>
    <t>AM 22010098</t>
  </si>
  <si>
    <t>G 1755</t>
  </si>
  <si>
    <t>SURYA</t>
  </si>
  <si>
    <t>KUDUS</t>
  </si>
  <si>
    <t>AM 22010099</t>
  </si>
  <si>
    <t>G 1756</t>
  </si>
  <si>
    <t>INDRASARI</t>
  </si>
  <si>
    <t>MRANGGEN</t>
  </si>
  <si>
    <t>AM 22010100</t>
  </si>
  <si>
    <t>KO 4349 4345 4401</t>
  </si>
  <si>
    <t>MERPATI</t>
  </si>
  <si>
    <t>AM 22010101</t>
  </si>
  <si>
    <t>G 1684 1909 1957</t>
  </si>
  <si>
    <t>LARIS BARU</t>
  </si>
  <si>
    <t>AM 22010102</t>
  </si>
  <si>
    <t>N 1686 1691</t>
  </si>
  <si>
    <t>AJIBARANG</t>
  </si>
  <si>
    <t>AM 22010103</t>
  </si>
  <si>
    <t>G 1690</t>
  </si>
  <si>
    <t>A R</t>
  </si>
  <si>
    <t>AM 22010104</t>
  </si>
  <si>
    <t>G 1692</t>
  </si>
  <si>
    <t>SAHID</t>
  </si>
  <si>
    <t>AM 22010105</t>
  </si>
  <si>
    <t>KO 1694</t>
  </si>
  <si>
    <t>AM 22010106</t>
  </si>
  <si>
    <t>KO 1760 1779 1729</t>
  </si>
  <si>
    <t>KUTOARJO</t>
  </si>
  <si>
    <t>AM 22010107</t>
  </si>
  <si>
    <t>G 1763 1860</t>
  </si>
  <si>
    <t>MUBAROK</t>
  </si>
  <si>
    <t>AM 22010108</t>
  </si>
  <si>
    <t>G 1764</t>
  </si>
  <si>
    <t>AMY</t>
  </si>
  <si>
    <t>KARANGAWEN</t>
  </si>
  <si>
    <t>AM 22010109</t>
  </si>
  <si>
    <t>G 1766 1739</t>
  </si>
  <si>
    <t>MITRA KAMPUS</t>
  </si>
  <si>
    <t>AM 22010110</t>
  </si>
  <si>
    <t>N 1767 1946</t>
  </si>
  <si>
    <t>MERDEKA</t>
  </si>
  <si>
    <t>BOYOLALI</t>
  </si>
  <si>
    <t>AM 22010111</t>
  </si>
  <si>
    <t>G 1768 1730</t>
  </si>
  <si>
    <t>HARKAT</t>
  </si>
  <si>
    <t>AM 22010112</t>
  </si>
  <si>
    <t>G 1769</t>
  </si>
  <si>
    <t>TEMMY</t>
  </si>
  <si>
    <t>AM 22010113</t>
  </si>
  <si>
    <t>G 1770</t>
  </si>
  <si>
    <t>REMAJA</t>
  </si>
  <si>
    <t>AM 22010114</t>
  </si>
  <si>
    <t>G 1697 1882 1943</t>
  </si>
  <si>
    <t>RINGAN</t>
  </si>
  <si>
    <t>AM 22010115</t>
  </si>
  <si>
    <t>N 1771</t>
  </si>
  <si>
    <t>AL HAMIDI</t>
  </si>
  <si>
    <t>JEPARA</t>
  </si>
  <si>
    <t>AM 22010116</t>
  </si>
  <si>
    <t>KO 1772 1734</t>
  </si>
  <si>
    <t>AM 22010117</t>
  </si>
  <si>
    <t>KO 1773 1781 1919</t>
  </si>
  <si>
    <t>MAKRO</t>
  </si>
  <si>
    <t>WANGON</t>
  </si>
  <si>
    <t>AM 22010118</t>
  </si>
  <si>
    <t>G 1775</t>
  </si>
  <si>
    <t>CAHAYA BUSUR</t>
  </si>
  <si>
    <t>BOJONEGORO</t>
  </si>
  <si>
    <t>AM 22010119</t>
  </si>
  <si>
    <t>N 1776 1852</t>
  </si>
  <si>
    <t>AL MIFTAH</t>
  </si>
  <si>
    <t>WONOGIRI</t>
  </si>
  <si>
    <t>AM 22010120</t>
  </si>
  <si>
    <t>G 1780 1737 1926</t>
  </si>
  <si>
    <t>PUSTAKA BARU</t>
  </si>
  <si>
    <t>TUBAN</t>
  </si>
  <si>
    <t>AM 22010121</t>
  </si>
  <si>
    <t>KO 1782 1731 1920</t>
  </si>
  <si>
    <t>AM 22010122</t>
  </si>
  <si>
    <t>G 1783</t>
  </si>
  <si>
    <t>WINARTI</t>
  </si>
  <si>
    <t>AM 22010123</t>
  </si>
  <si>
    <t>N 1784</t>
  </si>
  <si>
    <t>DUTA ILAHI</t>
  </si>
  <si>
    <t>LASEM</t>
  </si>
  <si>
    <t>AM 22010124</t>
  </si>
  <si>
    <t>KO 1735 1865 1874</t>
  </si>
  <si>
    <t>AM 22010125</t>
  </si>
  <si>
    <t>G 1746</t>
  </si>
  <si>
    <t>SASA</t>
  </si>
  <si>
    <t>AM 22010126</t>
  </si>
  <si>
    <t>KO 1747 1787 1871</t>
  </si>
  <si>
    <t>AM 22010127</t>
  </si>
  <si>
    <t>G 1748</t>
  </si>
  <si>
    <t>PRIMA JAYA</t>
  </si>
  <si>
    <t>UNGARAN</t>
  </si>
  <si>
    <t>AM 22010128</t>
  </si>
  <si>
    <t>N 1749</t>
  </si>
  <si>
    <t>IHSAN</t>
  </si>
  <si>
    <t>AM 22010129</t>
  </si>
  <si>
    <t>KO 1788 1750 1863</t>
  </si>
  <si>
    <t>AM 22010130</t>
  </si>
  <si>
    <t>G 1790 1912</t>
  </si>
  <si>
    <t>AL FAIZ</t>
  </si>
  <si>
    <t>MADIUN</t>
  </si>
  <si>
    <t>AM 22010131</t>
  </si>
  <si>
    <t>G 1791</t>
  </si>
  <si>
    <t>BOBO</t>
  </si>
  <si>
    <t>KLATEN</t>
  </si>
  <si>
    <t>AM 22010132</t>
  </si>
  <si>
    <t>G 1792</t>
  </si>
  <si>
    <t>LIEZ</t>
  </si>
  <si>
    <t>AM 22010133</t>
  </si>
  <si>
    <t>KO 1794 1901 1929</t>
  </si>
  <si>
    <t>AM 22010134</t>
  </si>
  <si>
    <t>G 1796</t>
  </si>
  <si>
    <t>ERLANGGA</t>
  </si>
  <si>
    <t>AM 22010135</t>
  </si>
  <si>
    <t>KO 1797</t>
  </si>
  <si>
    <t>AM 22010136</t>
  </si>
  <si>
    <t>KO 1798 1799 1877</t>
  </si>
  <si>
    <t>AM 22010137</t>
  </si>
  <si>
    <t>G 1866</t>
  </si>
  <si>
    <t>TRIO PLASA</t>
  </si>
  <si>
    <t>AM 22010138</t>
  </si>
  <si>
    <t>G 1867</t>
  </si>
  <si>
    <t>MENARA</t>
  </si>
  <si>
    <t>BLORA</t>
  </si>
  <si>
    <t>AM 22010139</t>
  </si>
  <si>
    <t>G 1868</t>
  </si>
  <si>
    <t>BAHTERA</t>
  </si>
  <si>
    <t>AM 22010140</t>
  </si>
  <si>
    <t>G 1869</t>
  </si>
  <si>
    <t>REJEKI (WINDA)</t>
  </si>
  <si>
    <t>AM 22010141</t>
  </si>
  <si>
    <t>G 1870</t>
  </si>
  <si>
    <t>REJEKI (KYAI MOJO)</t>
  </si>
  <si>
    <t>AM 22010142</t>
  </si>
  <si>
    <t>KO 1904</t>
  </si>
  <si>
    <t>MURNI SPORT</t>
  </si>
  <si>
    <t>AM 22010143</t>
  </si>
  <si>
    <t>G 1864</t>
  </si>
  <si>
    <t>BESTOP</t>
  </si>
  <si>
    <t>AM 22010144</t>
  </si>
  <si>
    <t>G 1872</t>
  </si>
  <si>
    <t>MERAH DUA</t>
  </si>
  <si>
    <t>AM 22010145</t>
  </si>
  <si>
    <t>KO 1873 1963</t>
  </si>
  <si>
    <t>KURNIA</t>
  </si>
  <si>
    <t>BANTUL</t>
  </si>
  <si>
    <t>AM 22010146</t>
  </si>
  <si>
    <t>G 1858 1880 1923</t>
  </si>
  <si>
    <t>BERKAH</t>
  </si>
  <si>
    <t>AM 22010147</t>
  </si>
  <si>
    <t>KO 1903 1905 1879</t>
  </si>
  <si>
    <t>AM 22010148</t>
  </si>
  <si>
    <t>G 1878</t>
  </si>
  <si>
    <t>AM 22010149</t>
  </si>
  <si>
    <t>KO 1908 1884 1922</t>
  </si>
  <si>
    <t>AM 22010150</t>
  </si>
  <si>
    <t>G 1914</t>
  </si>
  <si>
    <t>ATLANTIK</t>
  </si>
  <si>
    <t>PONOROGO</t>
  </si>
  <si>
    <t>AM 22010151</t>
  </si>
  <si>
    <t>KO 1915 1890 1951</t>
  </si>
  <si>
    <t>AM 22010152</t>
  </si>
  <si>
    <t>KO 1883 1927 1973</t>
  </si>
  <si>
    <t>METRO JAYA</t>
  </si>
  <si>
    <t>KROYA</t>
  </si>
  <si>
    <t>AM 22010153</t>
  </si>
  <si>
    <t>G 1885</t>
  </si>
  <si>
    <t>ARUM BARU 2</t>
  </si>
  <si>
    <t>AM 22010154</t>
  </si>
  <si>
    <t>KO 1886</t>
  </si>
  <si>
    <t>PANTES</t>
  </si>
  <si>
    <t>AM 22010155</t>
  </si>
  <si>
    <t>G 1887 1971</t>
  </si>
  <si>
    <t>PRIMA</t>
  </si>
  <si>
    <t>AM 22010156</t>
  </si>
  <si>
    <t>KO 1888</t>
  </si>
  <si>
    <t>BARU CUTE</t>
  </si>
  <si>
    <t>AM 22010157</t>
  </si>
  <si>
    <t>KO 1918 1889 1900</t>
  </si>
  <si>
    <t>AM 22010158</t>
  </si>
  <si>
    <t>KO 1924 1895</t>
  </si>
  <si>
    <t>AM 22010159</t>
  </si>
  <si>
    <t>G 1925</t>
  </si>
  <si>
    <t>AGUNG JAYA</t>
  </si>
  <si>
    <t>AM 22010160</t>
  </si>
  <si>
    <t>N 1928</t>
  </si>
  <si>
    <t>MADONA</t>
  </si>
  <si>
    <t>AM 22010161</t>
  </si>
  <si>
    <t>KO 1930 1954</t>
  </si>
  <si>
    <t>AM 22010162</t>
  </si>
  <si>
    <t>KO 1934</t>
  </si>
  <si>
    <t>AM 22010163</t>
  </si>
  <si>
    <t>KO 1891 1896 1940</t>
  </si>
  <si>
    <t>AM 22010164</t>
  </si>
  <si>
    <t>G 1894</t>
  </si>
  <si>
    <t>AULIA</t>
  </si>
  <si>
    <t>CARUBAN</t>
  </si>
  <si>
    <t>AM 22010165</t>
  </si>
  <si>
    <t>KO 1898 1969</t>
  </si>
  <si>
    <t>EKARIA</t>
  </si>
  <si>
    <t>AM 22010166</t>
  </si>
  <si>
    <t>G 1881</t>
  </si>
  <si>
    <t>AM 22010167</t>
  </si>
  <si>
    <t>KO 1937</t>
  </si>
  <si>
    <t>AM 22010168</t>
  </si>
  <si>
    <t>KO 1938 1945</t>
  </si>
  <si>
    <t>AM 22010169</t>
  </si>
  <si>
    <t>KO 1939 1961</t>
  </si>
  <si>
    <t>AM 22010170</t>
  </si>
  <si>
    <t>N 1941</t>
  </si>
  <si>
    <t>DOREMI</t>
  </si>
  <si>
    <t>AM 22010171</t>
  </si>
  <si>
    <t>KO 1952</t>
  </si>
  <si>
    <t>AM 22010172</t>
  </si>
  <si>
    <t>G 1944</t>
  </si>
  <si>
    <t>AM 22010173</t>
  </si>
  <si>
    <t>N 1947</t>
  </si>
  <si>
    <t>TIRTA AYU</t>
  </si>
  <si>
    <t>AM 22010174</t>
  </si>
  <si>
    <t>KO 1948</t>
  </si>
  <si>
    <t>KADAR BUDHI</t>
  </si>
  <si>
    <t>AM 22010175</t>
  </si>
  <si>
    <t>KO 1956</t>
  </si>
  <si>
    <t>AM 22010176</t>
  </si>
  <si>
    <t>KO 1964</t>
  </si>
  <si>
    <t>IKA</t>
  </si>
  <si>
    <t>AM 22010177</t>
  </si>
  <si>
    <t>G 1965</t>
  </si>
  <si>
    <t>LANTIKYA</t>
  </si>
  <si>
    <t>AM 22010178</t>
  </si>
  <si>
    <t>KO 1966</t>
  </si>
  <si>
    <t>AM 22010179</t>
  </si>
  <si>
    <t>G 1974 1975</t>
  </si>
  <si>
    <t>AM 22010180</t>
  </si>
  <si>
    <t>N 1976</t>
  </si>
  <si>
    <t>PENAMAS</t>
  </si>
  <si>
    <t>AM 22010181</t>
  </si>
  <si>
    <t>KO 4414 4407 4411</t>
  </si>
  <si>
    <t>AM 22010182</t>
  </si>
  <si>
    <t>KO 4415 4405 4408</t>
  </si>
  <si>
    <t>AM 22010183</t>
  </si>
  <si>
    <t>KO 4416 4419 4420</t>
  </si>
  <si>
    <t>AM 22010184</t>
  </si>
  <si>
    <t>KO 4418 4423 4424</t>
  </si>
  <si>
    <t>AM 22010185</t>
  </si>
  <si>
    <t>KO 4421</t>
  </si>
  <si>
    <t>DIAN ILMU</t>
  </si>
  <si>
    <t>AM 22010186</t>
  </si>
  <si>
    <t>KO 4422 4427 4431</t>
  </si>
  <si>
    <t>AM 22010187</t>
  </si>
  <si>
    <t>KO 4425 4403 4409</t>
  </si>
  <si>
    <t>SCORPIO</t>
  </si>
  <si>
    <t>AM 22010188</t>
  </si>
  <si>
    <t>KO 4426 4433</t>
  </si>
  <si>
    <t>AM 22010189</t>
  </si>
  <si>
    <t>KO 4428 4432</t>
  </si>
  <si>
    <t>AM 22010190</t>
  </si>
  <si>
    <t>KO 4429</t>
  </si>
  <si>
    <t>AM 22010191</t>
  </si>
  <si>
    <t>KO 4001</t>
  </si>
  <si>
    <t>RITA</t>
  </si>
  <si>
    <t>AM 22010192</t>
  </si>
  <si>
    <t>N 4003</t>
  </si>
  <si>
    <t>MIDANGAN</t>
  </si>
  <si>
    <t>BANJARNEGARA</t>
  </si>
  <si>
    <t>AM 22010193</t>
  </si>
  <si>
    <t>KO 4013</t>
  </si>
  <si>
    <t>TOTAL</t>
  </si>
  <si>
    <t>Approval Sukses</t>
  </si>
  <si>
    <t>Mon Feb 21 12:07:43 WIB 2022</t>
  </si>
  <si>
    <t>Mon Feb 21 12:07:44 WIB 2022</t>
  </si>
  <si>
    <t>Mon Feb 21 12:07:45 WIB 2022</t>
  </si>
  <si>
    <t>Mon Feb 21 12:07:46 WIB 2022</t>
  </si>
  <si>
    <t>Mon Feb 21 12:07:47 WIB 2022</t>
  </si>
  <si>
    <t>Mon Feb 21 12:07:48 WIB 2022</t>
  </si>
  <si>
    <t>Mon Feb 21 12:07:49 WIB 2022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</si>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</sst>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_);_(* \(#,##0\);_(* &quot;-&quot;_);_(@_)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left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/>
    <xf numFmtId="4" fontId="3" fillId="0" borderId="0" xfId="1" applyNumberFormat="1" applyFont="1" applyFill="1" applyBorder="1" applyAlignment="1"/>
    <xf numFmtId="41" fontId="3" fillId="0" borderId="0" xfId="1" applyNumberFormat="1" applyFont="1" applyFill="1" applyBorder="1" applyAlignment="1">
      <alignment vertical="center"/>
    </xf>
    <xf numFmtId="41" fontId="2" fillId="0" borderId="0" xfId="0" applyNumberFormat="1" applyFont="1"/>
    <xf numFmtId="41" fontId="0" fillId="0" borderId="0" xfId="0" applyNumberFormat="1" applyAlignment="1">
      <alignment vertical="center"/>
    </xf>
    <xf numFmtId="41" fontId="0" fillId="0" borderId="1" xfId="0" applyNumberFormat="1" applyBorder="1"/>
    <xf numFmtId="41" fontId="2" fillId="0" borderId="0" xfId="0" applyNumberFormat="1" applyFont="1" applyFill="1" applyBorder="1" applyAlignment="1"/>
    <xf numFmtId="41" fontId="0" fillId="0" borderId="0" xfId="0" applyNumberFormat="1" applyFont="1" applyFill="1" applyBorder="1" applyAlignment="1"/>
    <xf numFmtId="41" fontId="2" fillId="0" borderId="2" xfId="0" applyNumberFormat="1" applyFont="1" applyFill="1" applyBorder="1" applyAlignment="1"/>
    <xf numFmtId="41" fontId="0" fillId="0" borderId="0" xfId="0" applyNumberFormat="1"/>
    <xf numFmtId="165" fontId="0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165" fontId="0" fillId="0" borderId="0" xfId="0" applyNumberFormat="1" applyFont="1" applyBorder="1" applyAlignment="1"/>
    <xf numFmtId="41" fontId="2" fillId="0" borderId="1" xfId="0" applyNumberFormat="1" applyFont="1" applyBorder="1"/>
    <xf numFmtId="0" fontId="0" fillId="0" borderId="0" xfId="0" applyFont="1" applyBorder="1" applyAlignment="1">
      <alignment vertical="center"/>
    </xf>
    <xf numFmtId="164" fontId="0" fillId="0" borderId="0" xfId="0" applyNumberFormat="1" applyFill="1" applyAlignment="1"/>
    <xf numFmtId="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abSelected="1" topLeftCell="A46" workbookViewId="0">
      <selection activeCell="A2" sqref="A2:A57"/>
    </sheetView>
  </sheetViews>
  <sheetFormatPr defaultRowHeight="15" x14ac:dyDescent="0.25"/>
  <cols>
    <col min="1" max="1" width="5.7109375" customWidth="1"/>
    <col min="8" max="9" width="10.7109375" bestFit="1" customWidth="1"/>
    <col min="10" max="10" width="14.28515625" style="25" bestFit="1" customWidth="1"/>
    <col min="11" max="11" width="12.5703125" style="25" bestFit="1" customWidth="1"/>
    <col min="12" max="12" width="14.28515625" bestFit="1" customWidth="1"/>
    <col min="17" max="17" width="15.42578125" bestFit="1" customWidth="1"/>
  </cols>
  <sheetData>
    <row r="1" spans="1:19" s="2" customFormat="1" x14ac:dyDescent="0.25">
      <c r="A1" s="2" t="s">
        <v>194</v>
      </c>
      <c r="J1" s="19" t="s">
        <v>195</v>
      </c>
      <c r="K1" s="19" t="s">
        <v>196</v>
      </c>
    </row>
    <row r="2" spans="1:19" x14ac:dyDescent="0.25">
      <c r="A2">
        <v>1</v>
      </c>
      <c r="B2" s="1" t="s">
        <v>0</v>
      </c>
      <c r="C2" s="1" t="s">
        <v>1</v>
      </c>
      <c r="D2" s="1" t="s">
        <v>5</v>
      </c>
      <c r="E2" s="1" t="s">
        <v>6</v>
      </c>
      <c r="F2" s="1">
        <v>1</v>
      </c>
      <c r="G2" s="1">
        <v>2022</v>
      </c>
      <c r="H2" s="1" t="s">
        <v>2</v>
      </c>
      <c r="I2" s="1">
        <v>1</v>
      </c>
      <c r="J2" s="20">
        <v>13510865</v>
      </c>
      <c r="K2" s="20">
        <v>1351087</v>
      </c>
      <c r="L2" s="1">
        <v>0</v>
      </c>
      <c r="M2" s="1" t="s">
        <v>812</v>
      </c>
      <c r="N2" s="1" t="s">
        <v>813</v>
      </c>
      <c r="O2" s="1" t="s">
        <v>812</v>
      </c>
      <c r="P2" s="1" t="s">
        <v>4</v>
      </c>
      <c r="Q2" s="1" t="s">
        <v>7</v>
      </c>
      <c r="R2" s="1" t="s">
        <v>4</v>
      </c>
      <c r="S2" s="1"/>
    </row>
    <row r="3" spans="1:19" x14ac:dyDescent="0.25">
      <c r="A3">
        <v>2</v>
      </c>
      <c r="B3" s="1" t="s">
        <v>8</v>
      </c>
      <c r="C3" s="1" t="s">
        <v>9</v>
      </c>
      <c r="D3" s="1" t="s">
        <v>10</v>
      </c>
      <c r="E3" s="1" t="s">
        <v>11</v>
      </c>
      <c r="F3" s="1">
        <v>1</v>
      </c>
      <c r="G3" s="1">
        <v>2022</v>
      </c>
      <c r="H3" s="1" t="s">
        <v>2</v>
      </c>
      <c r="I3" s="1">
        <v>1</v>
      </c>
      <c r="J3" s="20">
        <v>15807456</v>
      </c>
      <c r="K3" s="20">
        <v>1580745</v>
      </c>
      <c r="L3" s="1">
        <v>0</v>
      </c>
      <c r="M3" s="1" t="s">
        <v>812</v>
      </c>
      <c r="N3" s="1" t="s">
        <v>813</v>
      </c>
      <c r="O3" s="1" t="s">
        <v>812</v>
      </c>
      <c r="P3" s="1" t="s">
        <v>4</v>
      </c>
      <c r="Q3" s="1" t="s">
        <v>12</v>
      </c>
      <c r="R3" s="1" t="s">
        <v>4</v>
      </c>
      <c r="S3" s="1"/>
    </row>
    <row r="4" spans="1:19" x14ac:dyDescent="0.25">
      <c r="A4">
        <v>3</v>
      </c>
      <c r="B4" s="1" t="s">
        <v>8</v>
      </c>
      <c r="C4" s="1" t="s">
        <v>9</v>
      </c>
      <c r="D4" s="1" t="s">
        <v>13</v>
      </c>
      <c r="E4" s="1" t="s">
        <v>11</v>
      </c>
      <c r="F4" s="1">
        <v>1</v>
      </c>
      <c r="G4" s="1">
        <v>2022</v>
      </c>
      <c r="H4" s="1" t="s">
        <v>2</v>
      </c>
      <c r="I4" s="1">
        <v>1</v>
      </c>
      <c r="J4" s="20">
        <v>18065664</v>
      </c>
      <c r="K4" s="20">
        <v>1806566</v>
      </c>
      <c r="L4" s="1">
        <v>0</v>
      </c>
      <c r="M4" s="1" t="s">
        <v>812</v>
      </c>
      <c r="N4" s="1" t="s">
        <v>813</v>
      </c>
      <c r="O4" s="1" t="s">
        <v>812</v>
      </c>
      <c r="P4" s="1" t="s">
        <v>4</v>
      </c>
      <c r="Q4" s="1" t="s">
        <v>14</v>
      </c>
      <c r="R4" s="1" t="s">
        <v>4</v>
      </c>
      <c r="S4" s="1"/>
    </row>
    <row r="5" spans="1:19" x14ac:dyDescent="0.25">
      <c r="A5">
        <v>4</v>
      </c>
      <c r="B5" s="1" t="s">
        <v>15</v>
      </c>
      <c r="C5" s="1" t="s">
        <v>16</v>
      </c>
      <c r="D5" s="1" t="s">
        <v>17</v>
      </c>
      <c r="E5" s="1" t="s">
        <v>11</v>
      </c>
      <c r="F5" s="1">
        <v>1</v>
      </c>
      <c r="G5" s="1">
        <v>2022</v>
      </c>
      <c r="H5" s="1" t="s">
        <v>2</v>
      </c>
      <c r="I5" s="1">
        <v>1</v>
      </c>
      <c r="J5" s="20">
        <v>88035987</v>
      </c>
      <c r="K5" s="20">
        <v>8803598</v>
      </c>
      <c r="L5" s="1">
        <v>0</v>
      </c>
      <c r="M5" s="1" t="s">
        <v>812</v>
      </c>
      <c r="N5" s="1" t="s">
        <v>813</v>
      </c>
      <c r="O5" s="1" t="s">
        <v>812</v>
      </c>
      <c r="P5" s="1" t="s">
        <v>4</v>
      </c>
      <c r="Q5" s="1" t="s">
        <v>18</v>
      </c>
      <c r="R5" s="1" t="s">
        <v>4</v>
      </c>
      <c r="S5" s="1"/>
    </row>
    <row r="6" spans="1:19" x14ac:dyDescent="0.25">
      <c r="A6">
        <v>5</v>
      </c>
      <c r="B6" s="1" t="s">
        <v>15</v>
      </c>
      <c r="C6" s="1" t="s">
        <v>16</v>
      </c>
      <c r="D6" s="1" t="s">
        <v>19</v>
      </c>
      <c r="E6" s="1" t="s">
        <v>11</v>
      </c>
      <c r="F6" s="1">
        <v>1</v>
      </c>
      <c r="G6" s="1">
        <v>2022</v>
      </c>
      <c r="H6" s="1" t="s">
        <v>2</v>
      </c>
      <c r="I6" s="1">
        <v>1</v>
      </c>
      <c r="J6" s="20">
        <v>100098000</v>
      </c>
      <c r="K6" s="20">
        <v>10009800</v>
      </c>
      <c r="L6" s="1">
        <v>0</v>
      </c>
      <c r="M6" s="1" t="s">
        <v>812</v>
      </c>
      <c r="N6" s="1" t="s">
        <v>813</v>
      </c>
      <c r="O6" s="1" t="s">
        <v>812</v>
      </c>
      <c r="P6" s="1" t="s">
        <v>4</v>
      </c>
      <c r="Q6" s="1" t="s">
        <v>20</v>
      </c>
      <c r="R6" s="1" t="s">
        <v>4</v>
      </c>
      <c r="S6" s="1"/>
    </row>
    <row r="7" spans="1:19" x14ac:dyDescent="0.25">
      <c r="A7">
        <v>6</v>
      </c>
      <c r="B7" s="1" t="s">
        <v>21</v>
      </c>
      <c r="C7" s="1" t="s">
        <v>22</v>
      </c>
      <c r="D7" s="1" t="s">
        <v>23</v>
      </c>
      <c r="E7" s="1" t="s">
        <v>24</v>
      </c>
      <c r="F7" s="1">
        <v>1</v>
      </c>
      <c r="G7" s="1">
        <v>2022</v>
      </c>
      <c r="H7" s="1" t="s">
        <v>2</v>
      </c>
      <c r="I7" s="1">
        <v>1</v>
      </c>
      <c r="J7" s="20">
        <v>18893859</v>
      </c>
      <c r="K7" s="20">
        <v>1889385</v>
      </c>
      <c r="L7" s="1">
        <v>0</v>
      </c>
      <c r="M7" s="1" t="s">
        <v>812</v>
      </c>
      <c r="N7" s="1" t="s">
        <v>813</v>
      </c>
      <c r="O7" s="1" t="s">
        <v>812</v>
      </c>
      <c r="P7" s="1" t="s">
        <v>4</v>
      </c>
      <c r="Q7" s="1" t="s">
        <v>25</v>
      </c>
      <c r="R7" s="1" t="s">
        <v>4</v>
      </c>
      <c r="S7" s="1"/>
    </row>
    <row r="8" spans="1:19" x14ac:dyDescent="0.25">
      <c r="A8">
        <v>7</v>
      </c>
      <c r="B8" s="1" t="s">
        <v>21</v>
      </c>
      <c r="C8" s="1" t="s">
        <v>22</v>
      </c>
      <c r="D8" s="1" t="s">
        <v>26</v>
      </c>
      <c r="E8" s="1" t="s">
        <v>24</v>
      </c>
      <c r="F8" s="1">
        <v>1</v>
      </c>
      <c r="G8" s="1">
        <v>2022</v>
      </c>
      <c r="H8" s="1" t="s">
        <v>2</v>
      </c>
      <c r="I8" s="1">
        <v>1</v>
      </c>
      <c r="J8" s="20">
        <v>22245156</v>
      </c>
      <c r="K8" s="20">
        <v>2224515</v>
      </c>
      <c r="L8" s="1">
        <v>0</v>
      </c>
      <c r="M8" s="1" t="s">
        <v>812</v>
      </c>
      <c r="N8" s="1" t="s">
        <v>813</v>
      </c>
      <c r="O8" s="1" t="s">
        <v>812</v>
      </c>
      <c r="P8" s="1" t="s">
        <v>4</v>
      </c>
      <c r="Q8" s="1" t="s">
        <v>27</v>
      </c>
      <c r="R8" s="1" t="s">
        <v>4</v>
      </c>
      <c r="S8" s="1"/>
    </row>
    <row r="9" spans="1:19" x14ac:dyDescent="0.25">
      <c r="A9">
        <v>8</v>
      </c>
      <c r="B9" s="1" t="s">
        <v>15</v>
      </c>
      <c r="C9" s="1" t="s">
        <v>16</v>
      </c>
      <c r="D9" s="1" t="s">
        <v>28</v>
      </c>
      <c r="E9" s="1" t="s">
        <v>24</v>
      </c>
      <c r="F9" s="1">
        <v>1</v>
      </c>
      <c r="G9" s="1">
        <v>2022</v>
      </c>
      <c r="H9" s="1" t="s">
        <v>2</v>
      </c>
      <c r="I9" s="1">
        <v>1</v>
      </c>
      <c r="J9" s="20">
        <v>39992116</v>
      </c>
      <c r="K9" s="20">
        <v>3999211</v>
      </c>
      <c r="L9" s="1">
        <v>0</v>
      </c>
      <c r="M9" s="1" t="s">
        <v>812</v>
      </c>
      <c r="N9" s="1" t="s">
        <v>813</v>
      </c>
      <c r="O9" s="1" t="s">
        <v>812</v>
      </c>
      <c r="P9" s="1" t="s">
        <v>4</v>
      </c>
      <c r="Q9" s="1" t="s">
        <v>29</v>
      </c>
      <c r="R9" s="1" t="s">
        <v>4</v>
      </c>
      <c r="S9" s="1"/>
    </row>
    <row r="10" spans="1:19" x14ac:dyDescent="0.25">
      <c r="A10">
        <v>9</v>
      </c>
      <c r="B10" s="1" t="s">
        <v>21</v>
      </c>
      <c r="C10" s="1" t="s">
        <v>22</v>
      </c>
      <c r="D10" s="1" t="s">
        <v>30</v>
      </c>
      <c r="E10" s="1" t="s">
        <v>31</v>
      </c>
      <c r="F10" s="1">
        <v>1</v>
      </c>
      <c r="G10" s="1">
        <v>2022</v>
      </c>
      <c r="H10" s="1" t="s">
        <v>2</v>
      </c>
      <c r="I10" s="1">
        <v>1</v>
      </c>
      <c r="J10" s="20">
        <v>28372980</v>
      </c>
      <c r="K10" s="20">
        <v>2837298</v>
      </c>
      <c r="L10" s="1">
        <v>0</v>
      </c>
      <c r="M10" s="1" t="s">
        <v>812</v>
      </c>
      <c r="N10" s="1" t="s">
        <v>814</v>
      </c>
      <c r="O10" s="1" t="s">
        <v>812</v>
      </c>
      <c r="P10" s="1" t="s">
        <v>4</v>
      </c>
      <c r="Q10" s="1" t="s">
        <v>32</v>
      </c>
      <c r="R10" s="1" t="s">
        <v>4</v>
      </c>
      <c r="S10" s="1"/>
    </row>
    <row r="11" spans="1:19" x14ac:dyDescent="0.25">
      <c r="A11">
        <v>10</v>
      </c>
      <c r="B11" s="1" t="s">
        <v>21</v>
      </c>
      <c r="C11" s="1" t="s">
        <v>22</v>
      </c>
      <c r="D11" s="1" t="s">
        <v>33</v>
      </c>
      <c r="E11" s="1" t="s">
        <v>31</v>
      </c>
      <c r="F11" s="1">
        <v>1</v>
      </c>
      <c r="G11" s="1">
        <v>2022</v>
      </c>
      <c r="H11" s="1" t="s">
        <v>2</v>
      </c>
      <c r="I11" s="1">
        <v>1</v>
      </c>
      <c r="J11" s="20">
        <v>1915200</v>
      </c>
      <c r="K11" s="20">
        <v>191520</v>
      </c>
      <c r="L11" s="1">
        <v>0</v>
      </c>
      <c r="M11" s="1" t="s">
        <v>812</v>
      </c>
      <c r="N11" s="1" t="s">
        <v>814</v>
      </c>
      <c r="O11" s="1" t="s">
        <v>812</v>
      </c>
      <c r="P11" s="1" t="s">
        <v>4</v>
      </c>
      <c r="Q11" s="1" t="s">
        <v>34</v>
      </c>
      <c r="R11" s="1" t="s">
        <v>4</v>
      </c>
      <c r="S11" s="1"/>
    </row>
    <row r="12" spans="1:19" x14ac:dyDescent="0.25">
      <c r="A12">
        <v>11</v>
      </c>
      <c r="B12" s="1" t="s">
        <v>21</v>
      </c>
      <c r="C12" s="1" t="s">
        <v>22</v>
      </c>
      <c r="D12" s="1" t="s">
        <v>35</v>
      </c>
      <c r="E12" s="1" t="s">
        <v>31</v>
      </c>
      <c r="F12" s="1">
        <v>1</v>
      </c>
      <c r="G12" s="1">
        <v>2022</v>
      </c>
      <c r="H12" s="1" t="s">
        <v>2</v>
      </c>
      <c r="I12" s="1">
        <v>1</v>
      </c>
      <c r="J12" s="20">
        <v>30431004</v>
      </c>
      <c r="K12" s="20">
        <v>3043100</v>
      </c>
      <c r="L12" s="1">
        <v>0</v>
      </c>
      <c r="M12" s="1" t="s">
        <v>812</v>
      </c>
      <c r="N12" s="1" t="s">
        <v>814</v>
      </c>
      <c r="O12" s="1" t="s">
        <v>812</v>
      </c>
      <c r="P12" s="1" t="s">
        <v>4</v>
      </c>
      <c r="Q12" s="1" t="s">
        <v>36</v>
      </c>
      <c r="R12" s="1" t="s">
        <v>4</v>
      </c>
      <c r="S12" s="1"/>
    </row>
    <row r="13" spans="1:19" x14ac:dyDescent="0.25">
      <c r="A13">
        <v>12</v>
      </c>
      <c r="B13" s="1" t="s">
        <v>15</v>
      </c>
      <c r="C13" s="1" t="s">
        <v>16</v>
      </c>
      <c r="D13" s="1" t="s">
        <v>37</v>
      </c>
      <c r="E13" s="1" t="s">
        <v>31</v>
      </c>
      <c r="F13" s="1">
        <v>1</v>
      </c>
      <c r="G13" s="1">
        <v>2022</v>
      </c>
      <c r="H13" s="1" t="s">
        <v>2</v>
      </c>
      <c r="I13" s="1">
        <v>1</v>
      </c>
      <c r="J13" s="20">
        <v>6464794</v>
      </c>
      <c r="K13" s="20">
        <v>646479</v>
      </c>
      <c r="L13" s="1">
        <v>0</v>
      </c>
      <c r="M13" s="1" t="s">
        <v>812</v>
      </c>
      <c r="N13" s="1" t="s">
        <v>814</v>
      </c>
      <c r="O13" s="1" t="s">
        <v>812</v>
      </c>
      <c r="P13" s="1" t="s">
        <v>4</v>
      </c>
      <c r="Q13" s="1" t="s">
        <v>38</v>
      </c>
      <c r="R13" s="1" t="s">
        <v>4</v>
      </c>
      <c r="S13" s="1"/>
    </row>
    <row r="14" spans="1:19" x14ac:dyDescent="0.25">
      <c r="A14">
        <v>13</v>
      </c>
      <c r="B14" s="1" t="s">
        <v>39</v>
      </c>
      <c r="C14" s="1" t="s">
        <v>40</v>
      </c>
      <c r="D14" s="1" t="s">
        <v>41</v>
      </c>
      <c r="E14" s="1" t="s">
        <v>42</v>
      </c>
      <c r="F14" s="1">
        <v>1</v>
      </c>
      <c r="G14" s="1">
        <v>2022</v>
      </c>
      <c r="H14" s="1" t="s">
        <v>2</v>
      </c>
      <c r="I14" s="1">
        <v>1</v>
      </c>
      <c r="J14" s="20">
        <v>92896363</v>
      </c>
      <c r="K14" s="20">
        <v>9289636</v>
      </c>
      <c r="L14" s="1">
        <v>0</v>
      </c>
      <c r="M14" s="1" t="s">
        <v>812</v>
      </c>
      <c r="N14" s="1" t="s">
        <v>814</v>
      </c>
      <c r="O14" s="1" t="s">
        <v>812</v>
      </c>
      <c r="P14" s="1" t="s">
        <v>4</v>
      </c>
      <c r="Q14" s="1" t="s">
        <v>43</v>
      </c>
      <c r="R14" s="1" t="s">
        <v>4</v>
      </c>
      <c r="S14" s="1"/>
    </row>
    <row r="15" spans="1:19" x14ac:dyDescent="0.25">
      <c r="A15">
        <v>14</v>
      </c>
      <c r="B15" s="1" t="s">
        <v>39</v>
      </c>
      <c r="C15" s="1" t="s">
        <v>40</v>
      </c>
      <c r="D15" s="1" t="s">
        <v>44</v>
      </c>
      <c r="E15" s="1" t="s">
        <v>42</v>
      </c>
      <c r="F15" s="1">
        <v>1</v>
      </c>
      <c r="G15" s="1">
        <v>2022</v>
      </c>
      <c r="H15" s="1" t="s">
        <v>2</v>
      </c>
      <c r="I15" s="1">
        <v>1</v>
      </c>
      <c r="J15" s="20">
        <v>20704090</v>
      </c>
      <c r="K15" s="20">
        <v>2070409</v>
      </c>
      <c r="L15" s="1">
        <v>0</v>
      </c>
      <c r="M15" s="1" t="s">
        <v>812</v>
      </c>
      <c r="N15" s="1" t="s">
        <v>814</v>
      </c>
      <c r="O15" s="1" t="s">
        <v>812</v>
      </c>
      <c r="P15" s="1" t="s">
        <v>4</v>
      </c>
      <c r="Q15" s="1" t="s">
        <v>45</v>
      </c>
      <c r="R15" s="1" t="s">
        <v>4</v>
      </c>
      <c r="S15" s="1"/>
    </row>
    <row r="16" spans="1:19" x14ac:dyDescent="0.25">
      <c r="A16">
        <v>15</v>
      </c>
      <c r="B16" s="1" t="s">
        <v>15</v>
      </c>
      <c r="C16" s="1" t="s">
        <v>16</v>
      </c>
      <c r="D16" s="1" t="s">
        <v>46</v>
      </c>
      <c r="E16" s="1" t="s">
        <v>42</v>
      </c>
      <c r="F16" s="1">
        <v>1</v>
      </c>
      <c r="G16" s="1">
        <v>2022</v>
      </c>
      <c r="H16" s="1" t="s">
        <v>2</v>
      </c>
      <c r="I16" s="1">
        <v>1</v>
      </c>
      <c r="J16" s="20">
        <v>38469745</v>
      </c>
      <c r="K16" s="20">
        <v>3846974</v>
      </c>
      <c r="L16" s="1">
        <v>0</v>
      </c>
      <c r="M16" s="1" t="s">
        <v>812</v>
      </c>
      <c r="N16" s="1" t="s">
        <v>814</v>
      </c>
      <c r="O16" s="1" t="s">
        <v>812</v>
      </c>
      <c r="P16" s="1" t="s">
        <v>4</v>
      </c>
      <c r="Q16" s="1" t="s">
        <v>47</v>
      </c>
      <c r="R16" s="1" t="s">
        <v>4</v>
      </c>
      <c r="S16" s="1"/>
    </row>
    <row r="17" spans="1:19" x14ac:dyDescent="0.25">
      <c r="A17">
        <v>16</v>
      </c>
      <c r="B17" s="1" t="s">
        <v>15</v>
      </c>
      <c r="C17" s="1" t="s">
        <v>16</v>
      </c>
      <c r="D17" s="1" t="s">
        <v>48</v>
      </c>
      <c r="E17" s="1" t="s">
        <v>42</v>
      </c>
      <c r="F17" s="1">
        <v>1</v>
      </c>
      <c r="G17" s="1">
        <v>2022</v>
      </c>
      <c r="H17" s="1" t="s">
        <v>2</v>
      </c>
      <c r="I17" s="1">
        <v>1</v>
      </c>
      <c r="J17" s="20">
        <v>44078130</v>
      </c>
      <c r="K17" s="20">
        <v>4407813</v>
      </c>
      <c r="L17" s="1">
        <v>0</v>
      </c>
      <c r="M17" s="1" t="s">
        <v>812</v>
      </c>
      <c r="N17" s="1" t="s">
        <v>814</v>
      </c>
      <c r="O17" s="1" t="s">
        <v>812</v>
      </c>
      <c r="P17" s="1" t="s">
        <v>4</v>
      </c>
      <c r="Q17" s="1" t="s">
        <v>49</v>
      </c>
      <c r="R17" s="1" t="s">
        <v>4</v>
      </c>
      <c r="S17" s="1"/>
    </row>
    <row r="18" spans="1:19" x14ac:dyDescent="0.25">
      <c r="A18">
        <v>17</v>
      </c>
      <c r="B18" s="1" t="s">
        <v>15</v>
      </c>
      <c r="C18" s="1" t="s">
        <v>16</v>
      </c>
      <c r="D18" s="1" t="s">
        <v>50</v>
      </c>
      <c r="E18" s="1" t="s">
        <v>42</v>
      </c>
      <c r="F18" s="1">
        <v>1</v>
      </c>
      <c r="G18" s="1">
        <v>2022</v>
      </c>
      <c r="H18" s="1" t="s">
        <v>2</v>
      </c>
      <c r="I18" s="1">
        <v>1</v>
      </c>
      <c r="J18" s="20">
        <v>59202240</v>
      </c>
      <c r="K18" s="20">
        <v>5920224</v>
      </c>
      <c r="L18" s="1">
        <v>0</v>
      </c>
      <c r="M18" s="1" t="s">
        <v>812</v>
      </c>
      <c r="N18" s="1" t="s">
        <v>815</v>
      </c>
      <c r="O18" s="1" t="s">
        <v>812</v>
      </c>
      <c r="P18" s="1" t="s">
        <v>4</v>
      </c>
      <c r="Q18" s="1" t="s">
        <v>51</v>
      </c>
      <c r="R18" s="1" t="s">
        <v>4</v>
      </c>
      <c r="S18" s="1"/>
    </row>
    <row r="19" spans="1:19" x14ac:dyDescent="0.25">
      <c r="A19">
        <v>18</v>
      </c>
      <c r="B19" s="1" t="s">
        <v>15</v>
      </c>
      <c r="C19" s="1" t="s">
        <v>16</v>
      </c>
      <c r="D19" s="1" t="s">
        <v>52</v>
      </c>
      <c r="E19" s="1" t="s">
        <v>42</v>
      </c>
      <c r="F19" s="1">
        <v>1</v>
      </c>
      <c r="G19" s="1">
        <v>2022</v>
      </c>
      <c r="H19" s="1" t="s">
        <v>2</v>
      </c>
      <c r="I19" s="1">
        <v>1</v>
      </c>
      <c r="J19" s="20">
        <v>6838445</v>
      </c>
      <c r="K19" s="20">
        <v>683844</v>
      </c>
      <c r="L19" s="1">
        <v>0</v>
      </c>
      <c r="M19" s="1" t="s">
        <v>812</v>
      </c>
      <c r="N19" s="1" t="s">
        <v>815</v>
      </c>
      <c r="O19" s="1" t="s">
        <v>812</v>
      </c>
      <c r="P19" s="1" t="s">
        <v>4</v>
      </c>
      <c r="Q19" s="1" t="s">
        <v>53</v>
      </c>
      <c r="R19" s="1" t="s">
        <v>4</v>
      </c>
      <c r="S19" s="1"/>
    </row>
    <row r="20" spans="1:19" x14ac:dyDescent="0.25">
      <c r="A20">
        <v>19</v>
      </c>
      <c r="B20" s="1" t="s">
        <v>54</v>
      </c>
      <c r="C20" s="1" t="s">
        <v>55</v>
      </c>
      <c r="D20" s="1" t="s">
        <v>56</v>
      </c>
      <c r="E20" s="1" t="s">
        <v>42</v>
      </c>
      <c r="F20" s="1">
        <v>1</v>
      </c>
      <c r="G20" s="1">
        <v>2022</v>
      </c>
      <c r="H20" s="1" t="s">
        <v>2</v>
      </c>
      <c r="I20" s="1">
        <v>1</v>
      </c>
      <c r="J20" s="20">
        <v>32545475</v>
      </c>
      <c r="K20" s="20">
        <v>3254547</v>
      </c>
      <c r="L20" s="1">
        <v>0</v>
      </c>
      <c r="M20" s="1" t="s">
        <v>812</v>
      </c>
      <c r="N20" s="1" t="s">
        <v>815</v>
      </c>
      <c r="O20" s="1" t="s">
        <v>812</v>
      </c>
      <c r="P20" s="1" t="s">
        <v>4</v>
      </c>
      <c r="Q20" s="1" t="s">
        <v>57</v>
      </c>
      <c r="R20" s="1" t="s">
        <v>4</v>
      </c>
      <c r="S20" s="1"/>
    </row>
    <row r="21" spans="1:19" x14ac:dyDescent="0.25">
      <c r="A21">
        <v>20</v>
      </c>
      <c r="B21" s="1" t="s">
        <v>15</v>
      </c>
      <c r="C21" s="1" t="s">
        <v>16</v>
      </c>
      <c r="D21" s="1" t="s">
        <v>58</v>
      </c>
      <c r="E21" s="1" t="s">
        <v>59</v>
      </c>
      <c r="F21" s="1">
        <v>1</v>
      </c>
      <c r="G21" s="1">
        <v>2022</v>
      </c>
      <c r="H21" s="1" t="s">
        <v>2</v>
      </c>
      <c r="I21" s="1">
        <v>1</v>
      </c>
      <c r="J21" s="20">
        <v>88898130</v>
      </c>
      <c r="K21" s="20">
        <v>8889813</v>
      </c>
      <c r="L21" s="1">
        <v>0</v>
      </c>
      <c r="M21" s="1" t="s">
        <v>812</v>
      </c>
      <c r="N21" s="1" t="s">
        <v>815</v>
      </c>
      <c r="O21" s="1" t="s">
        <v>812</v>
      </c>
      <c r="P21" s="1" t="s">
        <v>4</v>
      </c>
      <c r="Q21" s="1" t="s">
        <v>60</v>
      </c>
      <c r="R21" s="1" t="s">
        <v>4</v>
      </c>
      <c r="S21" s="1"/>
    </row>
    <row r="22" spans="1:19" x14ac:dyDescent="0.25">
      <c r="A22">
        <v>21</v>
      </c>
      <c r="B22" s="1" t="s">
        <v>21</v>
      </c>
      <c r="C22" s="1" t="s">
        <v>22</v>
      </c>
      <c r="D22" s="1" t="s">
        <v>61</v>
      </c>
      <c r="E22" s="1" t="s">
        <v>62</v>
      </c>
      <c r="F22" s="1">
        <v>1</v>
      </c>
      <c r="G22" s="1">
        <v>2022</v>
      </c>
      <c r="H22" s="1" t="s">
        <v>2</v>
      </c>
      <c r="I22" s="1">
        <v>1</v>
      </c>
      <c r="J22" s="20">
        <v>2680554</v>
      </c>
      <c r="K22" s="20">
        <v>268055</v>
      </c>
      <c r="L22" s="1">
        <v>0</v>
      </c>
      <c r="M22" s="1" t="s">
        <v>812</v>
      </c>
      <c r="N22" s="1" t="s">
        <v>815</v>
      </c>
      <c r="O22" s="1" t="s">
        <v>812</v>
      </c>
      <c r="P22" s="1" t="s">
        <v>4</v>
      </c>
      <c r="Q22" s="1" t="s">
        <v>63</v>
      </c>
      <c r="R22" s="1" t="s">
        <v>4</v>
      </c>
      <c r="S22" s="1"/>
    </row>
    <row r="23" spans="1:19" x14ac:dyDescent="0.25">
      <c r="A23">
        <v>22</v>
      </c>
      <c r="B23" s="1" t="s">
        <v>15</v>
      </c>
      <c r="C23" s="1" t="s">
        <v>16</v>
      </c>
      <c r="D23" s="1" t="s">
        <v>64</v>
      </c>
      <c r="E23" s="1" t="s">
        <v>62</v>
      </c>
      <c r="F23" s="1">
        <v>1</v>
      </c>
      <c r="G23" s="1">
        <v>2022</v>
      </c>
      <c r="H23" s="1" t="s">
        <v>2</v>
      </c>
      <c r="I23" s="1">
        <v>1</v>
      </c>
      <c r="J23" s="20">
        <v>13807276</v>
      </c>
      <c r="K23" s="20">
        <v>1380727</v>
      </c>
      <c r="L23" s="1">
        <v>0</v>
      </c>
      <c r="M23" s="1" t="s">
        <v>812</v>
      </c>
      <c r="N23" s="1" t="s">
        <v>815</v>
      </c>
      <c r="O23" s="1" t="s">
        <v>812</v>
      </c>
      <c r="P23" s="1" t="s">
        <v>4</v>
      </c>
      <c r="Q23" s="1" t="s">
        <v>65</v>
      </c>
      <c r="R23" s="1" t="s">
        <v>4</v>
      </c>
      <c r="S23" s="1"/>
    </row>
    <row r="24" spans="1:19" x14ac:dyDescent="0.25">
      <c r="A24">
        <v>23</v>
      </c>
      <c r="B24" s="1" t="s">
        <v>15</v>
      </c>
      <c r="C24" s="1" t="s">
        <v>16</v>
      </c>
      <c r="D24" s="1" t="s">
        <v>66</v>
      </c>
      <c r="E24" s="1" t="s">
        <v>67</v>
      </c>
      <c r="F24" s="1">
        <v>1</v>
      </c>
      <c r="G24" s="1">
        <v>2022</v>
      </c>
      <c r="H24" s="1" t="s">
        <v>2</v>
      </c>
      <c r="I24" s="1">
        <v>1</v>
      </c>
      <c r="J24" s="20">
        <v>27478734</v>
      </c>
      <c r="K24" s="20">
        <v>2747873</v>
      </c>
      <c r="L24" s="1">
        <v>0</v>
      </c>
      <c r="M24" s="1" t="s">
        <v>812</v>
      </c>
      <c r="N24" s="1" t="s">
        <v>815</v>
      </c>
      <c r="O24" s="1" t="s">
        <v>812</v>
      </c>
      <c r="P24" s="1" t="s">
        <v>4</v>
      </c>
      <c r="Q24" s="1" t="s">
        <v>68</v>
      </c>
      <c r="R24" s="1" t="s">
        <v>4</v>
      </c>
      <c r="S24" s="1"/>
    </row>
    <row r="25" spans="1:19" x14ac:dyDescent="0.25">
      <c r="A25">
        <v>24</v>
      </c>
      <c r="B25" s="1" t="s">
        <v>39</v>
      </c>
      <c r="C25" s="1" t="s">
        <v>40</v>
      </c>
      <c r="D25" s="1" t="s">
        <v>69</v>
      </c>
      <c r="E25" s="1" t="s">
        <v>67</v>
      </c>
      <c r="F25" s="1">
        <v>1</v>
      </c>
      <c r="G25" s="1">
        <v>2022</v>
      </c>
      <c r="H25" s="1" t="s">
        <v>2</v>
      </c>
      <c r="I25" s="1">
        <v>1</v>
      </c>
      <c r="J25" s="20">
        <v>5039999</v>
      </c>
      <c r="K25" s="20">
        <v>504000</v>
      </c>
      <c r="L25" s="1">
        <v>0</v>
      </c>
      <c r="M25" s="1" t="s">
        <v>812</v>
      </c>
      <c r="N25" s="1" t="s">
        <v>815</v>
      </c>
      <c r="O25" s="1" t="s">
        <v>812</v>
      </c>
      <c r="P25" s="1" t="s">
        <v>4</v>
      </c>
      <c r="Q25" s="1" t="s">
        <v>70</v>
      </c>
      <c r="R25" s="1" t="s">
        <v>4</v>
      </c>
      <c r="S25" s="1"/>
    </row>
    <row r="26" spans="1:19" x14ac:dyDescent="0.25">
      <c r="A26">
        <v>25</v>
      </c>
      <c r="B26" s="1" t="s">
        <v>21</v>
      </c>
      <c r="C26" s="1" t="s">
        <v>22</v>
      </c>
      <c r="D26" s="1" t="s">
        <v>71</v>
      </c>
      <c r="E26" s="1" t="s">
        <v>67</v>
      </c>
      <c r="F26" s="1">
        <v>1</v>
      </c>
      <c r="G26" s="1">
        <v>2022</v>
      </c>
      <c r="H26" s="1" t="s">
        <v>2</v>
      </c>
      <c r="I26" s="1">
        <v>1</v>
      </c>
      <c r="J26" s="20">
        <v>1715700</v>
      </c>
      <c r="K26" s="20">
        <v>171570</v>
      </c>
      <c r="L26" s="1">
        <v>0</v>
      </c>
      <c r="M26" s="1" t="s">
        <v>812</v>
      </c>
      <c r="N26" s="1" t="s">
        <v>815</v>
      </c>
      <c r="O26" s="1" t="s">
        <v>812</v>
      </c>
      <c r="P26" s="1" t="s">
        <v>4</v>
      </c>
      <c r="Q26" s="1" t="s">
        <v>72</v>
      </c>
      <c r="R26" s="1" t="s">
        <v>4</v>
      </c>
      <c r="S26" s="1"/>
    </row>
    <row r="27" spans="1:19" x14ac:dyDescent="0.25">
      <c r="A27">
        <v>26</v>
      </c>
      <c r="B27" s="1" t="s">
        <v>21</v>
      </c>
      <c r="C27" s="1" t="s">
        <v>22</v>
      </c>
      <c r="D27" s="1" t="s">
        <v>73</v>
      </c>
      <c r="E27" s="1" t="s">
        <v>74</v>
      </c>
      <c r="F27" s="1">
        <v>1</v>
      </c>
      <c r="G27" s="1">
        <v>2022</v>
      </c>
      <c r="H27" s="1" t="s">
        <v>2</v>
      </c>
      <c r="I27" s="1">
        <v>1</v>
      </c>
      <c r="J27" s="20">
        <v>25572272</v>
      </c>
      <c r="K27" s="20">
        <v>2557227</v>
      </c>
      <c r="L27" s="1">
        <v>0</v>
      </c>
      <c r="M27" s="1" t="s">
        <v>812</v>
      </c>
      <c r="N27" s="1" t="s">
        <v>815</v>
      </c>
      <c r="O27" s="1" t="s">
        <v>812</v>
      </c>
      <c r="P27" s="1" t="s">
        <v>4</v>
      </c>
      <c r="Q27" s="1" t="s">
        <v>75</v>
      </c>
      <c r="R27" s="1" t="s">
        <v>4</v>
      </c>
      <c r="S27" s="1"/>
    </row>
    <row r="28" spans="1:19" x14ac:dyDescent="0.25">
      <c r="A28">
        <v>27</v>
      </c>
      <c r="B28" s="1" t="s">
        <v>21</v>
      </c>
      <c r="C28" s="1" t="s">
        <v>22</v>
      </c>
      <c r="D28" s="1" t="s">
        <v>76</v>
      </c>
      <c r="E28" s="1" t="s">
        <v>77</v>
      </c>
      <c r="F28" s="1">
        <v>1</v>
      </c>
      <c r="G28" s="1">
        <v>2022</v>
      </c>
      <c r="H28" s="1" t="s">
        <v>2</v>
      </c>
      <c r="I28" s="1">
        <v>1</v>
      </c>
      <c r="J28" s="20">
        <v>15669818</v>
      </c>
      <c r="K28" s="20">
        <v>1566981</v>
      </c>
      <c r="L28" s="1">
        <v>0</v>
      </c>
      <c r="M28" s="1" t="s">
        <v>812</v>
      </c>
      <c r="N28" s="1" t="s">
        <v>816</v>
      </c>
      <c r="O28" s="1" t="s">
        <v>812</v>
      </c>
      <c r="P28" s="1" t="s">
        <v>4</v>
      </c>
      <c r="Q28" s="1" t="s">
        <v>78</v>
      </c>
      <c r="R28" s="1" t="s">
        <v>4</v>
      </c>
      <c r="S28" s="1"/>
    </row>
    <row r="29" spans="1:19" x14ac:dyDescent="0.25">
      <c r="A29">
        <v>28</v>
      </c>
      <c r="B29" s="1" t="s">
        <v>21</v>
      </c>
      <c r="C29" s="1" t="s">
        <v>22</v>
      </c>
      <c r="D29" s="1" t="s">
        <v>79</v>
      </c>
      <c r="E29" s="1" t="s">
        <v>80</v>
      </c>
      <c r="F29" s="1">
        <v>1</v>
      </c>
      <c r="G29" s="1">
        <v>2022</v>
      </c>
      <c r="H29" s="1" t="s">
        <v>2</v>
      </c>
      <c r="I29" s="1">
        <v>1</v>
      </c>
      <c r="J29" s="20">
        <v>16846263</v>
      </c>
      <c r="K29" s="20">
        <v>1684626</v>
      </c>
      <c r="L29" s="1">
        <v>0</v>
      </c>
      <c r="M29" s="1" t="s">
        <v>812</v>
      </c>
      <c r="N29" s="1" t="s">
        <v>816</v>
      </c>
      <c r="O29" s="1" t="s">
        <v>812</v>
      </c>
      <c r="P29" s="1" t="s">
        <v>4</v>
      </c>
      <c r="Q29" s="1" t="s">
        <v>81</v>
      </c>
      <c r="R29" s="1" t="s">
        <v>4</v>
      </c>
      <c r="S29" s="1"/>
    </row>
    <row r="30" spans="1:19" x14ac:dyDescent="0.25">
      <c r="A30">
        <v>29</v>
      </c>
      <c r="B30" s="1" t="s">
        <v>21</v>
      </c>
      <c r="C30" s="1" t="s">
        <v>22</v>
      </c>
      <c r="D30" s="1" t="s">
        <v>82</v>
      </c>
      <c r="E30" s="1" t="s">
        <v>80</v>
      </c>
      <c r="F30" s="1">
        <v>1</v>
      </c>
      <c r="G30" s="1">
        <v>2022</v>
      </c>
      <c r="H30" s="1" t="s">
        <v>2</v>
      </c>
      <c r="I30" s="1">
        <v>1</v>
      </c>
      <c r="J30" s="20">
        <v>2241654</v>
      </c>
      <c r="K30" s="20">
        <v>224165</v>
      </c>
      <c r="L30" s="1">
        <v>0</v>
      </c>
      <c r="M30" s="1" t="s">
        <v>812</v>
      </c>
      <c r="N30" s="1" t="s">
        <v>816</v>
      </c>
      <c r="O30" s="1" t="s">
        <v>812</v>
      </c>
      <c r="P30" s="1" t="s">
        <v>4</v>
      </c>
      <c r="Q30" s="1" t="s">
        <v>83</v>
      </c>
      <c r="R30" s="1" t="s">
        <v>4</v>
      </c>
      <c r="S30" s="1"/>
    </row>
    <row r="31" spans="1:19" x14ac:dyDescent="0.25">
      <c r="A31">
        <v>30</v>
      </c>
      <c r="B31" s="1" t="s">
        <v>15</v>
      </c>
      <c r="C31" s="1" t="s">
        <v>16</v>
      </c>
      <c r="D31" s="1" t="s">
        <v>84</v>
      </c>
      <c r="E31" s="1" t="s">
        <v>80</v>
      </c>
      <c r="F31" s="1">
        <v>1</v>
      </c>
      <c r="G31" s="1">
        <v>2022</v>
      </c>
      <c r="H31" s="1" t="s">
        <v>2</v>
      </c>
      <c r="I31" s="1">
        <v>1</v>
      </c>
      <c r="J31" s="20">
        <v>60132141</v>
      </c>
      <c r="K31" s="20">
        <v>6013214</v>
      </c>
      <c r="L31" s="1">
        <v>0</v>
      </c>
      <c r="M31" s="1" t="s">
        <v>812</v>
      </c>
      <c r="N31" s="1" t="s">
        <v>816</v>
      </c>
      <c r="O31" s="1" t="s">
        <v>812</v>
      </c>
      <c r="P31" s="1" t="s">
        <v>4</v>
      </c>
      <c r="Q31" s="1" t="s">
        <v>85</v>
      </c>
      <c r="R31" s="1" t="s">
        <v>4</v>
      </c>
      <c r="S31" s="1"/>
    </row>
    <row r="32" spans="1:19" x14ac:dyDescent="0.25">
      <c r="A32">
        <v>31</v>
      </c>
      <c r="B32" s="1" t="s">
        <v>21</v>
      </c>
      <c r="C32" s="1" t="s">
        <v>22</v>
      </c>
      <c r="D32" s="1" t="s">
        <v>86</v>
      </c>
      <c r="E32" s="1" t="s">
        <v>87</v>
      </c>
      <c r="F32" s="1">
        <v>1</v>
      </c>
      <c r="G32" s="1">
        <v>2022</v>
      </c>
      <c r="H32" s="1" t="s">
        <v>2</v>
      </c>
      <c r="I32" s="1">
        <v>1</v>
      </c>
      <c r="J32" s="20">
        <v>34665845</v>
      </c>
      <c r="K32" s="20">
        <v>3466584</v>
      </c>
      <c r="L32" s="1">
        <v>0</v>
      </c>
      <c r="M32" s="1" t="s">
        <v>812</v>
      </c>
      <c r="N32" s="1" t="s">
        <v>816</v>
      </c>
      <c r="O32" s="1" t="s">
        <v>812</v>
      </c>
      <c r="P32" s="1" t="s">
        <v>4</v>
      </c>
      <c r="Q32" s="1" t="s">
        <v>88</v>
      </c>
      <c r="R32" s="1" t="s">
        <v>4</v>
      </c>
      <c r="S32" s="1"/>
    </row>
    <row r="33" spans="1:19" x14ac:dyDescent="0.25">
      <c r="A33">
        <v>32</v>
      </c>
      <c r="B33" s="1" t="s">
        <v>15</v>
      </c>
      <c r="C33" s="1" t="s">
        <v>16</v>
      </c>
      <c r="D33" s="1" t="s">
        <v>89</v>
      </c>
      <c r="E33" s="1" t="s">
        <v>87</v>
      </c>
      <c r="F33" s="1">
        <v>1</v>
      </c>
      <c r="G33" s="1">
        <v>2022</v>
      </c>
      <c r="H33" s="1" t="s">
        <v>2</v>
      </c>
      <c r="I33" s="1">
        <v>1</v>
      </c>
      <c r="J33" s="20">
        <v>22697934</v>
      </c>
      <c r="K33" s="20">
        <v>2269793</v>
      </c>
      <c r="L33" s="1">
        <v>0</v>
      </c>
      <c r="M33" s="1" t="s">
        <v>812</v>
      </c>
      <c r="N33" s="1" t="s">
        <v>816</v>
      </c>
      <c r="O33" s="1" t="s">
        <v>812</v>
      </c>
      <c r="P33" s="1" t="s">
        <v>4</v>
      </c>
      <c r="Q33" s="1" t="s">
        <v>90</v>
      </c>
      <c r="R33" s="1" t="s">
        <v>4</v>
      </c>
      <c r="S33" s="1"/>
    </row>
    <row r="34" spans="1:19" x14ac:dyDescent="0.25">
      <c r="A34">
        <v>33</v>
      </c>
      <c r="B34" s="1" t="s">
        <v>54</v>
      </c>
      <c r="C34" s="1" t="s">
        <v>55</v>
      </c>
      <c r="D34" s="1" t="s">
        <v>91</v>
      </c>
      <c r="E34" s="1" t="s">
        <v>87</v>
      </c>
      <c r="F34" s="1">
        <v>1</v>
      </c>
      <c r="G34" s="1">
        <v>2022</v>
      </c>
      <c r="H34" s="1" t="s">
        <v>2</v>
      </c>
      <c r="I34" s="1">
        <v>1</v>
      </c>
      <c r="J34" s="20">
        <v>21636380</v>
      </c>
      <c r="K34" s="20">
        <v>2163638</v>
      </c>
      <c r="L34" s="1">
        <v>0</v>
      </c>
      <c r="M34" s="1" t="s">
        <v>812</v>
      </c>
      <c r="N34" s="1" t="s">
        <v>816</v>
      </c>
      <c r="O34" s="1" t="s">
        <v>812</v>
      </c>
      <c r="P34" s="1" t="s">
        <v>4</v>
      </c>
      <c r="Q34" s="1" t="s">
        <v>92</v>
      </c>
      <c r="R34" s="1" t="s">
        <v>4</v>
      </c>
      <c r="S34" s="1"/>
    </row>
    <row r="35" spans="1:19" x14ac:dyDescent="0.25">
      <c r="A35">
        <v>34</v>
      </c>
      <c r="B35" s="1" t="s">
        <v>54</v>
      </c>
      <c r="C35" s="1" t="s">
        <v>55</v>
      </c>
      <c r="D35" s="1" t="s">
        <v>93</v>
      </c>
      <c r="E35" s="1" t="s">
        <v>87</v>
      </c>
      <c r="F35" s="1">
        <v>1</v>
      </c>
      <c r="G35" s="1">
        <v>2022</v>
      </c>
      <c r="H35" s="1" t="s">
        <v>2</v>
      </c>
      <c r="I35" s="1">
        <v>1</v>
      </c>
      <c r="J35" s="20">
        <v>10909095</v>
      </c>
      <c r="K35" s="20">
        <v>1090909</v>
      </c>
      <c r="L35" s="1">
        <v>0</v>
      </c>
      <c r="M35" s="1" t="s">
        <v>812</v>
      </c>
      <c r="N35" s="1" t="s">
        <v>816</v>
      </c>
      <c r="O35" s="1" t="s">
        <v>812</v>
      </c>
      <c r="P35" s="1" t="s">
        <v>4</v>
      </c>
      <c r="Q35" s="1" t="s">
        <v>94</v>
      </c>
      <c r="R35" s="1" t="s">
        <v>4</v>
      </c>
      <c r="S35" s="1"/>
    </row>
    <row r="36" spans="1:19" x14ac:dyDescent="0.25">
      <c r="A36">
        <v>35</v>
      </c>
      <c r="B36" s="1" t="s">
        <v>21</v>
      </c>
      <c r="C36" s="1" t="s">
        <v>22</v>
      </c>
      <c r="D36" s="1" t="s">
        <v>95</v>
      </c>
      <c r="E36" s="1" t="s">
        <v>96</v>
      </c>
      <c r="F36" s="1">
        <v>1</v>
      </c>
      <c r="G36" s="1">
        <v>2022</v>
      </c>
      <c r="H36" s="1" t="s">
        <v>2</v>
      </c>
      <c r="I36" s="1">
        <v>1</v>
      </c>
      <c r="J36" s="20">
        <v>39034290</v>
      </c>
      <c r="K36" s="20">
        <v>3903429</v>
      </c>
      <c r="L36" s="1">
        <v>0</v>
      </c>
      <c r="M36" s="1" t="s">
        <v>812</v>
      </c>
      <c r="N36" s="1" t="s">
        <v>817</v>
      </c>
      <c r="O36" s="1" t="s">
        <v>812</v>
      </c>
      <c r="P36" s="1" t="s">
        <v>4</v>
      </c>
      <c r="Q36" s="1" t="s">
        <v>97</v>
      </c>
      <c r="R36" s="1" t="s">
        <v>4</v>
      </c>
      <c r="S36" s="1"/>
    </row>
    <row r="37" spans="1:19" x14ac:dyDescent="0.25">
      <c r="A37">
        <v>36</v>
      </c>
      <c r="B37" s="1" t="s">
        <v>21</v>
      </c>
      <c r="C37" s="1" t="s">
        <v>22</v>
      </c>
      <c r="D37" s="1" t="s">
        <v>98</v>
      </c>
      <c r="E37" s="1" t="s">
        <v>96</v>
      </c>
      <c r="F37" s="1">
        <v>1</v>
      </c>
      <c r="G37" s="1">
        <v>2022</v>
      </c>
      <c r="H37" s="1" t="s">
        <v>2</v>
      </c>
      <c r="I37" s="1">
        <v>1</v>
      </c>
      <c r="J37" s="20">
        <v>36877575</v>
      </c>
      <c r="K37" s="20">
        <v>3687757</v>
      </c>
      <c r="L37" s="1">
        <v>0</v>
      </c>
      <c r="M37" s="1" t="s">
        <v>812</v>
      </c>
      <c r="N37" s="1" t="s">
        <v>817</v>
      </c>
      <c r="O37" s="1" t="s">
        <v>812</v>
      </c>
      <c r="P37" s="1" t="s">
        <v>4</v>
      </c>
      <c r="Q37" s="1" t="s">
        <v>99</v>
      </c>
      <c r="R37" s="1" t="s">
        <v>4</v>
      </c>
      <c r="S37" s="1"/>
    </row>
    <row r="38" spans="1:19" x14ac:dyDescent="0.25">
      <c r="A38">
        <v>37</v>
      </c>
      <c r="B38" s="1" t="s">
        <v>21</v>
      </c>
      <c r="C38" s="1" t="s">
        <v>22</v>
      </c>
      <c r="D38" s="1" t="s">
        <v>100</v>
      </c>
      <c r="E38" s="1" t="s">
        <v>96</v>
      </c>
      <c r="F38" s="1">
        <v>1</v>
      </c>
      <c r="G38" s="1">
        <v>2022</v>
      </c>
      <c r="H38" s="1" t="s">
        <v>2</v>
      </c>
      <c r="I38" s="1">
        <v>1</v>
      </c>
      <c r="J38" s="20">
        <v>11460368</v>
      </c>
      <c r="K38" s="20">
        <v>1146036</v>
      </c>
      <c r="L38" s="1">
        <v>0</v>
      </c>
      <c r="M38" s="1" t="s">
        <v>812</v>
      </c>
      <c r="N38" s="1" t="s">
        <v>817</v>
      </c>
      <c r="O38" s="1" t="s">
        <v>812</v>
      </c>
      <c r="P38" s="1" t="s">
        <v>4</v>
      </c>
      <c r="Q38" s="1" t="s">
        <v>101</v>
      </c>
      <c r="R38" s="1" t="s">
        <v>4</v>
      </c>
      <c r="S38" s="1"/>
    </row>
    <row r="39" spans="1:19" x14ac:dyDescent="0.25">
      <c r="A39">
        <v>38</v>
      </c>
      <c r="B39" s="1" t="s">
        <v>15</v>
      </c>
      <c r="C39" s="1" t="s">
        <v>16</v>
      </c>
      <c r="D39" s="1" t="s">
        <v>102</v>
      </c>
      <c r="E39" s="1" t="s">
        <v>96</v>
      </c>
      <c r="F39" s="1">
        <v>1</v>
      </c>
      <c r="G39" s="1">
        <v>2022</v>
      </c>
      <c r="H39" s="1" t="s">
        <v>2</v>
      </c>
      <c r="I39" s="1">
        <v>1</v>
      </c>
      <c r="J39" s="20">
        <v>22092185</v>
      </c>
      <c r="K39" s="20">
        <v>2209218</v>
      </c>
      <c r="L39" s="1">
        <v>0</v>
      </c>
      <c r="M39" s="1" t="s">
        <v>812</v>
      </c>
      <c r="N39" s="1" t="s">
        <v>817</v>
      </c>
      <c r="O39" s="1" t="s">
        <v>812</v>
      </c>
      <c r="P39" s="1" t="s">
        <v>4</v>
      </c>
      <c r="Q39" s="1" t="s">
        <v>103</v>
      </c>
      <c r="R39" s="1" t="s">
        <v>4</v>
      </c>
      <c r="S39" s="1"/>
    </row>
    <row r="40" spans="1:19" x14ac:dyDescent="0.25">
      <c r="A40">
        <v>39</v>
      </c>
      <c r="B40" s="1" t="s">
        <v>21</v>
      </c>
      <c r="C40" s="1" t="s">
        <v>22</v>
      </c>
      <c r="D40" s="1" t="s">
        <v>104</v>
      </c>
      <c r="E40" s="1" t="s">
        <v>105</v>
      </c>
      <c r="F40" s="1">
        <v>1</v>
      </c>
      <c r="G40" s="1">
        <v>2022</v>
      </c>
      <c r="H40" s="1" t="s">
        <v>2</v>
      </c>
      <c r="I40" s="1">
        <v>1</v>
      </c>
      <c r="J40" s="20">
        <v>11583544</v>
      </c>
      <c r="K40" s="20">
        <v>1158354</v>
      </c>
      <c r="L40" s="1">
        <v>0</v>
      </c>
      <c r="M40" s="1" t="s">
        <v>812</v>
      </c>
      <c r="N40" s="1" t="s">
        <v>817</v>
      </c>
      <c r="O40" s="1" t="s">
        <v>812</v>
      </c>
      <c r="P40" s="1" t="s">
        <v>4</v>
      </c>
      <c r="Q40" s="1" t="s">
        <v>106</v>
      </c>
      <c r="R40" s="1" t="s">
        <v>4</v>
      </c>
      <c r="S40" s="1"/>
    </row>
    <row r="41" spans="1:19" x14ac:dyDescent="0.25">
      <c r="A41">
        <v>40</v>
      </c>
      <c r="B41" s="1" t="s">
        <v>21</v>
      </c>
      <c r="C41" s="1" t="s">
        <v>22</v>
      </c>
      <c r="D41" s="1" t="s">
        <v>107</v>
      </c>
      <c r="E41" s="1" t="s">
        <v>105</v>
      </c>
      <c r="F41" s="1">
        <v>1</v>
      </c>
      <c r="G41" s="1">
        <v>2022</v>
      </c>
      <c r="H41" s="1" t="s">
        <v>2</v>
      </c>
      <c r="I41" s="1">
        <v>1</v>
      </c>
      <c r="J41" s="20">
        <v>2916327</v>
      </c>
      <c r="K41" s="20">
        <v>291632</v>
      </c>
      <c r="L41" s="1">
        <v>0</v>
      </c>
      <c r="M41" s="1" t="s">
        <v>812</v>
      </c>
      <c r="N41" s="1" t="s">
        <v>817</v>
      </c>
      <c r="O41" s="1" t="s">
        <v>812</v>
      </c>
      <c r="P41" s="1" t="s">
        <v>4</v>
      </c>
      <c r="Q41" s="1" t="s">
        <v>108</v>
      </c>
      <c r="R41" s="1" t="s">
        <v>4</v>
      </c>
      <c r="S41" s="1"/>
    </row>
    <row r="42" spans="1:19" x14ac:dyDescent="0.25">
      <c r="A42">
        <v>41</v>
      </c>
      <c r="B42" s="1" t="s">
        <v>21</v>
      </c>
      <c r="C42" s="1" t="s">
        <v>22</v>
      </c>
      <c r="D42" s="1" t="s">
        <v>109</v>
      </c>
      <c r="E42" s="1" t="s">
        <v>105</v>
      </c>
      <c r="F42" s="1">
        <v>1</v>
      </c>
      <c r="G42" s="1">
        <v>2022</v>
      </c>
      <c r="H42" s="1" t="s">
        <v>2</v>
      </c>
      <c r="I42" s="1">
        <v>1</v>
      </c>
      <c r="J42" s="20">
        <v>13272190</v>
      </c>
      <c r="K42" s="20">
        <v>1327219</v>
      </c>
      <c r="L42" s="1">
        <v>0</v>
      </c>
      <c r="M42" s="1" t="s">
        <v>812</v>
      </c>
      <c r="N42" s="1" t="s">
        <v>817</v>
      </c>
      <c r="O42" s="1" t="s">
        <v>812</v>
      </c>
      <c r="P42" s="1" t="s">
        <v>4</v>
      </c>
      <c r="Q42" s="1" t="s">
        <v>110</v>
      </c>
      <c r="R42" s="1" t="s">
        <v>4</v>
      </c>
      <c r="S42" s="1"/>
    </row>
    <row r="43" spans="1:19" x14ac:dyDescent="0.25">
      <c r="A43">
        <v>42</v>
      </c>
      <c r="B43" s="1" t="s">
        <v>21</v>
      </c>
      <c r="C43" s="1" t="s">
        <v>22</v>
      </c>
      <c r="D43" s="1" t="s">
        <v>111</v>
      </c>
      <c r="E43" s="1" t="s">
        <v>105</v>
      </c>
      <c r="F43" s="1">
        <v>1</v>
      </c>
      <c r="G43" s="1">
        <v>2022</v>
      </c>
      <c r="H43" s="1" t="s">
        <v>2</v>
      </c>
      <c r="I43" s="1">
        <v>1</v>
      </c>
      <c r="J43" s="20">
        <v>10963431</v>
      </c>
      <c r="K43" s="20">
        <v>1096343</v>
      </c>
      <c r="L43" s="1">
        <v>0</v>
      </c>
      <c r="M43" s="1" t="s">
        <v>812</v>
      </c>
      <c r="N43" s="1" t="s">
        <v>817</v>
      </c>
      <c r="O43" s="1" t="s">
        <v>812</v>
      </c>
      <c r="P43" s="1" t="s">
        <v>4</v>
      </c>
      <c r="Q43" s="1" t="s">
        <v>112</v>
      </c>
      <c r="R43" s="1" t="s">
        <v>4</v>
      </c>
      <c r="S43" s="1"/>
    </row>
    <row r="44" spans="1:19" x14ac:dyDescent="0.25">
      <c r="A44">
        <v>43</v>
      </c>
      <c r="B44" s="1" t="s">
        <v>21</v>
      </c>
      <c r="C44" s="1" t="s">
        <v>22</v>
      </c>
      <c r="D44" s="1" t="s">
        <v>113</v>
      </c>
      <c r="E44" s="1" t="s">
        <v>105</v>
      </c>
      <c r="F44" s="1">
        <v>1</v>
      </c>
      <c r="G44" s="1">
        <v>2022</v>
      </c>
      <c r="H44" s="1" t="s">
        <v>2</v>
      </c>
      <c r="I44" s="1">
        <v>1</v>
      </c>
      <c r="J44" s="20">
        <v>7617272</v>
      </c>
      <c r="K44" s="20">
        <v>761727</v>
      </c>
      <c r="L44" s="1">
        <v>0</v>
      </c>
      <c r="M44" s="1" t="s">
        <v>812</v>
      </c>
      <c r="N44" s="1" t="s">
        <v>817</v>
      </c>
      <c r="O44" s="1" t="s">
        <v>812</v>
      </c>
      <c r="P44" s="1" t="s">
        <v>4</v>
      </c>
      <c r="Q44" s="1" t="s">
        <v>114</v>
      </c>
      <c r="R44" s="1" t="s">
        <v>4</v>
      </c>
      <c r="S44" s="1"/>
    </row>
    <row r="45" spans="1:19" x14ac:dyDescent="0.25">
      <c r="A45">
        <v>44</v>
      </c>
      <c r="B45" s="1" t="s">
        <v>15</v>
      </c>
      <c r="C45" s="1" t="s">
        <v>16</v>
      </c>
      <c r="D45" s="1" t="s">
        <v>115</v>
      </c>
      <c r="E45" s="1" t="s">
        <v>105</v>
      </c>
      <c r="F45" s="1">
        <v>1</v>
      </c>
      <c r="G45" s="1">
        <v>2022</v>
      </c>
      <c r="H45" s="1" t="s">
        <v>2</v>
      </c>
      <c r="I45" s="1">
        <v>1</v>
      </c>
      <c r="J45" s="20">
        <v>54558163</v>
      </c>
      <c r="K45" s="20">
        <v>5455816</v>
      </c>
      <c r="L45" s="1">
        <v>0</v>
      </c>
      <c r="M45" s="1" t="s">
        <v>812</v>
      </c>
      <c r="N45" s="1" t="s">
        <v>817</v>
      </c>
      <c r="O45" s="1" t="s">
        <v>812</v>
      </c>
      <c r="P45" s="1" t="s">
        <v>4</v>
      </c>
      <c r="Q45" s="1" t="s">
        <v>116</v>
      </c>
      <c r="R45" s="1" t="s">
        <v>4</v>
      </c>
      <c r="S45" s="1"/>
    </row>
    <row r="46" spans="1:19" x14ac:dyDescent="0.25">
      <c r="A46">
        <v>45</v>
      </c>
      <c r="B46" s="1" t="s">
        <v>8</v>
      </c>
      <c r="C46" s="1" t="s">
        <v>9</v>
      </c>
      <c r="D46" s="1" t="s">
        <v>117</v>
      </c>
      <c r="E46" s="1" t="s">
        <v>105</v>
      </c>
      <c r="F46" s="1">
        <v>1</v>
      </c>
      <c r="G46" s="1">
        <v>2022</v>
      </c>
      <c r="H46" s="1" t="s">
        <v>2</v>
      </c>
      <c r="I46" s="1">
        <v>1</v>
      </c>
      <c r="J46" s="20">
        <v>24840288</v>
      </c>
      <c r="K46" s="20">
        <v>2484028</v>
      </c>
      <c r="L46" s="1">
        <v>0</v>
      </c>
      <c r="M46" s="1" t="s">
        <v>812</v>
      </c>
      <c r="N46" s="1" t="s">
        <v>818</v>
      </c>
      <c r="O46" s="1" t="s">
        <v>812</v>
      </c>
      <c r="P46" s="1" t="s">
        <v>4</v>
      </c>
      <c r="Q46" s="1" t="s">
        <v>118</v>
      </c>
      <c r="R46" s="1" t="s">
        <v>4</v>
      </c>
      <c r="S46" s="1"/>
    </row>
    <row r="47" spans="1:19" x14ac:dyDescent="0.25">
      <c r="A47">
        <v>46</v>
      </c>
      <c r="B47" s="1" t="s">
        <v>8</v>
      </c>
      <c r="C47" s="1" t="s">
        <v>9</v>
      </c>
      <c r="D47" s="1" t="s">
        <v>119</v>
      </c>
      <c r="E47" s="1" t="s">
        <v>105</v>
      </c>
      <c r="F47" s="1">
        <v>1</v>
      </c>
      <c r="G47" s="1">
        <v>2022</v>
      </c>
      <c r="H47" s="1" t="s">
        <v>2</v>
      </c>
      <c r="I47" s="1">
        <v>1</v>
      </c>
      <c r="J47" s="20">
        <v>9032832</v>
      </c>
      <c r="K47" s="20">
        <v>903283</v>
      </c>
      <c r="L47" s="1">
        <v>0</v>
      </c>
      <c r="M47" s="1" t="s">
        <v>812</v>
      </c>
      <c r="N47" s="1" t="s">
        <v>818</v>
      </c>
      <c r="O47" s="1" t="s">
        <v>812</v>
      </c>
      <c r="P47" s="1" t="s">
        <v>4</v>
      </c>
      <c r="Q47" s="1" t="s">
        <v>120</v>
      </c>
      <c r="R47" s="1" t="s">
        <v>4</v>
      </c>
      <c r="S47" s="1"/>
    </row>
    <row r="48" spans="1:19" x14ac:dyDescent="0.25">
      <c r="A48">
        <v>47</v>
      </c>
      <c r="B48" s="1" t="s">
        <v>21</v>
      </c>
      <c r="C48" s="1" t="s">
        <v>22</v>
      </c>
      <c r="D48" s="1" t="s">
        <v>121</v>
      </c>
      <c r="E48" s="1" t="s">
        <v>122</v>
      </c>
      <c r="F48" s="1">
        <v>1</v>
      </c>
      <c r="G48" s="1">
        <v>2022</v>
      </c>
      <c r="H48" s="1" t="s">
        <v>2</v>
      </c>
      <c r="I48" s="1">
        <v>1</v>
      </c>
      <c r="J48" s="20">
        <v>6344704</v>
      </c>
      <c r="K48" s="20">
        <v>634470</v>
      </c>
      <c r="L48" s="1">
        <v>0</v>
      </c>
      <c r="M48" s="1" t="s">
        <v>812</v>
      </c>
      <c r="N48" s="1" t="s">
        <v>818</v>
      </c>
      <c r="O48" s="1" t="s">
        <v>812</v>
      </c>
      <c r="P48" s="1" t="s">
        <v>4</v>
      </c>
      <c r="Q48" s="1" t="s">
        <v>123</v>
      </c>
      <c r="R48" s="1" t="s">
        <v>4</v>
      </c>
      <c r="S48" s="1"/>
    </row>
    <row r="49" spans="1:19" x14ac:dyDescent="0.25">
      <c r="A49">
        <v>48</v>
      </c>
      <c r="B49" s="1" t="s">
        <v>21</v>
      </c>
      <c r="C49" s="1" t="s">
        <v>22</v>
      </c>
      <c r="D49" s="1" t="s">
        <v>124</v>
      </c>
      <c r="E49" s="1" t="s">
        <v>125</v>
      </c>
      <c r="F49" s="1">
        <v>1</v>
      </c>
      <c r="G49" s="1">
        <v>2022</v>
      </c>
      <c r="H49" s="1" t="s">
        <v>2</v>
      </c>
      <c r="I49" s="1">
        <v>1</v>
      </c>
      <c r="J49" s="20">
        <v>27890099</v>
      </c>
      <c r="K49" s="20">
        <v>2789009</v>
      </c>
      <c r="L49" s="1">
        <v>0</v>
      </c>
      <c r="M49" s="1" t="s">
        <v>812</v>
      </c>
      <c r="N49" s="1" t="s">
        <v>818</v>
      </c>
      <c r="O49" s="1" t="s">
        <v>812</v>
      </c>
      <c r="P49" s="1" t="s">
        <v>4</v>
      </c>
      <c r="Q49" s="1" t="s">
        <v>126</v>
      </c>
      <c r="R49" s="1" t="s">
        <v>4</v>
      </c>
      <c r="S49" s="1"/>
    </row>
    <row r="50" spans="1:19" x14ac:dyDescent="0.25">
      <c r="A50">
        <v>49</v>
      </c>
      <c r="B50" s="1" t="s">
        <v>21</v>
      </c>
      <c r="C50" s="1" t="s">
        <v>22</v>
      </c>
      <c r="D50" s="1" t="s">
        <v>127</v>
      </c>
      <c r="E50" s="1" t="s">
        <v>125</v>
      </c>
      <c r="F50" s="1">
        <v>1</v>
      </c>
      <c r="G50" s="1">
        <v>2022</v>
      </c>
      <c r="H50" s="1" t="s">
        <v>2</v>
      </c>
      <c r="I50" s="1">
        <v>1</v>
      </c>
      <c r="J50" s="20">
        <v>12115695</v>
      </c>
      <c r="K50" s="20">
        <v>1211569</v>
      </c>
      <c r="L50" s="1">
        <v>0</v>
      </c>
      <c r="M50" s="1" t="s">
        <v>812</v>
      </c>
      <c r="N50" s="1" t="s">
        <v>818</v>
      </c>
      <c r="O50" s="1" t="s">
        <v>812</v>
      </c>
      <c r="P50" s="1" t="s">
        <v>4</v>
      </c>
      <c r="Q50" s="1" t="s">
        <v>128</v>
      </c>
      <c r="R50" s="1" t="s">
        <v>4</v>
      </c>
      <c r="S50" s="1"/>
    </row>
    <row r="51" spans="1:19" x14ac:dyDescent="0.25">
      <c r="A51">
        <v>50</v>
      </c>
      <c r="B51" s="1" t="s">
        <v>21</v>
      </c>
      <c r="C51" s="1" t="s">
        <v>22</v>
      </c>
      <c r="D51" s="1" t="s">
        <v>129</v>
      </c>
      <c r="E51" s="1" t="s">
        <v>125</v>
      </c>
      <c r="F51" s="1">
        <v>1</v>
      </c>
      <c r="G51" s="1">
        <v>2022</v>
      </c>
      <c r="H51" s="1" t="s">
        <v>2</v>
      </c>
      <c r="I51" s="1">
        <v>1</v>
      </c>
      <c r="J51" s="20">
        <v>3663545</v>
      </c>
      <c r="K51" s="20">
        <v>366354</v>
      </c>
      <c r="L51" s="1">
        <v>0</v>
      </c>
      <c r="M51" s="1" t="s">
        <v>812</v>
      </c>
      <c r="N51" s="1" t="s">
        <v>818</v>
      </c>
      <c r="O51" s="1" t="s">
        <v>812</v>
      </c>
      <c r="P51" s="1" t="s">
        <v>4</v>
      </c>
      <c r="Q51" s="1" t="s">
        <v>130</v>
      </c>
      <c r="R51" s="1" t="s">
        <v>4</v>
      </c>
      <c r="S51" s="1"/>
    </row>
    <row r="52" spans="1:19" x14ac:dyDescent="0.25">
      <c r="A52">
        <v>51</v>
      </c>
      <c r="B52" s="1" t="s">
        <v>15</v>
      </c>
      <c r="C52" s="1" t="s">
        <v>16</v>
      </c>
      <c r="D52" s="1" t="s">
        <v>131</v>
      </c>
      <c r="E52" s="1" t="s">
        <v>125</v>
      </c>
      <c r="F52" s="1">
        <v>1</v>
      </c>
      <c r="G52" s="1">
        <v>2022</v>
      </c>
      <c r="H52" s="1" t="s">
        <v>2</v>
      </c>
      <c r="I52" s="1">
        <v>1</v>
      </c>
      <c r="J52" s="20">
        <v>21662698</v>
      </c>
      <c r="K52" s="20">
        <v>2166269</v>
      </c>
      <c r="L52" s="1">
        <v>0</v>
      </c>
      <c r="M52" s="1" t="s">
        <v>812</v>
      </c>
      <c r="N52" s="1" t="s">
        <v>818</v>
      </c>
      <c r="O52" s="1" t="s">
        <v>812</v>
      </c>
      <c r="P52" s="1" t="s">
        <v>4</v>
      </c>
      <c r="Q52" s="1" t="s">
        <v>132</v>
      </c>
      <c r="R52" s="1" t="s">
        <v>4</v>
      </c>
      <c r="S52" s="1"/>
    </row>
    <row r="53" spans="1:19" x14ac:dyDescent="0.25">
      <c r="A53">
        <v>52</v>
      </c>
      <c r="B53" s="1" t="s">
        <v>15</v>
      </c>
      <c r="C53" s="1" t="s">
        <v>16</v>
      </c>
      <c r="D53" s="1" t="s">
        <v>133</v>
      </c>
      <c r="E53" s="1" t="s">
        <v>125</v>
      </c>
      <c r="F53" s="1">
        <v>1</v>
      </c>
      <c r="G53" s="1">
        <v>2022</v>
      </c>
      <c r="H53" s="1" t="s">
        <v>2</v>
      </c>
      <c r="I53" s="1">
        <v>1</v>
      </c>
      <c r="J53" s="20">
        <v>4045570</v>
      </c>
      <c r="K53" s="20">
        <v>404557</v>
      </c>
      <c r="L53" s="1">
        <v>0</v>
      </c>
      <c r="M53" s="1" t="s">
        <v>812</v>
      </c>
      <c r="N53" s="1" t="s">
        <v>818</v>
      </c>
      <c r="O53" s="1" t="s">
        <v>812</v>
      </c>
      <c r="P53" s="1" t="s">
        <v>4</v>
      </c>
      <c r="Q53" s="1" t="s">
        <v>134</v>
      </c>
      <c r="R53" s="1" t="s">
        <v>4</v>
      </c>
      <c r="S53" s="1"/>
    </row>
    <row r="54" spans="1:19" x14ac:dyDescent="0.25">
      <c r="A54">
        <v>53</v>
      </c>
      <c r="B54" s="1" t="s">
        <v>15</v>
      </c>
      <c r="C54" s="1" t="s">
        <v>16</v>
      </c>
      <c r="D54" s="1" t="s">
        <v>135</v>
      </c>
      <c r="E54" s="1" t="s">
        <v>125</v>
      </c>
      <c r="F54" s="1">
        <v>1</v>
      </c>
      <c r="G54" s="1">
        <v>2022</v>
      </c>
      <c r="H54" s="1" t="s">
        <v>2</v>
      </c>
      <c r="I54" s="1">
        <v>1</v>
      </c>
      <c r="J54" s="20">
        <v>41288727</v>
      </c>
      <c r="K54" s="20">
        <v>4128872</v>
      </c>
      <c r="L54" s="1">
        <v>0</v>
      </c>
      <c r="M54" s="1" t="s">
        <v>812</v>
      </c>
      <c r="N54" s="1" t="s">
        <v>818</v>
      </c>
      <c r="O54" s="1" t="s">
        <v>812</v>
      </c>
      <c r="P54" s="1" t="s">
        <v>4</v>
      </c>
      <c r="Q54" s="1" t="s">
        <v>136</v>
      </c>
      <c r="R54" s="1" t="s">
        <v>4</v>
      </c>
      <c r="S54" s="1"/>
    </row>
    <row r="55" spans="1:19" x14ac:dyDescent="0.25">
      <c r="A55">
        <v>54</v>
      </c>
      <c r="B55" s="1" t="s">
        <v>15</v>
      </c>
      <c r="C55" s="1" t="s">
        <v>16</v>
      </c>
      <c r="D55" s="1" t="s">
        <v>137</v>
      </c>
      <c r="E55" s="1" t="s">
        <v>125</v>
      </c>
      <c r="F55" s="1">
        <v>1</v>
      </c>
      <c r="G55" s="1">
        <v>2022</v>
      </c>
      <c r="H55" s="1" t="s">
        <v>2</v>
      </c>
      <c r="I55" s="1">
        <v>1</v>
      </c>
      <c r="J55" s="20">
        <v>10539490</v>
      </c>
      <c r="K55" s="20">
        <v>1053949</v>
      </c>
      <c r="L55" s="1">
        <v>0</v>
      </c>
      <c r="M55" s="1" t="s">
        <v>812</v>
      </c>
      <c r="N55" s="1" t="s">
        <v>819</v>
      </c>
      <c r="O55" s="1" t="s">
        <v>812</v>
      </c>
      <c r="P55" s="1" t="s">
        <v>4</v>
      </c>
      <c r="Q55" s="1" t="s">
        <v>138</v>
      </c>
      <c r="R55" s="1" t="s">
        <v>4</v>
      </c>
      <c r="S55" s="1"/>
    </row>
    <row r="56" spans="1:19" x14ac:dyDescent="0.25">
      <c r="A56">
        <v>55</v>
      </c>
      <c r="B56" s="1" t="s">
        <v>139</v>
      </c>
      <c r="C56" s="1" t="s">
        <v>140</v>
      </c>
      <c r="D56" s="1" t="s">
        <v>141</v>
      </c>
      <c r="E56" s="1" t="s">
        <v>142</v>
      </c>
      <c r="F56" s="1">
        <v>1</v>
      </c>
      <c r="G56" s="1">
        <v>2022</v>
      </c>
      <c r="H56" s="1" t="s">
        <v>2</v>
      </c>
      <c r="I56" s="1">
        <v>1</v>
      </c>
      <c r="J56" s="20">
        <v>50000000</v>
      </c>
      <c r="K56" s="20">
        <v>5000000</v>
      </c>
      <c r="L56" s="1">
        <v>0</v>
      </c>
      <c r="M56" s="1" t="s">
        <v>812</v>
      </c>
      <c r="N56" s="1" t="s">
        <v>819</v>
      </c>
      <c r="O56" s="1" t="s">
        <v>812</v>
      </c>
      <c r="P56" s="1" t="s">
        <v>4</v>
      </c>
      <c r="Q56" s="1" t="s">
        <v>143</v>
      </c>
      <c r="R56" s="1" t="s">
        <v>4</v>
      </c>
      <c r="S56" s="1"/>
    </row>
    <row r="57" spans="1:19" x14ac:dyDescent="0.25">
      <c r="A57">
        <v>56</v>
      </c>
      <c r="B57" s="1" t="s">
        <v>8</v>
      </c>
      <c r="C57" s="1" t="s">
        <v>9</v>
      </c>
      <c r="D57" s="1" t="s">
        <v>150</v>
      </c>
      <c r="E57" s="1" t="s">
        <v>142</v>
      </c>
      <c r="F57" s="1">
        <v>1</v>
      </c>
      <c r="G57" s="1">
        <v>2022</v>
      </c>
      <c r="H57" s="1" t="s">
        <v>2</v>
      </c>
      <c r="I57" s="1">
        <v>1</v>
      </c>
      <c r="J57" s="20">
        <v>16936560</v>
      </c>
      <c r="K57" s="20">
        <v>1693656</v>
      </c>
      <c r="L57" s="1">
        <v>0</v>
      </c>
      <c r="M57" s="1" t="s">
        <v>812</v>
      </c>
      <c r="N57" s="1" t="s">
        <v>819</v>
      </c>
      <c r="O57" s="1" t="s">
        <v>812</v>
      </c>
      <c r="P57" s="1" t="s">
        <v>4</v>
      </c>
      <c r="Q57" s="1" t="s">
        <v>151</v>
      </c>
      <c r="R57" s="1" t="s">
        <v>4</v>
      </c>
      <c r="S57" s="1"/>
    </row>
    <row r="58" spans="1:19" x14ac:dyDescent="0.25">
      <c r="J58" s="21">
        <f>SUM(J2:J57)</f>
        <v>1467294917</v>
      </c>
      <c r="K58" s="21">
        <f>SUM(K2:K57)</f>
        <v>146729473</v>
      </c>
    </row>
    <row r="60" spans="1:19" x14ac:dyDescent="0.25">
      <c r="I60" s="3"/>
      <c r="J60" s="22" t="s">
        <v>195</v>
      </c>
      <c r="K60" s="22" t="s">
        <v>196</v>
      </c>
    </row>
    <row r="61" spans="1:19" x14ac:dyDescent="0.25">
      <c r="I61" s="4" t="s">
        <v>197</v>
      </c>
      <c r="J61" s="23">
        <f>J259</f>
        <v>1511612066.3636353</v>
      </c>
      <c r="K61" s="23">
        <f>J61*10%</f>
        <v>151161206.63636354</v>
      </c>
    </row>
    <row r="62" spans="1:19" ht="15.75" thickBot="1" x14ac:dyDescent="0.3">
      <c r="I62" s="4" t="s">
        <v>194</v>
      </c>
      <c r="J62" s="23">
        <f>J58</f>
        <v>1467294917</v>
      </c>
      <c r="K62" s="23">
        <f>J62*10%</f>
        <v>146729491.70000002</v>
      </c>
    </row>
    <row r="63" spans="1:19" x14ac:dyDescent="0.25">
      <c r="I63" s="3"/>
      <c r="J63" s="24">
        <f>J61-J62</f>
        <v>44317149.363635302</v>
      </c>
      <c r="K63" s="24">
        <f>K61-K62</f>
        <v>4431714.9363635182</v>
      </c>
    </row>
    <row r="65" spans="1:17" s="2" customFormat="1" x14ac:dyDescent="0.25">
      <c r="A65" s="2" t="s">
        <v>197</v>
      </c>
      <c r="J65" s="19" t="s">
        <v>195</v>
      </c>
      <c r="K65" s="19" t="s">
        <v>196</v>
      </c>
      <c r="L65" s="2" t="s">
        <v>811</v>
      </c>
    </row>
    <row r="66" spans="1:17" x14ac:dyDescent="0.25">
      <c r="A66" s="5">
        <v>1</v>
      </c>
      <c r="B66" s="6" t="s">
        <v>198</v>
      </c>
      <c r="C66" s="7" t="s">
        <v>199</v>
      </c>
      <c r="D66" s="8" t="s">
        <v>200</v>
      </c>
      <c r="E66" s="9" t="s">
        <v>201</v>
      </c>
      <c r="F66" s="3" t="s">
        <v>202</v>
      </c>
      <c r="G66" s="10" t="s">
        <v>203</v>
      </c>
      <c r="I66" s="26">
        <v>44578</v>
      </c>
      <c r="J66" s="16">
        <f t="shared" ref="J66:J129" si="0">L66/1.1</f>
        <v>4029136.3636363633</v>
      </c>
      <c r="K66" s="16">
        <f t="shared" ref="K66:K129" si="1">J66*10%</f>
        <v>402913.63636363635</v>
      </c>
      <c r="L66" s="17">
        <v>4432050</v>
      </c>
      <c r="N66" s="31" t="s">
        <v>820</v>
      </c>
      <c r="Q66" s="32">
        <f>SUM(L66:L258)</f>
        <v>1662773273</v>
      </c>
    </row>
    <row r="67" spans="1:17" x14ac:dyDescent="0.25">
      <c r="A67" s="5">
        <v>2</v>
      </c>
      <c r="B67" s="6" t="s">
        <v>204</v>
      </c>
      <c r="C67" s="10" t="s">
        <v>205</v>
      </c>
      <c r="D67" s="8" t="s">
        <v>206</v>
      </c>
      <c r="E67" s="9" t="s">
        <v>207</v>
      </c>
      <c r="F67" s="3" t="s">
        <v>208</v>
      </c>
      <c r="G67" s="10" t="s">
        <v>209</v>
      </c>
      <c r="I67" s="26">
        <v>44578</v>
      </c>
      <c r="J67" s="16">
        <f t="shared" si="0"/>
        <v>9908181.8181818165</v>
      </c>
      <c r="K67" s="16">
        <f t="shared" si="1"/>
        <v>990818.18181818165</v>
      </c>
      <c r="L67" s="17">
        <v>10899000</v>
      </c>
      <c r="N67" s="31" t="s">
        <v>195</v>
      </c>
      <c r="Q67" s="32">
        <f>SUM(J66:J258)</f>
        <v>1511612066.3636353</v>
      </c>
    </row>
    <row r="68" spans="1:17" x14ac:dyDescent="0.25">
      <c r="A68" s="5">
        <v>3</v>
      </c>
      <c r="B68" s="6" t="s">
        <v>210</v>
      </c>
      <c r="C68" s="7" t="s">
        <v>211</v>
      </c>
      <c r="D68" s="8" t="s">
        <v>212</v>
      </c>
      <c r="E68" s="3" t="s">
        <v>213</v>
      </c>
      <c r="F68" s="3" t="s">
        <v>208</v>
      </c>
      <c r="G68" s="10" t="s">
        <v>214</v>
      </c>
      <c r="I68" s="26">
        <v>44578</v>
      </c>
      <c r="J68" s="16">
        <f t="shared" si="0"/>
        <v>5617352.7272727266</v>
      </c>
      <c r="K68" s="16">
        <f t="shared" si="1"/>
        <v>561735.27272727271</v>
      </c>
      <c r="L68" s="17">
        <v>6179088</v>
      </c>
      <c r="N68" s="31" t="s">
        <v>196</v>
      </c>
      <c r="Q68" s="32">
        <f>SUM(K66:K258)</f>
        <v>151161206.6363636</v>
      </c>
    </row>
    <row r="69" spans="1:17" x14ac:dyDescent="0.25">
      <c r="A69" s="5">
        <v>4</v>
      </c>
      <c r="B69" s="6" t="s">
        <v>215</v>
      </c>
      <c r="C69" s="7" t="s">
        <v>216</v>
      </c>
      <c r="D69" s="8" t="s">
        <v>217</v>
      </c>
      <c r="E69" s="9" t="s">
        <v>218</v>
      </c>
      <c r="F69" s="3" t="s">
        <v>219</v>
      </c>
      <c r="G69" s="10" t="s">
        <v>220</v>
      </c>
      <c r="I69" s="26">
        <v>44578</v>
      </c>
      <c r="J69" s="16">
        <f t="shared" si="0"/>
        <v>699545.45454545447</v>
      </c>
      <c r="K69" s="16">
        <f t="shared" si="1"/>
        <v>69954.545454545456</v>
      </c>
      <c r="L69" s="17">
        <v>769500</v>
      </c>
      <c r="N69" s="31"/>
      <c r="Q69" s="32"/>
    </row>
    <row r="70" spans="1:17" x14ac:dyDescent="0.25">
      <c r="A70" s="5">
        <v>5</v>
      </c>
      <c r="B70" s="6" t="s">
        <v>221</v>
      </c>
      <c r="C70" s="7" t="s">
        <v>222</v>
      </c>
      <c r="D70" s="8" t="s">
        <v>200</v>
      </c>
      <c r="E70" s="9" t="s">
        <v>201</v>
      </c>
      <c r="F70" s="3" t="s">
        <v>202</v>
      </c>
      <c r="G70" s="10" t="s">
        <v>223</v>
      </c>
      <c r="I70" s="26">
        <v>44578</v>
      </c>
      <c r="J70" s="16">
        <f t="shared" si="0"/>
        <v>11110909.09090909</v>
      </c>
      <c r="K70" s="16">
        <f t="shared" si="1"/>
        <v>1111090.9090909089</v>
      </c>
      <c r="L70" s="17">
        <v>12222000</v>
      </c>
      <c r="N70" s="31" t="s">
        <v>821</v>
      </c>
      <c r="Q70" s="32">
        <f>SUM(L66:L109)</f>
        <v>452512031</v>
      </c>
    </row>
    <row r="71" spans="1:17" x14ac:dyDescent="0.25">
      <c r="A71" s="5">
        <v>6</v>
      </c>
      <c r="B71" s="6" t="s">
        <v>224</v>
      </c>
      <c r="C71" s="7" t="s">
        <v>225</v>
      </c>
      <c r="D71" s="8" t="s">
        <v>226</v>
      </c>
      <c r="E71" s="9" t="s">
        <v>227</v>
      </c>
      <c r="F71" s="3" t="s">
        <v>228</v>
      </c>
      <c r="G71" s="10" t="s">
        <v>229</v>
      </c>
      <c r="I71" s="26">
        <v>44578</v>
      </c>
      <c r="J71" s="16">
        <f t="shared" si="0"/>
        <v>2583188.1818181816</v>
      </c>
      <c r="K71" s="16">
        <f t="shared" si="1"/>
        <v>258318.81818181818</v>
      </c>
      <c r="L71" s="17">
        <v>2841507</v>
      </c>
      <c r="N71" s="31" t="s">
        <v>195</v>
      </c>
      <c r="Q71" s="32">
        <f>SUM(J66:J109)</f>
        <v>411374573.63636351</v>
      </c>
    </row>
    <row r="72" spans="1:17" x14ac:dyDescent="0.25">
      <c r="A72" s="5">
        <v>7</v>
      </c>
      <c r="B72" s="6" t="s">
        <v>230</v>
      </c>
      <c r="C72" s="7" t="s">
        <v>231</v>
      </c>
      <c r="D72" s="27" t="s">
        <v>232</v>
      </c>
      <c r="E72" s="9" t="s">
        <v>233</v>
      </c>
      <c r="F72" s="3" t="s">
        <v>234</v>
      </c>
      <c r="G72" s="10" t="s">
        <v>235</v>
      </c>
      <c r="I72" s="26">
        <v>44578</v>
      </c>
      <c r="J72" s="16">
        <f t="shared" si="0"/>
        <v>1503218.1818181816</v>
      </c>
      <c r="K72" s="16">
        <f t="shared" si="1"/>
        <v>150321.81818181818</v>
      </c>
      <c r="L72" s="17">
        <v>1653540</v>
      </c>
      <c r="N72" s="31" t="s">
        <v>196</v>
      </c>
      <c r="Q72" s="32">
        <f>SUM(K66:K109)</f>
        <v>41137457.36363636</v>
      </c>
    </row>
    <row r="73" spans="1:17" x14ac:dyDescent="0.25">
      <c r="A73" s="5">
        <v>8</v>
      </c>
      <c r="B73" s="6" t="s">
        <v>236</v>
      </c>
      <c r="C73" s="7" t="s">
        <v>237</v>
      </c>
      <c r="D73" s="8" t="s">
        <v>200</v>
      </c>
      <c r="E73" s="9" t="s">
        <v>201</v>
      </c>
      <c r="F73" s="3" t="s">
        <v>202</v>
      </c>
      <c r="G73" s="10" t="s">
        <v>238</v>
      </c>
      <c r="I73" s="26">
        <v>44578</v>
      </c>
      <c r="J73" s="16">
        <f t="shared" si="0"/>
        <v>1644204.5454545454</v>
      </c>
      <c r="K73" s="16">
        <f t="shared" si="1"/>
        <v>164420.45454545456</v>
      </c>
      <c r="L73" s="17">
        <v>1808625</v>
      </c>
      <c r="N73" s="31"/>
      <c r="Q73" s="32"/>
    </row>
    <row r="74" spans="1:17" x14ac:dyDescent="0.25">
      <c r="A74" s="5">
        <v>9</v>
      </c>
      <c r="B74" s="6" t="s">
        <v>239</v>
      </c>
      <c r="C74" s="7" t="s">
        <v>240</v>
      </c>
      <c r="D74" s="8" t="s">
        <v>241</v>
      </c>
      <c r="E74" s="3" t="s">
        <v>242</v>
      </c>
      <c r="F74" s="3" t="s">
        <v>243</v>
      </c>
      <c r="G74" s="10" t="s">
        <v>244</v>
      </c>
      <c r="I74" s="26">
        <v>44578</v>
      </c>
      <c r="J74" s="16">
        <f t="shared" si="0"/>
        <v>21927272.727272727</v>
      </c>
      <c r="K74" s="16">
        <f t="shared" si="1"/>
        <v>2192727.2727272729</v>
      </c>
      <c r="L74" s="17">
        <v>24120000</v>
      </c>
      <c r="N74" s="31" t="s">
        <v>822</v>
      </c>
      <c r="Q74" s="32">
        <f>SUM(L110:L258)</f>
        <v>1210261242</v>
      </c>
    </row>
    <row r="75" spans="1:17" x14ac:dyDescent="0.25">
      <c r="A75" s="5">
        <v>10</v>
      </c>
      <c r="B75" s="6" t="s">
        <v>245</v>
      </c>
      <c r="C75" s="7" t="s">
        <v>246</v>
      </c>
      <c r="D75" s="8" t="s">
        <v>247</v>
      </c>
      <c r="E75" s="9" t="s">
        <v>248</v>
      </c>
      <c r="F75" s="3" t="s">
        <v>249</v>
      </c>
      <c r="G75" s="10" t="s">
        <v>250</v>
      </c>
      <c r="I75" s="26">
        <v>44578</v>
      </c>
      <c r="J75" s="16">
        <f t="shared" si="0"/>
        <v>10963636.363636363</v>
      </c>
      <c r="K75" s="16">
        <f t="shared" si="1"/>
        <v>1096363.6363636365</v>
      </c>
      <c r="L75" s="17">
        <v>12060000</v>
      </c>
      <c r="N75" s="31" t="s">
        <v>195</v>
      </c>
      <c r="Q75" s="32">
        <f>SUM(J110:J258)</f>
        <v>1100237492.7272727</v>
      </c>
    </row>
    <row r="76" spans="1:17" x14ac:dyDescent="0.25">
      <c r="A76" s="5">
        <v>11</v>
      </c>
      <c r="B76" s="6" t="s">
        <v>251</v>
      </c>
      <c r="C76" s="7" t="s">
        <v>252</v>
      </c>
      <c r="D76" s="8" t="s">
        <v>253</v>
      </c>
      <c r="E76" s="9" t="s">
        <v>254</v>
      </c>
      <c r="F76" s="3" t="s">
        <v>255</v>
      </c>
      <c r="G76" s="10" t="s">
        <v>256</v>
      </c>
      <c r="I76" s="26">
        <v>44578</v>
      </c>
      <c r="J76" s="16">
        <f t="shared" si="0"/>
        <v>2680363.6363636362</v>
      </c>
      <c r="K76" s="16">
        <f t="shared" si="1"/>
        <v>268036.36363636365</v>
      </c>
      <c r="L76" s="17">
        <v>2948400</v>
      </c>
      <c r="N76" s="31" t="s">
        <v>196</v>
      </c>
      <c r="Q76" s="32">
        <f>SUM(K110:K258)</f>
        <v>110023749.27272725</v>
      </c>
    </row>
    <row r="77" spans="1:17" x14ac:dyDescent="0.25">
      <c r="A77" s="5">
        <v>12</v>
      </c>
      <c r="B77" s="6" t="s">
        <v>257</v>
      </c>
      <c r="C77" s="7" t="s">
        <v>258</v>
      </c>
      <c r="D77" s="8" t="s">
        <v>200</v>
      </c>
      <c r="E77" s="9" t="s">
        <v>201</v>
      </c>
      <c r="F77" s="3" t="s">
        <v>202</v>
      </c>
      <c r="G77" s="10" t="s">
        <v>259</v>
      </c>
      <c r="I77" s="26">
        <v>44578</v>
      </c>
      <c r="J77" s="16">
        <f t="shared" si="0"/>
        <v>29309318.18181818</v>
      </c>
      <c r="K77" s="16">
        <f t="shared" si="1"/>
        <v>2930931.8181818184</v>
      </c>
      <c r="L77" s="17">
        <v>32240250</v>
      </c>
    </row>
    <row r="78" spans="1:17" x14ac:dyDescent="0.25">
      <c r="A78" s="5">
        <v>13</v>
      </c>
      <c r="B78" s="6" t="s">
        <v>260</v>
      </c>
      <c r="C78" s="7" t="s">
        <v>261</v>
      </c>
      <c r="D78" s="8" t="s">
        <v>206</v>
      </c>
      <c r="E78" s="9" t="s">
        <v>207</v>
      </c>
      <c r="F78" s="3" t="s">
        <v>208</v>
      </c>
      <c r="G78" s="10" t="s">
        <v>262</v>
      </c>
      <c r="I78" s="26">
        <v>44578</v>
      </c>
      <c r="J78" s="16">
        <f t="shared" si="0"/>
        <v>8040882.7272727266</v>
      </c>
      <c r="K78" s="16">
        <f t="shared" si="1"/>
        <v>804088.27272727271</v>
      </c>
      <c r="L78" s="17">
        <v>8844971</v>
      </c>
    </row>
    <row r="79" spans="1:17" x14ac:dyDescent="0.25">
      <c r="A79" s="5">
        <v>14</v>
      </c>
      <c r="B79" s="6" t="s">
        <v>263</v>
      </c>
      <c r="C79" s="7" t="s">
        <v>264</v>
      </c>
      <c r="D79" s="8" t="s">
        <v>206</v>
      </c>
      <c r="E79" s="9" t="s">
        <v>207</v>
      </c>
      <c r="F79" s="3" t="s">
        <v>208</v>
      </c>
      <c r="G79" s="10" t="s">
        <v>265</v>
      </c>
      <c r="I79" s="26">
        <v>44578</v>
      </c>
      <c r="J79" s="16">
        <f t="shared" si="0"/>
        <v>13543069.09090909</v>
      </c>
      <c r="K79" s="16">
        <f t="shared" si="1"/>
        <v>1354306.9090909092</v>
      </c>
      <c r="L79" s="17">
        <v>14897376</v>
      </c>
    </row>
    <row r="80" spans="1:17" x14ac:dyDescent="0.25">
      <c r="A80" s="5">
        <v>15</v>
      </c>
      <c r="B80" s="6" t="s">
        <v>266</v>
      </c>
      <c r="C80" s="7" t="s">
        <v>267</v>
      </c>
      <c r="D80" s="8" t="s">
        <v>212</v>
      </c>
      <c r="E80" s="3" t="s">
        <v>213</v>
      </c>
      <c r="F80" s="3" t="s">
        <v>208</v>
      </c>
      <c r="G80" s="10" t="s">
        <v>268</v>
      </c>
      <c r="I80" s="26">
        <v>44578</v>
      </c>
      <c r="J80" s="16">
        <f t="shared" si="0"/>
        <v>1330625.4545454544</v>
      </c>
      <c r="K80" s="16">
        <f t="shared" si="1"/>
        <v>133062.54545454544</v>
      </c>
      <c r="L80" s="17">
        <v>1463688</v>
      </c>
    </row>
    <row r="81" spans="1:12" x14ac:dyDescent="0.25">
      <c r="A81" s="5">
        <v>16</v>
      </c>
      <c r="B81" s="6" t="s">
        <v>269</v>
      </c>
      <c r="C81" s="7" t="s">
        <v>270</v>
      </c>
      <c r="D81" s="8" t="s">
        <v>253</v>
      </c>
      <c r="E81" s="9" t="s">
        <v>254</v>
      </c>
      <c r="F81" s="3" t="s">
        <v>255</v>
      </c>
      <c r="G81" s="10" t="s">
        <v>271</v>
      </c>
      <c r="I81" s="26">
        <v>44578</v>
      </c>
      <c r="J81" s="16">
        <f t="shared" si="0"/>
        <v>2474181.8181818179</v>
      </c>
      <c r="K81" s="16">
        <f t="shared" si="1"/>
        <v>247418.18181818179</v>
      </c>
      <c r="L81" s="17">
        <v>2721600</v>
      </c>
    </row>
    <row r="82" spans="1:12" x14ac:dyDescent="0.25">
      <c r="A82" s="5">
        <v>17</v>
      </c>
      <c r="B82" s="6" t="s">
        <v>272</v>
      </c>
      <c r="C82" s="7" t="s">
        <v>273</v>
      </c>
      <c r="D82" s="8" t="s">
        <v>200</v>
      </c>
      <c r="E82" s="9" t="s">
        <v>201</v>
      </c>
      <c r="F82" s="3" t="s">
        <v>202</v>
      </c>
      <c r="G82" s="10" t="s">
        <v>274</v>
      </c>
      <c r="I82" s="26">
        <v>44578</v>
      </c>
      <c r="J82" s="16">
        <f t="shared" si="0"/>
        <v>25783863.636363633</v>
      </c>
      <c r="K82" s="16">
        <f t="shared" si="1"/>
        <v>2578386.3636363633</v>
      </c>
      <c r="L82" s="17">
        <v>28362250</v>
      </c>
    </row>
    <row r="83" spans="1:12" x14ac:dyDescent="0.25">
      <c r="A83" s="5">
        <v>18</v>
      </c>
      <c r="B83" s="6" t="s">
        <v>275</v>
      </c>
      <c r="C83" s="7" t="s">
        <v>276</v>
      </c>
      <c r="D83" s="8" t="s">
        <v>277</v>
      </c>
      <c r="E83" s="9" t="s">
        <v>278</v>
      </c>
      <c r="F83" s="3" t="s">
        <v>208</v>
      </c>
      <c r="G83" s="10" t="s">
        <v>279</v>
      </c>
      <c r="I83" s="26">
        <v>44578</v>
      </c>
      <c r="J83" s="16">
        <f t="shared" si="0"/>
        <v>515454.54545454541</v>
      </c>
      <c r="K83" s="16">
        <f t="shared" si="1"/>
        <v>51545.454545454544</v>
      </c>
      <c r="L83" s="17">
        <v>567000</v>
      </c>
    </row>
    <row r="84" spans="1:12" x14ac:dyDescent="0.25">
      <c r="A84" s="5">
        <v>19</v>
      </c>
      <c r="B84" s="6" t="s">
        <v>280</v>
      </c>
      <c r="C84" s="7" t="s">
        <v>281</v>
      </c>
      <c r="D84" s="8" t="s">
        <v>282</v>
      </c>
      <c r="E84" s="9" t="s">
        <v>283</v>
      </c>
      <c r="F84" s="3" t="s">
        <v>284</v>
      </c>
      <c r="G84" s="10" t="s">
        <v>285</v>
      </c>
      <c r="I84" s="26">
        <v>44578</v>
      </c>
      <c r="J84" s="16">
        <f t="shared" si="0"/>
        <v>359345.45454545453</v>
      </c>
      <c r="K84" s="16">
        <f t="shared" si="1"/>
        <v>35934.545454545456</v>
      </c>
      <c r="L84" s="17">
        <v>395280</v>
      </c>
    </row>
    <row r="85" spans="1:12" x14ac:dyDescent="0.25">
      <c r="A85" s="5">
        <v>20</v>
      </c>
      <c r="B85" s="6" t="s">
        <v>286</v>
      </c>
      <c r="C85" s="7" t="s">
        <v>287</v>
      </c>
      <c r="D85" s="8" t="s">
        <v>200</v>
      </c>
      <c r="E85" s="9" t="s">
        <v>201</v>
      </c>
      <c r="F85" s="3" t="s">
        <v>202</v>
      </c>
      <c r="G85" s="10" t="s">
        <v>288</v>
      </c>
      <c r="I85" s="26">
        <v>44578</v>
      </c>
      <c r="J85" s="16">
        <f t="shared" si="0"/>
        <v>10538181.818181816</v>
      </c>
      <c r="K85" s="16">
        <f t="shared" si="1"/>
        <v>1053818.1818181816</v>
      </c>
      <c r="L85" s="17">
        <v>11592000</v>
      </c>
    </row>
    <row r="86" spans="1:12" x14ac:dyDescent="0.25">
      <c r="A86" s="5">
        <v>21</v>
      </c>
      <c r="B86" s="6" t="s">
        <v>289</v>
      </c>
      <c r="C86" s="7" t="s">
        <v>290</v>
      </c>
      <c r="D86" s="8" t="s">
        <v>200</v>
      </c>
      <c r="E86" s="9" t="s">
        <v>201</v>
      </c>
      <c r="F86" s="3" t="s">
        <v>202</v>
      </c>
      <c r="G86" s="10" t="s">
        <v>291</v>
      </c>
      <c r="I86" s="26">
        <v>44580</v>
      </c>
      <c r="J86" s="16">
        <f t="shared" si="0"/>
        <v>4749818.1818181816</v>
      </c>
      <c r="K86" s="16">
        <f t="shared" si="1"/>
        <v>474981.81818181818</v>
      </c>
      <c r="L86" s="17">
        <v>5224800</v>
      </c>
    </row>
    <row r="87" spans="1:12" x14ac:dyDescent="0.25">
      <c r="A87" s="5">
        <v>22</v>
      </c>
      <c r="B87" s="6" t="s">
        <v>292</v>
      </c>
      <c r="C87" s="7" t="s">
        <v>293</v>
      </c>
      <c r="D87" s="8" t="s">
        <v>241</v>
      </c>
      <c r="E87" s="3" t="s">
        <v>242</v>
      </c>
      <c r="F87" s="3" t="s">
        <v>243</v>
      </c>
      <c r="G87" s="10" t="s">
        <v>294</v>
      </c>
      <c r="I87" s="26">
        <v>44580</v>
      </c>
      <c r="J87" s="16">
        <f t="shared" si="0"/>
        <v>32890909.09090909</v>
      </c>
      <c r="K87" s="16">
        <f t="shared" si="1"/>
        <v>3289090.9090909092</v>
      </c>
      <c r="L87" s="17">
        <v>36180000</v>
      </c>
    </row>
    <row r="88" spans="1:12" x14ac:dyDescent="0.25">
      <c r="A88" s="5">
        <v>23</v>
      </c>
      <c r="B88" s="6" t="s">
        <v>295</v>
      </c>
      <c r="C88" s="7" t="s">
        <v>296</v>
      </c>
      <c r="D88" s="8" t="s">
        <v>200</v>
      </c>
      <c r="E88" s="9" t="s">
        <v>201</v>
      </c>
      <c r="F88" s="3" t="s">
        <v>202</v>
      </c>
      <c r="G88" s="10" t="s">
        <v>297</v>
      </c>
      <c r="I88" s="26">
        <v>44580</v>
      </c>
      <c r="J88" s="16">
        <f t="shared" si="0"/>
        <v>34384636.36363636</v>
      </c>
      <c r="K88" s="16">
        <f t="shared" si="1"/>
        <v>3438463.6363636362</v>
      </c>
      <c r="L88" s="17">
        <v>37823100</v>
      </c>
    </row>
    <row r="89" spans="1:12" x14ac:dyDescent="0.25">
      <c r="A89" s="5">
        <v>24</v>
      </c>
      <c r="B89" s="6" t="s">
        <v>298</v>
      </c>
      <c r="C89" s="7" t="s">
        <v>299</v>
      </c>
      <c r="D89" s="8" t="s">
        <v>241</v>
      </c>
      <c r="E89" s="3" t="s">
        <v>242</v>
      </c>
      <c r="F89" s="3" t="s">
        <v>243</v>
      </c>
      <c r="G89" s="10" t="s">
        <v>300</v>
      </c>
      <c r="I89" s="26">
        <v>44581</v>
      </c>
      <c r="J89" s="16">
        <f t="shared" si="0"/>
        <v>1832727.2727272725</v>
      </c>
      <c r="K89" s="16">
        <f t="shared" si="1"/>
        <v>183272.72727272726</v>
      </c>
      <c r="L89" s="17">
        <v>2016000</v>
      </c>
    </row>
    <row r="90" spans="1:12" x14ac:dyDescent="0.25">
      <c r="A90" s="5">
        <v>25</v>
      </c>
      <c r="B90" s="6" t="s">
        <v>301</v>
      </c>
      <c r="C90" s="7" t="s">
        <v>302</v>
      </c>
      <c r="D90" s="8" t="s">
        <v>200</v>
      </c>
      <c r="E90" s="9" t="s">
        <v>201</v>
      </c>
      <c r="F90" s="3" t="s">
        <v>202</v>
      </c>
      <c r="G90" s="10" t="s">
        <v>303</v>
      </c>
      <c r="I90" s="26">
        <v>44581</v>
      </c>
      <c r="J90" s="16">
        <f t="shared" si="0"/>
        <v>5331136.3636363633</v>
      </c>
      <c r="K90" s="16">
        <f t="shared" si="1"/>
        <v>533113.63636363635</v>
      </c>
      <c r="L90" s="17">
        <v>5864250</v>
      </c>
    </row>
    <row r="91" spans="1:12" x14ac:dyDescent="0.25">
      <c r="A91" s="5">
        <v>26</v>
      </c>
      <c r="B91" s="6" t="s">
        <v>304</v>
      </c>
      <c r="C91" s="7" t="s">
        <v>305</v>
      </c>
      <c r="D91" s="8" t="s">
        <v>277</v>
      </c>
      <c r="E91" s="9" t="s">
        <v>278</v>
      </c>
      <c r="F91" s="3" t="s">
        <v>208</v>
      </c>
      <c r="G91" s="10" t="s">
        <v>306</v>
      </c>
      <c r="I91" s="26">
        <v>44583</v>
      </c>
      <c r="J91" s="16">
        <f t="shared" si="0"/>
        <v>670909.09090909082</v>
      </c>
      <c r="K91" s="16">
        <f t="shared" si="1"/>
        <v>67090.909090909088</v>
      </c>
      <c r="L91" s="17">
        <v>738000</v>
      </c>
    </row>
    <row r="92" spans="1:12" x14ac:dyDescent="0.25">
      <c r="A92" s="5">
        <v>27</v>
      </c>
      <c r="B92" s="6" t="s">
        <v>307</v>
      </c>
      <c r="C92" s="7" t="s">
        <v>308</v>
      </c>
      <c r="D92" s="8" t="s">
        <v>247</v>
      </c>
      <c r="E92" s="9" t="s">
        <v>248</v>
      </c>
      <c r="F92" s="3" t="s">
        <v>249</v>
      </c>
      <c r="G92" s="10" t="s">
        <v>309</v>
      </c>
      <c r="I92" s="26">
        <v>44585</v>
      </c>
      <c r="J92" s="16">
        <f t="shared" si="0"/>
        <v>10963636.363636363</v>
      </c>
      <c r="K92" s="16">
        <f t="shared" si="1"/>
        <v>1096363.6363636365</v>
      </c>
      <c r="L92" s="17">
        <v>12060000</v>
      </c>
    </row>
    <row r="93" spans="1:12" x14ac:dyDescent="0.25">
      <c r="A93" s="5">
        <v>28</v>
      </c>
      <c r="B93" s="6" t="s">
        <v>310</v>
      </c>
      <c r="C93" s="7" t="s">
        <v>311</v>
      </c>
      <c r="D93" s="8" t="s">
        <v>212</v>
      </c>
      <c r="E93" s="3" t="s">
        <v>213</v>
      </c>
      <c r="F93" s="3" t="s">
        <v>208</v>
      </c>
      <c r="G93" s="10" t="s">
        <v>312</v>
      </c>
      <c r="I93" s="26">
        <v>44586</v>
      </c>
      <c r="J93" s="16">
        <f t="shared" si="0"/>
        <v>6542874.5454545449</v>
      </c>
      <c r="K93" s="16">
        <f t="shared" si="1"/>
        <v>654287.45454545459</v>
      </c>
      <c r="L93" s="17">
        <v>7197162</v>
      </c>
    </row>
    <row r="94" spans="1:12" x14ac:dyDescent="0.25">
      <c r="A94" s="5">
        <v>29</v>
      </c>
      <c r="B94" s="6" t="s">
        <v>313</v>
      </c>
      <c r="C94" s="7" t="s">
        <v>314</v>
      </c>
      <c r="D94" s="8" t="s">
        <v>200</v>
      </c>
      <c r="E94" s="9" t="s">
        <v>201</v>
      </c>
      <c r="F94" s="3" t="s">
        <v>202</v>
      </c>
      <c r="G94" s="10" t="s">
        <v>315</v>
      </c>
      <c r="I94" s="26">
        <v>44587</v>
      </c>
      <c r="J94" s="16">
        <f t="shared" si="0"/>
        <v>16110818.18181818</v>
      </c>
      <c r="K94" s="16">
        <f t="shared" si="1"/>
        <v>1611081.8181818181</v>
      </c>
      <c r="L94" s="17">
        <v>17721900</v>
      </c>
    </row>
    <row r="95" spans="1:12" x14ac:dyDescent="0.25">
      <c r="A95" s="5">
        <v>30</v>
      </c>
      <c r="B95" s="6" t="s">
        <v>316</v>
      </c>
      <c r="C95" s="7" t="s">
        <v>317</v>
      </c>
      <c r="D95" s="8" t="s">
        <v>206</v>
      </c>
      <c r="E95" s="9" t="s">
        <v>207</v>
      </c>
      <c r="F95" s="3" t="s">
        <v>208</v>
      </c>
      <c r="G95" s="10" t="s">
        <v>318</v>
      </c>
      <c r="I95" s="26">
        <v>44587</v>
      </c>
      <c r="J95" s="16">
        <f t="shared" si="0"/>
        <v>9623203.6363636348</v>
      </c>
      <c r="K95" s="16">
        <f t="shared" si="1"/>
        <v>962320.36363636353</v>
      </c>
      <c r="L95" s="17">
        <v>10585524</v>
      </c>
    </row>
    <row r="96" spans="1:12" x14ac:dyDescent="0.25">
      <c r="A96" s="5">
        <v>31</v>
      </c>
      <c r="B96" s="6" t="s">
        <v>319</v>
      </c>
      <c r="C96" s="7" t="s">
        <v>320</v>
      </c>
      <c r="D96" s="8" t="s">
        <v>206</v>
      </c>
      <c r="E96" s="9" t="s">
        <v>207</v>
      </c>
      <c r="F96" s="3" t="s">
        <v>208</v>
      </c>
      <c r="G96" s="10" t="s">
        <v>321</v>
      </c>
      <c r="I96" s="26">
        <v>44588</v>
      </c>
      <c r="J96" s="16">
        <f t="shared" si="0"/>
        <v>17266658.18181818</v>
      </c>
      <c r="K96" s="16">
        <f t="shared" si="1"/>
        <v>1726665.8181818181</v>
      </c>
      <c r="L96" s="17">
        <v>18993324</v>
      </c>
    </row>
    <row r="97" spans="1:12" x14ac:dyDescent="0.25">
      <c r="A97" s="5">
        <v>32</v>
      </c>
      <c r="B97" s="6" t="s">
        <v>322</v>
      </c>
      <c r="C97" s="7" t="s">
        <v>323</v>
      </c>
      <c r="D97" s="8" t="s">
        <v>212</v>
      </c>
      <c r="E97" s="3" t="s">
        <v>213</v>
      </c>
      <c r="F97" s="3" t="s">
        <v>208</v>
      </c>
      <c r="G97" s="10" t="s">
        <v>324</v>
      </c>
      <c r="I97" s="26">
        <v>44588</v>
      </c>
      <c r="J97" s="16">
        <f t="shared" si="0"/>
        <v>15550775.454545453</v>
      </c>
      <c r="K97" s="16">
        <f t="shared" si="1"/>
        <v>1555077.5454545454</v>
      </c>
      <c r="L97" s="17">
        <v>17105853</v>
      </c>
    </row>
    <row r="98" spans="1:12" x14ac:dyDescent="0.25">
      <c r="A98" s="5">
        <v>33</v>
      </c>
      <c r="B98" s="6" t="s">
        <v>325</v>
      </c>
      <c r="C98" s="7" t="s">
        <v>326</v>
      </c>
      <c r="D98" s="8" t="s">
        <v>277</v>
      </c>
      <c r="E98" s="9" t="s">
        <v>278</v>
      </c>
      <c r="F98" s="3" t="s">
        <v>208</v>
      </c>
      <c r="G98" s="10" t="s">
        <v>327</v>
      </c>
      <c r="I98" s="26">
        <v>44588</v>
      </c>
      <c r="J98" s="16">
        <f t="shared" si="0"/>
        <v>3690654.5454545449</v>
      </c>
      <c r="K98" s="16">
        <f t="shared" si="1"/>
        <v>369065.45454545453</v>
      </c>
      <c r="L98" s="17">
        <v>4059720</v>
      </c>
    </row>
    <row r="99" spans="1:12" x14ac:dyDescent="0.25">
      <c r="A99" s="5">
        <v>34</v>
      </c>
      <c r="B99" s="6" t="s">
        <v>328</v>
      </c>
      <c r="C99" s="7" t="s">
        <v>329</v>
      </c>
      <c r="D99" s="8" t="s">
        <v>253</v>
      </c>
      <c r="E99" s="9" t="s">
        <v>254</v>
      </c>
      <c r="F99" s="3" t="s">
        <v>255</v>
      </c>
      <c r="G99" s="10" t="s">
        <v>330</v>
      </c>
      <c r="I99" s="26">
        <v>44589</v>
      </c>
      <c r="J99" s="16">
        <f t="shared" si="0"/>
        <v>2886545.4545454541</v>
      </c>
      <c r="K99" s="16">
        <f t="shared" si="1"/>
        <v>288654.54545454541</v>
      </c>
      <c r="L99" s="17">
        <v>3175200</v>
      </c>
    </row>
    <row r="100" spans="1:12" x14ac:dyDescent="0.25">
      <c r="A100" s="5">
        <v>35</v>
      </c>
      <c r="B100" s="6" t="s">
        <v>331</v>
      </c>
      <c r="C100" s="7" t="s">
        <v>332</v>
      </c>
      <c r="D100" s="8" t="s">
        <v>212</v>
      </c>
      <c r="E100" s="3" t="s">
        <v>213</v>
      </c>
      <c r="F100" s="3" t="s">
        <v>208</v>
      </c>
      <c r="G100" s="10" t="s">
        <v>333</v>
      </c>
      <c r="I100" s="26">
        <v>44589</v>
      </c>
      <c r="J100" s="16">
        <f t="shared" si="0"/>
        <v>1708363.6363636362</v>
      </c>
      <c r="K100" s="16">
        <f t="shared" si="1"/>
        <v>170836.36363636365</v>
      </c>
      <c r="L100" s="17">
        <v>1879200</v>
      </c>
    </row>
    <row r="101" spans="1:12" x14ac:dyDescent="0.25">
      <c r="A101" s="5">
        <v>36</v>
      </c>
      <c r="B101" s="6" t="s">
        <v>334</v>
      </c>
      <c r="C101" s="7" t="s">
        <v>335</v>
      </c>
      <c r="D101" s="8" t="s">
        <v>206</v>
      </c>
      <c r="E101" s="9" t="s">
        <v>207</v>
      </c>
      <c r="F101" s="3" t="s">
        <v>208</v>
      </c>
      <c r="G101" s="10" t="s">
        <v>336</v>
      </c>
      <c r="I101" s="26">
        <v>44589</v>
      </c>
      <c r="J101" s="16">
        <f t="shared" si="0"/>
        <v>1868399.9999999998</v>
      </c>
      <c r="K101" s="16">
        <f t="shared" si="1"/>
        <v>186840</v>
      </c>
      <c r="L101" s="17">
        <v>2055240</v>
      </c>
    </row>
    <row r="102" spans="1:12" x14ac:dyDescent="0.25">
      <c r="A102" s="5">
        <v>37</v>
      </c>
      <c r="B102" s="6" t="s">
        <v>337</v>
      </c>
      <c r="C102" s="7" t="s">
        <v>338</v>
      </c>
      <c r="D102" s="8" t="s">
        <v>339</v>
      </c>
      <c r="E102" s="9" t="s">
        <v>340</v>
      </c>
      <c r="F102" s="3" t="s">
        <v>341</v>
      </c>
      <c r="G102" s="10" t="s">
        <v>342</v>
      </c>
      <c r="I102" s="26">
        <v>44589</v>
      </c>
      <c r="J102" s="16">
        <f t="shared" si="0"/>
        <v>139909.09090909091</v>
      </c>
      <c r="K102" s="16">
        <f t="shared" si="1"/>
        <v>13990.909090909092</v>
      </c>
      <c r="L102" s="17">
        <v>153900</v>
      </c>
    </row>
    <row r="103" spans="1:12" x14ac:dyDescent="0.25">
      <c r="A103" s="5">
        <v>38</v>
      </c>
      <c r="B103" s="6" t="s">
        <v>343</v>
      </c>
      <c r="C103" s="7" t="s">
        <v>344</v>
      </c>
      <c r="D103" s="8" t="s">
        <v>212</v>
      </c>
      <c r="E103" s="3" t="s">
        <v>213</v>
      </c>
      <c r="F103" s="3" t="s">
        <v>208</v>
      </c>
      <c r="G103" s="10" t="s">
        <v>345</v>
      </c>
      <c r="I103" s="26">
        <v>44592</v>
      </c>
      <c r="J103" s="16">
        <f t="shared" si="0"/>
        <v>7887973.6363636358</v>
      </c>
      <c r="K103" s="16">
        <f t="shared" si="1"/>
        <v>788797.36363636365</v>
      </c>
      <c r="L103" s="17">
        <v>8676771</v>
      </c>
    </row>
    <row r="104" spans="1:12" x14ac:dyDescent="0.25">
      <c r="A104" s="5">
        <v>39</v>
      </c>
      <c r="B104" s="6" t="s">
        <v>346</v>
      </c>
      <c r="C104" s="7" t="s">
        <v>347</v>
      </c>
      <c r="D104" s="8" t="s">
        <v>206</v>
      </c>
      <c r="E104" s="9" t="s">
        <v>207</v>
      </c>
      <c r="F104" s="3" t="s">
        <v>208</v>
      </c>
      <c r="G104" s="10" t="s">
        <v>348</v>
      </c>
      <c r="I104" s="26">
        <v>44592</v>
      </c>
      <c r="J104" s="16">
        <f t="shared" si="0"/>
        <v>6692269.0909090908</v>
      </c>
      <c r="K104" s="16">
        <f t="shared" si="1"/>
        <v>669226.90909090918</v>
      </c>
      <c r="L104" s="17">
        <v>7361496</v>
      </c>
    </row>
    <row r="105" spans="1:12" x14ac:dyDescent="0.25">
      <c r="A105" s="5">
        <v>40</v>
      </c>
      <c r="B105" s="6" t="s">
        <v>349</v>
      </c>
      <c r="C105" s="7" t="s">
        <v>350</v>
      </c>
      <c r="D105" s="8" t="s">
        <v>200</v>
      </c>
      <c r="E105" s="9" t="s">
        <v>201</v>
      </c>
      <c r="F105" s="3" t="s">
        <v>202</v>
      </c>
      <c r="G105" s="10" t="s">
        <v>351</v>
      </c>
      <c r="I105" s="26">
        <v>44592</v>
      </c>
      <c r="J105" s="16">
        <f t="shared" si="0"/>
        <v>51081545.454545453</v>
      </c>
      <c r="K105" s="16">
        <f t="shared" si="1"/>
        <v>5108154.5454545459</v>
      </c>
      <c r="L105" s="17">
        <v>56189700</v>
      </c>
    </row>
    <row r="106" spans="1:12" x14ac:dyDescent="0.25">
      <c r="A106" s="5">
        <v>41</v>
      </c>
      <c r="B106" s="6" t="s">
        <v>352</v>
      </c>
      <c r="C106" s="7" t="s">
        <v>353</v>
      </c>
      <c r="D106" s="8" t="s">
        <v>212</v>
      </c>
      <c r="E106" s="3" t="s">
        <v>213</v>
      </c>
      <c r="F106" s="3" t="s">
        <v>208</v>
      </c>
      <c r="G106" s="10" t="s">
        <v>354</v>
      </c>
      <c r="I106" s="26">
        <v>44592</v>
      </c>
      <c r="J106" s="16">
        <f t="shared" si="0"/>
        <v>4423554.5454545449</v>
      </c>
      <c r="K106" s="16">
        <f t="shared" si="1"/>
        <v>442355.45454545453</v>
      </c>
      <c r="L106" s="17">
        <v>4865910</v>
      </c>
    </row>
    <row r="107" spans="1:12" x14ac:dyDescent="0.25">
      <c r="A107" s="5">
        <v>42</v>
      </c>
      <c r="B107" s="6" t="s">
        <v>355</v>
      </c>
      <c r="C107" s="7" t="s">
        <v>356</v>
      </c>
      <c r="D107" s="8" t="s">
        <v>357</v>
      </c>
      <c r="E107" s="9" t="s">
        <v>358</v>
      </c>
      <c r="F107" s="3" t="s">
        <v>208</v>
      </c>
      <c r="G107" s="10" t="s">
        <v>359</v>
      </c>
      <c r="I107" s="26">
        <v>44592</v>
      </c>
      <c r="J107" s="16">
        <f t="shared" si="0"/>
        <v>1272727.2727272727</v>
      </c>
      <c r="K107" s="16">
        <f t="shared" si="1"/>
        <v>127272.72727272728</v>
      </c>
      <c r="L107" s="17">
        <v>1400000</v>
      </c>
    </row>
    <row r="108" spans="1:12" x14ac:dyDescent="0.25">
      <c r="A108" s="5">
        <v>43</v>
      </c>
      <c r="B108" s="6" t="s">
        <v>360</v>
      </c>
      <c r="C108" s="7" t="s">
        <v>361</v>
      </c>
      <c r="D108" s="8" t="s">
        <v>206</v>
      </c>
      <c r="E108" s="9" t="s">
        <v>207</v>
      </c>
      <c r="F108" s="3" t="s">
        <v>208</v>
      </c>
      <c r="G108" s="10" t="s">
        <v>362</v>
      </c>
      <c r="I108" s="26">
        <v>44592</v>
      </c>
      <c r="J108" s="16">
        <f t="shared" si="0"/>
        <v>6337461.8181818174</v>
      </c>
      <c r="K108" s="16">
        <f t="shared" si="1"/>
        <v>633746.18181818177</v>
      </c>
      <c r="L108" s="17">
        <v>6971208</v>
      </c>
    </row>
    <row r="109" spans="1:12" x14ac:dyDescent="0.25">
      <c r="A109" s="11">
        <v>44</v>
      </c>
      <c r="B109" s="6" t="s">
        <v>363</v>
      </c>
      <c r="C109" s="7" t="s">
        <v>364</v>
      </c>
      <c r="D109" s="8" t="s">
        <v>226</v>
      </c>
      <c r="E109" s="9" t="s">
        <v>227</v>
      </c>
      <c r="F109" s="3" t="s">
        <v>228</v>
      </c>
      <c r="G109" s="30" t="s">
        <v>365</v>
      </c>
      <c r="I109" s="26">
        <v>44592</v>
      </c>
      <c r="J109" s="16">
        <f>L109/1.1</f>
        <v>2905134.5454545454</v>
      </c>
      <c r="K109" s="16">
        <f>J109*10%</f>
        <v>290513.45454545453</v>
      </c>
      <c r="L109" s="17">
        <v>3195648</v>
      </c>
    </row>
    <row r="110" spans="1:12" x14ac:dyDescent="0.25">
      <c r="A110" s="11">
        <v>45</v>
      </c>
      <c r="B110" s="6" t="s">
        <v>366</v>
      </c>
      <c r="C110" s="7" t="s">
        <v>367</v>
      </c>
      <c r="D110" s="8"/>
      <c r="E110" s="9" t="s">
        <v>368</v>
      </c>
      <c r="F110" s="3" t="s">
        <v>369</v>
      </c>
      <c r="G110" s="8"/>
      <c r="I110" s="26">
        <v>44563</v>
      </c>
      <c r="J110" s="16">
        <f t="shared" si="0"/>
        <v>340909.09090909088</v>
      </c>
      <c r="K110" s="16">
        <f t="shared" si="1"/>
        <v>34090.909090909088</v>
      </c>
      <c r="L110" s="17">
        <v>375000</v>
      </c>
    </row>
    <row r="111" spans="1:12" x14ac:dyDescent="0.25">
      <c r="A111" s="11">
        <v>46</v>
      </c>
      <c r="B111" s="6" t="s">
        <v>370</v>
      </c>
      <c r="C111" s="7" t="s">
        <v>371</v>
      </c>
      <c r="D111" s="8"/>
      <c r="E111" s="9" t="s">
        <v>372</v>
      </c>
      <c r="F111" s="3" t="s">
        <v>369</v>
      </c>
      <c r="G111" s="8"/>
      <c r="I111" s="26">
        <v>44563</v>
      </c>
      <c r="J111" s="16">
        <f t="shared" si="0"/>
        <v>7651636.3636363633</v>
      </c>
      <c r="K111" s="16">
        <f t="shared" si="1"/>
        <v>765163.63636363635</v>
      </c>
      <c r="L111" s="17">
        <f>1207500+6037500+1171800</f>
        <v>8416800</v>
      </c>
    </row>
    <row r="112" spans="1:12" x14ac:dyDescent="0.25">
      <c r="A112" s="11">
        <v>47</v>
      </c>
      <c r="B112" s="6" t="s">
        <v>373</v>
      </c>
      <c r="C112" s="7" t="s">
        <v>374</v>
      </c>
      <c r="D112" s="8"/>
      <c r="E112" s="9" t="s">
        <v>375</v>
      </c>
      <c r="F112" s="3" t="s">
        <v>376</v>
      </c>
      <c r="G112" s="8"/>
      <c r="I112" s="26">
        <v>44563</v>
      </c>
      <c r="J112" s="16">
        <f t="shared" si="0"/>
        <v>11436250</v>
      </c>
      <c r="K112" s="16">
        <f t="shared" si="1"/>
        <v>1143625</v>
      </c>
      <c r="L112" s="17">
        <f>6646500+981750+4951625</f>
        <v>12579875</v>
      </c>
    </row>
    <row r="113" spans="1:12" x14ac:dyDescent="0.25">
      <c r="A113" s="11">
        <v>48</v>
      </c>
      <c r="B113" s="6" t="s">
        <v>377</v>
      </c>
      <c r="C113" s="7" t="s">
        <v>378</v>
      </c>
      <c r="D113" s="8"/>
      <c r="E113" s="9" t="s">
        <v>379</v>
      </c>
      <c r="F113" s="3" t="s">
        <v>369</v>
      </c>
      <c r="G113" s="8"/>
      <c r="I113" s="26">
        <v>44564</v>
      </c>
      <c r="J113" s="16">
        <f t="shared" si="0"/>
        <v>14917954.545454545</v>
      </c>
      <c r="K113" s="16">
        <f t="shared" si="1"/>
        <v>1491795.4545454546</v>
      </c>
      <c r="L113" s="17">
        <f>2016000+9089325+5304425</f>
        <v>16409750</v>
      </c>
    </row>
    <row r="114" spans="1:12" x14ac:dyDescent="0.25">
      <c r="A114" s="11">
        <v>49</v>
      </c>
      <c r="B114" s="6" t="s">
        <v>380</v>
      </c>
      <c r="C114" s="7" t="s">
        <v>381</v>
      </c>
      <c r="D114" s="8"/>
      <c r="E114" s="9" t="s">
        <v>382</v>
      </c>
      <c r="F114" s="3" t="s">
        <v>383</v>
      </c>
      <c r="G114" s="8"/>
      <c r="I114" s="26">
        <v>44564</v>
      </c>
      <c r="J114" s="16">
        <f t="shared" si="0"/>
        <v>2454545.4545454541</v>
      </c>
      <c r="K114" s="16">
        <f t="shared" si="1"/>
        <v>245454.54545454541</v>
      </c>
      <c r="L114" s="17">
        <v>2700000</v>
      </c>
    </row>
    <row r="115" spans="1:12" x14ac:dyDescent="0.25">
      <c r="A115" s="11">
        <v>50</v>
      </c>
      <c r="B115" s="6" t="s">
        <v>384</v>
      </c>
      <c r="C115" s="7" t="s">
        <v>385</v>
      </c>
      <c r="D115" s="8"/>
      <c r="E115" s="9" t="s">
        <v>386</v>
      </c>
      <c r="F115" s="3" t="s">
        <v>387</v>
      </c>
      <c r="G115" s="8"/>
      <c r="I115" s="26">
        <v>44564</v>
      </c>
      <c r="J115" s="16">
        <f t="shared" si="0"/>
        <v>8942400</v>
      </c>
      <c r="K115" s="16">
        <f t="shared" si="1"/>
        <v>894240</v>
      </c>
      <c r="L115" s="17">
        <f>810000+2430000+6596640</f>
        <v>9836640</v>
      </c>
    </row>
    <row r="116" spans="1:12" x14ac:dyDescent="0.25">
      <c r="A116" s="11">
        <v>51</v>
      </c>
      <c r="B116" s="6" t="s">
        <v>388</v>
      </c>
      <c r="C116" s="7" t="s">
        <v>389</v>
      </c>
      <c r="D116" s="8"/>
      <c r="E116" s="9" t="s">
        <v>390</v>
      </c>
      <c r="F116" s="3" t="s">
        <v>234</v>
      </c>
      <c r="G116" s="8"/>
      <c r="I116" s="26">
        <v>44564</v>
      </c>
      <c r="J116" s="16">
        <f t="shared" si="0"/>
        <v>41235403.636363633</v>
      </c>
      <c r="K116" s="16">
        <f t="shared" si="1"/>
        <v>4123540.3636363633</v>
      </c>
      <c r="L116" s="17">
        <f>16939488+24497856+3921600</f>
        <v>45358944</v>
      </c>
    </row>
    <row r="117" spans="1:12" x14ac:dyDescent="0.25">
      <c r="A117" s="11">
        <v>52</v>
      </c>
      <c r="B117" s="6" t="s">
        <v>391</v>
      </c>
      <c r="C117" s="7" t="s">
        <v>392</v>
      </c>
      <c r="D117" s="8"/>
      <c r="E117" s="9" t="s">
        <v>393</v>
      </c>
      <c r="F117" s="3" t="s">
        <v>394</v>
      </c>
      <c r="G117" s="8"/>
      <c r="I117" s="26">
        <v>44564</v>
      </c>
      <c r="J117" s="16">
        <f t="shared" si="0"/>
        <v>14461134.545454545</v>
      </c>
      <c r="K117" s="16">
        <f t="shared" si="1"/>
        <v>1446113.4545454546</v>
      </c>
      <c r="L117" s="17">
        <f>3219840+8257032+4430376</f>
        <v>15907248</v>
      </c>
    </row>
    <row r="118" spans="1:12" x14ac:dyDescent="0.25">
      <c r="A118" s="11">
        <v>53</v>
      </c>
      <c r="B118" s="6" t="s">
        <v>395</v>
      </c>
      <c r="C118" s="7" t="s">
        <v>396</v>
      </c>
      <c r="D118" s="8"/>
      <c r="E118" s="3" t="s">
        <v>397</v>
      </c>
      <c r="F118" s="3" t="s">
        <v>394</v>
      </c>
      <c r="G118" s="8"/>
      <c r="I118" s="28">
        <v>44564</v>
      </c>
      <c r="J118" s="16">
        <f t="shared" si="0"/>
        <v>15214963.636363635</v>
      </c>
      <c r="K118" s="16">
        <f t="shared" si="1"/>
        <v>1521496.3636363635</v>
      </c>
      <c r="L118" s="17">
        <f>7374156+2352960+7009344</f>
        <v>16736460</v>
      </c>
    </row>
    <row r="119" spans="1:12" x14ac:dyDescent="0.25">
      <c r="A119" s="11">
        <v>54</v>
      </c>
      <c r="B119" s="6" t="s">
        <v>398</v>
      </c>
      <c r="C119" s="7" t="s">
        <v>399</v>
      </c>
      <c r="D119" s="8"/>
      <c r="E119" s="9" t="s">
        <v>400</v>
      </c>
      <c r="F119" s="3" t="s">
        <v>401</v>
      </c>
      <c r="G119" s="8"/>
      <c r="I119" s="26">
        <v>44564</v>
      </c>
      <c r="J119" s="16">
        <f t="shared" si="0"/>
        <v>250909.09090909088</v>
      </c>
      <c r="K119" s="16">
        <f t="shared" si="1"/>
        <v>25090.909090909088</v>
      </c>
      <c r="L119" s="17">
        <v>276000</v>
      </c>
    </row>
    <row r="120" spans="1:12" x14ac:dyDescent="0.25">
      <c r="A120" s="11">
        <v>55</v>
      </c>
      <c r="B120" s="6" t="s">
        <v>402</v>
      </c>
      <c r="C120" s="7" t="s">
        <v>403</v>
      </c>
      <c r="D120" s="8"/>
      <c r="E120" s="9" t="s">
        <v>404</v>
      </c>
      <c r="F120" s="3" t="s">
        <v>202</v>
      </c>
      <c r="G120" s="8"/>
      <c r="I120" s="26">
        <v>44564</v>
      </c>
      <c r="J120" s="16">
        <f t="shared" si="0"/>
        <v>39427500</v>
      </c>
      <c r="K120" s="16">
        <f t="shared" si="1"/>
        <v>3942750</v>
      </c>
      <c r="L120" s="17">
        <f>34690600+5544000+3135650</f>
        <v>43370250</v>
      </c>
    </row>
    <row r="121" spans="1:12" x14ac:dyDescent="0.25">
      <c r="A121" s="11">
        <v>56</v>
      </c>
      <c r="B121" s="6" t="s">
        <v>405</v>
      </c>
      <c r="C121" s="7" t="s">
        <v>406</v>
      </c>
      <c r="D121" s="8"/>
      <c r="E121" s="12" t="s">
        <v>407</v>
      </c>
      <c r="F121" s="3" t="s">
        <v>394</v>
      </c>
      <c r="G121" s="8"/>
      <c r="I121" s="26">
        <v>44564</v>
      </c>
      <c r="J121" s="16">
        <f t="shared" si="0"/>
        <v>5932636.3636363633</v>
      </c>
      <c r="K121" s="16">
        <f t="shared" si="1"/>
        <v>593263.63636363635</v>
      </c>
      <c r="L121" s="17">
        <f>1613520+3032640+1879740</f>
        <v>6525900</v>
      </c>
    </row>
    <row r="122" spans="1:12" x14ac:dyDescent="0.25">
      <c r="A122" s="11">
        <v>57</v>
      </c>
      <c r="B122" s="6" t="s">
        <v>408</v>
      </c>
      <c r="C122" s="7" t="s">
        <v>409</v>
      </c>
      <c r="D122" s="8"/>
      <c r="E122" s="9" t="s">
        <v>410</v>
      </c>
      <c r="F122" s="3" t="s">
        <v>411</v>
      </c>
      <c r="G122" s="8"/>
      <c r="I122" s="26">
        <v>44565</v>
      </c>
      <c r="J122" s="16">
        <f t="shared" si="0"/>
        <v>2841818.1818181816</v>
      </c>
      <c r="K122" s="16">
        <f t="shared" si="1"/>
        <v>284181.81818181818</v>
      </c>
      <c r="L122" s="17">
        <f>1470000+1656000</f>
        <v>3126000</v>
      </c>
    </row>
    <row r="123" spans="1:12" x14ac:dyDescent="0.25">
      <c r="A123" s="11">
        <v>58</v>
      </c>
      <c r="B123" s="6" t="s">
        <v>412</v>
      </c>
      <c r="C123" s="7" t="s">
        <v>413</v>
      </c>
      <c r="D123" s="8"/>
      <c r="E123" s="9" t="s">
        <v>414</v>
      </c>
      <c r="F123" s="3" t="s">
        <v>415</v>
      </c>
      <c r="G123" s="8"/>
      <c r="I123" s="26">
        <v>44565</v>
      </c>
      <c r="J123" s="16">
        <f t="shared" si="0"/>
        <v>1063190.9090909089</v>
      </c>
      <c r="K123" s="16">
        <f t="shared" si="1"/>
        <v>106319.0909090909</v>
      </c>
      <c r="L123" s="17">
        <v>1169510</v>
      </c>
    </row>
    <row r="124" spans="1:12" x14ac:dyDescent="0.25">
      <c r="A124" s="11">
        <v>59</v>
      </c>
      <c r="B124" s="6" t="s">
        <v>416</v>
      </c>
      <c r="C124" s="7" t="s">
        <v>417</v>
      </c>
      <c r="D124" s="8"/>
      <c r="E124" s="9" t="s">
        <v>418</v>
      </c>
      <c r="F124" s="3" t="s">
        <v>419</v>
      </c>
      <c r="G124" s="8"/>
      <c r="I124" s="26">
        <v>44565</v>
      </c>
      <c r="J124" s="16">
        <f t="shared" si="0"/>
        <v>11914667.272727272</v>
      </c>
      <c r="K124" s="16">
        <f t="shared" si="1"/>
        <v>1191466.7272727273</v>
      </c>
      <c r="L124" s="17">
        <f>10060815+49305+2996014</f>
        <v>13106134</v>
      </c>
    </row>
    <row r="125" spans="1:12" x14ac:dyDescent="0.25">
      <c r="A125" s="11">
        <v>60</v>
      </c>
      <c r="B125" s="6" t="s">
        <v>420</v>
      </c>
      <c r="C125" s="7" t="s">
        <v>421</v>
      </c>
      <c r="D125" s="8"/>
      <c r="E125" s="9" t="s">
        <v>422</v>
      </c>
      <c r="F125" s="3" t="s">
        <v>369</v>
      </c>
      <c r="G125" s="8"/>
      <c r="I125" s="26">
        <v>44566</v>
      </c>
      <c r="J125" s="16">
        <f t="shared" si="0"/>
        <v>8343602.7272727266</v>
      </c>
      <c r="K125" s="16">
        <f t="shared" si="1"/>
        <v>834360.27272727271</v>
      </c>
      <c r="L125" s="17">
        <f>1929900+4200000+3048063</f>
        <v>9177963</v>
      </c>
    </row>
    <row r="126" spans="1:12" x14ac:dyDescent="0.25">
      <c r="A126" s="11">
        <v>61</v>
      </c>
      <c r="B126" s="6" t="s">
        <v>423</v>
      </c>
      <c r="C126" s="7" t="s">
        <v>424</v>
      </c>
      <c r="D126" s="8"/>
      <c r="E126" s="9" t="s">
        <v>425</v>
      </c>
      <c r="F126" s="3" t="s">
        <v>426</v>
      </c>
      <c r="G126" s="8"/>
      <c r="I126" s="26">
        <v>44566</v>
      </c>
      <c r="J126" s="16">
        <f t="shared" si="0"/>
        <v>14775454.545454545</v>
      </c>
      <c r="K126" s="16">
        <f t="shared" si="1"/>
        <v>1477545.4545454546</v>
      </c>
      <c r="L126" s="17">
        <f>3753000+12500000</f>
        <v>16253000</v>
      </c>
    </row>
    <row r="127" spans="1:12" x14ac:dyDescent="0.25">
      <c r="A127" s="11">
        <v>62</v>
      </c>
      <c r="B127" s="6" t="s">
        <v>427</v>
      </c>
      <c r="C127" s="7" t="s">
        <v>428</v>
      </c>
      <c r="D127" s="8"/>
      <c r="E127" s="9" t="s">
        <v>429</v>
      </c>
      <c r="F127" s="3" t="s">
        <v>234</v>
      </c>
      <c r="G127" s="8"/>
      <c r="I127" s="26">
        <v>44566</v>
      </c>
      <c r="J127" s="16">
        <f t="shared" si="0"/>
        <v>2369945.4545454541</v>
      </c>
      <c r="K127" s="16">
        <f t="shared" si="1"/>
        <v>236994.54545454541</v>
      </c>
      <c r="L127" s="17">
        <f>1193940+1413000</f>
        <v>2606940</v>
      </c>
    </row>
    <row r="128" spans="1:12" x14ac:dyDescent="0.25">
      <c r="A128" s="11">
        <v>63</v>
      </c>
      <c r="B128" s="6" t="s">
        <v>430</v>
      </c>
      <c r="C128" s="7" t="s">
        <v>431</v>
      </c>
      <c r="D128" s="8"/>
      <c r="E128" s="9" t="s">
        <v>418</v>
      </c>
      <c r="F128" s="3" t="s">
        <v>419</v>
      </c>
      <c r="G128" s="8"/>
      <c r="I128" s="26">
        <v>44567</v>
      </c>
      <c r="J128" s="16">
        <f t="shared" si="0"/>
        <v>10955036.363636363</v>
      </c>
      <c r="K128" s="16">
        <f t="shared" si="1"/>
        <v>1095503.6363636365</v>
      </c>
      <c r="L128" s="17">
        <f>4334688+2415080+5300772</f>
        <v>12050540</v>
      </c>
    </row>
    <row r="129" spans="1:12" x14ac:dyDescent="0.25">
      <c r="A129" s="11">
        <v>64</v>
      </c>
      <c r="B129" s="6" t="s">
        <v>432</v>
      </c>
      <c r="C129" s="7" t="s">
        <v>433</v>
      </c>
      <c r="D129" s="8"/>
      <c r="E129" s="9" t="s">
        <v>390</v>
      </c>
      <c r="F129" s="3" t="s">
        <v>234</v>
      </c>
      <c r="G129" s="8"/>
      <c r="I129" s="26">
        <v>44567</v>
      </c>
      <c r="J129" s="16">
        <f t="shared" si="0"/>
        <v>11475840</v>
      </c>
      <c r="K129" s="16">
        <f t="shared" si="1"/>
        <v>1147584</v>
      </c>
      <c r="L129" s="17">
        <f>1898880+9436608+1287936</f>
        <v>12623424</v>
      </c>
    </row>
    <row r="130" spans="1:12" x14ac:dyDescent="0.25">
      <c r="A130" s="11">
        <v>65</v>
      </c>
      <c r="B130" s="6" t="s">
        <v>434</v>
      </c>
      <c r="C130" s="7" t="s">
        <v>435</v>
      </c>
      <c r="D130" s="8"/>
      <c r="E130" s="9" t="s">
        <v>436</v>
      </c>
      <c r="F130" s="3" t="s">
        <v>401</v>
      </c>
      <c r="G130" s="8"/>
      <c r="I130" s="26">
        <v>44567</v>
      </c>
      <c r="J130" s="16">
        <f t="shared" ref="J130:J193" si="2">L130/1.1</f>
        <v>5972113.6363636358</v>
      </c>
      <c r="K130" s="16">
        <f t="shared" ref="K130:K193" si="3">J130*10%</f>
        <v>597211.36363636365</v>
      </c>
      <c r="L130" s="17">
        <f>2071125+2929500+1568700</f>
        <v>6569325</v>
      </c>
    </row>
    <row r="131" spans="1:12" x14ac:dyDescent="0.25">
      <c r="A131" s="11">
        <v>66</v>
      </c>
      <c r="B131" s="6" t="s">
        <v>437</v>
      </c>
      <c r="C131" s="7" t="s">
        <v>438</v>
      </c>
      <c r="D131" s="8"/>
      <c r="E131" s="9" t="s">
        <v>439</v>
      </c>
      <c r="F131" s="3" t="s">
        <v>426</v>
      </c>
      <c r="G131" s="8"/>
      <c r="I131" s="26">
        <v>44567</v>
      </c>
      <c r="J131" s="16">
        <f t="shared" si="2"/>
        <v>116818.18181818181</v>
      </c>
      <c r="K131" s="16">
        <f t="shared" si="3"/>
        <v>11681.818181818182</v>
      </c>
      <c r="L131" s="17">
        <v>128500</v>
      </c>
    </row>
    <row r="132" spans="1:12" x14ac:dyDescent="0.25">
      <c r="A132" s="11">
        <v>67</v>
      </c>
      <c r="B132" s="6" t="s">
        <v>440</v>
      </c>
      <c r="C132" s="7" t="s">
        <v>441</v>
      </c>
      <c r="D132" s="8"/>
      <c r="E132" s="9" t="s">
        <v>442</v>
      </c>
      <c r="F132" s="3" t="s">
        <v>401</v>
      </c>
      <c r="G132" s="8"/>
      <c r="I132" s="26">
        <v>44567</v>
      </c>
      <c r="J132" s="16">
        <f t="shared" si="2"/>
        <v>10045000</v>
      </c>
      <c r="K132" s="16">
        <f t="shared" si="3"/>
        <v>1004500</v>
      </c>
      <c r="L132" s="17">
        <f>5127500+1260000+4662000</f>
        <v>11049500</v>
      </c>
    </row>
    <row r="133" spans="1:12" x14ac:dyDescent="0.25">
      <c r="A133" s="11">
        <v>68</v>
      </c>
      <c r="B133" s="6" t="s">
        <v>443</v>
      </c>
      <c r="C133" s="7" t="s">
        <v>444</v>
      </c>
      <c r="D133" s="8"/>
      <c r="E133" s="9" t="s">
        <v>445</v>
      </c>
      <c r="F133" s="3" t="s">
        <v>446</v>
      </c>
      <c r="G133" s="8"/>
      <c r="I133" s="26">
        <v>44567</v>
      </c>
      <c r="J133" s="16">
        <f t="shared" si="2"/>
        <v>3188554.5454545454</v>
      </c>
      <c r="K133" s="16">
        <f t="shared" si="3"/>
        <v>318855.45454545459</v>
      </c>
      <c r="L133" s="17">
        <f>334800+2943650+228960</f>
        <v>3507410</v>
      </c>
    </row>
    <row r="134" spans="1:12" x14ac:dyDescent="0.25">
      <c r="A134" s="11">
        <v>69</v>
      </c>
      <c r="B134" s="6" t="s">
        <v>447</v>
      </c>
      <c r="C134" s="7" t="s">
        <v>448</v>
      </c>
      <c r="D134" s="8"/>
      <c r="E134" s="9" t="s">
        <v>449</v>
      </c>
      <c r="F134" s="3" t="s">
        <v>446</v>
      </c>
      <c r="G134" s="8"/>
      <c r="I134" s="26">
        <v>44567</v>
      </c>
      <c r="J134" s="16">
        <f t="shared" si="2"/>
        <v>11406805.454545453</v>
      </c>
      <c r="K134" s="16">
        <f t="shared" si="3"/>
        <v>1140680.5454545454</v>
      </c>
      <c r="L134" s="17">
        <f>7979510+2368784+2199192</f>
        <v>12547486</v>
      </c>
    </row>
    <row r="135" spans="1:12" x14ac:dyDescent="0.25">
      <c r="A135" s="11">
        <v>70</v>
      </c>
      <c r="B135" s="6" t="s">
        <v>450</v>
      </c>
      <c r="C135" s="7" t="s">
        <v>451</v>
      </c>
      <c r="D135" s="8"/>
      <c r="E135" s="9" t="s">
        <v>452</v>
      </c>
      <c r="F135" s="3" t="s">
        <v>401</v>
      </c>
      <c r="G135" s="8"/>
      <c r="I135" s="26">
        <v>44567</v>
      </c>
      <c r="J135" s="16">
        <f t="shared" si="2"/>
        <v>2018454.5454545452</v>
      </c>
      <c r="K135" s="16">
        <f t="shared" si="3"/>
        <v>201845.45454545453</v>
      </c>
      <c r="L135" s="17">
        <f>1995300+225000</f>
        <v>2220300</v>
      </c>
    </row>
    <row r="136" spans="1:12" x14ac:dyDescent="0.25">
      <c r="A136" s="11">
        <v>71</v>
      </c>
      <c r="B136" s="6" t="s">
        <v>453</v>
      </c>
      <c r="C136" s="7" t="s">
        <v>454</v>
      </c>
      <c r="D136" s="8"/>
      <c r="E136" s="9" t="s">
        <v>418</v>
      </c>
      <c r="F136" s="3" t="s">
        <v>219</v>
      </c>
      <c r="G136" s="8"/>
      <c r="I136" s="26">
        <v>44568</v>
      </c>
      <c r="J136" s="16">
        <f t="shared" si="2"/>
        <v>2482036.3636363633</v>
      </c>
      <c r="K136" s="16">
        <f t="shared" si="3"/>
        <v>248203.63636363635</v>
      </c>
      <c r="L136" s="17">
        <f>777600+1555200+397440</f>
        <v>2730240</v>
      </c>
    </row>
    <row r="137" spans="1:12" x14ac:dyDescent="0.25">
      <c r="A137" s="11">
        <v>72</v>
      </c>
      <c r="B137" s="6" t="s">
        <v>455</v>
      </c>
      <c r="C137" s="7" t="s">
        <v>456</v>
      </c>
      <c r="D137" s="8"/>
      <c r="E137" s="9" t="s">
        <v>457</v>
      </c>
      <c r="F137" s="3" t="s">
        <v>458</v>
      </c>
      <c r="G137" s="8"/>
      <c r="I137" s="26">
        <v>44568</v>
      </c>
      <c r="J137" s="16">
        <f t="shared" si="2"/>
        <v>1576148.1818181816</v>
      </c>
      <c r="K137" s="16">
        <f t="shared" si="3"/>
        <v>157614.81818181818</v>
      </c>
      <c r="L137" s="17">
        <v>1733763</v>
      </c>
    </row>
    <row r="138" spans="1:12" x14ac:dyDescent="0.25">
      <c r="A138" s="11">
        <v>73</v>
      </c>
      <c r="B138" s="6" t="s">
        <v>459</v>
      </c>
      <c r="C138" s="7" t="s">
        <v>460</v>
      </c>
      <c r="D138" s="8"/>
      <c r="E138" s="3" t="s">
        <v>461</v>
      </c>
      <c r="F138" s="3" t="s">
        <v>462</v>
      </c>
      <c r="G138" s="8"/>
      <c r="I138" s="28">
        <v>44569</v>
      </c>
      <c r="J138" s="16">
        <f t="shared" si="2"/>
        <v>3843081.8181818179</v>
      </c>
      <c r="K138" s="16">
        <f t="shared" si="3"/>
        <v>384308.18181818182</v>
      </c>
      <c r="L138" s="17">
        <f>2352240+1166400+708750</f>
        <v>4227390</v>
      </c>
    </row>
    <row r="139" spans="1:12" x14ac:dyDescent="0.25">
      <c r="A139" s="11">
        <v>74</v>
      </c>
      <c r="B139" s="6" t="s">
        <v>463</v>
      </c>
      <c r="C139" s="7" t="s">
        <v>464</v>
      </c>
      <c r="D139" s="8"/>
      <c r="E139" s="9" t="s">
        <v>386</v>
      </c>
      <c r="F139" s="3" t="s">
        <v>387</v>
      </c>
      <c r="G139" s="8"/>
      <c r="I139" s="26">
        <v>44569</v>
      </c>
      <c r="J139" s="16">
        <f t="shared" si="2"/>
        <v>981818.18181818177</v>
      </c>
      <c r="K139" s="16">
        <f t="shared" si="3"/>
        <v>98181.818181818177</v>
      </c>
      <c r="L139" s="17">
        <f>432000+648000</f>
        <v>1080000</v>
      </c>
    </row>
    <row r="140" spans="1:12" x14ac:dyDescent="0.25">
      <c r="A140" s="11">
        <v>75</v>
      </c>
      <c r="B140" s="6" t="s">
        <v>465</v>
      </c>
      <c r="C140" s="7" t="s">
        <v>466</v>
      </c>
      <c r="D140" s="8"/>
      <c r="E140" s="9" t="s">
        <v>467</v>
      </c>
      <c r="F140" s="3" t="s">
        <v>468</v>
      </c>
      <c r="G140" s="8"/>
      <c r="I140" s="26">
        <v>44569</v>
      </c>
      <c r="J140" s="16">
        <f t="shared" si="2"/>
        <v>8498954.5454545449</v>
      </c>
      <c r="K140" s="16">
        <f t="shared" si="3"/>
        <v>849895.45454545459</v>
      </c>
      <c r="L140" s="17">
        <f>3573675+1355725+4419450</f>
        <v>9348850</v>
      </c>
    </row>
    <row r="141" spans="1:12" x14ac:dyDescent="0.25">
      <c r="A141" s="11">
        <v>76</v>
      </c>
      <c r="B141" s="6" t="s">
        <v>469</v>
      </c>
      <c r="C141" s="7" t="s">
        <v>470</v>
      </c>
      <c r="D141" s="8"/>
      <c r="E141" s="9" t="s">
        <v>471</v>
      </c>
      <c r="F141" s="3" t="s">
        <v>472</v>
      </c>
      <c r="G141" s="8"/>
      <c r="I141" s="26">
        <v>44569</v>
      </c>
      <c r="J141" s="16">
        <f t="shared" si="2"/>
        <v>9708218.1818181816</v>
      </c>
      <c r="K141" s="16">
        <f t="shared" si="3"/>
        <v>970821.81818181823</v>
      </c>
      <c r="L141" s="17">
        <f>3032640+6577200+1069200</f>
        <v>10679040</v>
      </c>
    </row>
    <row r="142" spans="1:12" x14ac:dyDescent="0.25">
      <c r="A142" s="11">
        <v>77</v>
      </c>
      <c r="B142" s="6" t="s">
        <v>473</v>
      </c>
      <c r="C142" s="7" t="s">
        <v>474</v>
      </c>
      <c r="D142" s="8"/>
      <c r="E142" s="9" t="s">
        <v>475</v>
      </c>
      <c r="F142" s="3" t="s">
        <v>401</v>
      </c>
      <c r="G142" s="8"/>
      <c r="I142" s="26">
        <v>44568</v>
      </c>
      <c r="J142" s="16">
        <f t="shared" si="2"/>
        <v>2239727.2727272725</v>
      </c>
      <c r="K142" s="16">
        <f t="shared" si="3"/>
        <v>223972.72727272726</v>
      </c>
      <c r="L142" s="17">
        <f>895700+1055000+513000</f>
        <v>2463700</v>
      </c>
    </row>
    <row r="143" spans="1:12" x14ac:dyDescent="0.25">
      <c r="A143" s="11">
        <v>78</v>
      </c>
      <c r="B143" s="6" t="s">
        <v>476</v>
      </c>
      <c r="C143" s="7" t="s">
        <v>477</v>
      </c>
      <c r="D143" s="8"/>
      <c r="E143" s="9" t="s">
        <v>478</v>
      </c>
      <c r="F143" s="3" t="s">
        <v>479</v>
      </c>
      <c r="G143" s="8"/>
      <c r="I143" s="26">
        <v>44569</v>
      </c>
      <c r="J143" s="16">
        <f t="shared" si="2"/>
        <v>3771818.1818181816</v>
      </c>
      <c r="K143" s="16">
        <f t="shared" si="3"/>
        <v>377181.81818181818</v>
      </c>
      <c r="L143" s="17">
        <f>699840+2664000+785160</f>
        <v>4149000</v>
      </c>
    </row>
    <row r="144" spans="1:12" x14ac:dyDescent="0.25">
      <c r="A144" s="11">
        <v>79</v>
      </c>
      <c r="B144" s="6" t="s">
        <v>480</v>
      </c>
      <c r="C144" s="7" t="s">
        <v>481</v>
      </c>
      <c r="D144" s="8"/>
      <c r="E144" s="9" t="s">
        <v>482</v>
      </c>
      <c r="F144" s="3" t="s">
        <v>483</v>
      </c>
      <c r="G144" s="8"/>
      <c r="I144" s="26">
        <v>44569</v>
      </c>
      <c r="J144" s="16">
        <f t="shared" si="2"/>
        <v>535500</v>
      </c>
      <c r="K144" s="16">
        <f t="shared" si="3"/>
        <v>53550</v>
      </c>
      <c r="L144" s="17">
        <v>589050</v>
      </c>
    </row>
    <row r="145" spans="1:12" x14ac:dyDescent="0.25">
      <c r="A145" s="11">
        <v>80</v>
      </c>
      <c r="B145" s="6" t="s">
        <v>484</v>
      </c>
      <c r="C145" s="7" t="s">
        <v>485</v>
      </c>
      <c r="D145" s="8"/>
      <c r="E145" s="9" t="s">
        <v>486</v>
      </c>
      <c r="F145" s="3" t="s">
        <v>208</v>
      </c>
      <c r="G145" s="8"/>
      <c r="I145" s="26">
        <v>44569</v>
      </c>
      <c r="J145" s="16">
        <f t="shared" si="2"/>
        <v>1443272.7272727271</v>
      </c>
      <c r="K145" s="16">
        <f t="shared" si="3"/>
        <v>144327.27272727271</v>
      </c>
      <c r="L145" s="17">
        <v>1587600</v>
      </c>
    </row>
    <row r="146" spans="1:12" x14ac:dyDescent="0.25">
      <c r="A146" s="11">
        <v>81</v>
      </c>
      <c r="B146" s="6" t="s">
        <v>487</v>
      </c>
      <c r="C146" s="7" t="s">
        <v>488</v>
      </c>
      <c r="D146" s="8"/>
      <c r="E146" s="9" t="s">
        <v>422</v>
      </c>
      <c r="F146" s="3" t="s">
        <v>369</v>
      </c>
      <c r="G146" s="8"/>
      <c r="I146" s="26">
        <v>44571</v>
      </c>
      <c r="J146" s="16">
        <f t="shared" si="2"/>
        <v>8282590.9090909082</v>
      </c>
      <c r="K146" s="16">
        <f t="shared" si="3"/>
        <v>828259.09090909082</v>
      </c>
      <c r="L146" s="17">
        <f>1134000+4026750+3950100</f>
        <v>9110850</v>
      </c>
    </row>
    <row r="147" spans="1:12" x14ac:dyDescent="0.25">
      <c r="A147" s="11">
        <v>82</v>
      </c>
      <c r="B147" s="6" t="s">
        <v>489</v>
      </c>
      <c r="C147" s="7" t="s">
        <v>490</v>
      </c>
      <c r="D147" s="8"/>
      <c r="E147" s="9" t="s">
        <v>422</v>
      </c>
      <c r="F147" s="3" t="s">
        <v>369</v>
      </c>
      <c r="G147" s="8"/>
      <c r="I147" s="26">
        <v>44571</v>
      </c>
      <c r="J147" s="16">
        <f t="shared" si="2"/>
        <v>18315340.909090906</v>
      </c>
      <c r="K147" s="16">
        <f t="shared" si="3"/>
        <v>1831534.0909090908</v>
      </c>
      <c r="L147" s="17">
        <f>3876600+15136275+1134000</f>
        <v>20146875</v>
      </c>
    </row>
    <row r="148" spans="1:12" x14ac:dyDescent="0.25">
      <c r="A148" s="11">
        <v>83</v>
      </c>
      <c r="B148" s="6" t="s">
        <v>491</v>
      </c>
      <c r="C148" s="7" t="s">
        <v>492</v>
      </c>
      <c r="D148" s="8"/>
      <c r="E148" s="9" t="s">
        <v>493</v>
      </c>
      <c r="F148" s="3" t="s">
        <v>369</v>
      </c>
      <c r="G148" s="8"/>
      <c r="I148" s="26">
        <v>44571</v>
      </c>
      <c r="J148" s="16">
        <f t="shared" si="2"/>
        <v>36473818.18181818</v>
      </c>
      <c r="K148" s="16">
        <f t="shared" si="3"/>
        <v>3647381.8181818184</v>
      </c>
      <c r="L148" s="17">
        <f>2268000+33754000+4099200</f>
        <v>40121200</v>
      </c>
    </row>
    <row r="149" spans="1:12" x14ac:dyDescent="0.25">
      <c r="A149" s="11">
        <v>84</v>
      </c>
      <c r="B149" s="6" t="s">
        <v>494</v>
      </c>
      <c r="C149" s="7" t="s">
        <v>495</v>
      </c>
      <c r="D149" s="8"/>
      <c r="E149" s="3" t="s">
        <v>496</v>
      </c>
      <c r="F149" s="3" t="s">
        <v>401</v>
      </c>
      <c r="G149" s="8"/>
      <c r="I149" s="28">
        <v>44571</v>
      </c>
      <c r="J149" s="16">
        <f t="shared" si="2"/>
        <v>212272.72727272726</v>
      </c>
      <c r="K149" s="16">
        <f t="shared" si="3"/>
        <v>21227.272727272728</v>
      </c>
      <c r="L149" s="17">
        <v>233500</v>
      </c>
    </row>
    <row r="150" spans="1:12" x14ac:dyDescent="0.25">
      <c r="A150" s="11">
        <v>85</v>
      </c>
      <c r="B150" s="6" t="s">
        <v>497</v>
      </c>
      <c r="C150" s="7" t="s">
        <v>498</v>
      </c>
      <c r="D150" s="8"/>
      <c r="E150" s="3" t="s">
        <v>499</v>
      </c>
      <c r="F150" s="3" t="s">
        <v>500</v>
      </c>
      <c r="G150" s="8"/>
      <c r="I150" s="28">
        <v>44571</v>
      </c>
      <c r="J150" s="16">
        <f t="shared" si="2"/>
        <v>9199090.9090909082</v>
      </c>
      <c r="K150" s="16">
        <f t="shared" si="3"/>
        <v>919909.09090909082</v>
      </c>
      <c r="L150" s="17">
        <f>7875000+2244000</f>
        <v>10119000</v>
      </c>
    </row>
    <row r="151" spans="1:12" x14ac:dyDescent="0.25">
      <c r="A151" s="11">
        <v>86</v>
      </c>
      <c r="B151" s="6" t="s">
        <v>501</v>
      </c>
      <c r="C151" s="7" t="s">
        <v>502</v>
      </c>
      <c r="D151" s="8"/>
      <c r="E151" s="9" t="s">
        <v>418</v>
      </c>
      <c r="F151" s="3" t="s">
        <v>341</v>
      </c>
      <c r="G151" s="8"/>
      <c r="I151" s="26">
        <v>44571</v>
      </c>
      <c r="J151" s="16">
        <f t="shared" si="2"/>
        <v>13142181.818181816</v>
      </c>
      <c r="K151" s="16">
        <f t="shared" si="3"/>
        <v>1314218.1818181816</v>
      </c>
      <c r="L151" s="17">
        <f>1108800+7257600+6090000</f>
        <v>14456400</v>
      </c>
    </row>
    <row r="152" spans="1:12" x14ac:dyDescent="0.25">
      <c r="A152" s="11">
        <v>87</v>
      </c>
      <c r="B152" s="6" t="s">
        <v>503</v>
      </c>
      <c r="C152" s="7" t="s">
        <v>504</v>
      </c>
      <c r="D152" s="8"/>
      <c r="E152" s="9" t="s">
        <v>505</v>
      </c>
      <c r="F152" s="3" t="s">
        <v>401</v>
      </c>
      <c r="G152" s="8"/>
      <c r="I152" s="26">
        <v>44571</v>
      </c>
      <c r="J152" s="16">
        <f t="shared" si="2"/>
        <v>4070372.7272727271</v>
      </c>
      <c r="K152" s="16">
        <f t="shared" si="3"/>
        <v>407037.27272727271</v>
      </c>
      <c r="L152" s="17">
        <f>3025890+1451520</f>
        <v>4477410</v>
      </c>
    </row>
    <row r="153" spans="1:12" x14ac:dyDescent="0.25">
      <c r="A153" s="11">
        <v>88</v>
      </c>
      <c r="B153" s="6" t="s">
        <v>506</v>
      </c>
      <c r="C153" s="7" t="s">
        <v>507</v>
      </c>
      <c r="D153" s="8"/>
      <c r="E153" s="9" t="s">
        <v>508</v>
      </c>
      <c r="F153" s="3" t="s">
        <v>446</v>
      </c>
      <c r="G153" s="8"/>
      <c r="I153" s="26">
        <v>44571</v>
      </c>
      <c r="J153" s="16">
        <f t="shared" si="2"/>
        <v>6774610.9090909082</v>
      </c>
      <c r="K153" s="16">
        <f t="shared" si="3"/>
        <v>677461.09090909082</v>
      </c>
      <c r="L153" s="17">
        <f>1416936+3083616+2951520</f>
        <v>7452072</v>
      </c>
    </row>
    <row r="154" spans="1:12" x14ac:dyDescent="0.25">
      <c r="A154" s="11">
        <v>89</v>
      </c>
      <c r="B154" s="6" t="s">
        <v>509</v>
      </c>
      <c r="C154" s="7" t="s">
        <v>510</v>
      </c>
      <c r="D154" s="8"/>
      <c r="E154" s="9" t="s">
        <v>511</v>
      </c>
      <c r="F154" s="3" t="s">
        <v>512</v>
      </c>
      <c r="G154" s="8"/>
      <c r="I154" s="26">
        <v>44571</v>
      </c>
      <c r="J154" s="16">
        <f t="shared" si="2"/>
        <v>797527.27272727271</v>
      </c>
      <c r="K154" s="16">
        <f t="shared" si="3"/>
        <v>79752.727272727279</v>
      </c>
      <c r="L154" s="17">
        <f>224600+652680</f>
        <v>877280</v>
      </c>
    </row>
    <row r="155" spans="1:12" x14ac:dyDescent="0.25">
      <c r="A155" s="11">
        <v>90</v>
      </c>
      <c r="B155" s="6" t="s">
        <v>513</v>
      </c>
      <c r="C155" s="7" t="s">
        <v>514</v>
      </c>
      <c r="D155" s="8"/>
      <c r="E155" s="9" t="s">
        <v>515</v>
      </c>
      <c r="F155" s="3" t="s">
        <v>472</v>
      </c>
      <c r="G155" s="8"/>
      <c r="I155" s="26">
        <v>44585</v>
      </c>
      <c r="J155" s="16">
        <f t="shared" si="2"/>
        <v>9292281.8181818184</v>
      </c>
      <c r="K155" s="16">
        <f t="shared" si="3"/>
        <v>929228.18181818188</v>
      </c>
      <c r="L155" s="17">
        <f>7251150+2970360</f>
        <v>10221510</v>
      </c>
    </row>
    <row r="156" spans="1:12" x14ac:dyDescent="0.25">
      <c r="A156" s="11">
        <v>91</v>
      </c>
      <c r="B156" s="6" t="s">
        <v>516</v>
      </c>
      <c r="C156" s="7" t="s">
        <v>517</v>
      </c>
      <c r="D156" s="8"/>
      <c r="E156" s="9" t="s">
        <v>518</v>
      </c>
      <c r="F156" s="3" t="s">
        <v>519</v>
      </c>
      <c r="G156" s="8"/>
      <c r="I156" s="26">
        <v>44572</v>
      </c>
      <c r="J156" s="16">
        <f t="shared" si="2"/>
        <v>5227549.0909090908</v>
      </c>
      <c r="K156" s="16">
        <f t="shared" si="3"/>
        <v>522754.90909090912</v>
      </c>
      <c r="L156" s="17">
        <f>3075360+2674944</f>
        <v>5750304</v>
      </c>
    </row>
    <row r="157" spans="1:12" x14ac:dyDescent="0.25">
      <c r="A157" s="11">
        <v>92</v>
      </c>
      <c r="B157" s="6" t="s">
        <v>520</v>
      </c>
      <c r="C157" s="7" t="s">
        <v>521</v>
      </c>
      <c r="D157" s="8"/>
      <c r="E157" s="9" t="s">
        <v>522</v>
      </c>
      <c r="F157" s="3" t="s">
        <v>284</v>
      </c>
      <c r="G157" s="8"/>
      <c r="I157" s="26">
        <v>44572</v>
      </c>
      <c r="J157" s="16">
        <f t="shared" si="2"/>
        <v>994122.72727272718</v>
      </c>
      <c r="K157" s="16">
        <f t="shared" si="3"/>
        <v>99412.272727272721</v>
      </c>
      <c r="L157" s="17">
        <f>254375+839160</f>
        <v>1093535</v>
      </c>
    </row>
    <row r="158" spans="1:12" x14ac:dyDescent="0.25">
      <c r="A158" s="11">
        <v>93</v>
      </c>
      <c r="B158" s="6" t="s">
        <v>523</v>
      </c>
      <c r="C158" s="7" t="s">
        <v>524</v>
      </c>
      <c r="D158" s="8"/>
      <c r="E158" s="9" t="s">
        <v>525</v>
      </c>
      <c r="F158" s="3" t="s">
        <v>526</v>
      </c>
      <c r="G158" s="8"/>
      <c r="I158" s="26">
        <v>44572</v>
      </c>
      <c r="J158" s="16">
        <f t="shared" si="2"/>
        <v>8200145.4545454541</v>
      </c>
      <c r="K158" s="16">
        <f t="shared" si="3"/>
        <v>820014.54545454541</v>
      </c>
      <c r="L158" s="17">
        <f>6350400+2669760</f>
        <v>9020160</v>
      </c>
    </row>
    <row r="159" spans="1:12" x14ac:dyDescent="0.25">
      <c r="A159" s="11">
        <v>94</v>
      </c>
      <c r="B159" s="6" t="s">
        <v>527</v>
      </c>
      <c r="C159" s="7" t="s">
        <v>528</v>
      </c>
      <c r="D159" s="8"/>
      <c r="E159" s="9" t="s">
        <v>529</v>
      </c>
      <c r="F159" s="3" t="s">
        <v>401</v>
      </c>
      <c r="G159" s="8"/>
      <c r="I159" s="26">
        <v>44572</v>
      </c>
      <c r="J159" s="16">
        <f t="shared" si="2"/>
        <v>2474181.8181818179</v>
      </c>
      <c r="K159" s="16">
        <f t="shared" si="3"/>
        <v>247418.18181818179</v>
      </c>
      <c r="L159" s="17">
        <v>2721600</v>
      </c>
    </row>
    <row r="160" spans="1:12" x14ac:dyDescent="0.25">
      <c r="A160" s="11">
        <v>95</v>
      </c>
      <c r="B160" s="6" t="s">
        <v>530</v>
      </c>
      <c r="C160" s="7" t="s">
        <v>531</v>
      </c>
      <c r="D160" s="8"/>
      <c r="E160" s="9" t="s">
        <v>532</v>
      </c>
      <c r="F160" s="3" t="s">
        <v>468</v>
      </c>
      <c r="G160" s="8"/>
      <c r="I160" s="26">
        <v>44572</v>
      </c>
      <c r="J160" s="16">
        <f t="shared" si="2"/>
        <v>582272.72727272718</v>
      </c>
      <c r="K160" s="16">
        <f t="shared" si="3"/>
        <v>58227.272727272721</v>
      </c>
      <c r="L160" s="17">
        <v>640500</v>
      </c>
    </row>
    <row r="161" spans="1:12" x14ac:dyDescent="0.25">
      <c r="A161" s="11">
        <v>96</v>
      </c>
      <c r="B161" s="6" t="s">
        <v>533</v>
      </c>
      <c r="C161" s="13" t="s">
        <v>534</v>
      </c>
      <c r="D161" s="11"/>
      <c r="E161" s="14" t="s">
        <v>535</v>
      </c>
      <c r="F161" s="10" t="s">
        <v>284</v>
      </c>
      <c r="G161" s="5"/>
      <c r="I161" s="15">
        <v>44572</v>
      </c>
      <c r="J161" s="18">
        <f t="shared" si="2"/>
        <v>2898177.2727272725</v>
      </c>
      <c r="K161" s="18">
        <f t="shared" si="3"/>
        <v>289817.72727272724</v>
      </c>
      <c r="L161" s="17">
        <f>1637250+1296000+254745</f>
        <v>3187995</v>
      </c>
    </row>
    <row r="162" spans="1:12" x14ac:dyDescent="0.25">
      <c r="A162" s="11">
        <v>97</v>
      </c>
      <c r="B162" s="6" t="s">
        <v>536</v>
      </c>
      <c r="C162" s="7" t="s">
        <v>537</v>
      </c>
      <c r="D162" s="8"/>
      <c r="E162" s="3" t="s">
        <v>538</v>
      </c>
      <c r="F162" s="3" t="s">
        <v>539</v>
      </c>
      <c r="G162" s="8"/>
      <c r="I162" s="26">
        <v>44572</v>
      </c>
      <c r="J162" s="16">
        <f t="shared" si="2"/>
        <v>8137636.3636363633</v>
      </c>
      <c r="K162" s="16">
        <f t="shared" si="3"/>
        <v>813763.63636363635</v>
      </c>
      <c r="L162" s="17">
        <f>3547800+4206600+1197000</f>
        <v>8951400</v>
      </c>
    </row>
    <row r="163" spans="1:12" x14ac:dyDescent="0.25">
      <c r="A163" s="11">
        <v>98</v>
      </c>
      <c r="B163" s="6" t="s">
        <v>540</v>
      </c>
      <c r="C163" s="7" t="s">
        <v>541</v>
      </c>
      <c r="D163" s="8"/>
      <c r="E163" s="9" t="s">
        <v>542</v>
      </c>
      <c r="F163" s="3" t="s">
        <v>543</v>
      </c>
      <c r="G163" s="8"/>
      <c r="I163" s="26">
        <v>44572</v>
      </c>
      <c r="J163" s="16">
        <f t="shared" si="2"/>
        <v>2978181.8181818179</v>
      </c>
      <c r="K163" s="16">
        <f t="shared" si="3"/>
        <v>297818.18181818182</v>
      </c>
      <c r="L163" s="17">
        <v>3276000</v>
      </c>
    </row>
    <row r="164" spans="1:12" x14ac:dyDescent="0.25">
      <c r="A164" s="11">
        <v>99</v>
      </c>
      <c r="B164" s="6" t="s">
        <v>544</v>
      </c>
      <c r="C164" s="7" t="s">
        <v>545</v>
      </c>
      <c r="D164" s="8"/>
      <c r="E164" s="9" t="s">
        <v>546</v>
      </c>
      <c r="F164" s="3" t="s">
        <v>547</v>
      </c>
      <c r="G164" s="8"/>
      <c r="I164" s="26">
        <v>44572</v>
      </c>
      <c r="J164" s="16">
        <f t="shared" si="2"/>
        <v>1570909.0909090908</v>
      </c>
      <c r="K164" s="16">
        <f t="shared" si="3"/>
        <v>157090.90909090909</v>
      </c>
      <c r="L164" s="17">
        <v>1728000</v>
      </c>
    </row>
    <row r="165" spans="1:12" x14ac:dyDescent="0.25">
      <c r="A165" s="11">
        <v>100</v>
      </c>
      <c r="B165" s="6" t="s">
        <v>548</v>
      </c>
      <c r="C165" s="7" t="s">
        <v>549</v>
      </c>
      <c r="D165" s="8"/>
      <c r="E165" s="9" t="s">
        <v>550</v>
      </c>
      <c r="F165" s="3" t="s">
        <v>369</v>
      </c>
      <c r="G165" s="8"/>
      <c r="I165" s="26">
        <v>44573</v>
      </c>
      <c r="J165" s="16">
        <f t="shared" si="2"/>
        <v>20028272.727272727</v>
      </c>
      <c r="K165" s="16">
        <f t="shared" si="3"/>
        <v>2002827.2727272727</v>
      </c>
      <c r="L165" s="17">
        <f>6381900+14347200+1302000</f>
        <v>22031100</v>
      </c>
    </row>
    <row r="166" spans="1:12" x14ac:dyDescent="0.25">
      <c r="A166" s="11">
        <v>101</v>
      </c>
      <c r="B166" s="6" t="s">
        <v>551</v>
      </c>
      <c r="C166" s="7" t="s">
        <v>552</v>
      </c>
      <c r="D166" s="8"/>
      <c r="E166" s="9" t="s">
        <v>553</v>
      </c>
      <c r="F166" s="3" t="s">
        <v>419</v>
      </c>
      <c r="G166" s="8"/>
      <c r="I166" s="26">
        <v>44573</v>
      </c>
      <c r="J166" s="16">
        <f t="shared" si="2"/>
        <v>6277090.9090909082</v>
      </c>
      <c r="K166" s="16">
        <f t="shared" si="3"/>
        <v>627709.09090909082</v>
      </c>
      <c r="L166" s="17">
        <f>2721600+1512000+2671200</f>
        <v>6904800</v>
      </c>
    </row>
    <row r="167" spans="1:12" x14ac:dyDescent="0.25">
      <c r="A167" s="11">
        <v>102</v>
      </c>
      <c r="B167" s="6" t="s">
        <v>554</v>
      </c>
      <c r="C167" s="7" t="s">
        <v>555</v>
      </c>
      <c r="D167" s="8"/>
      <c r="E167" s="9" t="s">
        <v>535</v>
      </c>
      <c r="F167" s="3" t="s">
        <v>556</v>
      </c>
      <c r="G167" s="8"/>
      <c r="I167" s="26">
        <v>44572</v>
      </c>
      <c r="J167" s="16">
        <f t="shared" si="2"/>
        <v>1970181.8181818181</v>
      </c>
      <c r="K167" s="16">
        <f t="shared" si="3"/>
        <v>197018.18181818182</v>
      </c>
      <c r="L167" s="17">
        <f>1289400+877800</f>
        <v>2167200</v>
      </c>
    </row>
    <row r="168" spans="1:12" x14ac:dyDescent="0.25">
      <c r="A168" s="11">
        <v>103</v>
      </c>
      <c r="B168" s="6" t="s">
        <v>557</v>
      </c>
      <c r="C168" s="7" t="s">
        <v>558</v>
      </c>
      <c r="D168" s="8"/>
      <c r="E168" s="9" t="s">
        <v>559</v>
      </c>
      <c r="F168" s="3" t="s">
        <v>543</v>
      </c>
      <c r="G168" s="8"/>
      <c r="I168" s="26">
        <v>44573</v>
      </c>
      <c r="J168" s="16">
        <f t="shared" si="2"/>
        <v>9123545.4545454532</v>
      </c>
      <c r="K168" s="16">
        <f t="shared" si="3"/>
        <v>912354.54545454541</v>
      </c>
      <c r="L168" s="17">
        <v>10035900</v>
      </c>
    </row>
    <row r="169" spans="1:12" x14ac:dyDescent="0.25">
      <c r="A169" s="11">
        <v>104</v>
      </c>
      <c r="B169" s="6" t="s">
        <v>560</v>
      </c>
      <c r="C169" s="7" t="s">
        <v>561</v>
      </c>
      <c r="D169" s="8"/>
      <c r="E169" s="9" t="s">
        <v>562</v>
      </c>
      <c r="F169" s="3" t="s">
        <v>543</v>
      </c>
      <c r="G169" s="8"/>
      <c r="I169" s="26">
        <v>44573</v>
      </c>
      <c r="J169" s="16">
        <f t="shared" si="2"/>
        <v>6811690.9090909082</v>
      </c>
      <c r="K169" s="16">
        <f t="shared" si="3"/>
        <v>681169.09090909082</v>
      </c>
      <c r="L169" s="17">
        <v>7492860</v>
      </c>
    </row>
    <row r="170" spans="1:12" x14ac:dyDescent="0.25">
      <c r="A170" s="11">
        <v>105</v>
      </c>
      <c r="B170" s="6" t="s">
        <v>563</v>
      </c>
      <c r="C170" s="7" t="s">
        <v>564</v>
      </c>
      <c r="D170" s="8"/>
      <c r="E170" s="9" t="s">
        <v>442</v>
      </c>
      <c r="F170" s="3" t="s">
        <v>401</v>
      </c>
      <c r="G170" s="8"/>
      <c r="I170" s="26">
        <v>44573</v>
      </c>
      <c r="J170" s="16">
        <f t="shared" si="2"/>
        <v>797999.99999999988</v>
      </c>
      <c r="K170" s="16">
        <f t="shared" si="3"/>
        <v>79800</v>
      </c>
      <c r="L170" s="17">
        <v>877800</v>
      </c>
    </row>
    <row r="171" spans="1:12" x14ac:dyDescent="0.25">
      <c r="A171" s="11">
        <v>106</v>
      </c>
      <c r="B171" s="6" t="s">
        <v>565</v>
      </c>
      <c r="C171" s="7" t="s">
        <v>566</v>
      </c>
      <c r="D171" s="8"/>
      <c r="E171" s="9" t="s">
        <v>418</v>
      </c>
      <c r="F171" s="3" t="s">
        <v>567</v>
      </c>
      <c r="G171" s="8"/>
      <c r="I171" s="26">
        <v>44573</v>
      </c>
      <c r="J171" s="16">
        <f t="shared" si="2"/>
        <v>37686709.090909086</v>
      </c>
      <c r="K171" s="16">
        <f t="shared" si="3"/>
        <v>3768670.9090909087</v>
      </c>
      <c r="L171" s="17">
        <f>15201300+23281920+2972160</f>
        <v>41455380</v>
      </c>
    </row>
    <row r="172" spans="1:12" x14ac:dyDescent="0.25">
      <c r="A172" s="11">
        <v>107</v>
      </c>
      <c r="B172" s="6" t="s">
        <v>568</v>
      </c>
      <c r="C172" s="13" t="s">
        <v>569</v>
      </c>
      <c r="D172" s="11"/>
      <c r="E172" s="14" t="s">
        <v>570</v>
      </c>
      <c r="F172" s="10" t="s">
        <v>547</v>
      </c>
      <c r="G172" s="5"/>
      <c r="I172" s="15">
        <v>44573</v>
      </c>
      <c r="J172" s="18">
        <f t="shared" si="2"/>
        <v>5551200</v>
      </c>
      <c r="K172" s="18">
        <f t="shared" si="3"/>
        <v>555120</v>
      </c>
      <c r="L172" s="17">
        <f>1419120+4687200</f>
        <v>6106320</v>
      </c>
    </row>
    <row r="173" spans="1:12" x14ac:dyDescent="0.25">
      <c r="A173" s="11">
        <v>108</v>
      </c>
      <c r="B173" s="6" t="s">
        <v>571</v>
      </c>
      <c r="C173" s="7" t="s">
        <v>572</v>
      </c>
      <c r="D173" s="8"/>
      <c r="E173" s="3" t="s">
        <v>573</v>
      </c>
      <c r="F173" s="3" t="s">
        <v>574</v>
      </c>
      <c r="G173" s="8"/>
      <c r="I173" s="26">
        <v>44573</v>
      </c>
      <c r="J173" s="16">
        <f t="shared" si="2"/>
        <v>196363.63636363635</v>
      </c>
      <c r="K173" s="16">
        <f t="shared" si="3"/>
        <v>19636.363636363636</v>
      </c>
      <c r="L173" s="17">
        <v>216000</v>
      </c>
    </row>
    <row r="174" spans="1:12" x14ac:dyDescent="0.25">
      <c r="A174" s="11">
        <v>109</v>
      </c>
      <c r="B174" s="6" t="s">
        <v>575</v>
      </c>
      <c r="C174" s="7" t="s">
        <v>576</v>
      </c>
      <c r="D174" s="8"/>
      <c r="E174" s="9" t="s">
        <v>577</v>
      </c>
      <c r="F174" s="3" t="s">
        <v>543</v>
      </c>
      <c r="G174" s="8"/>
      <c r="I174" s="26">
        <v>44573</v>
      </c>
      <c r="J174" s="16">
        <f t="shared" si="2"/>
        <v>7313249.9999999991</v>
      </c>
      <c r="K174" s="16">
        <f t="shared" si="3"/>
        <v>731325</v>
      </c>
      <c r="L174" s="17">
        <f>6955200+1089375</f>
        <v>8044575</v>
      </c>
    </row>
    <row r="175" spans="1:12" x14ac:dyDescent="0.25">
      <c r="A175" s="11">
        <v>110</v>
      </c>
      <c r="B175" s="6" t="s">
        <v>578</v>
      </c>
      <c r="C175" s="7" t="s">
        <v>579</v>
      </c>
      <c r="D175" s="8"/>
      <c r="E175" s="9" t="s">
        <v>580</v>
      </c>
      <c r="F175" s="3" t="s">
        <v>581</v>
      </c>
      <c r="G175" s="8"/>
      <c r="I175" s="26">
        <v>44573</v>
      </c>
      <c r="J175" s="16">
        <f t="shared" si="2"/>
        <v>1321112.7272727271</v>
      </c>
      <c r="K175" s="16">
        <f t="shared" si="3"/>
        <v>132111.27272727271</v>
      </c>
      <c r="L175" s="17">
        <f>525000+928224</f>
        <v>1453224</v>
      </c>
    </row>
    <row r="176" spans="1:12" x14ac:dyDescent="0.25">
      <c r="A176" s="11">
        <v>111</v>
      </c>
      <c r="B176" s="6" t="s">
        <v>582</v>
      </c>
      <c r="C176" s="7" t="s">
        <v>583</v>
      </c>
      <c r="D176" s="8"/>
      <c r="E176" s="9" t="s">
        <v>584</v>
      </c>
      <c r="F176" s="3" t="s">
        <v>526</v>
      </c>
      <c r="G176" s="8"/>
      <c r="I176" s="26">
        <v>44573</v>
      </c>
      <c r="J176" s="16">
        <f t="shared" si="2"/>
        <v>3447818.1818181816</v>
      </c>
      <c r="K176" s="16">
        <f t="shared" si="3"/>
        <v>344781.81818181818</v>
      </c>
      <c r="L176" s="17">
        <f>1864800+1927800</f>
        <v>3792600</v>
      </c>
    </row>
    <row r="177" spans="1:12" x14ac:dyDescent="0.25">
      <c r="A177" s="11">
        <v>112</v>
      </c>
      <c r="B177" s="6" t="s">
        <v>585</v>
      </c>
      <c r="C177" s="7" t="s">
        <v>586</v>
      </c>
      <c r="D177" s="8"/>
      <c r="E177" s="9" t="s">
        <v>587</v>
      </c>
      <c r="F177" s="3" t="s">
        <v>526</v>
      </c>
      <c r="G177" s="8"/>
      <c r="I177" s="26">
        <v>44574</v>
      </c>
      <c r="J177" s="16">
        <f t="shared" si="2"/>
        <v>1030909.0909090908</v>
      </c>
      <c r="K177" s="16">
        <f t="shared" si="3"/>
        <v>103090.90909090909</v>
      </c>
      <c r="L177" s="17">
        <v>1134000</v>
      </c>
    </row>
    <row r="178" spans="1:12" x14ac:dyDescent="0.25">
      <c r="A178" s="11">
        <v>113</v>
      </c>
      <c r="B178" s="6" t="s">
        <v>588</v>
      </c>
      <c r="C178" s="7" t="s">
        <v>589</v>
      </c>
      <c r="D178" s="8"/>
      <c r="E178" s="9" t="s">
        <v>590</v>
      </c>
      <c r="F178" s="3" t="s">
        <v>539</v>
      </c>
      <c r="G178" s="8"/>
      <c r="I178" s="26">
        <v>44574</v>
      </c>
      <c r="J178" s="16">
        <f t="shared" si="2"/>
        <v>45654.545454545449</v>
      </c>
      <c r="K178" s="16">
        <f t="shared" si="3"/>
        <v>4565.454545454545</v>
      </c>
      <c r="L178" s="17">
        <v>50220</v>
      </c>
    </row>
    <row r="179" spans="1:12" x14ac:dyDescent="0.25">
      <c r="A179" s="11">
        <v>114</v>
      </c>
      <c r="B179" s="6" t="s">
        <v>591</v>
      </c>
      <c r="C179" s="7" t="s">
        <v>592</v>
      </c>
      <c r="D179" s="8"/>
      <c r="E179" s="9" t="s">
        <v>593</v>
      </c>
      <c r="F179" s="3" t="s">
        <v>255</v>
      </c>
      <c r="G179" s="8"/>
      <c r="I179" s="26">
        <v>44574</v>
      </c>
      <c r="J179" s="16">
        <f t="shared" si="2"/>
        <v>13516840.909090908</v>
      </c>
      <c r="K179" s="16">
        <f t="shared" si="3"/>
        <v>1351684.0909090908</v>
      </c>
      <c r="L179" s="17">
        <f>4518675+4300800+6049050</f>
        <v>14868525</v>
      </c>
    </row>
    <row r="180" spans="1:12" x14ac:dyDescent="0.25">
      <c r="A180" s="11">
        <v>115</v>
      </c>
      <c r="B180" s="6" t="s">
        <v>594</v>
      </c>
      <c r="C180" s="7" t="s">
        <v>595</v>
      </c>
      <c r="D180" s="8"/>
      <c r="E180" s="9" t="s">
        <v>596</v>
      </c>
      <c r="F180" s="3" t="s">
        <v>597</v>
      </c>
      <c r="G180" s="8"/>
      <c r="I180" s="26">
        <v>44575</v>
      </c>
      <c r="J180" s="16">
        <f t="shared" si="2"/>
        <v>956909.09090909082</v>
      </c>
      <c r="K180" s="16">
        <f t="shared" si="3"/>
        <v>95690.909090909088</v>
      </c>
      <c r="L180" s="17">
        <v>1052600</v>
      </c>
    </row>
    <row r="181" spans="1:12" x14ac:dyDescent="0.25">
      <c r="A181" s="11">
        <v>116</v>
      </c>
      <c r="B181" s="6" t="s">
        <v>598</v>
      </c>
      <c r="C181" s="7" t="s">
        <v>599</v>
      </c>
      <c r="D181" s="8"/>
      <c r="E181" s="9" t="s">
        <v>445</v>
      </c>
      <c r="F181" s="3" t="s">
        <v>446</v>
      </c>
      <c r="G181" s="8"/>
      <c r="I181" s="26">
        <v>44575</v>
      </c>
      <c r="J181" s="16">
        <f t="shared" si="2"/>
        <v>1770054.5454545454</v>
      </c>
      <c r="K181" s="16">
        <f t="shared" si="3"/>
        <v>177005.45454545456</v>
      </c>
      <c r="L181" s="17">
        <f>1501560+445500</f>
        <v>1947060</v>
      </c>
    </row>
    <row r="182" spans="1:12" x14ac:dyDescent="0.25">
      <c r="A182" s="11">
        <v>117</v>
      </c>
      <c r="B182" s="6" t="s">
        <v>600</v>
      </c>
      <c r="C182" s="7" t="s">
        <v>601</v>
      </c>
      <c r="D182" s="8"/>
      <c r="E182" s="9" t="s">
        <v>602</v>
      </c>
      <c r="F182" s="3" t="s">
        <v>603</v>
      </c>
      <c r="G182" s="8"/>
      <c r="I182" s="26">
        <v>44575</v>
      </c>
      <c r="J182" s="16">
        <f t="shared" si="2"/>
        <v>18090545.454545453</v>
      </c>
      <c r="K182" s="16">
        <f t="shared" si="3"/>
        <v>1809054.5454545454</v>
      </c>
      <c r="L182" s="17">
        <f>7350000+9412200+3137400</f>
        <v>19899600</v>
      </c>
    </row>
    <row r="183" spans="1:12" x14ac:dyDescent="0.25">
      <c r="A183" s="11">
        <v>118</v>
      </c>
      <c r="B183" s="6" t="s">
        <v>604</v>
      </c>
      <c r="C183" s="13" t="s">
        <v>605</v>
      </c>
      <c r="D183" s="11"/>
      <c r="E183" s="14" t="s">
        <v>606</v>
      </c>
      <c r="F183" s="10" t="s">
        <v>607</v>
      </c>
      <c r="G183" s="5"/>
      <c r="I183" s="15">
        <v>44575</v>
      </c>
      <c r="J183" s="18">
        <f t="shared" si="2"/>
        <v>6049963.6363636358</v>
      </c>
      <c r="K183" s="18">
        <f t="shared" si="3"/>
        <v>604996.36363636365</v>
      </c>
      <c r="L183" s="17">
        <v>6654960</v>
      </c>
    </row>
    <row r="184" spans="1:12" x14ac:dyDescent="0.25">
      <c r="A184" s="11">
        <v>119</v>
      </c>
      <c r="B184" s="6" t="s">
        <v>608</v>
      </c>
      <c r="C184" s="7" t="s">
        <v>609</v>
      </c>
      <c r="D184" s="8"/>
      <c r="E184" s="3" t="s">
        <v>610</v>
      </c>
      <c r="F184" s="3" t="s">
        <v>611</v>
      </c>
      <c r="G184" s="8"/>
      <c r="I184" s="26">
        <v>44575</v>
      </c>
      <c r="J184" s="16">
        <f t="shared" si="2"/>
        <v>1969199.9999999998</v>
      </c>
      <c r="K184" s="16">
        <f t="shared" si="3"/>
        <v>196920</v>
      </c>
      <c r="L184" s="17">
        <f>1679040+487080</f>
        <v>2166120</v>
      </c>
    </row>
    <row r="185" spans="1:12" x14ac:dyDescent="0.25">
      <c r="A185" s="11">
        <v>120</v>
      </c>
      <c r="B185" s="6" t="s">
        <v>612</v>
      </c>
      <c r="C185" s="7" t="s">
        <v>613</v>
      </c>
      <c r="D185" s="8"/>
      <c r="E185" s="9" t="s">
        <v>614</v>
      </c>
      <c r="F185" s="3" t="s">
        <v>615</v>
      </c>
      <c r="G185" s="8"/>
      <c r="I185" s="26">
        <v>44576</v>
      </c>
      <c r="J185" s="16">
        <f t="shared" si="2"/>
        <v>10808159.09090909</v>
      </c>
      <c r="K185" s="16">
        <f t="shared" si="3"/>
        <v>1080815.9090909089</v>
      </c>
      <c r="L185" s="17">
        <f>1379700+7233275+3276000</f>
        <v>11888975</v>
      </c>
    </row>
    <row r="186" spans="1:12" x14ac:dyDescent="0.25">
      <c r="A186" s="11">
        <v>121</v>
      </c>
      <c r="B186" s="6" t="s">
        <v>616</v>
      </c>
      <c r="C186" s="7" t="s">
        <v>617</v>
      </c>
      <c r="D186" s="8"/>
      <c r="E186" s="9" t="s">
        <v>386</v>
      </c>
      <c r="F186" s="3" t="s">
        <v>387</v>
      </c>
      <c r="G186" s="8"/>
      <c r="I186" s="26">
        <v>44576</v>
      </c>
      <c r="J186" s="16">
        <f t="shared" si="2"/>
        <v>10921718.181818182</v>
      </c>
      <c r="K186" s="16">
        <f t="shared" si="3"/>
        <v>1092171.8181818181</v>
      </c>
      <c r="L186" s="17">
        <f>6454080+2332800+3227010</f>
        <v>12013890</v>
      </c>
    </row>
    <row r="187" spans="1:12" x14ac:dyDescent="0.25">
      <c r="A187" s="11">
        <v>122</v>
      </c>
      <c r="B187" s="6" t="s">
        <v>618</v>
      </c>
      <c r="C187" s="7" t="s">
        <v>619</v>
      </c>
      <c r="D187" s="8"/>
      <c r="E187" s="9" t="s">
        <v>620</v>
      </c>
      <c r="F187" s="3" t="s">
        <v>615</v>
      </c>
      <c r="G187" s="8"/>
      <c r="I187" s="26">
        <v>44578</v>
      </c>
      <c r="J187" s="16">
        <f t="shared" si="2"/>
        <v>931818.18181818177</v>
      </c>
      <c r="K187" s="16">
        <f t="shared" si="3"/>
        <v>93181.818181818177</v>
      </c>
      <c r="L187" s="17">
        <v>1025000</v>
      </c>
    </row>
    <row r="188" spans="1:12" x14ac:dyDescent="0.25">
      <c r="A188" s="11">
        <v>123</v>
      </c>
      <c r="B188" s="6" t="s">
        <v>621</v>
      </c>
      <c r="C188" s="7" t="s">
        <v>622</v>
      </c>
      <c r="D188" s="8"/>
      <c r="E188" s="9" t="s">
        <v>623</v>
      </c>
      <c r="F188" s="3" t="s">
        <v>624</v>
      </c>
      <c r="G188" s="8"/>
      <c r="I188" s="26">
        <v>44578</v>
      </c>
      <c r="J188" s="16">
        <f t="shared" si="2"/>
        <v>834545.45454545447</v>
      </c>
      <c r="K188" s="16">
        <f t="shared" si="3"/>
        <v>83454.545454545456</v>
      </c>
      <c r="L188" s="17">
        <v>918000</v>
      </c>
    </row>
    <row r="189" spans="1:12" x14ac:dyDescent="0.25">
      <c r="A189" s="11">
        <v>124</v>
      </c>
      <c r="B189" s="6" t="s">
        <v>625</v>
      </c>
      <c r="C189" s="7" t="s">
        <v>626</v>
      </c>
      <c r="D189" s="8"/>
      <c r="E189" s="9" t="s">
        <v>449</v>
      </c>
      <c r="F189" s="3" t="s">
        <v>446</v>
      </c>
      <c r="G189" s="8"/>
      <c r="I189" s="26">
        <v>44579</v>
      </c>
      <c r="J189" s="16">
        <f t="shared" si="2"/>
        <v>4229792.7272727266</v>
      </c>
      <c r="K189" s="16">
        <f t="shared" si="3"/>
        <v>422979.27272727271</v>
      </c>
      <c r="L189" s="17">
        <f>1366884+1469568+1816320</f>
        <v>4652772</v>
      </c>
    </row>
    <row r="190" spans="1:12" x14ac:dyDescent="0.25">
      <c r="A190" s="11">
        <v>125</v>
      </c>
      <c r="B190" s="6" t="s">
        <v>627</v>
      </c>
      <c r="C190" s="7" t="s">
        <v>628</v>
      </c>
      <c r="D190" s="8"/>
      <c r="E190" s="9" t="s">
        <v>629</v>
      </c>
      <c r="F190" s="3" t="s">
        <v>607</v>
      </c>
      <c r="G190" s="8"/>
      <c r="I190" s="26">
        <v>44580</v>
      </c>
      <c r="J190" s="16">
        <f t="shared" si="2"/>
        <v>4467272.7272727266</v>
      </c>
      <c r="K190" s="16">
        <f t="shared" si="3"/>
        <v>446727.27272727271</v>
      </c>
      <c r="L190" s="17">
        <v>4914000</v>
      </c>
    </row>
    <row r="191" spans="1:12" x14ac:dyDescent="0.25">
      <c r="A191" s="11">
        <v>126</v>
      </c>
      <c r="B191" s="6" t="s">
        <v>630</v>
      </c>
      <c r="C191" s="7" t="s">
        <v>631</v>
      </c>
      <c r="D191" s="8"/>
      <c r="E191" s="9" t="s">
        <v>418</v>
      </c>
      <c r="F191" s="3" t="s">
        <v>567</v>
      </c>
      <c r="G191" s="8"/>
      <c r="I191" s="26">
        <v>44580</v>
      </c>
      <c r="J191" s="16">
        <f t="shared" si="2"/>
        <v>30866181.818181816</v>
      </c>
      <c r="K191" s="16">
        <f t="shared" si="3"/>
        <v>3086618.1818181816</v>
      </c>
      <c r="L191" s="17">
        <f>5820480+7760640+20371680</f>
        <v>33952800</v>
      </c>
    </row>
    <row r="192" spans="1:12" x14ac:dyDescent="0.25">
      <c r="A192" s="11">
        <v>127</v>
      </c>
      <c r="B192" s="6" t="s">
        <v>632</v>
      </c>
      <c r="C192" s="7" t="s">
        <v>633</v>
      </c>
      <c r="D192" s="8"/>
      <c r="E192" s="9" t="s">
        <v>634</v>
      </c>
      <c r="F192" s="3" t="s">
        <v>635</v>
      </c>
      <c r="G192" s="8"/>
      <c r="I192" s="26">
        <v>44580</v>
      </c>
      <c r="J192" s="16">
        <f t="shared" si="2"/>
        <v>4323927.2727272725</v>
      </c>
      <c r="K192" s="16">
        <f t="shared" si="3"/>
        <v>432392.72727272729</v>
      </c>
      <c r="L192" s="17">
        <v>4756320</v>
      </c>
    </row>
    <row r="193" spans="1:12" x14ac:dyDescent="0.25">
      <c r="A193" s="11">
        <v>128</v>
      </c>
      <c r="B193" s="6" t="s">
        <v>636</v>
      </c>
      <c r="C193" s="7" t="s">
        <v>637</v>
      </c>
      <c r="D193" s="8"/>
      <c r="E193" s="9" t="s">
        <v>638</v>
      </c>
      <c r="F193" s="3" t="s">
        <v>243</v>
      </c>
      <c r="G193" s="8"/>
      <c r="I193" s="26">
        <v>44580</v>
      </c>
      <c r="J193" s="16">
        <f t="shared" si="2"/>
        <v>2061818.1818181816</v>
      </c>
      <c r="K193" s="16">
        <f t="shared" si="3"/>
        <v>206181.81818181818</v>
      </c>
      <c r="L193" s="17">
        <v>2268000</v>
      </c>
    </row>
    <row r="194" spans="1:12" x14ac:dyDescent="0.25">
      <c r="A194" s="11">
        <v>129</v>
      </c>
      <c r="B194" s="6" t="s">
        <v>639</v>
      </c>
      <c r="C194" s="13" t="s">
        <v>640</v>
      </c>
      <c r="D194" s="11"/>
      <c r="E194" s="14" t="s">
        <v>397</v>
      </c>
      <c r="F194" s="10" t="s">
        <v>394</v>
      </c>
      <c r="G194" s="5"/>
      <c r="I194" s="15">
        <v>44580</v>
      </c>
      <c r="J194" s="18">
        <f t="shared" ref="J194:J257" si="4">L194/1.1</f>
        <v>13803781.818181816</v>
      </c>
      <c r="K194" s="18">
        <f t="shared" ref="K194:K257" si="5">J194*10%</f>
        <v>1380378.1818181816</v>
      </c>
      <c r="L194" s="17">
        <f>10366784+2179584+2637792</f>
        <v>15184160</v>
      </c>
    </row>
    <row r="195" spans="1:12" x14ac:dyDescent="0.25">
      <c r="A195" s="11">
        <v>130</v>
      </c>
      <c r="B195" s="6" t="s">
        <v>641</v>
      </c>
      <c r="C195" s="7" t="s">
        <v>642</v>
      </c>
      <c r="D195" s="8"/>
      <c r="E195" s="3" t="s">
        <v>643</v>
      </c>
      <c r="F195" s="3" t="s">
        <v>644</v>
      </c>
      <c r="G195" s="8"/>
      <c r="I195" s="26">
        <v>44580</v>
      </c>
      <c r="J195" s="16">
        <f t="shared" si="4"/>
        <v>6933863.6363636358</v>
      </c>
      <c r="K195" s="16">
        <f t="shared" si="5"/>
        <v>693386.36363636365</v>
      </c>
      <c r="L195" s="17">
        <f>2476250+5151000</f>
        <v>7627250</v>
      </c>
    </row>
    <row r="196" spans="1:12" x14ac:dyDescent="0.25">
      <c r="A196" s="11">
        <v>131</v>
      </c>
      <c r="B196" s="6" t="s">
        <v>645</v>
      </c>
      <c r="C196" s="7" t="s">
        <v>646</v>
      </c>
      <c r="D196" s="8"/>
      <c r="E196" s="9" t="s">
        <v>647</v>
      </c>
      <c r="F196" s="3" t="s">
        <v>648</v>
      </c>
      <c r="G196" s="8"/>
      <c r="I196" s="26">
        <v>44580</v>
      </c>
      <c r="J196" s="16">
        <f t="shared" si="4"/>
        <v>688581.81818181812</v>
      </c>
      <c r="K196" s="16">
        <f t="shared" si="5"/>
        <v>68858.181818181809</v>
      </c>
      <c r="L196" s="17">
        <v>757440</v>
      </c>
    </row>
    <row r="197" spans="1:12" x14ac:dyDescent="0.25">
      <c r="A197" s="11">
        <v>132</v>
      </c>
      <c r="B197" s="6" t="s">
        <v>649</v>
      </c>
      <c r="C197" s="7" t="s">
        <v>650</v>
      </c>
      <c r="D197" s="8"/>
      <c r="E197" s="9" t="s">
        <v>651</v>
      </c>
      <c r="F197" s="3" t="s">
        <v>519</v>
      </c>
      <c r="G197" s="8"/>
      <c r="I197" s="26">
        <v>44580</v>
      </c>
      <c r="J197" s="16">
        <f t="shared" si="4"/>
        <v>785454.54545454541</v>
      </c>
      <c r="K197" s="16">
        <f t="shared" si="5"/>
        <v>78545.454545454544</v>
      </c>
      <c r="L197" s="17">
        <v>864000</v>
      </c>
    </row>
    <row r="198" spans="1:12" x14ac:dyDescent="0.25">
      <c r="A198" s="11">
        <v>133</v>
      </c>
      <c r="B198" s="6" t="s">
        <v>652</v>
      </c>
      <c r="C198" s="7" t="s">
        <v>653</v>
      </c>
      <c r="D198" s="8"/>
      <c r="E198" s="9" t="s">
        <v>467</v>
      </c>
      <c r="F198" s="3" t="s">
        <v>468</v>
      </c>
      <c r="G198" s="8"/>
      <c r="I198" s="26">
        <v>44581</v>
      </c>
      <c r="J198" s="16">
        <f t="shared" si="4"/>
        <v>3173863.6363636362</v>
      </c>
      <c r="K198" s="16">
        <f t="shared" si="5"/>
        <v>317386.36363636365</v>
      </c>
      <c r="L198" s="17">
        <f>170625+2467500+853125</f>
        <v>3491250</v>
      </c>
    </row>
    <row r="199" spans="1:12" x14ac:dyDescent="0.25">
      <c r="A199" s="11">
        <v>134</v>
      </c>
      <c r="B199" s="6" t="s">
        <v>654</v>
      </c>
      <c r="C199" s="7" t="s">
        <v>655</v>
      </c>
      <c r="D199" s="8"/>
      <c r="E199" s="9" t="s">
        <v>656</v>
      </c>
      <c r="F199" s="3" t="s">
        <v>284</v>
      </c>
      <c r="G199" s="8"/>
      <c r="I199" s="26">
        <v>44581</v>
      </c>
      <c r="J199" s="16">
        <f t="shared" si="4"/>
        <v>301636.36363636359</v>
      </c>
      <c r="K199" s="16">
        <f t="shared" si="5"/>
        <v>30163.63636363636</v>
      </c>
      <c r="L199" s="17">
        <v>331800</v>
      </c>
    </row>
    <row r="200" spans="1:12" x14ac:dyDescent="0.25">
      <c r="A200" s="11">
        <v>135</v>
      </c>
      <c r="B200" s="6" t="s">
        <v>657</v>
      </c>
      <c r="C200" s="7" t="s">
        <v>658</v>
      </c>
      <c r="D200" s="8"/>
      <c r="E200" s="9" t="s">
        <v>407</v>
      </c>
      <c r="F200" s="3" t="s">
        <v>394</v>
      </c>
      <c r="G200" s="8"/>
      <c r="I200" s="26">
        <v>44582</v>
      </c>
      <c r="J200" s="16">
        <f t="shared" si="4"/>
        <v>565527.27272727271</v>
      </c>
      <c r="K200" s="16">
        <f t="shared" si="5"/>
        <v>56552.727272727272</v>
      </c>
      <c r="L200" s="17">
        <v>622080</v>
      </c>
    </row>
    <row r="201" spans="1:12" x14ac:dyDescent="0.25">
      <c r="A201" s="11">
        <v>136</v>
      </c>
      <c r="B201" s="6" t="s">
        <v>659</v>
      </c>
      <c r="C201" s="7" t="s">
        <v>660</v>
      </c>
      <c r="D201" s="8"/>
      <c r="E201" s="9" t="s">
        <v>418</v>
      </c>
      <c r="F201" s="3" t="s">
        <v>419</v>
      </c>
      <c r="G201" s="8"/>
      <c r="I201" s="26">
        <v>44581</v>
      </c>
      <c r="J201" s="16">
        <f t="shared" si="4"/>
        <v>4402771.8181818174</v>
      </c>
      <c r="K201" s="16">
        <f t="shared" si="5"/>
        <v>440277.18181818177</v>
      </c>
      <c r="L201" s="17">
        <f>4064116+662158+116775</f>
        <v>4843049</v>
      </c>
    </row>
    <row r="202" spans="1:12" x14ac:dyDescent="0.25">
      <c r="A202" s="11">
        <v>137</v>
      </c>
      <c r="B202" s="6" t="s">
        <v>661</v>
      </c>
      <c r="C202" s="7" t="s">
        <v>662</v>
      </c>
      <c r="D202" s="8"/>
      <c r="E202" s="9" t="s">
        <v>663</v>
      </c>
      <c r="F202" s="3" t="s">
        <v>519</v>
      </c>
      <c r="G202" s="8"/>
      <c r="I202" s="26">
        <v>44581</v>
      </c>
      <c r="J202" s="16">
        <f t="shared" si="4"/>
        <v>1823999.9999999998</v>
      </c>
      <c r="K202" s="16">
        <f t="shared" si="5"/>
        <v>182400</v>
      </c>
      <c r="L202" s="17">
        <v>2006400</v>
      </c>
    </row>
    <row r="203" spans="1:12" x14ac:dyDescent="0.25">
      <c r="A203" s="11">
        <v>138</v>
      </c>
      <c r="B203" s="6" t="s">
        <v>664</v>
      </c>
      <c r="C203" s="7" t="s">
        <v>665</v>
      </c>
      <c r="D203" s="8"/>
      <c r="E203" s="9" t="s">
        <v>666</v>
      </c>
      <c r="F203" s="3" t="s">
        <v>667</v>
      </c>
      <c r="G203" s="8"/>
      <c r="I203" s="26">
        <v>44581</v>
      </c>
      <c r="J203" s="16">
        <f t="shared" si="4"/>
        <v>1025454.5454545454</v>
      </c>
      <c r="K203" s="16">
        <f t="shared" si="5"/>
        <v>102545.45454545454</v>
      </c>
      <c r="L203" s="17">
        <v>1128000</v>
      </c>
    </row>
    <row r="204" spans="1:12" x14ac:dyDescent="0.25">
      <c r="A204" s="11">
        <v>139</v>
      </c>
      <c r="B204" s="6" t="s">
        <v>668</v>
      </c>
      <c r="C204" s="7" t="s">
        <v>669</v>
      </c>
      <c r="D204" s="8"/>
      <c r="E204" s="9" t="s">
        <v>670</v>
      </c>
      <c r="F204" s="3" t="s">
        <v>284</v>
      </c>
      <c r="G204" s="8"/>
      <c r="I204" s="26">
        <v>44582</v>
      </c>
      <c r="J204" s="16">
        <f t="shared" si="4"/>
        <v>816136.36363636353</v>
      </c>
      <c r="K204" s="16">
        <f t="shared" si="5"/>
        <v>81613.636363636353</v>
      </c>
      <c r="L204" s="17">
        <v>897750</v>
      </c>
    </row>
    <row r="205" spans="1:12" x14ac:dyDescent="0.25">
      <c r="A205" s="11">
        <v>140</v>
      </c>
      <c r="B205" s="6" t="s">
        <v>671</v>
      </c>
      <c r="C205" s="13" t="s">
        <v>672</v>
      </c>
      <c r="D205" s="11"/>
      <c r="E205" s="14" t="s">
        <v>673</v>
      </c>
      <c r="F205" s="10" t="s">
        <v>284</v>
      </c>
      <c r="G205" s="5"/>
      <c r="I205" s="15">
        <v>44582</v>
      </c>
      <c r="J205" s="18">
        <f t="shared" si="4"/>
        <v>732363.63636363635</v>
      </c>
      <c r="K205" s="18">
        <f t="shared" si="5"/>
        <v>73236.363636363632</v>
      </c>
      <c r="L205" s="17">
        <v>805600</v>
      </c>
    </row>
    <row r="206" spans="1:12" x14ac:dyDescent="0.25">
      <c r="A206" s="11">
        <v>141</v>
      </c>
      <c r="B206" s="6" t="s">
        <v>674</v>
      </c>
      <c r="C206" s="7" t="s">
        <v>675</v>
      </c>
      <c r="D206" s="8"/>
      <c r="E206" s="9" t="s">
        <v>676</v>
      </c>
      <c r="F206" s="3" t="s">
        <v>284</v>
      </c>
      <c r="G206" s="8"/>
      <c r="I206" s="26">
        <v>44582</v>
      </c>
      <c r="J206" s="16">
        <f t="shared" si="4"/>
        <v>250909.09090909088</v>
      </c>
      <c r="K206" s="16">
        <f t="shared" si="5"/>
        <v>25090.909090909088</v>
      </c>
      <c r="L206" s="17">
        <v>276000</v>
      </c>
    </row>
    <row r="207" spans="1:12" x14ac:dyDescent="0.25">
      <c r="A207" s="11">
        <v>142</v>
      </c>
      <c r="B207" s="6" t="s">
        <v>677</v>
      </c>
      <c r="C207" s="7" t="s">
        <v>678</v>
      </c>
      <c r="D207" s="8"/>
      <c r="E207" s="9" t="s">
        <v>679</v>
      </c>
      <c r="F207" s="3" t="s">
        <v>376</v>
      </c>
      <c r="G207" s="8"/>
      <c r="I207" s="26">
        <v>44583</v>
      </c>
      <c r="J207" s="16">
        <f t="shared" si="4"/>
        <v>494181.81818181812</v>
      </c>
      <c r="K207" s="16">
        <f t="shared" si="5"/>
        <v>49418.181818181816</v>
      </c>
      <c r="L207" s="17">
        <v>543600</v>
      </c>
    </row>
    <row r="208" spans="1:12" x14ac:dyDescent="0.25">
      <c r="A208" s="11">
        <v>143</v>
      </c>
      <c r="B208" s="6" t="s">
        <v>680</v>
      </c>
      <c r="C208" s="7" t="s">
        <v>681</v>
      </c>
      <c r="D208" s="8"/>
      <c r="E208" s="9" t="s">
        <v>682</v>
      </c>
      <c r="F208" s="3" t="s">
        <v>607</v>
      </c>
      <c r="G208" s="8"/>
      <c r="I208" s="26">
        <v>44583</v>
      </c>
      <c r="J208" s="16">
        <f t="shared" si="4"/>
        <v>10982990.909090908</v>
      </c>
      <c r="K208" s="16">
        <f t="shared" si="5"/>
        <v>1098299.0909090908</v>
      </c>
      <c r="L208" s="17">
        <v>12081290</v>
      </c>
    </row>
    <row r="209" spans="1:12" x14ac:dyDescent="0.25">
      <c r="A209" s="11">
        <v>144</v>
      </c>
      <c r="B209" s="6" t="s">
        <v>683</v>
      </c>
      <c r="C209" s="7" t="s">
        <v>684</v>
      </c>
      <c r="D209" s="8"/>
      <c r="E209" s="9" t="s">
        <v>685</v>
      </c>
      <c r="F209" s="3" t="s">
        <v>284</v>
      </c>
      <c r="G209" s="8"/>
      <c r="I209" s="26">
        <v>44583</v>
      </c>
      <c r="J209" s="16">
        <f t="shared" si="4"/>
        <v>821454.54545454541</v>
      </c>
      <c r="K209" s="16">
        <f t="shared" si="5"/>
        <v>82145.454545454544</v>
      </c>
      <c r="L209" s="17">
        <v>903600</v>
      </c>
    </row>
    <row r="210" spans="1:12" x14ac:dyDescent="0.25">
      <c r="A210" s="11">
        <v>145</v>
      </c>
      <c r="B210" s="6" t="s">
        <v>686</v>
      </c>
      <c r="C210" s="13" t="s">
        <v>687</v>
      </c>
      <c r="D210" s="11"/>
      <c r="E210" s="14" t="s">
        <v>688</v>
      </c>
      <c r="F210" s="10" t="s">
        <v>689</v>
      </c>
      <c r="G210" s="5"/>
      <c r="I210" s="15">
        <v>44583</v>
      </c>
      <c r="J210" s="18">
        <f t="shared" si="4"/>
        <v>2867272.7272727271</v>
      </c>
      <c r="K210" s="18">
        <f t="shared" si="5"/>
        <v>286727.27272727271</v>
      </c>
      <c r="L210" s="17">
        <f>2656000+498000</f>
        <v>3154000</v>
      </c>
    </row>
    <row r="211" spans="1:12" x14ac:dyDescent="0.25">
      <c r="A211" s="11">
        <v>146</v>
      </c>
      <c r="B211" s="6" t="s">
        <v>690</v>
      </c>
      <c r="C211" s="7" t="s">
        <v>691</v>
      </c>
      <c r="D211" s="8"/>
      <c r="E211" s="9" t="s">
        <v>692</v>
      </c>
      <c r="F211" s="3" t="s">
        <v>644</v>
      </c>
      <c r="G211" s="8"/>
      <c r="I211" s="26">
        <v>44585</v>
      </c>
      <c r="J211" s="16">
        <f t="shared" si="4"/>
        <v>6265636.3636363633</v>
      </c>
      <c r="K211" s="16">
        <f t="shared" si="5"/>
        <v>626563.63636363635</v>
      </c>
      <c r="L211" s="17">
        <f>3137400+1071000+2683800</f>
        <v>6892200</v>
      </c>
    </row>
    <row r="212" spans="1:12" x14ac:dyDescent="0.25">
      <c r="A212" s="11">
        <v>147</v>
      </c>
      <c r="B212" s="6" t="s">
        <v>693</v>
      </c>
      <c r="C212" s="7" t="s">
        <v>694</v>
      </c>
      <c r="D212" s="8"/>
      <c r="E212" s="9" t="s">
        <v>478</v>
      </c>
      <c r="F212" s="3" t="s">
        <v>479</v>
      </c>
      <c r="G212" s="8"/>
      <c r="I212" s="26">
        <v>44585</v>
      </c>
      <c r="J212" s="16">
        <f t="shared" si="4"/>
        <v>5822509.0909090908</v>
      </c>
      <c r="K212" s="16">
        <f t="shared" si="5"/>
        <v>582250.90909090906</v>
      </c>
      <c r="L212" s="17">
        <f>738000+2799360+2867400</f>
        <v>6404760</v>
      </c>
    </row>
    <row r="213" spans="1:12" x14ac:dyDescent="0.25">
      <c r="A213" s="11">
        <v>148</v>
      </c>
      <c r="B213" s="6" t="s">
        <v>695</v>
      </c>
      <c r="C213" s="7" t="s">
        <v>696</v>
      </c>
      <c r="D213" s="8"/>
      <c r="E213" s="9" t="s">
        <v>535</v>
      </c>
      <c r="F213" s="3" t="s">
        <v>519</v>
      </c>
      <c r="G213" s="8"/>
      <c r="I213" s="26">
        <v>44585</v>
      </c>
      <c r="J213" s="16">
        <f t="shared" si="4"/>
        <v>1449163.6363636362</v>
      </c>
      <c r="K213" s="16">
        <f t="shared" si="5"/>
        <v>144916.36363636362</v>
      </c>
      <c r="L213" s="17">
        <v>1594080</v>
      </c>
    </row>
    <row r="214" spans="1:12" x14ac:dyDescent="0.25">
      <c r="A214" s="11">
        <v>149</v>
      </c>
      <c r="B214" s="6" t="s">
        <v>697</v>
      </c>
      <c r="C214" s="7" t="s">
        <v>698</v>
      </c>
      <c r="D214" s="8"/>
      <c r="E214" s="9" t="s">
        <v>418</v>
      </c>
      <c r="F214" s="3" t="s">
        <v>341</v>
      </c>
      <c r="G214" s="8"/>
      <c r="I214" s="26">
        <v>44586</v>
      </c>
      <c r="J214" s="16">
        <f t="shared" si="4"/>
        <v>28161909.09090909</v>
      </c>
      <c r="K214" s="16">
        <f t="shared" si="5"/>
        <v>2816190.9090909092</v>
      </c>
      <c r="L214" s="17">
        <f>20762700+144000+10071400</f>
        <v>30978100</v>
      </c>
    </row>
    <row r="215" spans="1:12" x14ac:dyDescent="0.25">
      <c r="A215" s="11">
        <v>150</v>
      </c>
      <c r="B215" s="6" t="s">
        <v>699</v>
      </c>
      <c r="C215" s="7" t="s">
        <v>700</v>
      </c>
      <c r="D215" s="8"/>
      <c r="E215" s="9" t="s">
        <v>701</v>
      </c>
      <c r="F215" s="3" t="s">
        <v>702</v>
      </c>
      <c r="G215" s="8"/>
      <c r="I215" s="26">
        <v>44586</v>
      </c>
      <c r="J215" s="16">
        <f t="shared" si="4"/>
        <v>1245681.8181818181</v>
      </c>
      <c r="K215" s="16">
        <f t="shared" si="5"/>
        <v>124568.18181818182</v>
      </c>
      <c r="L215" s="17">
        <v>1370250</v>
      </c>
    </row>
    <row r="216" spans="1:12" x14ac:dyDescent="0.25">
      <c r="A216" s="11">
        <v>151</v>
      </c>
      <c r="B216" s="6" t="s">
        <v>703</v>
      </c>
      <c r="C216" s="7" t="s">
        <v>704</v>
      </c>
      <c r="D216" s="8"/>
      <c r="E216" s="9" t="s">
        <v>390</v>
      </c>
      <c r="F216" s="3" t="s">
        <v>234</v>
      </c>
      <c r="G216" s="8"/>
      <c r="I216" s="26">
        <v>44586</v>
      </c>
      <c r="J216" s="16">
        <f t="shared" si="4"/>
        <v>14366596.363636363</v>
      </c>
      <c r="K216" s="16">
        <f t="shared" si="5"/>
        <v>1436659.6363636365</v>
      </c>
      <c r="L216" s="17">
        <f>8656536+2043360+5103360</f>
        <v>15803256</v>
      </c>
    </row>
    <row r="217" spans="1:12" x14ac:dyDescent="0.25">
      <c r="A217" s="11">
        <v>152</v>
      </c>
      <c r="B217" s="6" t="s">
        <v>705</v>
      </c>
      <c r="C217" s="7" t="s">
        <v>706</v>
      </c>
      <c r="D217" s="8"/>
      <c r="E217" s="9" t="s">
        <v>707</v>
      </c>
      <c r="F217" s="3" t="s">
        <v>708</v>
      </c>
      <c r="G217" s="8"/>
      <c r="I217" s="26">
        <v>44586</v>
      </c>
      <c r="J217" s="16">
        <f t="shared" si="4"/>
        <v>11207127.272727272</v>
      </c>
      <c r="K217" s="16">
        <f t="shared" si="5"/>
        <v>1120712.7272727273</v>
      </c>
      <c r="L217" s="17">
        <f>1080000+10527840+720000</f>
        <v>12327840</v>
      </c>
    </row>
    <row r="218" spans="1:12" x14ac:dyDescent="0.25">
      <c r="A218" s="11">
        <v>153</v>
      </c>
      <c r="B218" s="6" t="s">
        <v>709</v>
      </c>
      <c r="C218" s="13" t="s">
        <v>710</v>
      </c>
      <c r="D218" s="11"/>
      <c r="E218" s="14" t="s">
        <v>711</v>
      </c>
      <c r="F218" s="10" t="s">
        <v>284</v>
      </c>
      <c r="G218" s="5"/>
      <c r="I218" s="15">
        <v>44587</v>
      </c>
      <c r="J218" s="18">
        <f t="shared" si="4"/>
        <v>714545.45454545447</v>
      </c>
      <c r="K218" s="18">
        <f t="shared" si="5"/>
        <v>71454.545454545456</v>
      </c>
      <c r="L218" s="17">
        <v>786000</v>
      </c>
    </row>
    <row r="219" spans="1:12" x14ac:dyDescent="0.25">
      <c r="A219" s="11">
        <v>154</v>
      </c>
      <c r="B219" s="6" t="s">
        <v>712</v>
      </c>
      <c r="C219" s="7" t="s">
        <v>713</v>
      </c>
      <c r="D219" s="8"/>
      <c r="E219" s="9" t="s">
        <v>714</v>
      </c>
      <c r="F219" s="3" t="s">
        <v>689</v>
      </c>
      <c r="G219" s="8"/>
      <c r="I219" s="26">
        <v>44587</v>
      </c>
      <c r="J219" s="16">
        <f t="shared" si="4"/>
        <v>874090.90909090906</v>
      </c>
      <c r="K219" s="16">
        <f t="shared" si="5"/>
        <v>87409.090909090912</v>
      </c>
      <c r="L219" s="17">
        <v>961500</v>
      </c>
    </row>
    <row r="220" spans="1:12" x14ac:dyDescent="0.25">
      <c r="A220" s="11">
        <v>155</v>
      </c>
      <c r="B220" s="6" t="s">
        <v>715</v>
      </c>
      <c r="C220" s="7" t="s">
        <v>716</v>
      </c>
      <c r="D220" s="8"/>
      <c r="E220" s="9" t="s">
        <v>717</v>
      </c>
      <c r="F220" s="3" t="s">
        <v>644</v>
      </c>
      <c r="G220" s="8"/>
      <c r="I220" s="26">
        <v>44587</v>
      </c>
      <c r="J220" s="16">
        <f t="shared" si="4"/>
        <v>4495636.3636363633</v>
      </c>
      <c r="K220" s="16">
        <f t="shared" si="5"/>
        <v>449563.63636363635</v>
      </c>
      <c r="L220" s="17">
        <f>1648200+3297000</f>
        <v>4945200</v>
      </c>
    </row>
    <row r="221" spans="1:12" x14ac:dyDescent="0.25">
      <c r="A221" s="11">
        <v>156</v>
      </c>
      <c r="B221" s="6" t="s">
        <v>718</v>
      </c>
      <c r="C221" s="7" t="s">
        <v>719</v>
      </c>
      <c r="D221" s="8"/>
      <c r="E221" s="9" t="s">
        <v>720</v>
      </c>
      <c r="F221" s="3" t="s">
        <v>483</v>
      </c>
      <c r="G221" s="8"/>
      <c r="I221" s="26">
        <v>44587</v>
      </c>
      <c r="J221" s="16">
        <f t="shared" si="4"/>
        <v>1399090.9090909089</v>
      </c>
      <c r="K221" s="16">
        <f t="shared" si="5"/>
        <v>139909.09090909091</v>
      </c>
      <c r="L221" s="17">
        <v>1539000</v>
      </c>
    </row>
    <row r="222" spans="1:12" x14ac:dyDescent="0.25">
      <c r="A222" s="11">
        <v>157</v>
      </c>
      <c r="B222" s="6" t="s">
        <v>721</v>
      </c>
      <c r="C222" s="7" t="s">
        <v>722</v>
      </c>
      <c r="D222" s="8"/>
      <c r="E222" s="9" t="s">
        <v>375</v>
      </c>
      <c r="F222" s="3" t="s">
        <v>376</v>
      </c>
      <c r="G222" s="8"/>
      <c r="I222" s="26">
        <v>44587</v>
      </c>
      <c r="J222" s="16">
        <f t="shared" si="4"/>
        <v>7923522.7272727266</v>
      </c>
      <c r="K222" s="16">
        <f t="shared" si="5"/>
        <v>792352.27272727271</v>
      </c>
      <c r="L222" s="17">
        <f>7182875+745500+787500</f>
        <v>8715875</v>
      </c>
    </row>
    <row r="223" spans="1:12" x14ac:dyDescent="0.25">
      <c r="A223" s="11">
        <v>158</v>
      </c>
      <c r="B223" s="6" t="s">
        <v>723</v>
      </c>
      <c r="C223" s="13" t="s">
        <v>724</v>
      </c>
      <c r="D223" s="11"/>
      <c r="E223" s="14" t="s">
        <v>393</v>
      </c>
      <c r="F223" s="10" t="s">
        <v>394</v>
      </c>
      <c r="G223" s="5"/>
      <c r="I223" s="15">
        <v>44587</v>
      </c>
      <c r="J223" s="18">
        <f t="shared" si="4"/>
        <v>8409861.8181818184</v>
      </c>
      <c r="K223" s="18">
        <f t="shared" si="5"/>
        <v>840986.18181818188</v>
      </c>
      <c r="L223" s="17">
        <f>3083616+6167232</f>
        <v>9250848</v>
      </c>
    </row>
    <row r="224" spans="1:12" x14ac:dyDescent="0.25">
      <c r="A224" s="11">
        <v>159</v>
      </c>
      <c r="B224" s="6" t="s">
        <v>725</v>
      </c>
      <c r="C224" s="7" t="s">
        <v>726</v>
      </c>
      <c r="D224" s="8"/>
      <c r="E224" s="9" t="s">
        <v>727</v>
      </c>
      <c r="F224" s="3" t="s">
        <v>615</v>
      </c>
      <c r="G224" s="8"/>
      <c r="I224" s="26">
        <v>44587</v>
      </c>
      <c r="J224" s="16">
        <f t="shared" si="4"/>
        <v>2978181.8181818179</v>
      </c>
      <c r="K224" s="16">
        <f t="shared" si="5"/>
        <v>297818.18181818182</v>
      </c>
      <c r="L224" s="17">
        <v>3276000</v>
      </c>
    </row>
    <row r="225" spans="1:12" x14ac:dyDescent="0.25">
      <c r="A225" s="11">
        <v>160</v>
      </c>
      <c r="B225" s="6" t="s">
        <v>728</v>
      </c>
      <c r="C225" s="7" t="s">
        <v>729</v>
      </c>
      <c r="D225" s="8"/>
      <c r="E225" s="9" t="s">
        <v>730</v>
      </c>
      <c r="F225" s="3" t="s">
        <v>519</v>
      </c>
      <c r="G225" s="8"/>
      <c r="I225" s="26">
        <v>44588</v>
      </c>
      <c r="J225" s="16">
        <f t="shared" si="4"/>
        <v>2886545.4545454541</v>
      </c>
      <c r="K225" s="16">
        <f t="shared" si="5"/>
        <v>288654.54545454541</v>
      </c>
      <c r="L225" s="17">
        <v>3175200</v>
      </c>
    </row>
    <row r="226" spans="1:12" x14ac:dyDescent="0.25">
      <c r="A226" s="11">
        <v>161</v>
      </c>
      <c r="B226" s="6" t="s">
        <v>731</v>
      </c>
      <c r="C226" s="7" t="s">
        <v>732</v>
      </c>
      <c r="D226" s="8"/>
      <c r="E226" s="9" t="s">
        <v>386</v>
      </c>
      <c r="F226" s="3" t="s">
        <v>387</v>
      </c>
      <c r="G226" s="8"/>
      <c r="I226" s="26">
        <v>44588</v>
      </c>
      <c r="J226" s="16">
        <f t="shared" si="4"/>
        <v>4877672.7272727266</v>
      </c>
      <c r="K226" s="16">
        <f t="shared" si="5"/>
        <v>487767.27272727271</v>
      </c>
      <c r="L226" s="17">
        <f>2138400+3227040</f>
        <v>5365440</v>
      </c>
    </row>
    <row r="227" spans="1:12" x14ac:dyDescent="0.25">
      <c r="A227" s="11">
        <v>162</v>
      </c>
      <c r="B227" s="6" t="s">
        <v>733</v>
      </c>
      <c r="C227" s="7" t="s">
        <v>734</v>
      </c>
      <c r="D227" s="8"/>
      <c r="E227" s="9" t="s">
        <v>418</v>
      </c>
      <c r="F227" s="3" t="s">
        <v>419</v>
      </c>
      <c r="G227" s="8"/>
      <c r="I227" s="26">
        <v>44588</v>
      </c>
      <c r="J227" s="16">
        <f t="shared" si="4"/>
        <v>700178.18181818177</v>
      </c>
      <c r="K227" s="16">
        <f t="shared" si="5"/>
        <v>70017.818181818177</v>
      </c>
      <c r="L227" s="17">
        <v>770196</v>
      </c>
    </row>
    <row r="228" spans="1:12" x14ac:dyDescent="0.25">
      <c r="A228" s="11">
        <v>163</v>
      </c>
      <c r="B228" s="6" t="s">
        <v>735</v>
      </c>
      <c r="C228" s="7" t="s">
        <v>736</v>
      </c>
      <c r="D228" s="8"/>
      <c r="E228" s="9" t="s">
        <v>418</v>
      </c>
      <c r="F228" s="3" t="s">
        <v>341</v>
      </c>
      <c r="G228" s="8"/>
      <c r="I228" s="26">
        <v>44588</v>
      </c>
      <c r="J228" s="16">
        <f t="shared" si="4"/>
        <v>6219818.1818181816</v>
      </c>
      <c r="K228" s="16">
        <f t="shared" si="5"/>
        <v>621981.81818181823</v>
      </c>
      <c r="L228" s="17">
        <f>2079000+2683800+2079000</f>
        <v>6841800</v>
      </c>
    </row>
    <row r="229" spans="1:12" x14ac:dyDescent="0.25">
      <c r="A229" s="11">
        <v>164</v>
      </c>
      <c r="B229" s="6" t="s">
        <v>737</v>
      </c>
      <c r="C229" s="7" t="s">
        <v>738</v>
      </c>
      <c r="D229" s="8"/>
      <c r="E229" s="9" t="s">
        <v>739</v>
      </c>
      <c r="F229" s="3" t="s">
        <v>740</v>
      </c>
      <c r="G229" s="8"/>
      <c r="I229" s="26">
        <v>44589</v>
      </c>
      <c r="J229" s="16">
        <f t="shared" si="4"/>
        <v>3361254.5454545454</v>
      </c>
      <c r="K229" s="16">
        <f t="shared" si="5"/>
        <v>336125.45454545459</v>
      </c>
      <c r="L229" s="17">
        <v>3697380</v>
      </c>
    </row>
    <row r="230" spans="1:12" x14ac:dyDescent="0.25">
      <c r="A230" s="11">
        <v>165</v>
      </c>
      <c r="B230" s="6" t="s">
        <v>741</v>
      </c>
      <c r="C230" s="7" t="s">
        <v>742</v>
      </c>
      <c r="D230" s="8"/>
      <c r="E230" s="9" t="s">
        <v>743</v>
      </c>
      <c r="F230" s="3" t="s">
        <v>208</v>
      </c>
      <c r="G230" s="8"/>
      <c r="I230" s="26">
        <v>44589</v>
      </c>
      <c r="J230" s="16">
        <f t="shared" si="4"/>
        <v>5038690.9090909082</v>
      </c>
      <c r="K230" s="16">
        <f t="shared" si="5"/>
        <v>503869.09090909082</v>
      </c>
      <c r="L230" s="17">
        <f>4921560+621000</f>
        <v>5542560</v>
      </c>
    </row>
    <row r="231" spans="1:12" x14ac:dyDescent="0.25">
      <c r="A231" s="11">
        <v>166</v>
      </c>
      <c r="B231" s="6" t="s">
        <v>744</v>
      </c>
      <c r="C231" s="13" t="s">
        <v>745</v>
      </c>
      <c r="D231" s="11"/>
      <c r="E231" s="14" t="s">
        <v>418</v>
      </c>
      <c r="F231" s="10" t="s">
        <v>644</v>
      </c>
      <c r="G231" s="5"/>
      <c r="I231" s="15">
        <v>44592</v>
      </c>
      <c r="J231" s="18">
        <f t="shared" si="4"/>
        <v>4415727.2727272725</v>
      </c>
      <c r="K231" s="18">
        <f t="shared" si="5"/>
        <v>441572.72727272729</v>
      </c>
      <c r="L231" s="17">
        <v>4857300</v>
      </c>
    </row>
    <row r="232" spans="1:12" x14ac:dyDescent="0.25">
      <c r="A232" s="11">
        <v>167</v>
      </c>
      <c r="B232" s="6" t="s">
        <v>746</v>
      </c>
      <c r="C232" s="7" t="s">
        <v>747</v>
      </c>
      <c r="D232" s="8"/>
      <c r="E232" s="9" t="s">
        <v>449</v>
      </c>
      <c r="F232" s="3" t="s">
        <v>446</v>
      </c>
      <c r="G232" s="8"/>
      <c r="I232" s="26">
        <v>44589</v>
      </c>
      <c r="J232" s="16">
        <f t="shared" si="4"/>
        <v>2598763.6363636362</v>
      </c>
      <c r="K232" s="16">
        <f t="shared" si="5"/>
        <v>259876.36363636365</v>
      </c>
      <c r="L232" s="17">
        <v>2858640</v>
      </c>
    </row>
    <row r="233" spans="1:12" x14ac:dyDescent="0.25">
      <c r="A233" s="11">
        <v>168</v>
      </c>
      <c r="B233" s="6" t="s">
        <v>748</v>
      </c>
      <c r="C233" s="7" t="s">
        <v>749</v>
      </c>
      <c r="D233" s="8"/>
      <c r="E233" s="9" t="s">
        <v>467</v>
      </c>
      <c r="F233" s="3" t="s">
        <v>468</v>
      </c>
      <c r="G233" s="8"/>
      <c r="I233" s="26">
        <v>44589</v>
      </c>
      <c r="J233" s="16">
        <f t="shared" si="4"/>
        <v>1386000</v>
      </c>
      <c r="K233" s="16">
        <f t="shared" si="5"/>
        <v>138600</v>
      </c>
      <c r="L233" s="17">
        <f>1052100+472500</f>
        <v>1524600</v>
      </c>
    </row>
    <row r="234" spans="1:12" x14ac:dyDescent="0.25">
      <c r="A234" s="11">
        <v>169</v>
      </c>
      <c r="B234" s="6" t="s">
        <v>750</v>
      </c>
      <c r="C234" s="7" t="s">
        <v>751</v>
      </c>
      <c r="D234" s="8"/>
      <c r="E234" s="9" t="s">
        <v>478</v>
      </c>
      <c r="F234" s="3" t="s">
        <v>479</v>
      </c>
      <c r="G234" s="8"/>
      <c r="I234" s="26">
        <v>44589</v>
      </c>
      <c r="J234" s="16">
        <f t="shared" si="4"/>
        <v>1773654.5454545454</v>
      </c>
      <c r="K234" s="16">
        <f t="shared" si="5"/>
        <v>177365.45454545456</v>
      </c>
      <c r="L234" s="17">
        <f>1446120+504900</f>
        <v>1951020</v>
      </c>
    </row>
    <row r="235" spans="1:12" x14ac:dyDescent="0.25">
      <c r="A235" s="11">
        <v>170</v>
      </c>
      <c r="B235" s="6" t="s">
        <v>752</v>
      </c>
      <c r="C235" s="7" t="s">
        <v>753</v>
      </c>
      <c r="D235" s="8"/>
      <c r="E235" s="9" t="s">
        <v>754</v>
      </c>
      <c r="F235" s="3" t="s">
        <v>472</v>
      </c>
      <c r="G235" s="8"/>
      <c r="I235" s="26">
        <v>44589</v>
      </c>
      <c r="J235" s="16">
        <f t="shared" si="4"/>
        <v>220909.09090909088</v>
      </c>
      <c r="K235" s="16">
        <f t="shared" si="5"/>
        <v>22090.909090909088</v>
      </c>
      <c r="L235" s="17">
        <v>243000</v>
      </c>
    </row>
    <row r="236" spans="1:12" x14ac:dyDescent="0.25">
      <c r="A236" s="11">
        <v>171</v>
      </c>
      <c r="B236" s="6" t="s">
        <v>755</v>
      </c>
      <c r="C236" s="7" t="s">
        <v>756</v>
      </c>
      <c r="D236" s="8"/>
      <c r="E236" s="9" t="s">
        <v>397</v>
      </c>
      <c r="F236" s="3" t="s">
        <v>394</v>
      </c>
      <c r="G236" s="8"/>
      <c r="I236" s="26">
        <v>44589</v>
      </c>
      <c r="J236" s="16">
        <f t="shared" si="4"/>
        <v>7723112.7272727266</v>
      </c>
      <c r="K236" s="16">
        <f t="shared" si="5"/>
        <v>772311.27272727271</v>
      </c>
      <c r="L236" s="17">
        <v>8495424</v>
      </c>
    </row>
    <row r="237" spans="1:12" x14ac:dyDescent="0.25">
      <c r="A237" s="11">
        <v>172</v>
      </c>
      <c r="B237" s="6" t="s">
        <v>757</v>
      </c>
      <c r="C237" s="7" t="s">
        <v>758</v>
      </c>
      <c r="D237" s="8"/>
      <c r="E237" s="9" t="s">
        <v>404</v>
      </c>
      <c r="F237" s="3" t="s">
        <v>202</v>
      </c>
      <c r="G237" s="8"/>
      <c r="I237" s="26">
        <v>44590</v>
      </c>
      <c r="J237" s="16">
        <f t="shared" si="4"/>
        <v>9541636.3636363633</v>
      </c>
      <c r="K237" s="16">
        <f t="shared" si="5"/>
        <v>954163.63636363635</v>
      </c>
      <c r="L237" s="17">
        <v>10495800</v>
      </c>
    </row>
    <row r="238" spans="1:12" x14ac:dyDescent="0.25">
      <c r="A238" s="11">
        <v>173</v>
      </c>
      <c r="B238" s="6" t="s">
        <v>759</v>
      </c>
      <c r="C238" s="7" t="s">
        <v>760</v>
      </c>
      <c r="D238" s="8"/>
      <c r="E238" s="9" t="s">
        <v>761</v>
      </c>
      <c r="F238" s="3" t="s">
        <v>426</v>
      </c>
      <c r="G238" s="8"/>
      <c r="I238" s="26">
        <v>44590</v>
      </c>
      <c r="J238" s="16">
        <f t="shared" si="4"/>
        <v>9600000</v>
      </c>
      <c r="K238" s="16">
        <f t="shared" si="5"/>
        <v>960000</v>
      </c>
      <c r="L238" s="17">
        <v>10560000</v>
      </c>
    </row>
    <row r="239" spans="1:12" x14ac:dyDescent="0.25">
      <c r="A239" s="11">
        <v>174</v>
      </c>
      <c r="B239" s="6" t="s">
        <v>762</v>
      </c>
      <c r="C239" s="7" t="s">
        <v>763</v>
      </c>
      <c r="D239" s="8"/>
      <c r="E239" s="9" t="s">
        <v>764</v>
      </c>
      <c r="F239" s="3" t="s">
        <v>708</v>
      </c>
      <c r="G239" s="8"/>
      <c r="I239" s="26">
        <v>44592</v>
      </c>
      <c r="J239" s="16">
        <f t="shared" si="4"/>
        <v>3063272.7272727271</v>
      </c>
      <c r="K239" s="16">
        <f t="shared" si="5"/>
        <v>306327.27272727271</v>
      </c>
      <c r="L239" s="17">
        <v>3369600</v>
      </c>
    </row>
    <row r="240" spans="1:12" x14ac:dyDescent="0.25">
      <c r="A240" s="11">
        <v>175</v>
      </c>
      <c r="B240" s="6" t="s">
        <v>765</v>
      </c>
      <c r="C240" s="7" t="s">
        <v>766</v>
      </c>
      <c r="D240" s="8"/>
      <c r="E240" s="9" t="s">
        <v>418</v>
      </c>
      <c r="F240" s="3" t="s">
        <v>567</v>
      </c>
      <c r="G240" s="8"/>
      <c r="I240" s="26">
        <v>44592</v>
      </c>
      <c r="J240" s="16">
        <f t="shared" si="4"/>
        <v>8818909.0909090899</v>
      </c>
      <c r="K240" s="16">
        <f t="shared" si="5"/>
        <v>881890.90909090906</v>
      </c>
      <c r="L240" s="17">
        <v>9700800</v>
      </c>
    </row>
    <row r="241" spans="1:12" x14ac:dyDescent="0.25">
      <c r="A241" s="11">
        <v>176</v>
      </c>
      <c r="B241" s="6" t="s">
        <v>767</v>
      </c>
      <c r="C241" s="7" t="s">
        <v>768</v>
      </c>
      <c r="D241" s="8"/>
      <c r="E241" s="9" t="s">
        <v>769</v>
      </c>
      <c r="F241" s="3" t="s">
        <v>500</v>
      </c>
      <c r="G241" s="8"/>
      <c r="I241" s="26">
        <v>44592</v>
      </c>
      <c r="J241" s="16">
        <f t="shared" si="4"/>
        <v>530636.36363636365</v>
      </c>
      <c r="K241" s="16">
        <f t="shared" si="5"/>
        <v>53063.636363636368</v>
      </c>
      <c r="L241" s="17">
        <v>583700</v>
      </c>
    </row>
    <row r="242" spans="1:12" x14ac:dyDescent="0.25">
      <c r="A242" s="11">
        <v>177</v>
      </c>
      <c r="B242" s="6" t="s">
        <v>770</v>
      </c>
      <c r="C242" s="13" t="s">
        <v>771</v>
      </c>
      <c r="D242" s="11"/>
      <c r="E242" s="14" t="s">
        <v>772</v>
      </c>
      <c r="F242" s="10" t="s">
        <v>202</v>
      </c>
      <c r="G242" s="5"/>
      <c r="I242" s="15">
        <v>44592</v>
      </c>
      <c r="J242" s="18">
        <f t="shared" si="4"/>
        <v>559118.18181818177</v>
      </c>
      <c r="K242" s="18">
        <f t="shared" si="5"/>
        <v>55911.818181818177</v>
      </c>
      <c r="L242" s="17">
        <v>615030</v>
      </c>
    </row>
    <row r="243" spans="1:12" x14ac:dyDescent="0.25">
      <c r="A243" s="11">
        <v>178</v>
      </c>
      <c r="B243" s="6" t="s">
        <v>773</v>
      </c>
      <c r="C243" s="7" t="s">
        <v>774</v>
      </c>
      <c r="D243" s="8"/>
      <c r="E243" s="9" t="s">
        <v>418</v>
      </c>
      <c r="F243" s="3" t="s">
        <v>341</v>
      </c>
      <c r="G243" s="8"/>
      <c r="I243" s="26">
        <v>44592</v>
      </c>
      <c r="J243" s="16">
        <f t="shared" si="4"/>
        <v>10537704.545454545</v>
      </c>
      <c r="K243" s="16">
        <f t="shared" si="5"/>
        <v>1053770.4545454546</v>
      </c>
      <c r="L243" s="17">
        <v>11591475</v>
      </c>
    </row>
    <row r="244" spans="1:12" x14ac:dyDescent="0.25">
      <c r="A244" s="11">
        <v>179</v>
      </c>
      <c r="B244" s="6" t="s">
        <v>775</v>
      </c>
      <c r="C244" s="7" t="s">
        <v>776</v>
      </c>
      <c r="D244" s="8"/>
      <c r="E244" s="9" t="s">
        <v>593</v>
      </c>
      <c r="F244" s="3" t="s">
        <v>255</v>
      </c>
      <c r="G244" s="8"/>
      <c r="I244" s="26">
        <v>44592</v>
      </c>
      <c r="J244" s="16">
        <f t="shared" si="4"/>
        <v>14144454.545454545</v>
      </c>
      <c r="K244" s="16">
        <f t="shared" si="5"/>
        <v>1414445.4545454546</v>
      </c>
      <c r="L244" s="17">
        <f>10841775+4717125</f>
        <v>15558900</v>
      </c>
    </row>
    <row r="245" spans="1:12" x14ac:dyDescent="0.25">
      <c r="A245" s="11">
        <v>180</v>
      </c>
      <c r="B245" s="6" t="s">
        <v>777</v>
      </c>
      <c r="C245" s="7" t="s">
        <v>778</v>
      </c>
      <c r="D245" s="8"/>
      <c r="E245" s="9" t="s">
        <v>779</v>
      </c>
      <c r="F245" s="3" t="s">
        <v>401</v>
      </c>
      <c r="G245" s="8"/>
      <c r="I245" s="26">
        <v>44592</v>
      </c>
      <c r="J245" s="16">
        <f t="shared" si="4"/>
        <v>141818.18181818179</v>
      </c>
      <c r="K245" s="16">
        <f t="shared" si="5"/>
        <v>14181.81818181818</v>
      </c>
      <c r="L245" s="17">
        <v>156000</v>
      </c>
    </row>
    <row r="246" spans="1:12" x14ac:dyDescent="0.25">
      <c r="A246" s="11">
        <v>181</v>
      </c>
      <c r="B246" s="6" t="s">
        <v>780</v>
      </c>
      <c r="C246" s="7" t="s">
        <v>781</v>
      </c>
      <c r="D246" s="8"/>
      <c r="E246" s="9" t="s">
        <v>422</v>
      </c>
      <c r="F246" s="3" t="s">
        <v>369</v>
      </c>
      <c r="G246" s="8"/>
      <c r="I246" s="26">
        <v>44568</v>
      </c>
      <c r="J246" s="16">
        <f t="shared" si="4"/>
        <v>25369654.545454543</v>
      </c>
      <c r="K246" s="16">
        <f t="shared" si="5"/>
        <v>2536965.4545454546</v>
      </c>
      <c r="L246" s="17">
        <f>1238125+7820575+18847920</f>
        <v>27906620</v>
      </c>
    </row>
    <row r="247" spans="1:12" x14ac:dyDescent="0.25">
      <c r="A247" s="11">
        <v>182</v>
      </c>
      <c r="B247" s="6" t="s">
        <v>782</v>
      </c>
      <c r="C247" s="13" t="s">
        <v>783</v>
      </c>
      <c r="D247" s="11"/>
      <c r="E247" s="14" t="s">
        <v>550</v>
      </c>
      <c r="F247" s="10" t="s">
        <v>369</v>
      </c>
      <c r="G247" s="5"/>
      <c r="I247" s="15">
        <v>44569</v>
      </c>
      <c r="J247" s="18">
        <f t="shared" si="4"/>
        <v>15084522.727272727</v>
      </c>
      <c r="K247" s="18">
        <f t="shared" si="5"/>
        <v>1508452.2727272727</v>
      </c>
      <c r="L247" s="17">
        <f>215250+3786125+12591600</f>
        <v>16592975</v>
      </c>
    </row>
    <row r="248" spans="1:12" x14ac:dyDescent="0.25">
      <c r="A248" s="11">
        <v>183</v>
      </c>
      <c r="B248" s="6" t="s">
        <v>784</v>
      </c>
      <c r="C248" s="7" t="s">
        <v>785</v>
      </c>
      <c r="D248" s="8"/>
      <c r="E248" s="9" t="s">
        <v>372</v>
      </c>
      <c r="F248" s="3" t="s">
        <v>369</v>
      </c>
      <c r="G248" s="8"/>
      <c r="I248" s="26">
        <v>44569</v>
      </c>
      <c r="J248" s="16">
        <f t="shared" si="4"/>
        <v>30188586.36363636</v>
      </c>
      <c r="K248" s="16">
        <f t="shared" si="5"/>
        <v>3018858.6363636362</v>
      </c>
      <c r="L248" s="17">
        <f>22687525+6765120+3754800</f>
        <v>33207445</v>
      </c>
    </row>
    <row r="249" spans="1:12" x14ac:dyDescent="0.25">
      <c r="A249" s="11">
        <v>184</v>
      </c>
      <c r="B249" s="6" t="s">
        <v>786</v>
      </c>
      <c r="C249" s="7" t="s">
        <v>787</v>
      </c>
      <c r="D249" s="8"/>
      <c r="E249" s="9" t="s">
        <v>422</v>
      </c>
      <c r="F249" s="3" t="s">
        <v>369</v>
      </c>
      <c r="G249" s="8"/>
      <c r="I249" s="26">
        <v>44569</v>
      </c>
      <c r="J249" s="16">
        <f t="shared" si="4"/>
        <v>18936590.909090906</v>
      </c>
      <c r="K249" s="16">
        <f t="shared" si="5"/>
        <v>1893659.0909090908</v>
      </c>
      <c r="L249" s="17">
        <f>12590900+8239350</f>
        <v>20830250</v>
      </c>
    </row>
    <row r="250" spans="1:12" x14ac:dyDescent="0.25">
      <c r="A250" s="11">
        <v>185</v>
      </c>
      <c r="B250" s="6" t="s">
        <v>788</v>
      </c>
      <c r="C250" s="7" t="s">
        <v>789</v>
      </c>
      <c r="D250" s="8"/>
      <c r="E250" s="9" t="s">
        <v>790</v>
      </c>
      <c r="F250" s="3" t="s">
        <v>369</v>
      </c>
      <c r="G250" s="8"/>
      <c r="I250" s="26">
        <v>44575</v>
      </c>
      <c r="J250" s="16">
        <f t="shared" si="4"/>
        <v>2544872.7272727271</v>
      </c>
      <c r="K250" s="16">
        <f t="shared" si="5"/>
        <v>254487.27272727271</v>
      </c>
      <c r="L250" s="17">
        <v>2799360</v>
      </c>
    </row>
    <row r="251" spans="1:12" x14ac:dyDescent="0.25">
      <c r="A251" s="11">
        <v>186</v>
      </c>
      <c r="B251" s="6" t="s">
        <v>791</v>
      </c>
      <c r="C251" s="7" t="s">
        <v>792</v>
      </c>
      <c r="D251" s="8"/>
      <c r="E251" s="9" t="s">
        <v>372</v>
      </c>
      <c r="F251" s="3" t="s">
        <v>369</v>
      </c>
      <c r="G251" s="8"/>
      <c r="I251" s="26">
        <v>44576</v>
      </c>
      <c r="J251" s="16">
        <f t="shared" si="4"/>
        <v>62421227.272727266</v>
      </c>
      <c r="K251" s="16">
        <f t="shared" si="5"/>
        <v>6242122.7272727266</v>
      </c>
      <c r="L251" s="17">
        <f>7560000+53585350+7518000</f>
        <v>68663350</v>
      </c>
    </row>
    <row r="252" spans="1:12" x14ac:dyDescent="0.25">
      <c r="A252" s="11">
        <v>187</v>
      </c>
      <c r="B252" s="6" t="s">
        <v>793</v>
      </c>
      <c r="C252" s="7" t="s">
        <v>794</v>
      </c>
      <c r="D252" s="8"/>
      <c r="E252" s="9" t="s">
        <v>795</v>
      </c>
      <c r="F252" s="3" t="s">
        <v>369</v>
      </c>
      <c r="G252" s="8"/>
      <c r="I252" s="26">
        <v>44579</v>
      </c>
      <c r="J252" s="16">
        <f t="shared" si="4"/>
        <v>8042363.6363636358</v>
      </c>
      <c r="K252" s="16">
        <f t="shared" si="5"/>
        <v>804236.36363636365</v>
      </c>
      <c r="L252" s="17">
        <f>2912000+2608200+3326400</f>
        <v>8846600</v>
      </c>
    </row>
    <row r="253" spans="1:12" x14ac:dyDescent="0.25">
      <c r="A253" s="11">
        <v>188</v>
      </c>
      <c r="B253" s="6" t="s">
        <v>796</v>
      </c>
      <c r="C253" s="7" t="s">
        <v>797</v>
      </c>
      <c r="D253" s="8"/>
      <c r="E253" s="9" t="s">
        <v>379</v>
      </c>
      <c r="F253" s="3" t="s">
        <v>369</v>
      </c>
      <c r="G253" s="8"/>
      <c r="I253" s="26">
        <v>44580</v>
      </c>
      <c r="J253" s="16">
        <f t="shared" si="4"/>
        <v>17936181.818181816</v>
      </c>
      <c r="K253" s="16">
        <f t="shared" si="5"/>
        <v>1793618.1818181816</v>
      </c>
      <c r="L253" s="17">
        <f>15817500+3912300</f>
        <v>19729800</v>
      </c>
    </row>
    <row r="254" spans="1:12" x14ac:dyDescent="0.25">
      <c r="A254" s="11">
        <v>189</v>
      </c>
      <c r="B254" s="6" t="s">
        <v>798</v>
      </c>
      <c r="C254" s="7" t="s">
        <v>799</v>
      </c>
      <c r="D254" s="8"/>
      <c r="E254" s="9" t="s">
        <v>422</v>
      </c>
      <c r="F254" s="3" t="s">
        <v>369</v>
      </c>
      <c r="G254" s="8"/>
      <c r="I254" s="26">
        <v>44580</v>
      </c>
      <c r="J254" s="16">
        <f t="shared" si="4"/>
        <v>21058309.09090909</v>
      </c>
      <c r="K254" s="16">
        <f t="shared" si="5"/>
        <v>2105830.9090909092</v>
      </c>
      <c r="L254" s="17">
        <f>18948300+4215840</f>
        <v>23164140</v>
      </c>
    </row>
    <row r="255" spans="1:12" x14ac:dyDescent="0.25">
      <c r="A255" s="11">
        <v>190</v>
      </c>
      <c r="B255" s="6" t="s">
        <v>800</v>
      </c>
      <c r="C255" s="13" t="s">
        <v>801</v>
      </c>
      <c r="D255" s="11"/>
      <c r="E255" s="14" t="s">
        <v>550</v>
      </c>
      <c r="F255" s="10" t="s">
        <v>369</v>
      </c>
      <c r="G255" s="5"/>
      <c r="I255" s="15">
        <v>44581</v>
      </c>
      <c r="J255" s="18">
        <f t="shared" si="4"/>
        <v>5041431.8181818174</v>
      </c>
      <c r="K255" s="18">
        <f t="shared" si="5"/>
        <v>504143.18181818177</v>
      </c>
      <c r="L255" s="17">
        <v>5545575</v>
      </c>
    </row>
    <row r="256" spans="1:12" x14ac:dyDescent="0.25">
      <c r="A256" s="11">
        <v>191</v>
      </c>
      <c r="B256" s="6" t="s">
        <v>802</v>
      </c>
      <c r="C256" s="7" t="s">
        <v>803</v>
      </c>
      <c r="D256" s="8"/>
      <c r="E256" s="9" t="s">
        <v>804</v>
      </c>
      <c r="F256" s="3" t="s">
        <v>376</v>
      </c>
      <c r="G256" s="8"/>
      <c r="I256" s="26">
        <v>44590</v>
      </c>
      <c r="J256" s="16">
        <f t="shared" si="4"/>
        <v>810909.09090909082</v>
      </c>
      <c r="K256" s="16">
        <f t="shared" si="5"/>
        <v>81090.909090909088</v>
      </c>
      <c r="L256" s="17">
        <v>892000</v>
      </c>
    </row>
    <row r="257" spans="1:12" x14ac:dyDescent="0.25">
      <c r="A257" s="11">
        <v>192</v>
      </c>
      <c r="B257" s="6" t="s">
        <v>805</v>
      </c>
      <c r="C257" s="7" t="s">
        <v>806</v>
      </c>
      <c r="D257" s="8"/>
      <c r="E257" s="9" t="s">
        <v>807</v>
      </c>
      <c r="F257" s="3" t="s">
        <v>808</v>
      </c>
      <c r="G257" s="8"/>
      <c r="I257" s="26">
        <v>44592</v>
      </c>
      <c r="J257" s="16">
        <f t="shared" si="4"/>
        <v>1366690.9090909089</v>
      </c>
      <c r="K257" s="16">
        <f t="shared" si="5"/>
        <v>136669.09090909091</v>
      </c>
      <c r="L257" s="17">
        <v>1503360</v>
      </c>
    </row>
    <row r="258" spans="1:12" x14ac:dyDescent="0.25">
      <c r="A258" s="11">
        <v>193</v>
      </c>
      <c r="B258" s="6" t="s">
        <v>809</v>
      </c>
      <c r="C258" s="7" t="s">
        <v>810</v>
      </c>
      <c r="D258" s="8"/>
      <c r="E258" s="9" t="s">
        <v>804</v>
      </c>
      <c r="F258" s="3" t="s">
        <v>341</v>
      </c>
      <c r="G258" s="8"/>
      <c r="I258" s="26">
        <v>44592</v>
      </c>
      <c r="J258" s="16">
        <f t="shared" ref="J258" si="6">L258/1.1</f>
        <v>654545.45454545447</v>
      </c>
      <c r="K258" s="16">
        <f t="shared" ref="K258" si="7">J258*10%</f>
        <v>65454.545454545449</v>
      </c>
      <c r="L258" s="17">
        <v>720000</v>
      </c>
    </row>
    <row r="259" spans="1:12" x14ac:dyDescent="0.25">
      <c r="J259" s="29">
        <f t="shared" ref="J259:L259" si="8">SUM(J66:J258)</f>
        <v>1511612066.3636353</v>
      </c>
      <c r="K259" s="29">
        <f t="shared" si="8"/>
        <v>151161206.6363636</v>
      </c>
      <c r="L259" s="29">
        <f t="shared" si="8"/>
        <v>1662773273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workbookViewId="0">
      <selection activeCell="I23" sqref="I23"/>
    </sheetView>
  </sheetViews>
  <sheetFormatPr defaultRowHeight="15" x14ac:dyDescent="0.25"/>
  <cols>
    <col min="1" max="1" width="5.7109375" customWidth="1"/>
    <col min="8" max="9" width="10.7109375" bestFit="1" customWidth="1"/>
    <col min="10" max="10" width="14.28515625" style="25" bestFit="1" customWidth="1"/>
    <col min="11" max="11" width="12.5703125" style="25" bestFit="1" customWidth="1"/>
    <col min="12" max="12" width="14.28515625" bestFit="1" customWidth="1"/>
  </cols>
  <sheetData>
    <row r="2" spans="1:19" x14ac:dyDescent="0.25">
      <c r="A2">
        <v>57</v>
      </c>
      <c r="B2" s="1" t="s">
        <v>21</v>
      </c>
      <c r="C2" s="1" t="s">
        <v>22</v>
      </c>
      <c r="D2" s="1" t="s">
        <v>144</v>
      </c>
      <c r="E2" s="1" t="s">
        <v>142</v>
      </c>
      <c r="F2" s="1">
        <v>1</v>
      </c>
      <c r="G2" s="1">
        <v>2022</v>
      </c>
      <c r="H2" s="1" t="s">
        <v>2</v>
      </c>
      <c r="I2" s="1">
        <v>1</v>
      </c>
      <c r="J2" s="20">
        <v>6075530</v>
      </c>
      <c r="K2" s="20">
        <v>607553</v>
      </c>
      <c r="L2" s="1">
        <v>0</v>
      </c>
      <c r="M2" s="1" t="s">
        <v>3</v>
      </c>
      <c r="N2" s="1"/>
      <c r="O2" s="1"/>
      <c r="P2" s="1" t="s">
        <v>4</v>
      </c>
      <c r="Q2" s="1" t="s">
        <v>145</v>
      </c>
      <c r="R2" s="1"/>
      <c r="S2" s="1"/>
    </row>
    <row r="3" spans="1:19" x14ac:dyDescent="0.25">
      <c r="A3">
        <v>58</v>
      </c>
      <c r="B3" s="1" t="s">
        <v>15</v>
      </c>
      <c r="C3" s="1" t="s">
        <v>16</v>
      </c>
      <c r="D3" s="1" t="s">
        <v>146</v>
      </c>
      <c r="E3" s="1" t="s">
        <v>142</v>
      </c>
      <c r="F3" s="1">
        <v>1</v>
      </c>
      <c r="G3" s="1">
        <v>2022</v>
      </c>
      <c r="H3" s="1" t="s">
        <v>2</v>
      </c>
      <c r="I3" s="1">
        <v>1</v>
      </c>
      <c r="J3" s="20">
        <v>21312589</v>
      </c>
      <c r="K3" s="20">
        <v>2131258</v>
      </c>
      <c r="L3" s="1">
        <v>0</v>
      </c>
      <c r="M3" s="1" t="s">
        <v>3</v>
      </c>
      <c r="N3" s="1"/>
      <c r="O3" s="1"/>
      <c r="P3" s="1" t="s">
        <v>4</v>
      </c>
      <c r="Q3" s="1" t="s">
        <v>147</v>
      </c>
      <c r="R3" s="1"/>
      <c r="S3" s="1"/>
    </row>
    <row r="4" spans="1:19" x14ac:dyDescent="0.25">
      <c r="A4">
        <v>59</v>
      </c>
      <c r="B4" s="1" t="s">
        <v>15</v>
      </c>
      <c r="C4" s="1" t="s">
        <v>16</v>
      </c>
      <c r="D4" s="1" t="s">
        <v>148</v>
      </c>
      <c r="E4" s="1" t="s">
        <v>142</v>
      </c>
      <c r="F4" s="1">
        <v>1</v>
      </c>
      <c r="G4" s="1">
        <v>2022</v>
      </c>
      <c r="H4" s="1" t="s">
        <v>2</v>
      </c>
      <c r="I4" s="1">
        <v>1</v>
      </c>
      <c r="J4" s="20">
        <v>58320327</v>
      </c>
      <c r="K4" s="20">
        <v>5832032</v>
      </c>
      <c r="L4" s="1">
        <v>0</v>
      </c>
      <c r="M4" s="1" t="s">
        <v>3</v>
      </c>
      <c r="N4" s="1"/>
      <c r="O4" s="1"/>
      <c r="P4" s="1" t="s">
        <v>4</v>
      </c>
      <c r="Q4" s="1" t="s">
        <v>149</v>
      </c>
      <c r="R4" s="1"/>
      <c r="S4" s="1"/>
    </row>
    <row r="5" spans="1:19" x14ac:dyDescent="0.25">
      <c r="A5">
        <v>61</v>
      </c>
      <c r="B5" s="1" t="s">
        <v>21</v>
      </c>
      <c r="C5" s="1" t="s">
        <v>22</v>
      </c>
      <c r="D5" s="1" t="s">
        <v>152</v>
      </c>
      <c r="E5" s="1" t="s">
        <v>153</v>
      </c>
      <c r="F5" s="1">
        <v>1</v>
      </c>
      <c r="G5" s="1">
        <v>2022</v>
      </c>
      <c r="H5" s="1" t="s">
        <v>2</v>
      </c>
      <c r="I5" s="1">
        <v>1</v>
      </c>
      <c r="J5" s="20">
        <v>16866818</v>
      </c>
      <c r="K5" s="20">
        <v>1686681</v>
      </c>
      <c r="L5" s="1">
        <v>0</v>
      </c>
      <c r="M5" s="1" t="s">
        <v>3</v>
      </c>
      <c r="N5" s="1"/>
      <c r="O5" s="1"/>
      <c r="P5" s="1" t="s">
        <v>4</v>
      </c>
      <c r="Q5" s="1" t="s">
        <v>154</v>
      </c>
      <c r="R5" s="1"/>
      <c r="S5" s="1"/>
    </row>
    <row r="6" spans="1:19" x14ac:dyDescent="0.25">
      <c r="A6">
        <v>62</v>
      </c>
      <c r="B6" s="1" t="s">
        <v>21</v>
      </c>
      <c r="C6" s="1" t="s">
        <v>22</v>
      </c>
      <c r="D6" s="1" t="s">
        <v>155</v>
      </c>
      <c r="E6" s="1" t="s">
        <v>153</v>
      </c>
      <c r="F6" s="1">
        <v>1</v>
      </c>
      <c r="G6" s="1">
        <v>2022</v>
      </c>
      <c r="H6" s="1" t="s">
        <v>2</v>
      </c>
      <c r="I6" s="1">
        <v>1</v>
      </c>
      <c r="J6" s="20">
        <v>10564431</v>
      </c>
      <c r="K6" s="20">
        <v>1056443</v>
      </c>
      <c r="L6" s="1">
        <v>0</v>
      </c>
      <c r="M6" s="1" t="s">
        <v>3</v>
      </c>
      <c r="N6" s="1"/>
      <c r="O6" s="1"/>
      <c r="P6" s="1" t="s">
        <v>4</v>
      </c>
      <c r="Q6" s="1" t="s">
        <v>156</v>
      </c>
      <c r="R6" s="1"/>
      <c r="S6" s="1"/>
    </row>
    <row r="7" spans="1:19" x14ac:dyDescent="0.25">
      <c r="A7">
        <v>63</v>
      </c>
      <c r="B7" s="1" t="s">
        <v>21</v>
      </c>
      <c r="C7" s="1" t="s">
        <v>22</v>
      </c>
      <c r="D7" s="1" t="s">
        <v>157</v>
      </c>
      <c r="E7" s="1" t="s">
        <v>153</v>
      </c>
      <c r="F7" s="1">
        <v>1</v>
      </c>
      <c r="G7" s="1">
        <v>2022</v>
      </c>
      <c r="H7" s="1" t="s">
        <v>2</v>
      </c>
      <c r="I7" s="1">
        <v>1</v>
      </c>
      <c r="J7" s="20">
        <v>13058181</v>
      </c>
      <c r="K7" s="20">
        <v>1305818</v>
      </c>
      <c r="L7" s="1">
        <v>0</v>
      </c>
      <c r="M7" s="1" t="s">
        <v>3</v>
      </c>
      <c r="N7" s="1"/>
      <c r="O7" s="1"/>
      <c r="P7" s="1" t="s">
        <v>4</v>
      </c>
      <c r="Q7" s="1" t="s">
        <v>158</v>
      </c>
      <c r="R7" s="1"/>
      <c r="S7" s="1"/>
    </row>
    <row r="8" spans="1:19" x14ac:dyDescent="0.25">
      <c r="A8">
        <v>64</v>
      </c>
      <c r="B8" s="1" t="s">
        <v>15</v>
      </c>
      <c r="C8" s="1" t="s">
        <v>16</v>
      </c>
      <c r="D8" s="1" t="s">
        <v>159</v>
      </c>
      <c r="E8" s="1" t="s">
        <v>153</v>
      </c>
      <c r="F8" s="1">
        <v>1</v>
      </c>
      <c r="G8" s="1">
        <v>2022</v>
      </c>
      <c r="H8" s="1" t="s">
        <v>2</v>
      </c>
      <c r="I8" s="1">
        <v>1</v>
      </c>
      <c r="J8" s="20">
        <v>21230192</v>
      </c>
      <c r="K8" s="20">
        <v>2123019</v>
      </c>
      <c r="L8" s="1">
        <v>0</v>
      </c>
      <c r="M8" s="1" t="s">
        <v>3</v>
      </c>
      <c r="N8" s="1"/>
      <c r="O8" s="1"/>
      <c r="P8" s="1" t="s">
        <v>4</v>
      </c>
      <c r="Q8" s="1" t="s">
        <v>160</v>
      </c>
      <c r="R8" s="1"/>
      <c r="S8" s="1"/>
    </row>
    <row r="9" spans="1:19" x14ac:dyDescent="0.25">
      <c r="A9">
        <v>65</v>
      </c>
      <c r="B9" s="1" t="s">
        <v>15</v>
      </c>
      <c r="C9" s="1" t="s">
        <v>16</v>
      </c>
      <c r="D9" s="1" t="s">
        <v>161</v>
      </c>
      <c r="E9" s="1" t="s">
        <v>162</v>
      </c>
      <c r="F9" s="1">
        <v>1</v>
      </c>
      <c r="G9" s="1">
        <v>2022</v>
      </c>
      <c r="H9" s="1" t="s">
        <v>2</v>
      </c>
      <c r="I9" s="1">
        <v>1</v>
      </c>
      <c r="J9" s="20">
        <v>28414974</v>
      </c>
      <c r="K9" s="20">
        <v>2841497</v>
      </c>
      <c r="L9" s="1">
        <v>0</v>
      </c>
      <c r="M9" s="1" t="s">
        <v>3</v>
      </c>
      <c r="N9" s="1"/>
      <c r="O9" s="1"/>
      <c r="P9" s="1" t="s">
        <v>4</v>
      </c>
      <c r="Q9" s="1" t="s">
        <v>163</v>
      </c>
      <c r="R9" s="1"/>
      <c r="S9" s="1"/>
    </row>
    <row r="10" spans="1:19" x14ac:dyDescent="0.25">
      <c r="A10">
        <v>66</v>
      </c>
      <c r="B10" s="1" t="s">
        <v>15</v>
      </c>
      <c r="C10" s="1" t="s">
        <v>16</v>
      </c>
      <c r="D10" s="1" t="s">
        <v>164</v>
      </c>
      <c r="E10" s="1" t="s">
        <v>162</v>
      </c>
      <c r="F10" s="1">
        <v>1</v>
      </c>
      <c r="G10" s="1">
        <v>2022</v>
      </c>
      <c r="H10" s="1" t="s">
        <v>2</v>
      </c>
      <c r="I10" s="1">
        <v>1</v>
      </c>
      <c r="J10" s="20">
        <v>11420045</v>
      </c>
      <c r="K10" s="20">
        <v>1142004</v>
      </c>
      <c r="L10" s="1">
        <v>0</v>
      </c>
      <c r="M10" s="1" t="s">
        <v>3</v>
      </c>
      <c r="N10" s="1"/>
      <c r="O10" s="1"/>
      <c r="P10" s="1" t="s">
        <v>4</v>
      </c>
      <c r="Q10" s="1" t="s">
        <v>165</v>
      </c>
      <c r="R10" s="1"/>
      <c r="S10" s="1"/>
    </row>
    <row r="11" spans="1:19" x14ac:dyDescent="0.25">
      <c r="A11">
        <v>67</v>
      </c>
      <c r="B11" s="1" t="s">
        <v>21</v>
      </c>
      <c r="C11" s="1" t="s">
        <v>22</v>
      </c>
      <c r="D11" s="1" t="s">
        <v>166</v>
      </c>
      <c r="E11" s="1" t="s">
        <v>167</v>
      </c>
      <c r="F11" s="1">
        <v>1</v>
      </c>
      <c r="G11" s="1">
        <v>2022</v>
      </c>
      <c r="H11" s="1" t="s">
        <v>2</v>
      </c>
      <c r="I11" s="1">
        <v>1</v>
      </c>
      <c r="J11" s="20">
        <v>15180136</v>
      </c>
      <c r="K11" s="20">
        <v>1518013</v>
      </c>
      <c r="L11" s="1">
        <v>0</v>
      </c>
      <c r="M11" s="1" t="s">
        <v>3</v>
      </c>
      <c r="N11" s="1"/>
      <c r="O11" s="1"/>
      <c r="P11" s="1" t="s">
        <v>4</v>
      </c>
      <c r="Q11" s="1" t="s">
        <v>168</v>
      </c>
      <c r="R11" s="1"/>
      <c r="S11" s="1"/>
    </row>
    <row r="12" spans="1:19" x14ac:dyDescent="0.25">
      <c r="A12">
        <v>68</v>
      </c>
      <c r="B12" s="1" t="s">
        <v>15</v>
      </c>
      <c r="C12" s="1" t="s">
        <v>16</v>
      </c>
      <c r="D12" s="1" t="s">
        <v>169</v>
      </c>
      <c r="E12" s="1" t="s">
        <v>167</v>
      </c>
      <c r="F12" s="1">
        <v>1</v>
      </c>
      <c r="G12" s="1">
        <v>2022</v>
      </c>
      <c r="H12" s="1" t="s">
        <v>2</v>
      </c>
      <c r="I12" s="1">
        <v>1</v>
      </c>
      <c r="J12" s="20">
        <v>8386320</v>
      </c>
      <c r="K12" s="20">
        <v>838632</v>
      </c>
      <c r="L12" s="1">
        <v>0</v>
      </c>
      <c r="M12" s="1" t="s">
        <v>3</v>
      </c>
      <c r="N12" s="1"/>
      <c r="O12" s="1"/>
      <c r="P12" s="1" t="s">
        <v>4</v>
      </c>
      <c r="Q12" s="1" t="s">
        <v>170</v>
      </c>
      <c r="R12" s="1"/>
      <c r="S12" s="1"/>
    </row>
    <row r="13" spans="1:19" x14ac:dyDescent="0.25">
      <c r="A13">
        <v>69</v>
      </c>
      <c r="B13" s="1" t="s">
        <v>21</v>
      </c>
      <c r="C13" s="1" t="s">
        <v>22</v>
      </c>
      <c r="D13" s="1" t="s">
        <v>171</v>
      </c>
      <c r="E13" s="1" t="s">
        <v>172</v>
      </c>
      <c r="F13" s="1">
        <v>1</v>
      </c>
      <c r="G13" s="1">
        <v>2022</v>
      </c>
      <c r="H13" s="1" t="s">
        <v>2</v>
      </c>
      <c r="I13" s="1">
        <v>1</v>
      </c>
      <c r="J13" s="20">
        <v>1224204</v>
      </c>
      <c r="K13" s="20">
        <v>122420</v>
      </c>
      <c r="L13" s="1">
        <v>0</v>
      </c>
      <c r="M13" s="1" t="s">
        <v>3</v>
      </c>
      <c r="N13" s="1"/>
      <c r="O13" s="1"/>
      <c r="P13" s="1" t="s">
        <v>4</v>
      </c>
      <c r="Q13" s="1" t="s">
        <v>173</v>
      </c>
      <c r="R13" s="1"/>
      <c r="S13" s="1"/>
    </row>
    <row r="14" spans="1:19" x14ac:dyDescent="0.25">
      <c r="A14">
        <v>70</v>
      </c>
      <c r="B14" s="1" t="s">
        <v>21</v>
      </c>
      <c r="C14" s="1" t="s">
        <v>22</v>
      </c>
      <c r="D14" s="1" t="s">
        <v>174</v>
      </c>
      <c r="E14" s="1" t="s">
        <v>175</v>
      </c>
      <c r="F14" s="1">
        <v>1</v>
      </c>
      <c r="G14" s="1">
        <v>2022</v>
      </c>
      <c r="H14" s="1" t="s">
        <v>2</v>
      </c>
      <c r="I14" s="1">
        <v>1</v>
      </c>
      <c r="J14" s="20">
        <v>7883877</v>
      </c>
      <c r="K14" s="20">
        <v>788387</v>
      </c>
      <c r="L14" s="1">
        <v>0</v>
      </c>
      <c r="M14" s="1" t="s">
        <v>3</v>
      </c>
      <c r="N14" s="1"/>
      <c r="O14" s="1"/>
      <c r="P14" s="1" t="s">
        <v>4</v>
      </c>
      <c r="Q14" s="1" t="s">
        <v>176</v>
      </c>
      <c r="R14" s="1"/>
      <c r="S14" s="1"/>
    </row>
    <row r="15" spans="1:19" x14ac:dyDescent="0.25">
      <c r="A15">
        <v>71</v>
      </c>
      <c r="B15" s="1" t="s">
        <v>15</v>
      </c>
      <c r="C15" s="1" t="s">
        <v>16</v>
      </c>
      <c r="D15" s="1" t="s">
        <v>177</v>
      </c>
      <c r="E15" s="1" t="s">
        <v>175</v>
      </c>
      <c r="F15" s="1">
        <v>1</v>
      </c>
      <c r="G15" s="1">
        <v>2022</v>
      </c>
      <c r="H15" s="1" t="s">
        <v>2</v>
      </c>
      <c r="I15" s="1">
        <v>1</v>
      </c>
      <c r="J15" s="20">
        <v>33720938</v>
      </c>
      <c r="K15" s="20">
        <v>3372093</v>
      </c>
      <c r="L15" s="1">
        <v>0</v>
      </c>
      <c r="M15" s="1" t="s">
        <v>3</v>
      </c>
      <c r="N15" s="1"/>
      <c r="O15" s="1"/>
      <c r="P15" s="1" t="s">
        <v>4</v>
      </c>
      <c r="Q15" s="1" t="s">
        <v>178</v>
      </c>
      <c r="R15" s="1"/>
      <c r="S15" s="1"/>
    </row>
    <row r="16" spans="1:19" x14ac:dyDescent="0.25">
      <c r="A16">
        <v>72</v>
      </c>
      <c r="B16" s="1" t="s">
        <v>21</v>
      </c>
      <c r="C16" s="1" t="s">
        <v>22</v>
      </c>
      <c r="D16" s="1" t="s">
        <v>179</v>
      </c>
      <c r="E16" s="1" t="s">
        <v>180</v>
      </c>
      <c r="F16" s="1">
        <v>1</v>
      </c>
      <c r="G16" s="1">
        <v>2022</v>
      </c>
      <c r="H16" s="1" t="s">
        <v>2</v>
      </c>
      <c r="I16" s="1">
        <v>1</v>
      </c>
      <c r="J16" s="20">
        <v>16857825</v>
      </c>
      <c r="K16" s="20">
        <v>1685782</v>
      </c>
      <c r="L16" s="1">
        <v>0</v>
      </c>
      <c r="M16" s="1" t="s">
        <v>3</v>
      </c>
      <c r="N16" s="1"/>
      <c r="O16" s="1"/>
      <c r="P16" s="1" t="s">
        <v>4</v>
      </c>
      <c r="Q16" s="1" t="s">
        <v>181</v>
      </c>
      <c r="R16" s="1"/>
      <c r="S16" s="1"/>
    </row>
    <row r="17" spans="1:19" x14ac:dyDescent="0.25">
      <c r="A17">
        <v>73</v>
      </c>
      <c r="B17" s="1" t="s">
        <v>21</v>
      </c>
      <c r="C17" s="1" t="s">
        <v>22</v>
      </c>
      <c r="D17" s="1" t="s">
        <v>182</v>
      </c>
      <c r="E17" s="1" t="s">
        <v>180</v>
      </c>
      <c r="F17" s="1">
        <v>1</v>
      </c>
      <c r="G17" s="1">
        <v>2022</v>
      </c>
      <c r="H17" s="1" t="s">
        <v>2</v>
      </c>
      <c r="I17" s="1">
        <v>1</v>
      </c>
      <c r="J17" s="20">
        <v>5861672</v>
      </c>
      <c r="K17" s="20">
        <v>586167</v>
      </c>
      <c r="L17" s="1">
        <v>0</v>
      </c>
      <c r="M17" s="1" t="s">
        <v>3</v>
      </c>
      <c r="N17" s="1"/>
      <c r="O17" s="1"/>
      <c r="P17" s="1" t="s">
        <v>4</v>
      </c>
      <c r="Q17" s="1" t="s">
        <v>183</v>
      </c>
      <c r="R17" s="1"/>
      <c r="S17" s="1"/>
    </row>
    <row r="18" spans="1:19" x14ac:dyDescent="0.25">
      <c r="A18">
        <v>74</v>
      </c>
      <c r="B18" s="1" t="s">
        <v>39</v>
      </c>
      <c r="C18" s="1" t="s">
        <v>40</v>
      </c>
      <c r="D18" s="1" t="s">
        <v>184</v>
      </c>
      <c r="E18" s="1" t="s">
        <v>180</v>
      </c>
      <c r="F18" s="1">
        <v>1</v>
      </c>
      <c r="G18" s="1">
        <v>2022</v>
      </c>
      <c r="H18" s="1" t="s">
        <v>2</v>
      </c>
      <c r="I18" s="1">
        <v>1</v>
      </c>
      <c r="J18" s="20">
        <v>8524090</v>
      </c>
      <c r="K18" s="20">
        <v>852409</v>
      </c>
      <c r="L18" s="1">
        <v>0</v>
      </c>
      <c r="M18" s="1" t="s">
        <v>3</v>
      </c>
      <c r="N18" s="1"/>
      <c r="O18" s="1"/>
      <c r="P18" s="1" t="s">
        <v>4</v>
      </c>
      <c r="Q18" s="1" t="s">
        <v>185</v>
      </c>
      <c r="R18" s="1"/>
      <c r="S18" s="1"/>
    </row>
    <row r="19" spans="1:19" x14ac:dyDescent="0.25">
      <c r="A19">
        <v>75</v>
      </c>
      <c r="B19" s="1" t="s">
        <v>15</v>
      </c>
      <c r="C19" s="1" t="s">
        <v>16</v>
      </c>
      <c r="D19" s="1" t="s">
        <v>186</v>
      </c>
      <c r="E19" s="1" t="s">
        <v>180</v>
      </c>
      <c r="F19" s="1">
        <v>1</v>
      </c>
      <c r="G19" s="1">
        <v>2022</v>
      </c>
      <c r="H19" s="1" t="s">
        <v>2</v>
      </c>
      <c r="I19" s="1">
        <v>1</v>
      </c>
      <c r="J19" s="20">
        <v>3952309</v>
      </c>
      <c r="K19" s="20">
        <v>395230</v>
      </c>
      <c r="L19" s="1">
        <v>0</v>
      </c>
      <c r="M19" s="1" t="s">
        <v>3</v>
      </c>
      <c r="N19" s="1"/>
      <c r="O19" s="1"/>
      <c r="P19" s="1" t="s">
        <v>4</v>
      </c>
      <c r="Q19" s="1" t="s">
        <v>187</v>
      </c>
      <c r="R19" s="1"/>
      <c r="S19" s="1"/>
    </row>
    <row r="20" spans="1:19" x14ac:dyDescent="0.25">
      <c r="A20">
        <v>76</v>
      </c>
      <c r="B20" s="1" t="s">
        <v>21</v>
      </c>
      <c r="C20" s="1" t="s">
        <v>22</v>
      </c>
      <c r="D20" s="1" t="s">
        <v>188</v>
      </c>
      <c r="E20" s="1" t="s">
        <v>189</v>
      </c>
      <c r="F20" s="1">
        <v>1</v>
      </c>
      <c r="G20" s="1">
        <v>2022</v>
      </c>
      <c r="H20" s="1" t="s">
        <v>2</v>
      </c>
      <c r="I20" s="1">
        <v>1</v>
      </c>
      <c r="J20" s="20">
        <v>8078238</v>
      </c>
      <c r="K20" s="20">
        <v>807823</v>
      </c>
      <c r="L20" s="1">
        <v>0</v>
      </c>
      <c r="M20" s="1" t="s">
        <v>3</v>
      </c>
      <c r="N20" s="1"/>
      <c r="O20" s="1"/>
      <c r="P20" s="1" t="s">
        <v>4</v>
      </c>
      <c r="Q20" s="1" t="s">
        <v>190</v>
      </c>
      <c r="R20" s="1"/>
      <c r="S20" s="1"/>
    </row>
    <row r="21" spans="1:19" x14ac:dyDescent="0.25">
      <c r="A21">
        <v>77</v>
      </c>
      <c r="B21" s="1" t="s">
        <v>21</v>
      </c>
      <c r="C21" s="1" t="s">
        <v>22</v>
      </c>
      <c r="D21" s="1" t="s">
        <v>191</v>
      </c>
      <c r="E21" s="1" t="s">
        <v>192</v>
      </c>
      <c r="F21" s="1">
        <v>1</v>
      </c>
      <c r="G21" s="1">
        <v>2022</v>
      </c>
      <c r="H21" s="1" t="s">
        <v>2</v>
      </c>
      <c r="I21" s="1">
        <v>1</v>
      </c>
      <c r="J21" s="20">
        <v>13969382</v>
      </c>
      <c r="K21" s="20">
        <v>1396938</v>
      </c>
      <c r="L21" s="1">
        <v>0</v>
      </c>
      <c r="M21" s="1" t="s">
        <v>3</v>
      </c>
      <c r="N21" s="1"/>
      <c r="O21" s="1"/>
      <c r="P21" s="1" t="s">
        <v>4</v>
      </c>
      <c r="Q21" s="1" t="s">
        <v>193</v>
      </c>
      <c r="R21" s="1"/>
      <c r="S21" s="1"/>
    </row>
    <row r="22" spans="1:19" x14ac:dyDescent="0.25">
      <c r="J22" s="21">
        <f t="shared" ref="J22:K22" si="0">SUM(J2:J21)</f>
        <v>310902078</v>
      </c>
      <c r="K22" s="21">
        <f t="shared" si="0"/>
        <v>31090199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2022-02-21T04:52:01Z</dcterms:created>
  <dcterms:modified xsi:type="dcterms:W3CDTF">2022-02-21T07:31:16Z</dcterms:modified>
</cp:coreProperties>
</file>