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KAP PEMBUKUAN PAJAK 2022\PPN\05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6" i="1" l="1"/>
  <c r="Q75" i="1"/>
  <c r="Q74" i="1"/>
  <c r="Q72" i="1"/>
  <c r="Q71" i="1"/>
  <c r="Q70" i="1"/>
  <c r="Q68" i="1"/>
  <c r="Q67" i="1"/>
  <c r="Q66" i="1"/>
  <c r="J61" i="1"/>
  <c r="J248" i="1"/>
  <c r="K248" i="1"/>
  <c r="L248" i="1"/>
  <c r="L247" i="1"/>
  <c r="J247" i="1" s="1"/>
  <c r="K247" i="1" s="1"/>
  <c r="L246" i="1"/>
  <c r="J246" i="1" s="1"/>
  <c r="K246" i="1" s="1"/>
  <c r="L245" i="1"/>
  <c r="K245" i="1"/>
  <c r="J245" i="1"/>
  <c r="L244" i="1"/>
  <c r="J244" i="1" s="1"/>
  <c r="K244" i="1" s="1"/>
  <c r="L243" i="1"/>
  <c r="J243" i="1" s="1"/>
  <c r="K243" i="1" s="1"/>
  <c r="L242" i="1"/>
  <c r="J242" i="1" s="1"/>
  <c r="K242" i="1" s="1"/>
  <c r="L241" i="1"/>
  <c r="J241" i="1"/>
  <c r="K241" i="1" s="1"/>
  <c r="J240" i="1"/>
  <c r="K240" i="1" s="1"/>
  <c r="L239" i="1"/>
  <c r="J239" i="1" s="1"/>
  <c r="K239" i="1" s="1"/>
  <c r="L238" i="1"/>
  <c r="K238" i="1"/>
  <c r="J238" i="1"/>
  <c r="L237" i="1"/>
  <c r="J237" i="1" s="1"/>
  <c r="K237" i="1" s="1"/>
  <c r="L236" i="1"/>
  <c r="J236" i="1" s="1"/>
  <c r="K236" i="1" s="1"/>
  <c r="J235" i="1"/>
  <c r="K235" i="1" s="1"/>
  <c r="J234" i="1"/>
  <c r="K234" i="1" s="1"/>
  <c r="K233" i="1"/>
  <c r="J233" i="1"/>
  <c r="L232" i="1"/>
  <c r="J232" i="1" s="1"/>
  <c r="K232" i="1" s="1"/>
  <c r="J231" i="1"/>
  <c r="K231" i="1" s="1"/>
  <c r="L230" i="1"/>
  <c r="J230" i="1"/>
  <c r="K230" i="1" s="1"/>
  <c r="L229" i="1"/>
  <c r="J229" i="1"/>
  <c r="K229" i="1" s="1"/>
  <c r="L228" i="1"/>
  <c r="J228" i="1" s="1"/>
  <c r="K228" i="1" s="1"/>
  <c r="K227" i="1"/>
  <c r="J227" i="1"/>
  <c r="J226" i="1"/>
  <c r="K226" i="1" s="1"/>
  <c r="J225" i="1"/>
  <c r="K225" i="1" s="1"/>
  <c r="J224" i="1"/>
  <c r="K224" i="1" s="1"/>
  <c r="J223" i="1"/>
  <c r="K223" i="1" s="1"/>
  <c r="J222" i="1"/>
  <c r="K222" i="1" s="1"/>
  <c r="J221" i="1"/>
  <c r="K221" i="1" s="1"/>
  <c r="J220" i="1"/>
  <c r="K220" i="1" s="1"/>
  <c r="K219" i="1"/>
  <c r="J219" i="1"/>
  <c r="J218" i="1"/>
  <c r="K218" i="1" s="1"/>
  <c r="L217" i="1"/>
  <c r="J217" i="1" s="1"/>
  <c r="K217" i="1" s="1"/>
  <c r="J216" i="1"/>
  <c r="K216" i="1" s="1"/>
  <c r="L215" i="1"/>
  <c r="J215" i="1" s="1"/>
  <c r="K215" i="1" s="1"/>
  <c r="K214" i="1"/>
  <c r="J214" i="1"/>
  <c r="J213" i="1"/>
  <c r="K213" i="1" s="1"/>
  <c r="L212" i="1"/>
  <c r="J212" i="1" s="1"/>
  <c r="K212" i="1" s="1"/>
  <c r="J211" i="1"/>
  <c r="K211" i="1" s="1"/>
  <c r="J210" i="1"/>
  <c r="K210" i="1" s="1"/>
  <c r="J209" i="1"/>
  <c r="K209" i="1" s="1"/>
  <c r="L208" i="1"/>
  <c r="J208" i="1" s="1"/>
  <c r="K208" i="1" s="1"/>
  <c r="J207" i="1"/>
  <c r="K207" i="1" s="1"/>
  <c r="J206" i="1"/>
  <c r="K206" i="1" s="1"/>
  <c r="K205" i="1"/>
  <c r="J205" i="1"/>
  <c r="L204" i="1"/>
  <c r="J204" i="1" s="1"/>
  <c r="K204" i="1" s="1"/>
  <c r="L203" i="1"/>
  <c r="J203" i="1" s="1"/>
  <c r="K203" i="1" s="1"/>
  <c r="L202" i="1"/>
  <c r="J202" i="1" s="1"/>
  <c r="K202" i="1" s="1"/>
  <c r="J201" i="1"/>
  <c r="K201" i="1" s="1"/>
  <c r="J200" i="1"/>
  <c r="K200" i="1" s="1"/>
  <c r="J199" i="1"/>
  <c r="K199" i="1" s="1"/>
  <c r="K198" i="1"/>
  <c r="J198" i="1"/>
  <c r="J197" i="1"/>
  <c r="K197" i="1" s="1"/>
  <c r="J196" i="1"/>
  <c r="K196" i="1" s="1"/>
  <c r="L195" i="1"/>
  <c r="J195" i="1"/>
  <c r="K195" i="1" s="1"/>
  <c r="L194" i="1"/>
  <c r="J194" i="1" s="1"/>
  <c r="K194" i="1" s="1"/>
  <c r="K193" i="1"/>
  <c r="J193" i="1"/>
  <c r="L192" i="1"/>
  <c r="J192" i="1" s="1"/>
  <c r="K192" i="1" s="1"/>
  <c r="J191" i="1"/>
  <c r="K191" i="1" s="1"/>
  <c r="J190" i="1"/>
  <c r="K190" i="1" s="1"/>
  <c r="J189" i="1"/>
  <c r="K189" i="1" s="1"/>
  <c r="L188" i="1"/>
  <c r="J188" i="1" s="1"/>
  <c r="K188" i="1" s="1"/>
  <c r="L187" i="1"/>
  <c r="J187" i="1"/>
  <c r="K187" i="1" s="1"/>
  <c r="J186" i="1"/>
  <c r="K186" i="1" s="1"/>
  <c r="L185" i="1"/>
  <c r="J185" i="1" s="1"/>
  <c r="K185" i="1" s="1"/>
  <c r="L184" i="1"/>
  <c r="J184" i="1" s="1"/>
  <c r="K184" i="1" s="1"/>
  <c r="L183" i="1"/>
  <c r="J183" i="1"/>
  <c r="K183" i="1" s="1"/>
  <c r="L182" i="1"/>
  <c r="J182" i="1" s="1"/>
  <c r="K182" i="1" s="1"/>
  <c r="L181" i="1"/>
  <c r="J181" i="1" s="1"/>
  <c r="K181" i="1" s="1"/>
  <c r="J180" i="1"/>
  <c r="K180" i="1" s="1"/>
  <c r="J179" i="1"/>
  <c r="K179" i="1" s="1"/>
  <c r="J178" i="1"/>
  <c r="K178" i="1" s="1"/>
  <c r="J177" i="1"/>
  <c r="K177" i="1" s="1"/>
  <c r="J176" i="1"/>
  <c r="K176" i="1" s="1"/>
  <c r="L175" i="1"/>
  <c r="J175" i="1" s="1"/>
  <c r="K175" i="1" s="1"/>
  <c r="J174" i="1"/>
  <c r="K174" i="1" s="1"/>
  <c r="J173" i="1"/>
  <c r="K173" i="1" s="1"/>
  <c r="L172" i="1"/>
  <c r="J172" i="1" s="1"/>
  <c r="K172" i="1" s="1"/>
  <c r="J171" i="1"/>
  <c r="K171" i="1" s="1"/>
  <c r="J170" i="1"/>
  <c r="K170" i="1" s="1"/>
  <c r="L169" i="1"/>
  <c r="J169" i="1"/>
  <c r="K169" i="1" s="1"/>
  <c r="L168" i="1"/>
  <c r="J168" i="1"/>
  <c r="K168" i="1" s="1"/>
  <c r="J167" i="1"/>
  <c r="K167" i="1" s="1"/>
  <c r="J166" i="1"/>
  <c r="K166" i="1" s="1"/>
  <c r="L165" i="1"/>
  <c r="J165" i="1" s="1"/>
  <c r="K165" i="1" s="1"/>
  <c r="L164" i="1"/>
  <c r="J164" i="1" s="1"/>
  <c r="K164" i="1" s="1"/>
  <c r="L163" i="1"/>
  <c r="J163" i="1" s="1"/>
  <c r="K163" i="1" s="1"/>
  <c r="J162" i="1"/>
  <c r="K162" i="1" s="1"/>
  <c r="J161" i="1"/>
  <c r="K161" i="1" s="1"/>
  <c r="J160" i="1"/>
  <c r="K160" i="1" s="1"/>
  <c r="J159" i="1"/>
  <c r="K159" i="1" s="1"/>
  <c r="J158" i="1"/>
  <c r="K158" i="1" s="1"/>
  <c r="L157" i="1"/>
  <c r="J157" i="1" s="1"/>
  <c r="K157" i="1" s="1"/>
  <c r="J156" i="1"/>
  <c r="K156" i="1" s="1"/>
  <c r="L155" i="1"/>
  <c r="J155" i="1" s="1"/>
  <c r="K155" i="1" s="1"/>
  <c r="L154" i="1"/>
  <c r="J154" i="1" s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L146" i="1"/>
  <c r="J146" i="1" s="1"/>
  <c r="K146" i="1" s="1"/>
  <c r="J145" i="1"/>
  <c r="K145" i="1" s="1"/>
  <c r="J144" i="1"/>
  <c r="K144" i="1" s="1"/>
  <c r="J143" i="1"/>
  <c r="K143" i="1" s="1"/>
  <c r="J142" i="1"/>
  <c r="K142" i="1" s="1"/>
  <c r="L141" i="1"/>
  <c r="J141" i="1" s="1"/>
  <c r="K141" i="1" s="1"/>
  <c r="J140" i="1"/>
  <c r="K140" i="1" s="1"/>
  <c r="J139" i="1"/>
  <c r="K139" i="1" s="1"/>
  <c r="J138" i="1"/>
  <c r="K138" i="1" s="1"/>
  <c r="K137" i="1"/>
  <c r="J137" i="1"/>
  <c r="J136" i="1"/>
  <c r="K136" i="1" s="1"/>
  <c r="J135" i="1"/>
  <c r="K135" i="1" s="1"/>
  <c r="J134" i="1"/>
  <c r="K134" i="1" s="1"/>
  <c r="J133" i="1"/>
  <c r="K133" i="1" s="1"/>
  <c r="J132" i="1"/>
  <c r="K132" i="1" s="1"/>
  <c r="J131" i="1"/>
  <c r="K131" i="1" s="1"/>
  <c r="J130" i="1"/>
  <c r="K130" i="1" s="1"/>
  <c r="L129" i="1"/>
  <c r="J129" i="1" s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K122" i="1"/>
  <c r="J122" i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K114" i="1"/>
  <c r="J114" i="1"/>
  <c r="L113" i="1"/>
  <c r="J113" i="1" s="1"/>
  <c r="K113" i="1" s="1"/>
  <c r="L112" i="1"/>
  <c r="J112" i="1" s="1"/>
  <c r="K112" i="1" s="1"/>
  <c r="J111" i="1"/>
  <c r="K111" i="1" s="1"/>
  <c r="J110" i="1"/>
  <c r="K110" i="1" s="1"/>
  <c r="K109" i="1"/>
  <c r="J109" i="1"/>
  <c r="J108" i="1"/>
  <c r="K108" i="1" s="1"/>
  <c r="J107" i="1"/>
  <c r="K107" i="1" s="1"/>
  <c r="L106" i="1"/>
  <c r="J106" i="1"/>
  <c r="K106" i="1" s="1"/>
  <c r="L105" i="1"/>
  <c r="J105" i="1" s="1"/>
  <c r="K105" i="1" s="1"/>
  <c r="J104" i="1"/>
  <c r="K104" i="1" s="1"/>
  <c r="J103" i="1"/>
  <c r="K103" i="1" s="1"/>
  <c r="J102" i="1"/>
  <c r="K102" i="1" s="1"/>
  <c r="L101" i="1"/>
  <c r="J101" i="1"/>
  <c r="K101" i="1" s="1"/>
  <c r="J100" i="1"/>
  <c r="K100" i="1" s="1"/>
  <c r="L99" i="1"/>
  <c r="J99" i="1"/>
  <c r="K99" i="1" s="1"/>
  <c r="J98" i="1"/>
  <c r="K98" i="1" s="1"/>
  <c r="J97" i="1"/>
  <c r="K97" i="1" s="1"/>
  <c r="J96" i="1"/>
  <c r="K96" i="1" s="1"/>
  <c r="K95" i="1"/>
  <c r="J95" i="1"/>
  <c r="J94" i="1"/>
  <c r="K94" i="1" s="1"/>
  <c r="J93" i="1"/>
  <c r="K93" i="1" s="1"/>
  <c r="L92" i="1"/>
  <c r="J92" i="1"/>
  <c r="K92" i="1" s="1"/>
  <c r="J91" i="1"/>
  <c r="K91" i="1" s="1"/>
  <c r="J90" i="1"/>
  <c r="K90" i="1" s="1"/>
  <c r="K89" i="1"/>
  <c r="J89" i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K81" i="1"/>
  <c r="J81" i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K73" i="1"/>
  <c r="J73" i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K61" i="1" l="1"/>
  <c r="K63" i="1" s="1"/>
  <c r="J58" i="1"/>
  <c r="J62" i="1" s="1"/>
  <c r="K62" i="1" s="1"/>
  <c r="K58" i="1"/>
  <c r="J63" i="1" l="1"/>
</calcChain>
</file>

<file path=xl/sharedStrings.xml><?xml version="1.0" encoding="utf-8"?>
<sst xmlns="http://schemas.openxmlformats.org/spreadsheetml/2006/main" count="1414" uniqueCount="728">
  <si>
    <t>03.040.614.4-047.000</t>
  </si>
  <si>
    <t>PT ATALI MAKMUR</t>
  </si>
  <si>
    <t>010.002-22.82117288</t>
  </si>
  <si>
    <t>Mon May 09 00:00:00 WIB 2022</t>
  </si>
  <si>
    <t>Normal</t>
  </si>
  <si>
    <t>Approval Sukses</t>
  </si>
  <si>
    <t>Thu Jun 23 12:59:06 WIB 2022</t>
  </si>
  <si>
    <t>SUDIARTO</t>
  </si>
  <si>
    <t>Thu Jun 23 08:56:14 WIB 2022</t>
  </si>
  <si>
    <t>80.146.833.1-047.000</t>
  </si>
  <si>
    <t>PT KENKO SINAR INDONESIA</t>
  </si>
  <si>
    <t>010.001-22.12310281</t>
  </si>
  <si>
    <t>Thu Jun 23 12:57:35 WIB 2022</t>
  </si>
  <si>
    <t>Thu Jun 23 08:57:14 WIB 2022</t>
  </si>
  <si>
    <t>010.001-22.12310341</t>
  </si>
  <si>
    <t>Thu Jun 23 12:57:41 WIB 2022</t>
  </si>
  <si>
    <t>Thu Jun 23 08:58:09 WIB 2022</t>
  </si>
  <si>
    <t>31.340.482.4-037.000</t>
  </si>
  <si>
    <t>PT MITRA GLOBAL NIAGA</t>
  </si>
  <si>
    <t>010.004-22.74205351</t>
  </si>
  <si>
    <t>Thu Jun 23 12:57:36 WIB 2022</t>
  </si>
  <si>
    <t>Thu Jun 23 08:58:56 WIB 2022</t>
  </si>
  <si>
    <t>010.002-22.82117584</t>
  </si>
  <si>
    <t>Tue May 10 00:00:00 WIB 2022</t>
  </si>
  <si>
    <t>Thu Jun 23 09:01:49 WIB 2022</t>
  </si>
  <si>
    <t>010.002-22.82117585</t>
  </si>
  <si>
    <t>Thu Jun 23 09:03:11 WIB 2022</t>
  </si>
  <si>
    <t>010.001-22.12310387</t>
  </si>
  <si>
    <t>Thu Jun 23 09:04:11 WIB 2022</t>
  </si>
  <si>
    <t>010.001-22.12310388</t>
  </si>
  <si>
    <t>Thu Jun 23 12:57:42 WIB 2022</t>
  </si>
  <si>
    <t>Thu Jun 23 09:05:01 WIB 2022</t>
  </si>
  <si>
    <t>010.001-22.12310431</t>
  </si>
  <si>
    <t>Wed May 11 00:00:00 WIB 2022</t>
  </si>
  <si>
    <t>Thu Jun 23 09:25:55 WIB 2022</t>
  </si>
  <si>
    <t>010.001-22.12310527</t>
  </si>
  <si>
    <t>Thu May 12 00:00:00 WIB 2022</t>
  </si>
  <si>
    <t>Thu Jun 23 09:27:00 WIB 2022</t>
  </si>
  <si>
    <t>010.001-22.12310612</t>
  </si>
  <si>
    <t>Fri May 13 00:00:00 WIB 2022</t>
  </si>
  <si>
    <t>Thu Jun 23 09:27:49 WIB 2022</t>
  </si>
  <si>
    <t>010.002-22.82118239</t>
  </si>
  <si>
    <t>Thu Jun 23 09:28:35 WIB 2022</t>
  </si>
  <si>
    <t>010.002-22.82118445</t>
  </si>
  <si>
    <t>Sat May 14 00:00:00 WIB 2022</t>
  </si>
  <si>
    <t>Thu Jun 23 09:32:49 WIB 2022</t>
  </si>
  <si>
    <t>010.002-22.82118466</t>
  </si>
  <si>
    <t>Thu Jun 23 12:57:37 WIB 2022</t>
  </si>
  <si>
    <t>Thu Jun 23 09:33:27 WIB 2022</t>
  </si>
  <si>
    <t>010.001-22.12310711</t>
  </si>
  <si>
    <t>Thu Jun 23 09:34:13 WIB 2022</t>
  </si>
  <si>
    <t>010.001-22.12310712</t>
  </si>
  <si>
    <t>Thu Jun 23 09:34:54 WIB 2022</t>
  </si>
  <si>
    <t>010.001-22.12310844</t>
  </si>
  <si>
    <t>Tue May 17 00:00:00 WIB 2022</t>
  </si>
  <si>
    <t>Thu Jun 23 09:35:43 WIB 2022</t>
  </si>
  <si>
    <t>010.001-22.12310858</t>
  </si>
  <si>
    <t>Thu Jun 23 12:59:07 WIB 2022</t>
  </si>
  <si>
    <t>Thu Jun 23 09:36:28 WIB 2022</t>
  </si>
  <si>
    <t>31.267.219.9-614.000</t>
  </si>
  <si>
    <t>CV SAMUDERA ANGKASA JAYA</t>
  </si>
  <si>
    <t>010.006-22.60622855</t>
  </si>
  <si>
    <t>Wed May 18 00:00:00 WIB 2022</t>
  </si>
  <si>
    <t>Thu Jun 23 09:43:12 WIB 2022</t>
  </si>
  <si>
    <t>010.002-22.82118889</t>
  </si>
  <si>
    <t>Thu Jun 23 09:44:06 WIB 2022</t>
  </si>
  <si>
    <t>010.002-22.82119159</t>
  </si>
  <si>
    <t>Thu May 19 00:00:00 WIB 2022</t>
  </si>
  <si>
    <t>Thu Jun 23 09:53:51 WIB 2022</t>
  </si>
  <si>
    <t>010.001-22.12311078</t>
  </si>
  <si>
    <t>Thu Jun 23 09:54:39 WIB 2022</t>
  </si>
  <si>
    <t>010.001-22.12311092</t>
  </si>
  <si>
    <t>Thu Jun 23 09:55:22 WIB 2022</t>
  </si>
  <si>
    <t>010.006-22.52237123</t>
  </si>
  <si>
    <t>Fri May 20 00:00:00 WIB 2022</t>
  </si>
  <si>
    <t>Thu Jun 23 09:56:07 WIB 2022</t>
  </si>
  <si>
    <t>010.006-22.52237176</t>
  </si>
  <si>
    <t>Thu Jun 23 12:57:38 WIB 2022</t>
  </si>
  <si>
    <t>Thu Jun 23 09:56:51 WIB 2022</t>
  </si>
  <si>
    <t>010.001-22.12311210</t>
  </si>
  <si>
    <t>Thu Jun 23 09:57:39 WIB 2022</t>
  </si>
  <si>
    <t>010.001-22.12311216</t>
  </si>
  <si>
    <t>Thu Jun 23 09:58:25 WIB 2022</t>
  </si>
  <si>
    <t>010.006-22.52237425</t>
  </si>
  <si>
    <t>Sat May 21 00:00:00 WIB 2022</t>
  </si>
  <si>
    <t>Thu Jun 23 10:08:08 WIB 2022</t>
  </si>
  <si>
    <t>010.006-22.52237426</t>
  </si>
  <si>
    <t>Thu Jun 23 10:09:06 WIB 2022</t>
  </si>
  <si>
    <t>010.001-22.12311353</t>
  </si>
  <si>
    <t>Thu Jun 23 10:10:02 WIB 2022</t>
  </si>
  <si>
    <t>010.006-22.52237685</t>
  </si>
  <si>
    <t>Mon May 23 00:00:00 WIB 2022</t>
  </si>
  <si>
    <t>Thu Jun 23 10:10:48 WIB 2022</t>
  </si>
  <si>
    <t>010.006-22.52237686</t>
  </si>
  <si>
    <t>Thu Jun 23 10:11:45 WIB 2022</t>
  </si>
  <si>
    <t>010.006-22.52237687</t>
  </si>
  <si>
    <t>Thu Jun 23 12:57:39 WIB 2022</t>
  </si>
  <si>
    <t>Thu Jun 23 10:12:54 WIB 2022</t>
  </si>
  <si>
    <t>010.006-22.52237688</t>
  </si>
  <si>
    <t>Thu Jun 23 10:13:42 WIB 2022</t>
  </si>
  <si>
    <t>010.001-22.12311482</t>
  </si>
  <si>
    <t>Thu Jun 23 10:14:36 WIB 2022</t>
  </si>
  <si>
    <t>010.006-22.52237898</t>
  </si>
  <si>
    <t>Tue May 24 00:00:00 WIB 2022</t>
  </si>
  <si>
    <t>Thu Jun 23 10:19:56 WIB 2022</t>
  </si>
  <si>
    <t>010.006-22.52237899</t>
  </si>
  <si>
    <t>Thu Jun 23 12:59:09 WIB 2022</t>
  </si>
  <si>
    <t>Thu Jun 23 10:20:52 WIB 2022</t>
  </si>
  <si>
    <t>010.006-22.52237900</t>
  </si>
  <si>
    <t>Thu Jun 23 10:21:31 WIB 2022</t>
  </si>
  <si>
    <t>010.001-22.12311520</t>
  </si>
  <si>
    <t>Thu Jun 23 10:22:27 WIB 2022</t>
  </si>
  <si>
    <t>03.262.318.3-047.000</t>
  </si>
  <si>
    <t>PT KALINDO SUKSES</t>
  </si>
  <si>
    <t>010.006-22.76486113</t>
  </si>
  <si>
    <t>Wed May 25 00:00:00 WIB 2022</t>
  </si>
  <si>
    <t>Thu Jun 23 10:29:29 WIB 2022</t>
  </si>
  <si>
    <t>010.006-22.76486115</t>
  </si>
  <si>
    <t>Thu Jun 23 10:30:31 WIB 2022</t>
  </si>
  <si>
    <t>010.006-22.52238148</t>
  </si>
  <si>
    <t>Thu Jun 23 12:57:40 WIB 2022</t>
  </si>
  <si>
    <t>Thu Jun 23 10:31:26 WIB 2022</t>
  </si>
  <si>
    <t>010.006-22.52238149</t>
  </si>
  <si>
    <t>Thu Jun 23 10:32:17 WIB 2022</t>
  </si>
  <si>
    <t>010.001-22.12311666</t>
  </si>
  <si>
    <t>Thu Jun 23 10:33:31 WIB 2022</t>
  </si>
  <si>
    <t>01.773.514.3-047.000</t>
  </si>
  <si>
    <t>PT SEMBILAN-SEMBILAN JAYA UTAMA</t>
  </si>
  <si>
    <t>010.005-22.28846074</t>
  </si>
  <si>
    <t>Thu Jun 23 10:34:24 WIB 2022</t>
  </si>
  <si>
    <t>010.006-22.52238416</t>
  </si>
  <si>
    <t>Fri May 27 00:00:00 WIB 2022</t>
  </si>
  <si>
    <t>Thu Jun 23 10:54:40 WIB 2022</t>
  </si>
  <si>
    <t>010.006-22.52238717</t>
  </si>
  <si>
    <t>Sat May 28 00:00:00 WIB 2022</t>
  </si>
  <si>
    <t>Thu Jun 23 10:55:33 WIB 2022</t>
  </si>
  <si>
    <t>010.006-22.52238718</t>
  </si>
  <si>
    <t>Thu Jun 23 10:56:19 WIB 2022</t>
  </si>
  <si>
    <t>010.006-22.52238719</t>
  </si>
  <si>
    <t>Thu Jun 23 10:57:06 WIB 2022</t>
  </si>
  <si>
    <t>010.006-22.52238720</t>
  </si>
  <si>
    <t>Thu Jun 23 10:58:04 WIB 2022</t>
  </si>
  <si>
    <t>010.006-22.76486295</t>
  </si>
  <si>
    <t>Thu Jun 23 10:59:05 WIB 2022</t>
  </si>
  <si>
    <t>010.006-22.52238983</t>
  </si>
  <si>
    <t>Mon May 30 00:00:00 WIB 2022</t>
  </si>
  <si>
    <t>Thu Jun 23 12:01:43 WIB 2022</t>
  </si>
  <si>
    <t>010.006-22.52239007</t>
  </si>
  <si>
    <t>Thu Jun 23 12:02:49 WIB 2022</t>
  </si>
  <si>
    <t>010.006-22.52239008</t>
  </si>
  <si>
    <t>Thu Jun 23 12:03:27 WIB 2022</t>
  </si>
  <si>
    <t>01.799.951.7-033.000</t>
  </si>
  <si>
    <t>PT DWI TUNGGAL INDAH JAYA</t>
  </si>
  <si>
    <t>010.006-22.18874381</t>
  </si>
  <si>
    <t>Thu Jun 23 12:04:15 WIB 2022</t>
  </si>
  <si>
    <t>010.006-22.18874382</t>
  </si>
  <si>
    <t>Thu Jun 23 12:04:53 WIB 2022</t>
  </si>
  <si>
    <t>BELI</t>
  </si>
  <si>
    <t>DPP</t>
  </si>
  <si>
    <t>PPN</t>
  </si>
  <si>
    <t>JUAL</t>
  </si>
  <si>
    <t>AM 22050001</t>
  </si>
  <si>
    <t>N 0800</t>
  </si>
  <si>
    <t>03.338.317.5-526.000</t>
  </si>
  <si>
    <t>CV TIARA</t>
  </si>
  <si>
    <t>SOLO</t>
  </si>
  <si>
    <t>010.004-22.53776961</t>
  </si>
  <si>
    <t>AM 22050002</t>
  </si>
  <si>
    <t>KO 0878</t>
  </si>
  <si>
    <t>82.982.280.8-521.000</t>
  </si>
  <si>
    <t>CV TRINITY CENTRAAL</t>
  </si>
  <si>
    <t>PURWOKERTO</t>
  </si>
  <si>
    <t>010.004-22.53776962</t>
  </si>
  <si>
    <t>AM 22050042</t>
  </si>
  <si>
    <t>KO 0892</t>
  </si>
  <si>
    <t>01.848.507.8-521.000</t>
  </si>
  <si>
    <t>CV WISUDA</t>
  </si>
  <si>
    <t>010.004-22.53776963</t>
  </si>
  <si>
    <t>AM 22050053</t>
  </si>
  <si>
    <t>KO 0900</t>
  </si>
  <si>
    <t>01.706.181.3-521.000</t>
  </si>
  <si>
    <t>CV PELITA JAYA  ( ANUGERAH SEJAHTERA )</t>
  </si>
  <si>
    <t>010.004-22.53776964</t>
  </si>
  <si>
    <t>AM 22050059</t>
  </si>
  <si>
    <t>KO 0821</t>
  </si>
  <si>
    <t>010.004-22.53776965</t>
  </si>
  <si>
    <t>AM 22050060</t>
  </si>
  <si>
    <t>N 0823</t>
  </si>
  <si>
    <t>83.694.842.2-523.000</t>
  </si>
  <si>
    <t>CV FM. 90 (FAMILY / RENI JATIMULYO)</t>
  </si>
  <si>
    <t>KEBUMEN</t>
  </si>
  <si>
    <t>010.004-22.53776966</t>
  </si>
  <si>
    <t>AM 22050069</t>
  </si>
  <si>
    <t>KO 0847</t>
  </si>
  <si>
    <t>010.004-22.53776967</t>
  </si>
  <si>
    <t>AM 22050070</t>
  </si>
  <si>
    <t>KO 0956</t>
  </si>
  <si>
    <t>02.683.580.1-542.000</t>
  </si>
  <si>
    <t>CV DWI JAYA</t>
  </si>
  <si>
    <t>YOGYAKARTA</t>
  </si>
  <si>
    <t>010.004-22.53776968</t>
  </si>
  <si>
    <t>AM 22050071</t>
  </si>
  <si>
    <t>KO 0957</t>
  </si>
  <si>
    <t>010.004-22.53776969</t>
  </si>
  <si>
    <t>AM 22050073</t>
  </si>
  <si>
    <t>KO 0835</t>
  </si>
  <si>
    <t>42.884.805.5-501.000</t>
  </si>
  <si>
    <t>CV SINAR CAHAYA NIRMALA</t>
  </si>
  <si>
    <t>BREBES</t>
  </si>
  <si>
    <t>010.004-22.53776970</t>
  </si>
  <si>
    <t>AM 22050074</t>
  </si>
  <si>
    <t>KO 0955</t>
  </si>
  <si>
    <t>010.004-22.53776971</t>
  </si>
  <si>
    <t>AM 22050075</t>
  </si>
  <si>
    <t>G 0974</t>
  </si>
  <si>
    <t>91.924.273.5-629.000</t>
  </si>
  <si>
    <t>CV UTAMA PUTRA</t>
  </si>
  <si>
    <t>TULUNGAGUNG</t>
  </si>
  <si>
    <t>010.004-22.53776972</t>
  </si>
  <si>
    <t>AM 22050076</t>
  </si>
  <si>
    <t>KO 0977</t>
  </si>
  <si>
    <t>010.004-22.53776973</t>
  </si>
  <si>
    <t>AM 22050077</t>
  </si>
  <si>
    <t>KO 0976</t>
  </si>
  <si>
    <t>010.004-22.53776974</t>
  </si>
  <si>
    <t>AM 22050079</t>
  </si>
  <si>
    <t>KO 0981</t>
  </si>
  <si>
    <t>010.004-22.53776975</t>
  </si>
  <si>
    <t>AM 22050080</t>
  </si>
  <si>
    <t>KO 0721</t>
  </si>
  <si>
    <t>82.986.844.7-603.000</t>
  </si>
  <si>
    <t>CV RAINBOW NUSANTARA ( PELANGI )</t>
  </si>
  <si>
    <t>SURABAYA</t>
  </si>
  <si>
    <t>010.004-22.53776976</t>
  </si>
  <si>
    <t>AM 22050081</t>
  </si>
  <si>
    <t>KO 0998</t>
  </si>
  <si>
    <t>010.004-22.53776977</t>
  </si>
  <si>
    <t>AM 22050111</t>
  </si>
  <si>
    <t>KO 1533</t>
  </si>
  <si>
    <t>010.004-22.53776978</t>
  </si>
  <si>
    <t>AM 22050113</t>
  </si>
  <si>
    <t>KO 1582</t>
  </si>
  <si>
    <t>010.004-22.53776979</t>
  </si>
  <si>
    <t>AM 22050114</t>
  </si>
  <si>
    <t>KO 1583</t>
  </si>
  <si>
    <t>010.004-22.53776980</t>
  </si>
  <si>
    <t>AM 22050115</t>
  </si>
  <si>
    <t>KO 1581</t>
  </si>
  <si>
    <t>010.004-22.53776981</t>
  </si>
  <si>
    <t>AM 22050120</t>
  </si>
  <si>
    <t>KO 1545</t>
  </si>
  <si>
    <t>010.004-22.53776982</t>
  </si>
  <si>
    <t>AM 22050121</t>
  </si>
  <si>
    <t>G 1549</t>
  </si>
  <si>
    <t>04.021.035.3-602.001</t>
  </si>
  <si>
    <t>LILY JULIAWATI  ( REJO AGUNG )</t>
  </si>
  <si>
    <t>JOMBANG</t>
  </si>
  <si>
    <t>010.004-22.53776983</t>
  </si>
  <si>
    <t>AM 22050122</t>
  </si>
  <si>
    <t>KO 1593</t>
  </si>
  <si>
    <t>010.004-22.53776984</t>
  </si>
  <si>
    <t>AM 22050123</t>
  </si>
  <si>
    <t>KO 1653</t>
  </si>
  <si>
    <t>04.017.931.9-502.000</t>
  </si>
  <si>
    <t>HARNOYO  ( BENDAN )</t>
  </si>
  <si>
    <t>PEKALONGAN</t>
  </si>
  <si>
    <t>010.004-22.53776985</t>
  </si>
  <si>
    <t>AM 22050003</t>
  </si>
  <si>
    <t>KO 4240 4248 1516</t>
  </si>
  <si>
    <t>LANCAR</t>
  </si>
  <si>
    <t>MALANG</t>
  </si>
  <si>
    <t>AM 22050004</t>
  </si>
  <si>
    <t>KO 4241 1603 1607</t>
  </si>
  <si>
    <t>SIANA (PECINAN)</t>
  </si>
  <si>
    <t>AM 22050005</t>
  </si>
  <si>
    <t>KO 0872 4243 4249</t>
  </si>
  <si>
    <t>MANGGALA SAKTI</t>
  </si>
  <si>
    <t>AM 22050006</t>
  </si>
  <si>
    <t>KO 0717 0713 0716</t>
  </si>
  <si>
    <t>ANEKA</t>
  </si>
  <si>
    <t>AM 22050007</t>
  </si>
  <si>
    <t>KO 0804 0787</t>
  </si>
  <si>
    <t>SUKSES</t>
  </si>
  <si>
    <t>SALATIGA</t>
  </si>
  <si>
    <t>AM 22050008</t>
  </si>
  <si>
    <t>KO 0805 0855 1502</t>
  </si>
  <si>
    <t>SISWA</t>
  </si>
  <si>
    <t>AM 22050009</t>
  </si>
  <si>
    <t>KO 0806 0856 0858</t>
  </si>
  <si>
    <t>SUMBER BUKIT</t>
  </si>
  <si>
    <t>AM 22050010</t>
  </si>
  <si>
    <t>KO 0807 0890 0843</t>
  </si>
  <si>
    <t>SALIKAH</t>
  </si>
  <si>
    <t>BATANG</t>
  </si>
  <si>
    <t>AM 22050011</t>
  </si>
  <si>
    <t>KO 0809 0838 1569</t>
  </si>
  <si>
    <t>ENAM</t>
  </si>
  <si>
    <t>CIREBON</t>
  </si>
  <si>
    <t>AM 22050012</t>
  </si>
  <si>
    <t>G 0810</t>
  </si>
  <si>
    <t>PRIMA</t>
  </si>
  <si>
    <t>MADIUN</t>
  </si>
  <si>
    <t>AM 22050013</t>
  </si>
  <si>
    <t>G 0811 0952 1544</t>
  </si>
  <si>
    <t>BESTOP</t>
  </si>
  <si>
    <t>BOJONEGORO</t>
  </si>
  <si>
    <t>AM 22050014</t>
  </si>
  <si>
    <t>KO 0812 0792 0862</t>
  </si>
  <si>
    <t>MUNTILAN</t>
  </si>
  <si>
    <t>AM 22050015</t>
  </si>
  <si>
    <t>KO 0813 0790 0886</t>
  </si>
  <si>
    <t>WONOSOBO</t>
  </si>
  <si>
    <t>AM 22050016</t>
  </si>
  <si>
    <t>KO 0815 0880 0979</t>
  </si>
  <si>
    <t>KUTOARJO</t>
  </si>
  <si>
    <t>AM 22050017</t>
  </si>
  <si>
    <t>N 003 - 009</t>
  </si>
  <si>
    <t>SILVIA</t>
  </si>
  <si>
    <t>SEMARANG</t>
  </si>
  <si>
    <t>AM 22050018</t>
  </si>
  <si>
    <t>G 0851 0973 1546</t>
  </si>
  <si>
    <t>AL FAIZ</t>
  </si>
  <si>
    <t>AM 22050019</t>
  </si>
  <si>
    <t>G 0852 0864 0961</t>
  </si>
  <si>
    <t>PUAS</t>
  </si>
  <si>
    <t>PATI</t>
  </si>
  <si>
    <t>AM 22050020</t>
  </si>
  <si>
    <t>G 0853 0817 0839</t>
  </si>
  <si>
    <t>AL ULYA</t>
  </si>
  <si>
    <t>AM 22050021</t>
  </si>
  <si>
    <t>G 0854</t>
  </si>
  <si>
    <t>CITRA (MARIO)</t>
  </si>
  <si>
    <t>AM 22050022</t>
  </si>
  <si>
    <t>KO 0857 0879 0883</t>
  </si>
  <si>
    <t>SUKSES MAKMUR</t>
  </si>
  <si>
    <t>COMAL</t>
  </si>
  <si>
    <t>AM 22050023</t>
  </si>
  <si>
    <t>N 1472-73</t>
  </si>
  <si>
    <t>BENGAWAN RETAIL MANDIRI</t>
  </si>
  <si>
    <t>PURWODADI</t>
  </si>
  <si>
    <t>AM 22050024</t>
  </si>
  <si>
    <t>KO 0868 1508</t>
  </si>
  <si>
    <t>PERDANA</t>
  </si>
  <si>
    <t>AM 22050025</t>
  </si>
  <si>
    <t>H 294 406 426 429</t>
  </si>
  <si>
    <t>AGUSTINE</t>
  </si>
  <si>
    <t>AM 22050026</t>
  </si>
  <si>
    <t>G 0965</t>
  </si>
  <si>
    <t>NAHDIANA ( KETANGGUNGAN )</t>
  </si>
  <si>
    <t>AM 22050027</t>
  </si>
  <si>
    <t>N 0863</t>
  </si>
  <si>
    <t>IMANUEL</t>
  </si>
  <si>
    <t>TEMANGGUNG</t>
  </si>
  <si>
    <t>AM 22050028</t>
  </si>
  <si>
    <t>N 0865 0781 0962</t>
  </si>
  <si>
    <t>SIDU</t>
  </si>
  <si>
    <t>AM 22050029</t>
  </si>
  <si>
    <t>KO 0866 0867 0954</t>
  </si>
  <si>
    <t>INDOFOTOCOPY</t>
  </si>
  <si>
    <t>PARAKAN</t>
  </si>
  <si>
    <t>AM 22050030</t>
  </si>
  <si>
    <t>G 0860</t>
  </si>
  <si>
    <t>METTA</t>
  </si>
  <si>
    <t>AM 22050031</t>
  </si>
  <si>
    <t>KO 0871 0987 1514</t>
  </si>
  <si>
    <t>MUDA JAYA</t>
  </si>
  <si>
    <t>PURWOREJO</t>
  </si>
  <si>
    <t>AM 22050032</t>
  </si>
  <si>
    <t>KO 0873 0960</t>
  </si>
  <si>
    <t>TERMINAL</t>
  </si>
  <si>
    <t>AM 22050033</t>
  </si>
  <si>
    <t>KO 0874 0833 0988</t>
  </si>
  <si>
    <t>TELADAN</t>
  </si>
  <si>
    <t>TEGAL</t>
  </si>
  <si>
    <t>AM 22050034</t>
  </si>
  <si>
    <t>KO 0875 0895 0846</t>
  </si>
  <si>
    <t>AM 22050035</t>
  </si>
  <si>
    <t>KO 0877</t>
  </si>
  <si>
    <t>BASA</t>
  </si>
  <si>
    <t>AM 22050036</t>
  </si>
  <si>
    <t>G 0798</t>
  </si>
  <si>
    <t>ATLANTIK</t>
  </si>
  <si>
    <t>PONOROGO</t>
  </si>
  <si>
    <t>AM 22050037</t>
  </si>
  <si>
    <t>KO 0881</t>
  </si>
  <si>
    <t>WIJAYA KUSUMA</t>
  </si>
  <si>
    <t>SLEMAN</t>
  </si>
  <si>
    <t>AM 22050038</t>
  </si>
  <si>
    <t>KO 0882 0850 0995</t>
  </si>
  <si>
    <t>AM 22050039</t>
  </si>
  <si>
    <t>G 0884 0799 0849</t>
  </si>
  <si>
    <t>RINGAN</t>
  </si>
  <si>
    <t>AM 22050040</t>
  </si>
  <si>
    <t>KO 0718 0719 0722</t>
  </si>
  <si>
    <t>AM 22050041</t>
  </si>
  <si>
    <t>KO 4244 0731</t>
  </si>
  <si>
    <t>BINA ILMU</t>
  </si>
  <si>
    <t>BATU</t>
  </si>
  <si>
    <t>AM 22050043</t>
  </si>
  <si>
    <t>KO 0885 0840 1509</t>
  </si>
  <si>
    <t>KONDANG</t>
  </si>
  <si>
    <t>AM 22050044</t>
  </si>
  <si>
    <t>KO 0887</t>
  </si>
  <si>
    <t>METRO</t>
  </si>
  <si>
    <t>AM 22050045</t>
  </si>
  <si>
    <t>G 0888</t>
  </si>
  <si>
    <t>SAHID</t>
  </si>
  <si>
    <t>KUDUS</t>
  </si>
  <si>
    <t>AM 22050046</t>
  </si>
  <si>
    <t>KO 0889 0829 0969</t>
  </si>
  <si>
    <t>AM 22050047</t>
  </si>
  <si>
    <t>KO 0891 0832 0842</t>
  </si>
  <si>
    <t>AM 22050048</t>
  </si>
  <si>
    <t>G 0893</t>
  </si>
  <si>
    <t>MITRA KAMPUS</t>
  </si>
  <si>
    <t>AM 22050049</t>
  </si>
  <si>
    <t>KO 0894 0831 0953</t>
  </si>
  <si>
    <t>AM 22050050</t>
  </si>
  <si>
    <t>KO 0897 0898</t>
  </si>
  <si>
    <t>BANJARAN PERMAI</t>
  </si>
  <si>
    <t>AM 22050051</t>
  </si>
  <si>
    <t>G 0899 1000</t>
  </si>
  <si>
    <t>AGUNG JAYA</t>
  </si>
  <si>
    <t>TUBAN</t>
  </si>
  <si>
    <t>AM 22050052</t>
  </si>
  <si>
    <t>G 0816</t>
  </si>
  <si>
    <t>SURYA</t>
  </si>
  <si>
    <t>AM 22050054</t>
  </si>
  <si>
    <t>A 355 - 359</t>
  </si>
  <si>
    <t>SBM</t>
  </si>
  <si>
    <t>AM 22050055</t>
  </si>
  <si>
    <t>N 0368 0366</t>
  </si>
  <si>
    <t>ANEKA JAYA</t>
  </si>
  <si>
    <t>KENDAL</t>
  </si>
  <si>
    <t>AM 22050056</t>
  </si>
  <si>
    <t>KO 0818</t>
  </si>
  <si>
    <t>PEMALANG</t>
  </si>
  <si>
    <t>AM 22050057</t>
  </si>
  <si>
    <t>G 0819</t>
  </si>
  <si>
    <t>NAHDIANA ( KERSANA )</t>
  </si>
  <si>
    <t>AM 22050058</t>
  </si>
  <si>
    <t>N 0820</t>
  </si>
  <si>
    <t>MITRA</t>
  </si>
  <si>
    <t>AM 22050061</t>
  </si>
  <si>
    <t>KO 0788 0789 0841</t>
  </si>
  <si>
    <t>SINKONG</t>
  </si>
  <si>
    <t>AM 22050062</t>
  </si>
  <si>
    <t>G 0771 1596</t>
  </si>
  <si>
    <t>NIKI SAE</t>
  </si>
  <si>
    <t>AM 22050063</t>
  </si>
  <si>
    <t>G 0822 0982</t>
  </si>
  <si>
    <t>AF TOYS</t>
  </si>
  <si>
    <t>AM 22050064</t>
  </si>
  <si>
    <t>N 0824 1505</t>
  </si>
  <si>
    <t>IVONE</t>
  </si>
  <si>
    <t>BUMIAYU</t>
  </si>
  <si>
    <t>AM 22050065</t>
  </si>
  <si>
    <t>KO 0825</t>
  </si>
  <si>
    <t>MORO</t>
  </si>
  <si>
    <t>AM 22050066</t>
  </si>
  <si>
    <t>KO 0826 0876 0845</t>
  </si>
  <si>
    <t>MEMORY</t>
  </si>
  <si>
    <t>AM 22050067</t>
  </si>
  <si>
    <t>N 0827 0828 1513</t>
  </si>
  <si>
    <t>MAHKOTA</t>
  </si>
  <si>
    <t>AM 22050068</t>
  </si>
  <si>
    <t>G 0830</t>
  </si>
  <si>
    <t>SARJI</t>
  </si>
  <si>
    <t>AM 22050072</t>
  </si>
  <si>
    <t>G 0834</t>
  </si>
  <si>
    <t>DENY</t>
  </si>
  <si>
    <t>AM 22050078</t>
  </si>
  <si>
    <t>G 0837 1527 1537</t>
  </si>
  <si>
    <t>TRISNO</t>
  </si>
  <si>
    <t>AM 22050082</t>
  </si>
  <si>
    <t>KO 0848 1559 1573</t>
  </si>
  <si>
    <t>SINAR KONDANG</t>
  </si>
  <si>
    <t>AM 22050083</t>
  </si>
  <si>
    <t>N 0951</t>
  </si>
  <si>
    <t>ARTHA JAYA</t>
  </si>
  <si>
    <t>BANJARNEGARA</t>
  </si>
  <si>
    <t>AM 22050084</t>
  </si>
  <si>
    <t>N 0958 0985 1563</t>
  </si>
  <si>
    <t>RATNA KERTAS</t>
  </si>
  <si>
    <t>AM 22050085</t>
  </si>
  <si>
    <t>KO 0959</t>
  </si>
  <si>
    <t>METRO JAYA</t>
  </si>
  <si>
    <t>KROYA</t>
  </si>
  <si>
    <t>AM 22050086</t>
  </si>
  <si>
    <t>N 0963 0967</t>
  </si>
  <si>
    <t>WARNA</t>
  </si>
  <si>
    <t>MAGELANG</t>
  </si>
  <si>
    <t>AM 22050087</t>
  </si>
  <si>
    <t>KO 0964 0797 0970</t>
  </si>
  <si>
    <t>MEDIA</t>
  </si>
  <si>
    <t>CILACAP</t>
  </si>
  <si>
    <t>AM 22050088</t>
  </si>
  <si>
    <t>KO 0966</t>
  </si>
  <si>
    <t>AM 22050089</t>
  </si>
  <si>
    <t>G 0968</t>
  </si>
  <si>
    <t>MINI</t>
  </si>
  <si>
    <t>AM 22050090</t>
  </si>
  <si>
    <t>G 0971 1590</t>
  </si>
  <si>
    <t>MUBAROK</t>
  </si>
  <si>
    <t>MRANGGEN</t>
  </si>
  <si>
    <t>AM 22050091</t>
  </si>
  <si>
    <t>KO 0972 1522 1535</t>
  </si>
  <si>
    <t>AM 22050092</t>
  </si>
  <si>
    <t>G 0975 0696 1534</t>
  </si>
  <si>
    <t>LARIS BARU</t>
  </si>
  <si>
    <t>AM 22050093</t>
  </si>
  <si>
    <t>G 0978</t>
  </si>
  <si>
    <t>AM 22050094</t>
  </si>
  <si>
    <t>KO 0980 0993 1511</t>
  </si>
  <si>
    <t>KADAR BUDHI</t>
  </si>
  <si>
    <t>AM 22050095</t>
  </si>
  <si>
    <t>G 0983 1587</t>
  </si>
  <si>
    <t>A R</t>
  </si>
  <si>
    <t>AM 22050096</t>
  </si>
  <si>
    <t>G 0984 1526 1588</t>
  </si>
  <si>
    <t>AM 22050097</t>
  </si>
  <si>
    <t>N 0986</t>
  </si>
  <si>
    <t>MERDEKA</t>
  </si>
  <si>
    <t>BOYOLALI</t>
  </si>
  <si>
    <t>AM 22050098</t>
  </si>
  <si>
    <t>KO 0989</t>
  </si>
  <si>
    <t>AM 22050099</t>
  </si>
  <si>
    <t>G 0990 1519 1571</t>
  </si>
  <si>
    <t>AM 22050100</t>
  </si>
  <si>
    <t>G 0992</t>
  </si>
  <si>
    <t>SASA</t>
  </si>
  <si>
    <t>AM 22050101</t>
  </si>
  <si>
    <t>KO 0994 1507</t>
  </si>
  <si>
    <t>INDOBARU</t>
  </si>
  <si>
    <t>AM 22050102</t>
  </si>
  <si>
    <t>KO 0996 1504 1576</t>
  </si>
  <si>
    <t>AM 22050103</t>
  </si>
  <si>
    <t>KO 0997</t>
  </si>
  <si>
    <t>BARU SWALAYAN</t>
  </si>
  <si>
    <t>AM 22050104</t>
  </si>
  <si>
    <t>G 0999</t>
  </si>
  <si>
    <t>HT JAYA</t>
  </si>
  <si>
    <t>JUWANA</t>
  </si>
  <si>
    <t>AM 22050105</t>
  </si>
  <si>
    <t>G 2723</t>
  </si>
  <si>
    <t>TRIDAYA</t>
  </si>
  <si>
    <t>AM 22050106</t>
  </si>
  <si>
    <t>N 0209</t>
  </si>
  <si>
    <t>RAMAI</t>
  </si>
  <si>
    <t>UNGARAN</t>
  </si>
  <si>
    <t>AM 22050107</t>
  </si>
  <si>
    <t>KO 0723</t>
  </si>
  <si>
    <t>SCORPIO</t>
  </si>
  <si>
    <t>AM 22050108</t>
  </si>
  <si>
    <t>KO 0720 0724 1606</t>
  </si>
  <si>
    <t>2 4</t>
  </si>
  <si>
    <t>AM 22050109</t>
  </si>
  <si>
    <t>KO 0725 0729 1609</t>
  </si>
  <si>
    <t>AM 22050110</t>
  </si>
  <si>
    <t>KO 0726 1602 1608</t>
  </si>
  <si>
    <t>MERPATI</t>
  </si>
  <si>
    <t>AM 22050112</t>
  </si>
  <si>
    <t>KO 0728 1604 1610</t>
  </si>
  <si>
    <t>AM 22050116</t>
  </si>
  <si>
    <t>N 0785 0545 1528</t>
  </si>
  <si>
    <t>MADONA</t>
  </si>
  <si>
    <t>AM 22050117</t>
  </si>
  <si>
    <t>G 0794</t>
  </si>
  <si>
    <t>SEPULUH</t>
  </si>
  <si>
    <t>AM 22050118</t>
  </si>
  <si>
    <t>N 0360 0075</t>
  </si>
  <si>
    <t>AM 22050119</t>
  </si>
  <si>
    <t>KO 1601 1611 0732</t>
  </si>
  <si>
    <t>DIAN ILMU</t>
  </si>
  <si>
    <t>AM 22050124</t>
  </si>
  <si>
    <t>G 1501</t>
  </si>
  <si>
    <t>TEJO MULYO</t>
  </si>
  <si>
    <t>AM 22050125</t>
  </si>
  <si>
    <t>G 1503</t>
  </si>
  <si>
    <t>DASCO</t>
  </si>
  <si>
    <t>AM 22050126</t>
  </si>
  <si>
    <t>KO 1506</t>
  </si>
  <si>
    <t>BARU</t>
  </si>
  <si>
    <t>AM 22050127</t>
  </si>
  <si>
    <t>G 1510 1553 1589</t>
  </si>
  <si>
    <t>INDRASARI</t>
  </si>
  <si>
    <t>AM 22050128</t>
  </si>
  <si>
    <t>G 1512</t>
  </si>
  <si>
    <t>SALAM SARI</t>
  </si>
  <si>
    <t>WELERI</t>
  </si>
  <si>
    <t>AM 22050129</t>
  </si>
  <si>
    <t>KO 1515 1572</t>
  </si>
  <si>
    <t>AM 22050130</t>
  </si>
  <si>
    <t>G 1517 1524 1579</t>
  </si>
  <si>
    <t>MENARA</t>
  </si>
  <si>
    <t>BLORA</t>
  </si>
  <si>
    <t>AM 22050131</t>
  </si>
  <si>
    <t>KO 1518</t>
  </si>
  <si>
    <t>EKARIA</t>
  </si>
  <si>
    <t>AM 22050132</t>
  </si>
  <si>
    <t>KO 1551</t>
  </si>
  <si>
    <t>M O I</t>
  </si>
  <si>
    <t>AM 22050133</t>
  </si>
  <si>
    <t>KO 1552</t>
  </si>
  <si>
    <t>AM 22050134</t>
  </si>
  <si>
    <t>KO 1554</t>
  </si>
  <si>
    <t>AM 22050135</t>
  </si>
  <si>
    <t>KO 1555</t>
  </si>
  <si>
    <t>BARU CUTE</t>
  </si>
  <si>
    <t>AM 22050136</t>
  </si>
  <si>
    <t>N 1556</t>
  </si>
  <si>
    <t>NAJIH</t>
  </si>
  <si>
    <t>JEPARA</t>
  </si>
  <si>
    <t>AM 22050137</t>
  </si>
  <si>
    <t>KO 1557 1520 1574</t>
  </si>
  <si>
    <t>AM 22050138</t>
  </si>
  <si>
    <t>KO 1558 1652</t>
  </si>
  <si>
    <t>KURNIA</t>
  </si>
  <si>
    <t>BANTUL</t>
  </si>
  <si>
    <t>AM 22050139</t>
  </si>
  <si>
    <t>KO 1560 1565 1547</t>
  </si>
  <si>
    <t>AM 22050140</t>
  </si>
  <si>
    <t>N 1561</t>
  </si>
  <si>
    <t>BRUK MENCENG</t>
  </si>
  <si>
    <t>PURBALINGGA</t>
  </si>
  <si>
    <t>AM 22050141</t>
  </si>
  <si>
    <t>KO 1562</t>
  </si>
  <si>
    <t>AM 22050142</t>
  </si>
  <si>
    <t>G 1521</t>
  </si>
  <si>
    <t>TEMMY</t>
  </si>
  <si>
    <t>AM 22050143</t>
  </si>
  <si>
    <t>KO 1523 1570 1578</t>
  </si>
  <si>
    <t>AM 22050144</t>
  </si>
  <si>
    <t>G 1525</t>
  </si>
  <si>
    <t>PRESTASI</t>
  </si>
  <si>
    <t>AM 22050145</t>
  </si>
  <si>
    <t>KO 1566</t>
  </si>
  <si>
    <t>RITA</t>
  </si>
  <si>
    <t>AM 22050146</t>
  </si>
  <si>
    <t>G 1567</t>
  </si>
  <si>
    <t>MANGGALAM</t>
  </si>
  <si>
    <t>SUKOHARJO</t>
  </si>
  <si>
    <t>AM 22050147</t>
  </si>
  <si>
    <t>KO 1575 1550</t>
  </si>
  <si>
    <t>AM 22050148</t>
  </si>
  <si>
    <t>G 1577</t>
  </si>
  <si>
    <t>AM 22050149</t>
  </si>
  <si>
    <t>KO 1580</t>
  </si>
  <si>
    <t>AM 22050150</t>
  </si>
  <si>
    <t>KO 1584 1536</t>
  </si>
  <si>
    <t>AM 22050151</t>
  </si>
  <si>
    <t>G 1585</t>
  </si>
  <si>
    <t>PUSTAKA BARU</t>
  </si>
  <si>
    <t>AM 22050152</t>
  </si>
  <si>
    <t>KO 1591 1592 1538</t>
  </si>
  <si>
    <t>AM 22050153</t>
  </si>
  <si>
    <t>G 1594</t>
  </si>
  <si>
    <t>AM 22050154</t>
  </si>
  <si>
    <t>KO 1595</t>
  </si>
  <si>
    <t>AM 22050155</t>
  </si>
  <si>
    <t>KO 1651</t>
  </si>
  <si>
    <t>AM 22050156</t>
  </si>
  <si>
    <t>N 1529</t>
  </si>
  <si>
    <t>CAHAYA</t>
  </si>
  <si>
    <t>WANGON</t>
  </si>
  <si>
    <t>AM 22050157</t>
  </si>
  <si>
    <t>N 1631</t>
  </si>
  <si>
    <t>POJOK BLAURAN</t>
  </si>
  <si>
    <t>AM 22050158</t>
  </si>
  <si>
    <t>N 1532</t>
  </si>
  <si>
    <t>AJIBARANG</t>
  </si>
  <si>
    <t>AM 22050159</t>
  </si>
  <si>
    <t>KO 1539</t>
  </si>
  <si>
    <t>AM 22050160</t>
  </si>
  <si>
    <t>KO 1540</t>
  </si>
  <si>
    <t>AM 22050161</t>
  </si>
  <si>
    <t>KO 1541</t>
  </si>
  <si>
    <t>AM 22050162</t>
  </si>
  <si>
    <t>KO 1542</t>
  </si>
  <si>
    <t>AM 22050163</t>
  </si>
  <si>
    <t>KO 1543 1548</t>
  </si>
  <si>
    <t>AM 22050164</t>
  </si>
  <si>
    <t>KO 1605 0737</t>
  </si>
  <si>
    <t>AM 22050165</t>
  </si>
  <si>
    <t>KO 1612 0738</t>
  </si>
  <si>
    <t>AM 22050166</t>
  </si>
  <si>
    <t>KO 1654</t>
  </si>
  <si>
    <t>AM 22050167</t>
  </si>
  <si>
    <t>KO 0730 0735</t>
  </si>
  <si>
    <t>AM 22050168</t>
  </si>
  <si>
    <t>KO 0736</t>
  </si>
  <si>
    <t>AM 22050169</t>
  </si>
  <si>
    <t>KO 0739</t>
  </si>
  <si>
    <t>AM 22050170</t>
  </si>
  <si>
    <t>KO 0742</t>
  </si>
  <si>
    <t>AM 22050171</t>
  </si>
  <si>
    <t>N 078 080-086</t>
  </si>
  <si>
    <t>AM 22050172</t>
  </si>
  <si>
    <t>N 0361 0364 0365</t>
  </si>
  <si>
    <t>PUNGKURAN</t>
  </si>
  <si>
    <t>AM 22050173</t>
  </si>
  <si>
    <t>N 0363 0367</t>
  </si>
  <si>
    <t>NGALIYAN</t>
  </si>
  <si>
    <t>AM 22050174</t>
  </si>
  <si>
    <t>N 0067 - 0074</t>
  </si>
  <si>
    <t>AM 22050175</t>
  </si>
  <si>
    <t>H 0148</t>
  </si>
  <si>
    <t>CASH</t>
  </si>
  <si>
    <t>AM 22050176</t>
  </si>
  <si>
    <t>H 0252 - 0260</t>
  </si>
  <si>
    <t>IJO PUTRA MANDIRI</t>
  </si>
  <si>
    <t>AM 22050177</t>
  </si>
  <si>
    <t>H 0261 - 0266</t>
  </si>
  <si>
    <t>AM 22050178</t>
  </si>
  <si>
    <t>H 0269 - 0280</t>
  </si>
  <si>
    <t>AM 22050179</t>
  </si>
  <si>
    <t>H 431 440 441 445</t>
  </si>
  <si>
    <t>AM 22050180</t>
  </si>
  <si>
    <t>H 0411 - 0417</t>
  </si>
  <si>
    <t>SULUNG JAYA</t>
  </si>
  <si>
    <t>AM 22050181</t>
  </si>
  <si>
    <t>H 0281 - 0289</t>
  </si>
  <si>
    <t>AM 22050182</t>
  </si>
  <si>
    <t>H 0292 - 0299</t>
  </si>
  <si>
    <t>TOTAL</t>
  </si>
  <si>
    <t xml:space="preserve">PENJUALAN </t>
  </si>
  <si>
    <t>PENJUALAN FAKTUR</t>
  </si>
  <si>
    <t>PENJUALAN DI GUNGGUNG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</si>
</sst>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68" formatCode="_(* #,##0_);_(* \(#,##0\);_(* &quot;-&quot;_);_(@_)"/>
    <numFmt numFmtId="169" formatCode="[$-13809]dd/mm/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3" fontId="0" fillId="0" borderId="0" xfId="0" applyNumberFormat="1"/>
    <xf numFmtId="0" fontId="3" fillId="0" borderId="0" xfId="0" applyFont="1"/>
    <xf numFmtId="3" fontId="3" fillId="0" borderId="0" xfId="0" applyNumberFormat="1" applyFont="1"/>
    <xf numFmtId="3" fontId="3" fillId="0" borderId="1" xfId="0" applyNumberFormat="1" applyFont="1" applyBorder="1"/>
    <xf numFmtId="0" fontId="0" fillId="0" borderId="0" xfId="0" applyFont="1" applyFill="1" applyBorder="1" applyAlignment="1"/>
    <xf numFmtId="3" fontId="3" fillId="0" borderId="0" xfId="0" applyNumberFormat="1" applyFont="1" applyFill="1" applyBorder="1" applyAlignment="1"/>
    <xf numFmtId="0" fontId="3" fillId="0" borderId="0" xfId="0" applyFont="1" applyFill="1" applyBorder="1" applyAlignment="1"/>
    <xf numFmtId="3" fontId="0" fillId="0" borderId="0" xfId="0" applyNumberFormat="1" applyFont="1" applyFill="1" applyBorder="1" applyAlignment="1"/>
    <xf numFmtId="3" fontId="3" fillId="0" borderId="2" xfId="0" applyNumberFormat="1" applyFont="1" applyFill="1" applyBorder="1" applyAlignment="1"/>
    <xf numFmtId="0" fontId="0" fillId="0" borderId="0" xfId="0" applyFont="1" applyBorder="1" applyAlignment="1">
      <alignment horizontal="center" vertical="center"/>
    </xf>
    <xf numFmtId="41" fontId="4" fillId="0" borderId="0" xfId="1" applyNumberFormat="1" applyFont="1" applyFill="1" applyBorder="1" applyAlignment="1"/>
    <xf numFmtId="4" fontId="4" fillId="0" borderId="0" xfId="1" applyNumberFormat="1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69" fontId="0" fillId="0" borderId="0" xfId="0" applyNumberFormat="1" applyFont="1" applyFill="1" applyBorder="1" applyAlignment="1">
      <alignment vertical="center"/>
    </xf>
    <xf numFmtId="169" fontId="0" fillId="0" borderId="0" xfId="0" applyNumberFormat="1" applyFont="1" applyBorder="1" applyAlignment="1"/>
    <xf numFmtId="169" fontId="0" fillId="0" borderId="0" xfId="0" applyNumberFormat="1" applyFont="1" applyFill="1" applyBorder="1" applyAlignment="1"/>
    <xf numFmtId="169" fontId="4" fillId="0" borderId="0" xfId="0" applyNumberFormat="1" applyFont="1" applyBorder="1" applyAlignment="1"/>
    <xf numFmtId="169" fontId="4" fillId="0" borderId="0" xfId="0" applyNumberFormat="1" applyFont="1" applyFill="1" applyBorder="1" applyAlignment="1"/>
    <xf numFmtId="0" fontId="0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41" fontId="3" fillId="0" borderId="1" xfId="0" applyNumberFormat="1" applyFont="1" applyBorder="1"/>
    <xf numFmtId="168" fontId="0" fillId="0" borderId="0" xfId="0" applyNumberFormat="1" applyFill="1" applyAlignment="1"/>
    <xf numFmtId="0" fontId="0" fillId="0" borderId="0" xfId="0" quotePrefix="1" applyFont="1" applyFill="1" applyBorder="1" applyAlignment="1">
      <alignment vertical="center"/>
    </xf>
    <xf numFmtId="0" fontId="0" fillId="0" borderId="0" xfId="0" applyAlignment="1"/>
    <xf numFmtId="0" fontId="4" fillId="0" borderId="0" xfId="0" quotePrefix="1" applyFont="1" applyFill="1" applyBorder="1" applyAlignment="1">
      <alignment vertical="center"/>
    </xf>
    <xf numFmtId="0" fontId="2" fillId="0" borderId="0" xfId="0" applyFont="1" applyFill="1" applyBorder="1" applyAlignment="1"/>
    <xf numFmtId="0" fontId="4" fillId="0" borderId="0" xfId="0" quotePrefix="1" applyFont="1" applyFill="1" applyBorder="1" applyAlignment="1"/>
    <xf numFmtId="4" fontId="4" fillId="0" borderId="0" xfId="1" applyNumberFormat="1" applyFont="1" applyFill="1" applyBorder="1" applyAlignment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8"/>
  <sheetViews>
    <sheetView tabSelected="1" topLeftCell="A49" workbookViewId="0">
      <selection activeCell="Q74" sqref="Q74"/>
    </sheetView>
  </sheetViews>
  <sheetFormatPr defaultRowHeight="15" x14ac:dyDescent="0.25"/>
  <cols>
    <col min="1" max="1" width="4.7109375" bestFit="1" customWidth="1"/>
    <col min="2" max="2" width="13.140625" customWidth="1"/>
    <col min="4" max="4" width="9.140625" customWidth="1"/>
    <col min="8" max="8" width="10.7109375" bestFit="1" customWidth="1"/>
    <col min="9" max="9" width="11.5703125" bestFit="1" customWidth="1"/>
    <col min="10" max="10" width="13.7109375" style="3" bestFit="1" customWidth="1"/>
    <col min="11" max="11" width="12.7109375" style="3" bestFit="1" customWidth="1"/>
    <col min="12" max="12" width="14.28515625" bestFit="1" customWidth="1"/>
    <col min="17" max="17" width="15.42578125" bestFit="1" customWidth="1"/>
  </cols>
  <sheetData>
    <row r="1" spans="1:19" s="4" customFormat="1" x14ac:dyDescent="0.25">
      <c r="A1" s="4" t="s">
        <v>157</v>
      </c>
      <c r="J1" s="5" t="s">
        <v>158</v>
      </c>
      <c r="K1" s="5" t="s">
        <v>159</v>
      </c>
    </row>
    <row r="2" spans="1:19" x14ac:dyDescent="0.25">
      <c r="A2">
        <v>1</v>
      </c>
      <c r="B2" s="1" t="s">
        <v>0</v>
      </c>
      <c r="C2" s="1" t="s">
        <v>1</v>
      </c>
      <c r="D2" s="1" t="s">
        <v>2</v>
      </c>
      <c r="E2" s="1" t="s">
        <v>3</v>
      </c>
      <c r="F2" s="1">
        <v>5</v>
      </c>
      <c r="G2" s="1">
        <v>2022</v>
      </c>
      <c r="H2" s="1" t="s">
        <v>4</v>
      </c>
      <c r="I2" s="1">
        <v>1</v>
      </c>
      <c r="J2" s="2">
        <v>19054945</v>
      </c>
      <c r="K2" s="2">
        <v>2096044</v>
      </c>
      <c r="L2" s="1">
        <v>0</v>
      </c>
      <c r="M2" s="1" t="s">
        <v>5</v>
      </c>
      <c r="N2" s="1" t="s">
        <v>6</v>
      </c>
      <c r="O2" s="1" t="s">
        <v>5</v>
      </c>
      <c r="P2" s="1" t="s">
        <v>7</v>
      </c>
      <c r="Q2" s="1" t="s">
        <v>8</v>
      </c>
      <c r="R2" s="1" t="s">
        <v>7</v>
      </c>
      <c r="S2" s="1"/>
    </row>
    <row r="3" spans="1:19" x14ac:dyDescent="0.25">
      <c r="A3">
        <v>2</v>
      </c>
      <c r="B3" s="1" t="s">
        <v>9</v>
      </c>
      <c r="C3" s="1" t="s">
        <v>10</v>
      </c>
      <c r="D3" s="1" t="s">
        <v>11</v>
      </c>
      <c r="E3" s="1" t="s">
        <v>3</v>
      </c>
      <c r="F3" s="1">
        <v>5</v>
      </c>
      <c r="G3" s="1">
        <v>2022</v>
      </c>
      <c r="H3" s="1" t="s">
        <v>4</v>
      </c>
      <c r="I3" s="1">
        <v>1</v>
      </c>
      <c r="J3" s="2">
        <v>35027794</v>
      </c>
      <c r="K3" s="2">
        <v>3853057</v>
      </c>
      <c r="L3" s="1">
        <v>0</v>
      </c>
      <c r="M3" s="1" t="s">
        <v>5</v>
      </c>
      <c r="N3" s="1" t="s">
        <v>12</v>
      </c>
      <c r="O3" s="1" t="s">
        <v>5</v>
      </c>
      <c r="P3" s="1" t="s">
        <v>7</v>
      </c>
      <c r="Q3" s="1" t="s">
        <v>13</v>
      </c>
      <c r="R3" s="1" t="s">
        <v>7</v>
      </c>
      <c r="S3" s="1"/>
    </row>
    <row r="4" spans="1:19" x14ac:dyDescent="0.25">
      <c r="A4">
        <v>3</v>
      </c>
      <c r="B4" s="1" t="s">
        <v>9</v>
      </c>
      <c r="C4" s="1" t="s">
        <v>10</v>
      </c>
      <c r="D4" s="1" t="s">
        <v>14</v>
      </c>
      <c r="E4" s="1" t="s">
        <v>3</v>
      </c>
      <c r="F4" s="1">
        <v>5</v>
      </c>
      <c r="G4" s="1">
        <v>2022</v>
      </c>
      <c r="H4" s="1" t="s">
        <v>4</v>
      </c>
      <c r="I4" s="1">
        <v>1</v>
      </c>
      <c r="J4" s="2">
        <v>3311027</v>
      </c>
      <c r="K4" s="2">
        <v>364212</v>
      </c>
      <c r="L4" s="1">
        <v>0</v>
      </c>
      <c r="M4" s="1" t="s">
        <v>5</v>
      </c>
      <c r="N4" s="1" t="s">
        <v>15</v>
      </c>
      <c r="O4" s="1" t="s">
        <v>5</v>
      </c>
      <c r="P4" s="1" t="s">
        <v>7</v>
      </c>
      <c r="Q4" s="1" t="s">
        <v>16</v>
      </c>
      <c r="R4" s="1" t="s">
        <v>7</v>
      </c>
      <c r="S4" s="1"/>
    </row>
    <row r="5" spans="1:19" x14ac:dyDescent="0.25">
      <c r="A5">
        <v>4</v>
      </c>
      <c r="B5" s="1" t="s">
        <v>17</v>
      </c>
      <c r="C5" s="1" t="s">
        <v>18</v>
      </c>
      <c r="D5" s="1" t="s">
        <v>19</v>
      </c>
      <c r="E5" s="1" t="s">
        <v>3</v>
      </c>
      <c r="F5" s="1">
        <v>5</v>
      </c>
      <c r="G5" s="1">
        <v>2022</v>
      </c>
      <c r="H5" s="1" t="s">
        <v>4</v>
      </c>
      <c r="I5" s="1">
        <v>1</v>
      </c>
      <c r="J5" s="2">
        <v>45405440</v>
      </c>
      <c r="K5" s="2">
        <v>4994598</v>
      </c>
      <c r="L5" s="1">
        <v>0</v>
      </c>
      <c r="M5" s="1" t="s">
        <v>5</v>
      </c>
      <c r="N5" s="1" t="s">
        <v>20</v>
      </c>
      <c r="O5" s="1" t="s">
        <v>5</v>
      </c>
      <c r="P5" s="1" t="s">
        <v>7</v>
      </c>
      <c r="Q5" s="1" t="s">
        <v>21</v>
      </c>
      <c r="R5" s="1" t="s">
        <v>7</v>
      </c>
      <c r="S5" s="1"/>
    </row>
    <row r="6" spans="1:19" x14ac:dyDescent="0.25">
      <c r="A6">
        <v>5</v>
      </c>
      <c r="B6" s="1" t="s">
        <v>0</v>
      </c>
      <c r="C6" s="1" t="s">
        <v>1</v>
      </c>
      <c r="D6" s="1" t="s">
        <v>22</v>
      </c>
      <c r="E6" s="1" t="s">
        <v>23</v>
      </c>
      <c r="F6" s="1">
        <v>5</v>
      </c>
      <c r="G6" s="1">
        <v>2022</v>
      </c>
      <c r="H6" s="1" t="s">
        <v>4</v>
      </c>
      <c r="I6" s="1">
        <v>1</v>
      </c>
      <c r="J6" s="2">
        <v>13331262</v>
      </c>
      <c r="K6" s="2">
        <v>1466438</v>
      </c>
      <c r="L6" s="1">
        <v>0</v>
      </c>
      <c r="M6" s="1" t="s">
        <v>5</v>
      </c>
      <c r="N6" s="1" t="s">
        <v>20</v>
      </c>
      <c r="O6" s="1" t="s">
        <v>5</v>
      </c>
      <c r="P6" s="1" t="s">
        <v>7</v>
      </c>
      <c r="Q6" s="1" t="s">
        <v>24</v>
      </c>
      <c r="R6" s="1" t="s">
        <v>7</v>
      </c>
      <c r="S6" s="1"/>
    </row>
    <row r="7" spans="1:19" x14ac:dyDescent="0.25">
      <c r="A7">
        <v>6</v>
      </c>
      <c r="B7" s="1" t="s">
        <v>0</v>
      </c>
      <c r="C7" s="1" t="s">
        <v>1</v>
      </c>
      <c r="D7" s="1" t="s">
        <v>25</v>
      </c>
      <c r="E7" s="1" t="s">
        <v>23</v>
      </c>
      <c r="F7" s="1">
        <v>5</v>
      </c>
      <c r="G7" s="1">
        <v>2022</v>
      </c>
      <c r="H7" s="1" t="s">
        <v>4</v>
      </c>
      <c r="I7" s="1">
        <v>1</v>
      </c>
      <c r="J7" s="2">
        <v>7435418</v>
      </c>
      <c r="K7" s="2">
        <v>817896</v>
      </c>
      <c r="L7" s="1">
        <v>0</v>
      </c>
      <c r="M7" s="1" t="s">
        <v>5</v>
      </c>
      <c r="N7" s="1" t="s">
        <v>20</v>
      </c>
      <c r="O7" s="1" t="s">
        <v>5</v>
      </c>
      <c r="P7" s="1" t="s">
        <v>7</v>
      </c>
      <c r="Q7" s="1" t="s">
        <v>26</v>
      </c>
      <c r="R7" s="1" t="s">
        <v>7</v>
      </c>
      <c r="S7" s="1"/>
    </row>
    <row r="8" spans="1:19" x14ac:dyDescent="0.25">
      <c r="A8">
        <v>7</v>
      </c>
      <c r="B8" s="1" t="s">
        <v>9</v>
      </c>
      <c r="C8" s="1" t="s">
        <v>10</v>
      </c>
      <c r="D8" s="1" t="s">
        <v>27</v>
      </c>
      <c r="E8" s="1" t="s">
        <v>23</v>
      </c>
      <c r="F8" s="1">
        <v>5</v>
      </c>
      <c r="G8" s="1">
        <v>2022</v>
      </c>
      <c r="H8" s="1" t="s">
        <v>4</v>
      </c>
      <c r="I8" s="1">
        <v>1</v>
      </c>
      <c r="J8" s="2">
        <v>13623664</v>
      </c>
      <c r="K8" s="2">
        <v>1498603</v>
      </c>
      <c r="L8" s="1">
        <v>0</v>
      </c>
      <c r="M8" s="1" t="s">
        <v>5</v>
      </c>
      <c r="N8" s="1" t="s">
        <v>20</v>
      </c>
      <c r="O8" s="1" t="s">
        <v>5</v>
      </c>
      <c r="P8" s="1" t="s">
        <v>7</v>
      </c>
      <c r="Q8" s="1" t="s">
        <v>28</v>
      </c>
      <c r="R8" s="1" t="s">
        <v>7</v>
      </c>
      <c r="S8" s="1"/>
    </row>
    <row r="9" spans="1:19" x14ac:dyDescent="0.25">
      <c r="A9">
        <v>8</v>
      </c>
      <c r="B9" s="1" t="s">
        <v>9</v>
      </c>
      <c r="C9" s="1" t="s">
        <v>10</v>
      </c>
      <c r="D9" s="1" t="s">
        <v>29</v>
      </c>
      <c r="E9" s="1" t="s">
        <v>23</v>
      </c>
      <c r="F9" s="1">
        <v>5</v>
      </c>
      <c r="G9" s="1">
        <v>2022</v>
      </c>
      <c r="H9" s="1" t="s">
        <v>4</v>
      </c>
      <c r="I9" s="1">
        <v>1</v>
      </c>
      <c r="J9" s="2">
        <v>7318954</v>
      </c>
      <c r="K9" s="2">
        <v>805085</v>
      </c>
      <c r="L9" s="1">
        <v>0</v>
      </c>
      <c r="M9" s="1" t="s">
        <v>5</v>
      </c>
      <c r="N9" s="1" t="s">
        <v>30</v>
      </c>
      <c r="O9" s="1" t="s">
        <v>5</v>
      </c>
      <c r="P9" s="1" t="s">
        <v>7</v>
      </c>
      <c r="Q9" s="1" t="s">
        <v>31</v>
      </c>
      <c r="R9" s="1" t="s">
        <v>7</v>
      </c>
      <c r="S9" s="1"/>
    </row>
    <row r="10" spans="1:19" x14ac:dyDescent="0.25">
      <c r="A10">
        <v>9</v>
      </c>
      <c r="B10" s="1" t="s">
        <v>9</v>
      </c>
      <c r="C10" s="1" t="s">
        <v>10</v>
      </c>
      <c r="D10" s="1" t="s">
        <v>32</v>
      </c>
      <c r="E10" s="1" t="s">
        <v>33</v>
      </c>
      <c r="F10" s="1">
        <v>5</v>
      </c>
      <c r="G10" s="1">
        <v>2022</v>
      </c>
      <c r="H10" s="1" t="s">
        <v>4</v>
      </c>
      <c r="I10" s="1">
        <v>1</v>
      </c>
      <c r="J10" s="2">
        <v>14677989</v>
      </c>
      <c r="K10" s="2">
        <v>1614578</v>
      </c>
      <c r="L10" s="1">
        <v>0</v>
      </c>
      <c r="M10" s="1" t="s">
        <v>5</v>
      </c>
      <c r="N10" s="1" t="s">
        <v>20</v>
      </c>
      <c r="O10" s="1" t="s">
        <v>5</v>
      </c>
      <c r="P10" s="1" t="s">
        <v>7</v>
      </c>
      <c r="Q10" s="1" t="s">
        <v>34</v>
      </c>
      <c r="R10" s="1" t="s">
        <v>7</v>
      </c>
      <c r="S10" s="1"/>
    </row>
    <row r="11" spans="1:19" x14ac:dyDescent="0.25">
      <c r="A11">
        <v>10</v>
      </c>
      <c r="B11" s="1" t="s">
        <v>9</v>
      </c>
      <c r="C11" s="1" t="s">
        <v>10</v>
      </c>
      <c r="D11" s="1" t="s">
        <v>35</v>
      </c>
      <c r="E11" s="1" t="s">
        <v>36</v>
      </c>
      <c r="F11" s="1">
        <v>5</v>
      </c>
      <c r="G11" s="1">
        <v>2022</v>
      </c>
      <c r="H11" s="1" t="s">
        <v>4</v>
      </c>
      <c r="I11" s="1">
        <v>1</v>
      </c>
      <c r="J11" s="2">
        <v>19727529</v>
      </c>
      <c r="K11" s="2">
        <v>2170028</v>
      </c>
      <c r="L11" s="1">
        <v>0</v>
      </c>
      <c r="M11" s="1" t="s">
        <v>5</v>
      </c>
      <c r="N11" s="1" t="s">
        <v>20</v>
      </c>
      <c r="O11" s="1" t="s">
        <v>5</v>
      </c>
      <c r="P11" s="1" t="s">
        <v>7</v>
      </c>
      <c r="Q11" s="1" t="s">
        <v>37</v>
      </c>
      <c r="R11" s="1" t="s">
        <v>7</v>
      </c>
      <c r="S11" s="1"/>
    </row>
    <row r="12" spans="1:19" x14ac:dyDescent="0.25">
      <c r="A12">
        <v>11</v>
      </c>
      <c r="B12" s="1" t="s">
        <v>9</v>
      </c>
      <c r="C12" s="1" t="s">
        <v>10</v>
      </c>
      <c r="D12" s="1" t="s">
        <v>38</v>
      </c>
      <c r="E12" s="1" t="s">
        <v>39</v>
      </c>
      <c r="F12" s="1">
        <v>5</v>
      </c>
      <c r="G12" s="1">
        <v>2022</v>
      </c>
      <c r="H12" s="1" t="s">
        <v>4</v>
      </c>
      <c r="I12" s="1">
        <v>1</v>
      </c>
      <c r="J12" s="2">
        <v>22136324</v>
      </c>
      <c r="K12" s="2">
        <v>2434995</v>
      </c>
      <c r="L12" s="1">
        <v>0</v>
      </c>
      <c r="M12" s="1" t="s">
        <v>5</v>
      </c>
      <c r="N12" s="1" t="s">
        <v>20</v>
      </c>
      <c r="O12" s="1" t="s">
        <v>5</v>
      </c>
      <c r="P12" s="1" t="s">
        <v>7</v>
      </c>
      <c r="Q12" s="1" t="s">
        <v>40</v>
      </c>
      <c r="R12" s="1" t="s">
        <v>7</v>
      </c>
      <c r="S12" s="1"/>
    </row>
    <row r="13" spans="1:19" x14ac:dyDescent="0.25">
      <c r="A13">
        <v>12</v>
      </c>
      <c r="B13" s="1" t="s">
        <v>0</v>
      </c>
      <c r="C13" s="1" t="s">
        <v>1</v>
      </c>
      <c r="D13" s="1" t="s">
        <v>41</v>
      </c>
      <c r="E13" s="1" t="s">
        <v>39</v>
      </c>
      <c r="F13" s="1">
        <v>5</v>
      </c>
      <c r="G13" s="1">
        <v>2022</v>
      </c>
      <c r="H13" s="1" t="s">
        <v>4</v>
      </c>
      <c r="I13" s="1">
        <v>1</v>
      </c>
      <c r="J13" s="2">
        <v>16448265</v>
      </c>
      <c r="K13" s="2">
        <v>1809309</v>
      </c>
      <c r="L13" s="1">
        <v>0</v>
      </c>
      <c r="M13" s="1" t="s">
        <v>5</v>
      </c>
      <c r="N13" s="1" t="s">
        <v>20</v>
      </c>
      <c r="O13" s="1" t="s">
        <v>5</v>
      </c>
      <c r="P13" s="1" t="s">
        <v>7</v>
      </c>
      <c r="Q13" s="1" t="s">
        <v>42</v>
      </c>
      <c r="R13" s="1" t="s">
        <v>7</v>
      </c>
      <c r="S13" s="1"/>
    </row>
    <row r="14" spans="1:19" x14ac:dyDescent="0.25">
      <c r="A14">
        <v>13</v>
      </c>
      <c r="B14" s="1" t="s">
        <v>0</v>
      </c>
      <c r="C14" s="1" t="s">
        <v>1</v>
      </c>
      <c r="D14" s="1" t="s">
        <v>43</v>
      </c>
      <c r="E14" s="1" t="s">
        <v>44</v>
      </c>
      <c r="F14" s="1">
        <v>5</v>
      </c>
      <c r="G14" s="1">
        <v>2022</v>
      </c>
      <c r="H14" s="1" t="s">
        <v>4</v>
      </c>
      <c r="I14" s="1">
        <v>1</v>
      </c>
      <c r="J14" s="2">
        <v>13285621</v>
      </c>
      <c r="K14" s="2">
        <v>1461418</v>
      </c>
      <c r="L14" s="1">
        <v>0</v>
      </c>
      <c r="M14" s="1" t="s">
        <v>5</v>
      </c>
      <c r="N14" s="1" t="s">
        <v>20</v>
      </c>
      <c r="O14" s="1" t="s">
        <v>5</v>
      </c>
      <c r="P14" s="1" t="s">
        <v>7</v>
      </c>
      <c r="Q14" s="1" t="s">
        <v>45</v>
      </c>
      <c r="R14" s="1" t="s">
        <v>7</v>
      </c>
      <c r="S14" s="1"/>
    </row>
    <row r="15" spans="1:19" x14ac:dyDescent="0.25">
      <c r="A15">
        <v>14</v>
      </c>
      <c r="B15" s="1" t="s">
        <v>0</v>
      </c>
      <c r="C15" s="1" t="s">
        <v>1</v>
      </c>
      <c r="D15" s="1" t="s">
        <v>46</v>
      </c>
      <c r="E15" s="1" t="s">
        <v>44</v>
      </c>
      <c r="F15" s="1">
        <v>5</v>
      </c>
      <c r="G15" s="1">
        <v>2022</v>
      </c>
      <c r="H15" s="1" t="s">
        <v>4</v>
      </c>
      <c r="I15" s="1">
        <v>1</v>
      </c>
      <c r="J15" s="2">
        <v>14210031</v>
      </c>
      <c r="K15" s="2">
        <v>1563103</v>
      </c>
      <c r="L15" s="1">
        <v>0</v>
      </c>
      <c r="M15" s="1" t="s">
        <v>5</v>
      </c>
      <c r="N15" s="1" t="s">
        <v>47</v>
      </c>
      <c r="O15" s="1" t="s">
        <v>5</v>
      </c>
      <c r="P15" s="1" t="s">
        <v>7</v>
      </c>
      <c r="Q15" s="1" t="s">
        <v>48</v>
      </c>
      <c r="R15" s="1" t="s">
        <v>7</v>
      </c>
      <c r="S15" s="1"/>
    </row>
    <row r="16" spans="1:19" x14ac:dyDescent="0.25">
      <c r="A16">
        <v>15</v>
      </c>
      <c r="B16" s="1" t="s">
        <v>9</v>
      </c>
      <c r="C16" s="1" t="s">
        <v>10</v>
      </c>
      <c r="D16" s="1" t="s">
        <v>49</v>
      </c>
      <c r="E16" s="1" t="s">
        <v>44</v>
      </c>
      <c r="F16" s="1">
        <v>5</v>
      </c>
      <c r="G16" s="1">
        <v>2022</v>
      </c>
      <c r="H16" s="1" t="s">
        <v>4</v>
      </c>
      <c r="I16" s="1">
        <v>1</v>
      </c>
      <c r="J16" s="2">
        <v>20608825</v>
      </c>
      <c r="K16" s="2">
        <v>2266970</v>
      </c>
      <c r="L16" s="1">
        <v>0</v>
      </c>
      <c r="M16" s="1" t="s">
        <v>5</v>
      </c>
      <c r="N16" s="1" t="s">
        <v>47</v>
      </c>
      <c r="O16" s="1" t="s">
        <v>5</v>
      </c>
      <c r="P16" s="1" t="s">
        <v>7</v>
      </c>
      <c r="Q16" s="1" t="s">
        <v>50</v>
      </c>
      <c r="R16" s="1" t="s">
        <v>7</v>
      </c>
      <c r="S16" s="1"/>
    </row>
    <row r="17" spans="1:19" x14ac:dyDescent="0.25">
      <c r="A17">
        <v>16</v>
      </c>
      <c r="B17" s="1" t="s">
        <v>9</v>
      </c>
      <c r="C17" s="1" t="s">
        <v>10</v>
      </c>
      <c r="D17" s="1" t="s">
        <v>51</v>
      </c>
      <c r="E17" s="1" t="s">
        <v>44</v>
      </c>
      <c r="F17" s="1">
        <v>5</v>
      </c>
      <c r="G17" s="1">
        <v>2022</v>
      </c>
      <c r="H17" s="1" t="s">
        <v>4</v>
      </c>
      <c r="I17" s="1">
        <v>1</v>
      </c>
      <c r="J17" s="2">
        <v>35667567</v>
      </c>
      <c r="K17" s="2">
        <v>3923432</v>
      </c>
      <c r="L17" s="1">
        <v>0</v>
      </c>
      <c r="M17" s="1" t="s">
        <v>5</v>
      </c>
      <c r="N17" s="1" t="s">
        <v>47</v>
      </c>
      <c r="O17" s="1" t="s">
        <v>5</v>
      </c>
      <c r="P17" s="1" t="s">
        <v>7</v>
      </c>
      <c r="Q17" s="1" t="s">
        <v>52</v>
      </c>
      <c r="R17" s="1" t="s">
        <v>7</v>
      </c>
      <c r="S17" s="1"/>
    </row>
    <row r="18" spans="1:19" x14ac:dyDescent="0.25">
      <c r="A18">
        <v>17</v>
      </c>
      <c r="B18" s="1" t="s">
        <v>9</v>
      </c>
      <c r="C18" s="1" t="s">
        <v>10</v>
      </c>
      <c r="D18" s="1" t="s">
        <v>53</v>
      </c>
      <c r="E18" s="1" t="s">
        <v>54</v>
      </c>
      <c r="F18" s="1">
        <v>5</v>
      </c>
      <c r="G18" s="1">
        <v>2022</v>
      </c>
      <c r="H18" s="1" t="s">
        <v>4</v>
      </c>
      <c r="I18" s="1">
        <v>1</v>
      </c>
      <c r="J18" s="2">
        <v>40567708</v>
      </c>
      <c r="K18" s="2">
        <v>4462447</v>
      </c>
      <c r="L18" s="1">
        <v>0</v>
      </c>
      <c r="M18" s="1" t="s">
        <v>5</v>
      </c>
      <c r="N18" s="1" t="s">
        <v>47</v>
      </c>
      <c r="O18" s="1" t="s">
        <v>5</v>
      </c>
      <c r="P18" s="1" t="s">
        <v>7</v>
      </c>
      <c r="Q18" s="1" t="s">
        <v>55</v>
      </c>
      <c r="R18" s="1" t="s">
        <v>7</v>
      </c>
      <c r="S18" s="1"/>
    </row>
    <row r="19" spans="1:19" x14ac:dyDescent="0.25">
      <c r="A19">
        <v>18</v>
      </c>
      <c r="B19" s="1" t="s">
        <v>9</v>
      </c>
      <c r="C19" s="1" t="s">
        <v>10</v>
      </c>
      <c r="D19" s="1" t="s">
        <v>56</v>
      </c>
      <c r="E19" s="1" t="s">
        <v>54</v>
      </c>
      <c r="F19" s="1">
        <v>5</v>
      </c>
      <c r="G19" s="1">
        <v>2022</v>
      </c>
      <c r="H19" s="1" t="s">
        <v>4</v>
      </c>
      <c r="I19" s="1">
        <v>1</v>
      </c>
      <c r="J19" s="2">
        <v>82136800</v>
      </c>
      <c r="K19" s="2">
        <v>9035048</v>
      </c>
      <c r="L19" s="1">
        <v>0</v>
      </c>
      <c r="M19" s="1" t="s">
        <v>5</v>
      </c>
      <c r="N19" s="1" t="s">
        <v>57</v>
      </c>
      <c r="O19" s="1" t="s">
        <v>5</v>
      </c>
      <c r="P19" s="1" t="s">
        <v>7</v>
      </c>
      <c r="Q19" s="1" t="s">
        <v>58</v>
      </c>
      <c r="R19" s="1" t="s">
        <v>7</v>
      </c>
      <c r="S19" s="1"/>
    </row>
    <row r="20" spans="1:19" x14ac:dyDescent="0.25">
      <c r="A20">
        <v>19</v>
      </c>
      <c r="B20" s="1" t="s">
        <v>59</v>
      </c>
      <c r="C20" s="1" t="s">
        <v>60</v>
      </c>
      <c r="D20" s="1" t="s">
        <v>61</v>
      </c>
      <c r="E20" s="1" t="s">
        <v>62</v>
      </c>
      <c r="F20" s="1">
        <v>5</v>
      </c>
      <c r="G20" s="1">
        <v>2022</v>
      </c>
      <c r="H20" s="1" t="s">
        <v>4</v>
      </c>
      <c r="I20" s="1">
        <v>1</v>
      </c>
      <c r="J20" s="2">
        <v>11502703</v>
      </c>
      <c r="K20" s="2">
        <v>1265297</v>
      </c>
      <c r="L20" s="1">
        <v>0</v>
      </c>
      <c r="M20" s="1" t="s">
        <v>5</v>
      </c>
      <c r="N20" s="1" t="s">
        <v>47</v>
      </c>
      <c r="O20" s="1" t="s">
        <v>5</v>
      </c>
      <c r="P20" s="1" t="s">
        <v>7</v>
      </c>
      <c r="Q20" s="1" t="s">
        <v>63</v>
      </c>
      <c r="R20" s="1" t="s">
        <v>7</v>
      </c>
      <c r="S20" s="1"/>
    </row>
    <row r="21" spans="1:19" x14ac:dyDescent="0.25">
      <c r="A21">
        <v>20</v>
      </c>
      <c r="B21" s="1" t="s">
        <v>0</v>
      </c>
      <c r="C21" s="1" t="s">
        <v>1</v>
      </c>
      <c r="D21" s="1" t="s">
        <v>64</v>
      </c>
      <c r="E21" s="1" t="s">
        <v>62</v>
      </c>
      <c r="F21" s="1">
        <v>5</v>
      </c>
      <c r="G21" s="1">
        <v>2022</v>
      </c>
      <c r="H21" s="1" t="s">
        <v>4</v>
      </c>
      <c r="I21" s="1">
        <v>1</v>
      </c>
      <c r="J21" s="2">
        <v>6819245</v>
      </c>
      <c r="K21" s="2">
        <v>750117</v>
      </c>
      <c r="L21" s="1">
        <v>0</v>
      </c>
      <c r="M21" s="1" t="s">
        <v>5</v>
      </c>
      <c r="N21" s="1" t="s">
        <v>47</v>
      </c>
      <c r="O21" s="1" t="s">
        <v>5</v>
      </c>
      <c r="P21" s="1" t="s">
        <v>7</v>
      </c>
      <c r="Q21" s="1" t="s">
        <v>65</v>
      </c>
      <c r="R21" s="1" t="s">
        <v>7</v>
      </c>
      <c r="S21" s="1"/>
    </row>
    <row r="22" spans="1:19" x14ac:dyDescent="0.25">
      <c r="A22">
        <v>21</v>
      </c>
      <c r="B22" s="1" t="s">
        <v>0</v>
      </c>
      <c r="C22" s="1" t="s">
        <v>1</v>
      </c>
      <c r="D22" s="1" t="s">
        <v>66</v>
      </c>
      <c r="E22" s="1" t="s">
        <v>67</v>
      </c>
      <c r="F22" s="1">
        <v>5</v>
      </c>
      <c r="G22" s="1">
        <v>2022</v>
      </c>
      <c r="H22" s="1" t="s">
        <v>4</v>
      </c>
      <c r="I22" s="1">
        <v>1</v>
      </c>
      <c r="J22" s="2">
        <v>9824176</v>
      </c>
      <c r="K22" s="2">
        <v>1080659</v>
      </c>
      <c r="L22" s="1">
        <v>0</v>
      </c>
      <c r="M22" s="1" t="s">
        <v>5</v>
      </c>
      <c r="N22" s="1" t="s">
        <v>47</v>
      </c>
      <c r="O22" s="1" t="s">
        <v>5</v>
      </c>
      <c r="P22" s="1" t="s">
        <v>7</v>
      </c>
      <c r="Q22" s="1" t="s">
        <v>68</v>
      </c>
      <c r="R22" s="1" t="s">
        <v>7</v>
      </c>
      <c r="S22" s="1"/>
    </row>
    <row r="23" spans="1:19" x14ac:dyDescent="0.25">
      <c r="A23">
        <v>22</v>
      </c>
      <c r="B23" s="1" t="s">
        <v>9</v>
      </c>
      <c r="C23" s="1" t="s">
        <v>10</v>
      </c>
      <c r="D23" s="1" t="s">
        <v>69</v>
      </c>
      <c r="E23" s="1" t="s">
        <v>67</v>
      </c>
      <c r="F23" s="1">
        <v>5</v>
      </c>
      <c r="G23" s="1">
        <v>2022</v>
      </c>
      <c r="H23" s="1" t="s">
        <v>4</v>
      </c>
      <c r="I23" s="1">
        <v>1</v>
      </c>
      <c r="J23" s="2">
        <v>29614998</v>
      </c>
      <c r="K23" s="2">
        <v>3257649</v>
      </c>
      <c r="L23" s="1">
        <v>0</v>
      </c>
      <c r="M23" s="1" t="s">
        <v>5</v>
      </c>
      <c r="N23" s="1" t="s">
        <v>47</v>
      </c>
      <c r="O23" s="1" t="s">
        <v>5</v>
      </c>
      <c r="P23" s="1" t="s">
        <v>7</v>
      </c>
      <c r="Q23" s="1" t="s">
        <v>70</v>
      </c>
      <c r="R23" s="1" t="s">
        <v>7</v>
      </c>
      <c r="S23" s="1"/>
    </row>
    <row r="24" spans="1:19" x14ac:dyDescent="0.25">
      <c r="A24">
        <v>23</v>
      </c>
      <c r="B24" s="1" t="s">
        <v>9</v>
      </c>
      <c r="C24" s="1" t="s">
        <v>10</v>
      </c>
      <c r="D24" s="1" t="s">
        <v>71</v>
      </c>
      <c r="E24" s="1" t="s">
        <v>67</v>
      </c>
      <c r="F24" s="1">
        <v>5</v>
      </c>
      <c r="G24" s="1">
        <v>2022</v>
      </c>
      <c r="H24" s="1" t="s">
        <v>4</v>
      </c>
      <c r="I24" s="1">
        <v>1</v>
      </c>
      <c r="J24" s="2">
        <v>13437924</v>
      </c>
      <c r="K24" s="2">
        <v>1478171</v>
      </c>
      <c r="L24" s="1">
        <v>0</v>
      </c>
      <c r="M24" s="1" t="s">
        <v>5</v>
      </c>
      <c r="N24" s="1" t="s">
        <v>47</v>
      </c>
      <c r="O24" s="1" t="s">
        <v>5</v>
      </c>
      <c r="P24" s="1" t="s">
        <v>7</v>
      </c>
      <c r="Q24" s="1" t="s">
        <v>72</v>
      </c>
      <c r="R24" s="1" t="s">
        <v>7</v>
      </c>
      <c r="S24" s="1"/>
    </row>
    <row r="25" spans="1:19" x14ac:dyDescent="0.25">
      <c r="A25">
        <v>24</v>
      </c>
      <c r="B25" s="1" t="s">
        <v>0</v>
      </c>
      <c r="C25" s="1" t="s">
        <v>1</v>
      </c>
      <c r="D25" s="1" t="s">
        <v>73</v>
      </c>
      <c r="E25" s="1" t="s">
        <v>74</v>
      </c>
      <c r="F25" s="1">
        <v>5</v>
      </c>
      <c r="G25" s="1">
        <v>2022</v>
      </c>
      <c r="H25" s="1" t="s">
        <v>4</v>
      </c>
      <c r="I25" s="1">
        <v>1</v>
      </c>
      <c r="J25" s="2">
        <v>9042202</v>
      </c>
      <c r="K25" s="2">
        <v>994642</v>
      </c>
      <c r="L25" s="1">
        <v>0</v>
      </c>
      <c r="M25" s="1" t="s">
        <v>5</v>
      </c>
      <c r="N25" s="1" t="s">
        <v>6</v>
      </c>
      <c r="O25" s="1" t="s">
        <v>5</v>
      </c>
      <c r="P25" s="1" t="s">
        <v>7</v>
      </c>
      <c r="Q25" s="1" t="s">
        <v>75</v>
      </c>
      <c r="R25" s="1" t="s">
        <v>7</v>
      </c>
      <c r="S25" s="1"/>
    </row>
    <row r="26" spans="1:19" x14ac:dyDescent="0.25">
      <c r="A26">
        <v>25</v>
      </c>
      <c r="B26" s="1" t="s">
        <v>0</v>
      </c>
      <c r="C26" s="1" t="s">
        <v>1</v>
      </c>
      <c r="D26" s="1" t="s">
        <v>76</v>
      </c>
      <c r="E26" s="1" t="s">
        <v>74</v>
      </c>
      <c r="F26" s="1">
        <v>5</v>
      </c>
      <c r="G26" s="1">
        <v>2022</v>
      </c>
      <c r="H26" s="1" t="s">
        <v>4</v>
      </c>
      <c r="I26" s="1">
        <v>1</v>
      </c>
      <c r="J26" s="2">
        <v>19351500</v>
      </c>
      <c r="K26" s="2">
        <v>2128665</v>
      </c>
      <c r="L26" s="1">
        <v>0</v>
      </c>
      <c r="M26" s="1" t="s">
        <v>5</v>
      </c>
      <c r="N26" s="1" t="s">
        <v>77</v>
      </c>
      <c r="O26" s="1" t="s">
        <v>5</v>
      </c>
      <c r="P26" s="1" t="s">
        <v>7</v>
      </c>
      <c r="Q26" s="1" t="s">
        <v>78</v>
      </c>
      <c r="R26" s="1" t="s">
        <v>7</v>
      </c>
      <c r="S26" s="1"/>
    </row>
    <row r="27" spans="1:19" x14ac:dyDescent="0.25">
      <c r="A27">
        <v>26</v>
      </c>
      <c r="B27" s="1" t="s">
        <v>9</v>
      </c>
      <c r="C27" s="1" t="s">
        <v>10</v>
      </c>
      <c r="D27" s="1" t="s">
        <v>79</v>
      </c>
      <c r="E27" s="1" t="s">
        <v>74</v>
      </c>
      <c r="F27" s="1">
        <v>5</v>
      </c>
      <c r="G27" s="1">
        <v>2022</v>
      </c>
      <c r="H27" s="1" t="s">
        <v>4</v>
      </c>
      <c r="I27" s="1">
        <v>1</v>
      </c>
      <c r="J27" s="2">
        <v>14290356</v>
      </c>
      <c r="K27" s="2">
        <v>1571939</v>
      </c>
      <c r="L27" s="1">
        <v>0</v>
      </c>
      <c r="M27" s="1" t="s">
        <v>5</v>
      </c>
      <c r="N27" s="1" t="s">
        <v>77</v>
      </c>
      <c r="O27" s="1" t="s">
        <v>5</v>
      </c>
      <c r="P27" s="1" t="s">
        <v>7</v>
      </c>
      <c r="Q27" s="1" t="s">
        <v>80</v>
      </c>
      <c r="R27" s="1" t="s">
        <v>7</v>
      </c>
      <c r="S27" s="1"/>
    </row>
    <row r="28" spans="1:19" x14ac:dyDescent="0.25">
      <c r="A28">
        <v>27</v>
      </c>
      <c r="B28" s="1" t="s">
        <v>9</v>
      </c>
      <c r="C28" s="1" t="s">
        <v>10</v>
      </c>
      <c r="D28" s="1" t="s">
        <v>81</v>
      </c>
      <c r="E28" s="1" t="s">
        <v>74</v>
      </c>
      <c r="F28" s="1">
        <v>5</v>
      </c>
      <c r="G28" s="1">
        <v>2022</v>
      </c>
      <c r="H28" s="1" t="s">
        <v>4</v>
      </c>
      <c r="I28" s="1">
        <v>1</v>
      </c>
      <c r="J28" s="2">
        <v>8284297</v>
      </c>
      <c r="K28" s="2">
        <v>911272</v>
      </c>
      <c r="L28" s="1">
        <v>0</v>
      </c>
      <c r="M28" s="1" t="s">
        <v>5</v>
      </c>
      <c r="N28" s="1" t="s">
        <v>77</v>
      </c>
      <c r="O28" s="1" t="s">
        <v>5</v>
      </c>
      <c r="P28" s="1" t="s">
        <v>7</v>
      </c>
      <c r="Q28" s="1" t="s">
        <v>82</v>
      </c>
      <c r="R28" s="1" t="s">
        <v>7</v>
      </c>
      <c r="S28" s="1"/>
    </row>
    <row r="29" spans="1:19" x14ac:dyDescent="0.25">
      <c r="A29">
        <v>28</v>
      </c>
      <c r="B29" s="1" t="s">
        <v>0</v>
      </c>
      <c r="C29" s="1" t="s">
        <v>1</v>
      </c>
      <c r="D29" s="1" t="s">
        <v>83</v>
      </c>
      <c r="E29" s="1" t="s">
        <v>84</v>
      </c>
      <c r="F29" s="1">
        <v>5</v>
      </c>
      <c r="G29" s="1">
        <v>2022</v>
      </c>
      <c r="H29" s="1" t="s">
        <v>4</v>
      </c>
      <c r="I29" s="1">
        <v>1</v>
      </c>
      <c r="J29" s="2">
        <v>19674713</v>
      </c>
      <c r="K29" s="2">
        <v>2164218</v>
      </c>
      <c r="L29" s="1">
        <v>0</v>
      </c>
      <c r="M29" s="1" t="s">
        <v>5</v>
      </c>
      <c r="N29" s="1" t="s">
        <v>77</v>
      </c>
      <c r="O29" s="1" t="s">
        <v>5</v>
      </c>
      <c r="P29" s="1" t="s">
        <v>7</v>
      </c>
      <c r="Q29" s="1" t="s">
        <v>85</v>
      </c>
      <c r="R29" s="1" t="s">
        <v>7</v>
      </c>
      <c r="S29" s="1"/>
    </row>
    <row r="30" spans="1:19" x14ac:dyDescent="0.25">
      <c r="A30">
        <v>29</v>
      </c>
      <c r="B30" s="1" t="s">
        <v>0</v>
      </c>
      <c r="C30" s="1" t="s">
        <v>1</v>
      </c>
      <c r="D30" s="1" t="s">
        <v>86</v>
      </c>
      <c r="E30" s="1" t="s">
        <v>84</v>
      </c>
      <c r="F30" s="1">
        <v>5</v>
      </c>
      <c r="G30" s="1">
        <v>2022</v>
      </c>
      <c r="H30" s="1" t="s">
        <v>4</v>
      </c>
      <c r="I30" s="1">
        <v>1</v>
      </c>
      <c r="J30" s="2">
        <v>19809810</v>
      </c>
      <c r="K30" s="2">
        <v>2179079</v>
      </c>
      <c r="L30" s="1">
        <v>0</v>
      </c>
      <c r="M30" s="1" t="s">
        <v>5</v>
      </c>
      <c r="N30" s="1" t="s">
        <v>77</v>
      </c>
      <c r="O30" s="1" t="s">
        <v>5</v>
      </c>
      <c r="P30" s="1" t="s">
        <v>7</v>
      </c>
      <c r="Q30" s="1" t="s">
        <v>87</v>
      </c>
      <c r="R30" s="1" t="s">
        <v>7</v>
      </c>
      <c r="S30" s="1"/>
    </row>
    <row r="31" spans="1:19" x14ac:dyDescent="0.25">
      <c r="A31">
        <v>30</v>
      </c>
      <c r="B31" s="1" t="s">
        <v>9</v>
      </c>
      <c r="C31" s="1" t="s">
        <v>10</v>
      </c>
      <c r="D31" s="1" t="s">
        <v>88</v>
      </c>
      <c r="E31" s="1" t="s">
        <v>84</v>
      </c>
      <c r="F31" s="1">
        <v>5</v>
      </c>
      <c r="G31" s="1">
        <v>2022</v>
      </c>
      <c r="H31" s="1" t="s">
        <v>4</v>
      </c>
      <c r="I31" s="1">
        <v>1</v>
      </c>
      <c r="J31" s="2">
        <v>64659841</v>
      </c>
      <c r="K31" s="2">
        <v>7112582</v>
      </c>
      <c r="L31" s="1">
        <v>0</v>
      </c>
      <c r="M31" s="1" t="s">
        <v>5</v>
      </c>
      <c r="N31" s="1" t="s">
        <v>77</v>
      </c>
      <c r="O31" s="1" t="s">
        <v>5</v>
      </c>
      <c r="P31" s="1" t="s">
        <v>7</v>
      </c>
      <c r="Q31" s="1" t="s">
        <v>89</v>
      </c>
      <c r="R31" s="1" t="s">
        <v>7</v>
      </c>
      <c r="S31" s="1"/>
    </row>
    <row r="32" spans="1:19" x14ac:dyDescent="0.25">
      <c r="A32">
        <v>31</v>
      </c>
      <c r="B32" s="1" t="s">
        <v>0</v>
      </c>
      <c r="C32" s="1" t="s">
        <v>1</v>
      </c>
      <c r="D32" s="1" t="s">
        <v>90</v>
      </c>
      <c r="E32" s="1" t="s">
        <v>91</v>
      </c>
      <c r="F32" s="1">
        <v>5</v>
      </c>
      <c r="G32" s="1">
        <v>2022</v>
      </c>
      <c r="H32" s="1" t="s">
        <v>4</v>
      </c>
      <c r="I32" s="1">
        <v>1</v>
      </c>
      <c r="J32" s="2">
        <v>72797729</v>
      </c>
      <c r="K32" s="2">
        <v>8007750</v>
      </c>
      <c r="L32" s="1">
        <v>0</v>
      </c>
      <c r="M32" s="1" t="s">
        <v>5</v>
      </c>
      <c r="N32" s="1" t="s">
        <v>77</v>
      </c>
      <c r="O32" s="1" t="s">
        <v>5</v>
      </c>
      <c r="P32" s="1" t="s">
        <v>7</v>
      </c>
      <c r="Q32" s="1" t="s">
        <v>92</v>
      </c>
      <c r="R32" s="1" t="s">
        <v>7</v>
      </c>
      <c r="S32" s="1"/>
    </row>
    <row r="33" spans="1:19" x14ac:dyDescent="0.25">
      <c r="A33">
        <v>32</v>
      </c>
      <c r="B33" s="1" t="s">
        <v>0</v>
      </c>
      <c r="C33" s="1" t="s">
        <v>1</v>
      </c>
      <c r="D33" s="1" t="s">
        <v>93</v>
      </c>
      <c r="E33" s="1" t="s">
        <v>91</v>
      </c>
      <c r="F33" s="1">
        <v>5</v>
      </c>
      <c r="G33" s="1">
        <v>2022</v>
      </c>
      <c r="H33" s="1" t="s">
        <v>4</v>
      </c>
      <c r="I33" s="1">
        <v>1</v>
      </c>
      <c r="J33" s="2">
        <v>25854121</v>
      </c>
      <c r="K33" s="2">
        <v>2843953</v>
      </c>
      <c r="L33" s="1">
        <v>0</v>
      </c>
      <c r="M33" s="1" t="s">
        <v>5</v>
      </c>
      <c r="N33" s="1" t="s">
        <v>77</v>
      </c>
      <c r="O33" s="1" t="s">
        <v>5</v>
      </c>
      <c r="P33" s="1" t="s">
        <v>7</v>
      </c>
      <c r="Q33" s="1" t="s">
        <v>94</v>
      </c>
      <c r="R33" s="1" t="s">
        <v>7</v>
      </c>
      <c r="S33" s="1"/>
    </row>
    <row r="34" spans="1:19" x14ac:dyDescent="0.25">
      <c r="A34">
        <v>33</v>
      </c>
      <c r="B34" s="1" t="s">
        <v>0</v>
      </c>
      <c r="C34" s="1" t="s">
        <v>1</v>
      </c>
      <c r="D34" s="1" t="s">
        <v>95</v>
      </c>
      <c r="E34" s="1" t="s">
        <v>91</v>
      </c>
      <c r="F34" s="1">
        <v>5</v>
      </c>
      <c r="G34" s="1">
        <v>2022</v>
      </c>
      <c r="H34" s="1" t="s">
        <v>4</v>
      </c>
      <c r="I34" s="1">
        <v>1</v>
      </c>
      <c r="J34" s="2">
        <v>21972858</v>
      </c>
      <c r="K34" s="2">
        <v>2417014</v>
      </c>
      <c r="L34" s="1">
        <v>0</v>
      </c>
      <c r="M34" s="1" t="s">
        <v>5</v>
      </c>
      <c r="N34" s="1" t="s">
        <v>96</v>
      </c>
      <c r="O34" s="1" t="s">
        <v>5</v>
      </c>
      <c r="P34" s="1" t="s">
        <v>7</v>
      </c>
      <c r="Q34" s="1" t="s">
        <v>97</v>
      </c>
      <c r="R34" s="1" t="s">
        <v>7</v>
      </c>
      <c r="S34" s="1"/>
    </row>
    <row r="35" spans="1:19" x14ac:dyDescent="0.25">
      <c r="A35">
        <v>34</v>
      </c>
      <c r="B35" s="1" t="s">
        <v>0</v>
      </c>
      <c r="C35" s="1" t="s">
        <v>1</v>
      </c>
      <c r="D35" s="1" t="s">
        <v>98</v>
      </c>
      <c r="E35" s="1" t="s">
        <v>91</v>
      </c>
      <c r="F35" s="1">
        <v>5</v>
      </c>
      <c r="G35" s="1">
        <v>2022</v>
      </c>
      <c r="H35" s="1" t="s">
        <v>4</v>
      </c>
      <c r="I35" s="1">
        <v>1</v>
      </c>
      <c r="J35" s="2">
        <v>6303121</v>
      </c>
      <c r="K35" s="2">
        <v>693343</v>
      </c>
      <c r="L35" s="1">
        <v>0</v>
      </c>
      <c r="M35" s="1" t="s">
        <v>5</v>
      </c>
      <c r="N35" s="1" t="s">
        <v>96</v>
      </c>
      <c r="O35" s="1" t="s">
        <v>5</v>
      </c>
      <c r="P35" s="1" t="s">
        <v>7</v>
      </c>
      <c r="Q35" s="1" t="s">
        <v>99</v>
      </c>
      <c r="R35" s="1" t="s">
        <v>7</v>
      </c>
      <c r="S35" s="1"/>
    </row>
    <row r="36" spans="1:19" x14ac:dyDescent="0.25">
      <c r="A36">
        <v>35</v>
      </c>
      <c r="B36" s="1" t="s">
        <v>9</v>
      </c>
      <c r="C36" s="1" t="s">
        <v>10</v>
      </c>
      <c r="D36" s="1" t="s">
        <v>100</v>
      </c>
      <c r="E36" s="1" t="s">
        <v>91</v>
      </c>
      <c r="F36" s="1">
        <v>5</v>
      </c>
      <c r="G36" s="1">
        <v>2022</v>
      </c>
      <c r="H36" s="1" t="s">
        <v>4</v>
      </c>
      <c r="I36" s="1">
        <v>1</v>
      </c>
      <c r="J36" s="2">
        <v>46408216</v>
      </c>
      <c r="K36" s="2">
        <v>5104903</v>
      </c>
      <c r="L36" s="1">
        <v>0</v>
      </c>
      <c r="M36" s="1" t="s">
        <v>5</v>
      </c>
      <c r="N36" s="1" t="s">
        <v>96</v>
      </c>
      <c r="O36" s="1" t="s">
        <v>5</v>
      </c>
      <c r="P36" s="1" t="s">
        <v>7</v>
      </c>
      <c r="Q36" s="1" t="s">
        <v>101</v>
      </c>
      <c r="R36" s="1" t="s">
        <v>7</v>
      </c>
      <c r="S36" s="1"/>
    </row>
    <row r="37" spans="1:19" x14ac:dyDescent="0.25">
      <c r="A37">
        <v>36</v>
      </c>
      <c r="B37" s="1" t="s">
        <v>0</v>
      </c>
      <c r="C37" s="1" t="s">
        <v>1</v>
      </c>
      <c r="D37" s="1" t="s">
        <v>102</v>
      </c>
      <c r="E37" s="1" t="s">
        <v>103</v>
      </c>
      <c r="F37" s="1">
        <v>5</v>
      </c>
      <c r="G37" s="1">
        <v>2022</v>
      </c>
      <c r="H37" s="1" t="s">
        <v>4</v>
      </c>
      <c r="I37" s="1">
        <v>1</v>
      </c>
      <c r="J37" s="2">
        <v>63006054</v>
      </c>
      <c r="K37" s="2">
        <v>6930665</v>
      </c>
      <c r="L37" s="1">
        <v>0</v>
      </c>
      <c r="M37" s="1" t="s">
        <v>5</v>
      </c>
      <c r="N37" s="1" t="s">
        <v>96</v>
      </c>
      <c r="O37" s="1" t="s">
        <v>5</v>
      </c>
      <c r="P37" s="1" t="s">
        <v>7</v>
      </c>
      <c r="Q37" s="1" t="s">
        <v>104</v>
      </c>
      <c r="R37" s="1" t="s">
        <v>7</v>
      </c>
      <c r="S37" s="1"/>
    </row>
    <row r="38" spans="1:19" x14ac:dyDescent="0.25">
      <c r="A38">
        <v>37</v>
      </c>
      <c r="B38" s="1" t="s">
        <v>0</v>
      </c>
      <c r="C38" s="1" t="s">
        <v>1</v>
      </c>
      <c r="D38" s="1" t="s">
        <v>105</v>
      </c>
      <c r="E38" s="1" t="s">
        <v>103</v>
      </c>
      <c r="F38" s="1">
        <v>5</v>
      </c>
      <c r="G38" s="1">
        <v>2022</v>
      </c>
      <c r="H38" s="1" t="s">
        <v>4</v>
      </c>
      <c r="I38" s="1">
        <v>1</v>
      </c>
      <c r="J38" s="2">
        <v>19483601</v>
      </c>
      <c r="K38" s="2">
        <v>2143196</v>
      </c>
      <c r="L38" s="1">
        <v>0</v>
      </c>
      <c r="M38" s="1" t="s">
        <v>5</v>
      </c>
      <c r="N38" s="1" t="s">
        <v>106</v>
      </c>
      <c r="O38" s="1" t="s">
        <v>5</v>
      </c>
      <c r="P38" s="1" t="s">
        <v>7</v>
      </c>
      <c r="Q38" s="1" t="s">
        <v>107</v>
      </c>
      <c r="R38" s="1" t="s">
        <v>7</v>
      </c>
      <c r="S38" s="1"/>
    </row>
    <row r="39" spans="1:19" x14ac:dyDescent="0.25">
      <c r="A39">
        <v>38</v>
      </c>
      <c r="B39" s="1" t="s">
        <v>0</v>
      </c>
      <c r="C39" s="1" t="s">
        <v>1</v>
      </c>
      <c r="D39" s="1" t="s">
        <v>108</v>
      </c>
      <c r="E39" s="1" t="s">
        <v>103</v>
      </c>
      <c r="F39" s="1">
        <v>5</v>
      </c>
      <c r="G39" s="1">
        <v>2022</v>
      </c>
      <c r="H39" s="1" t="s">
        <v>4</v>
      </c>
      <c r="I39" s="1">
        <v>1</v>
      </c>
      <c r="J39" s="2">
        <v>7494729</v>
      </c>
      <c r="K39" s="2">
        <v>824420</v>
      </c>
      <c r="L39" s="1">
        <v>0</v>
      </c>
      <c r="M39" s="1" t="s">
        <v>5</v>
      </c>
      <c r="N39" s="1" t="s">
        <v>96</v>
      </c>
      <c r="O39" s="1" t="s">
        <v>5</v>
      </c>
      <c r="P39" s="1" t="s">
        <v>7</v>
      </c>
      <c r="Q39" s="1" t="s">
        <v>109</v>
      </c>
      <c r="R39" s="1" t="s">
        <v>7</v>
      </c>
      <c r="S39" s="1"/>
    </row>
    <row r="40" spans="1:19" x14ac:dyDescent="0.25">
      <c r="A40">
        <v>39</v>
      </c>
      <c r="B40" s="1" t="s">
        <v>9</v>
      </c>
      <c r="C40" s="1" t="s">
        <v>10</v>
      </c>
      <c r="D40" s="1" t="s">
        <v>110</v>
      </c>
      <c r="E40" s="1" t="s">
        <v>103</v>
      </c>
      <c r="F40" s="1">
        <v>5</v>
      </c>
      <c r="G40" s="1">
        <v>2022</v>
      </c>
      <c r="H40" s="1" t="s">
        <v>4</v>
      </c>
      <c r="I40" s="1">
        <v>1</v>
      </c>
      <c r="J40" s="2">
        <v>6693837</v>
      </c>
      <c r="K40" s="2">
        <v>736322</v>
      </c>
      <c r="L40" s="1">
        <v>0</v>
      </c>
      <c r="M40" s="1" t="s">
        <v>5</v>
      </c>
      <c r="N40" s="1" t="s">
        <v>96</v>
      </c>
      <c r="O40" s="1" t="s">
        <v>5</v>
      </c>
      <c r="P40" s="1" t="s">
        <v>7</v>
      </c>
      <c r="Q40" s="1" t="s">
        <v>111</v>
      </c>
      <c r="R40" s="1" t="s">
        <v>7</v>
      </c>
      <c r="S40" s="1"/>
    </row>
    <row r="41" spans="1:19" x14ac:dyDescent="0.25">
      <c r="A41">
        <v>40</v>
      </c>
      <c r="B41" s="1" t="s">
        <v>112</v>
      </c>
      <c r="C41" s="1" t="s">
        <v>113</v>
      </c>
      <c r="D41" s="1" t="s">
        <v>114</v>
      </c>
      <c r="E41" s="1" t="s">
        <v>115</v>
      </c>
      <c r="F41" s="1">
        <v>5</v>
      </c>
      <c r="G41" s="1">
        <v>2022</v>
      </c>
      <c r="H41" s="1" t="s">
        <v>4</v>
      </c>
      <c r="I41" s="1">
        <v>1</v>
      </c>
      <c r="J41" s="2">
        <v>19425788</v>
      </c>
      <c r="K41" s="2">
        <v>2136836</v>
      </c>
      <c r="L41" s="1">
        <v>0</v>
      </c>
      <c r="M41" s="1" t="s">
        <v>5</v>
      </c>
      <c r="N41" s="1" t="s">
        <v>96</v>
      </c>
      <c r="O41" s="1" t="s">
        <v>5</v>
      </c>
      <c r="P41" s="1" t="s">
        <v>7</v>
      </c>
      <c r="Q41" s="1" t="s">
        <v>116</v>
      </c>
      <c r="R41" s="1" t="s">
        <v>7</v>
      </c>
      <c r="S41" s="1"/>
    </row>
    <row r="42" spans="1:19" x14ac:dyDescent="0.25">
      <c r="A42">
        <v>41</v>
      </c>
      <c r="B42" s="1" t="s">
        <v>112</v>
      </c>
      <c r="C42" s="1" t="s">
        <v>113</v>
      </c>
      <c r="D42" s="1" t="s">
        <v>117</v>
      </c>
      <c r="E42" s="1" t="s">
        <v>115</v>
      </c>
      <c r="F42" s="1">
        <v>5</v>
      </c>
      <c r="G42" s="1">
        <v>2022</v>
      </c>
      <c r="H42" s="1" t="s">
        <v>4</v>
      </c>
      <c r="I42" s="1">
        <v>1</v>
      </c>
      <c r="J42" s="2">
        <v>7413851</v>
      </c>
      <c r="K42" s="2">
        <v>815523</v>
      </c>
      <c r="L42" s="1">
        <v>0</v>
      </c>
      <c r="M42" s="1" t="s">
        <v>5</v>
      </c>
      <c r="N42" s="1" t="s">
        <v>96</v>
      </c>
      <c r="O42" s="1" t="s">
        <v>5</v>
      </c>
      <c r="P42" s="1" t="s">
        <v>7</v>
      </c>
      <c r="Q42" s="1" t="s">
        <v>118</v>
      </c>
      <c r="R42" s="1" t="s">
        <v>7</v>
      </c>
      <c r="S42" s="1"/>
    </row>
    <row r="43" spans="1:19" x14ac:dyDescent="0.25">
      <c r="A43">
        <v>42</v>
      </c>
      <c r="B43" s="1" t="s">
        <v>0</v>
      </c>
      <c r="C43" s="1" t="s">
        <v>1</v>
      </c>
      <c r="D43" s="1" t="s">
        <v>119</v>
      </c>
      <c r="E43" s="1" t="s">
        <v>115</v>
      </c>
      <c r="F43" s="1">
        <v>5</v>
      </c>
      <c r="G43" s="1">
        <v>2022</v>
      </c>
      <c r="H43" s="1" t="s">
        <v>4</v>
      </c>
      <c r="I43" s="1">
        <v>1</v>
      </c>
      <c r="J43" s="2">
        <v>57585405</v>
      </c>
      <c r="K43" s="2">
        <v>6334394</v>
      </c>
      <c r="L43" s="1">
        <v>0</v>
      </c>
      <c r="M43" s="1" t="s">
        <v>5</v>
      </c>
      <c r="N43" s="1" t="s">
        <v>120</v>
      </c>
      <c r="O43" s="1" t="s">
        <v>5</v>
      </c>
      <c r="P43" s="1" t="s">
        <v>7</v>
      </c>
      <c r="Q43" s="1" t="s">
        <v>121</v>
      </c>
      <c r="R43" s="1" t="s">
        <v>7</v>
      </c>
      <c r="S43" s="1"/>
    </row>
    <row r="44" spans="1:19" x14ac:dyDescent="0.25">
      <c r="A44">
        <v>43</v>
      </c>
      <c r="B44" s="1" t="s">
        <v>0</v>
      </c>
      <c r="C44" s="1" t="s">
        <v>1</v>
      </c>
      <c r="D44" s="1" t="s">
        <v>122</v>
      </c>
      <c r="E44" s="1" t="s">
        <v>115</v>
      </c>
      <c r="F44" s="1">
        <v>5</v>
      </c>
      <c r="G44" s="1">
        <v>2022</v>
      </c>
      <c r="H44" s="1" t="s">
        <v>4</v>
      </c>
      <c r="I44" s="1">
        <v>1</v>
      </c>
      <c r="J44" s="2">
        <v>43263192</v>
      </c>
      <c r="K44" s="2">
        <v>4758951</v>
      </c>
      <c r="L44" s="1">
        <v>0</v>
      </c>
      <c r="M44" s="1" t="s">
        <v>5</v>
      </c>
      <c r="N44" s="1" t="s">
        <v>120</v>
      </c>
      <c r="O44" s="1" t="s">
        <v>5</v>
      </c>
      <c r="P44" s="1" t="s">
        <v>7</v>
      </c>
      <c r="Q44" s="1" t="s">
        <v>123</v>
      </c>
      <c r="R44" s="1" t="s">
        <v>7</v>
      </c>
      <c r="S44" s="1"/>
    </row>
    <row r="45" spans="1:19" x14ac:dyDescent="0.25">
      <c r="A45">
        <v>44</v>
      </c>
      <c r="B45" s="1" t="s">
        <v>9</v>
      </c>
      <c r="C45" s="1" t="s">
        <v>10</v>
      </c>
      <c r="D45" s="1" t="s">
        <v>124</v>
      </c>
      <c r="E45" s="1" t="s">
        <v>115</v>
      </c>
      <c r="F45" s="1">
        <v>5</v>
      </c>
      <c r="G45" s="1">
        <v>2022</v>
      </c>
      <c r="H45" s="1" t="s">
        <v>4</v>
      </c>
      <c r="I45" s="1">
        <v>1</v>
      </c>
      <c r="J45" s="2">
        <v>11521297</v>
      </c>
      <c r="K45" s="2">
        <v>1267342</v>
      </c>
      <c r="L45" s="1">
        <v>0</v>
      </c>
      <c r="M45" s="1" t="s">
        <v>5</v>
      </c>
      <c r="N45" s="1" t="s">
        <v>57</v>
      </c>
      <c r="O45" s="1" t="s">
        <v>5</v>
      </c>
      <c r="P45" s="1" t="s">
        <v>7</v>
      </c>
      <c r="Q45" s="1" t="s">
        <v>125</v>
      </c>
      <c r="R45" s="1" t="s">
        <v>7</v>
      </c>
      <c r="S45" s="1"/>
    </row>
    <row r="46" spans="1:19" x14ac:dyDescent="0.25">
      <c r="A46">
        <v>45</v>
      </c>
      <c r="B46" s="1" t="s">
        <v>126</v>
      </c>
      <c r="C46" s="1" t="s">
        <v>127</v>
      </c>
      <c r="D46" s="1" t="s">
        <v>128</v>
      </c>
      <c r="E46" s="1" t="s">
        <v>115</v>
      </c>
      <c r="F46" s="1">
        <v>5</v>
      </c>
      <c r="G46" s="1">
        <v>2022</v>
      </c>
      <c r="H46" s="1" t="s">
        <v>4</v>
      </c>
      <c r="I46" s="1">
        <v>1</v>
      </c>
      <c r="J46" s="2">
        <v>33568560</v>
      </c>
      <c r="K46" s="2">
        <v>3692541</v>
      </c>
      <c r="L46" s="1">
        <v>0</v>
      </c>
      <c r="M46" s="1" t="s">
        <v>5</v>
      </c>
      <c r="N46" s="1" t="s">
        <v>120</v>
      </c>
      <c r="O46" s="1" t="s">
        <v>5</v>
      </c>
      <c r="P46" s="1" t="s">
        <v>7</v>
      </c>
      <c r="Q46" s="1" t="s">
        <v>129</v>
      </c>
      <c r="R46" s="1" t="s">
        <v>7</v>
      </c>
      <c r="S46" s="1"/>
    </row>
    <row r="47" spans="1:19" x14ac:dyDescent="0.25">
      <c r="A47">
        <v>46</v>
      </c>
      <c r="B47" s="1" t="s">
        <v>0</v>
      </c>
      <c r="C47" s="1" t="s">
        <v>1</v>
      </c>
      <c r="D47" s="1" t="s">
        <v>130</v>
      </c>
      <c r="E47" s="1" t="s">
        <v>131</v>
      </c>
      <c r="F47" s="1">
        <v>5</v>
      </c>
      <c r="G47" s="1">
        <v>2022</v>
      </c>
      <c r="H47" s="1" t="s">
        <v>4</v>
      </c>
      <c r="I47" s="1">
        <v>1</v>
      </c>
      <c r="J47" s="2">
        <v>2070486</v>
      </c>
      <c r="K47" s="2">
        <v>227753</v>
      </c>
      <c r="L47" s="1">
        <v>0</v>
      </c>
      <c r="M47" s="1" t="s">
        <v>5</v>
      </c>
      <c r="N47" s="1" t="s">
        <v>120</v>
      </c>
      <c r="O47" s="1" t="s">
        <v>5</v>
      </c>
      <c r="P47" s="1" t="s">
        <v>7</v>
      </c>
      <c r="Q47" s="1" t="s">
        <v>132</v>
      </c>
      <c r="R47" s="1" t="s">
        <v>7</v>
      </c>
      <c r="S47" s="1"/>
    </row>
    <row r="48" spans="1:19" x14ac:dyDescent="0.25">
      <c r="A48">
        <v>47</v>
      </c>
      <c r="B48" s="1" t="s">
        <v>0</v>
      </c>
      <c r="C48" s="1" t="s">
        <v>1</v>
      </c>
      <c r="D48" s="1" t="s">
        <v>133</v>
      </c>
      <c r="E48" s="1" t="s">
        <v>134</v>
      </c>
      <c r="F48" s="1">
        <v>5</v>
      </c>
      <c r="G48" s="1">
        <v>2022</v>
      </c>
      <c r="H48" s="1" t="s">
        <v>4</v>
      </c>
      <c r="I48" s="1">
        <v>1</v>
      </c>
      <c r="J48" s="2">
        <v>56032390</v>
      </c>
      <c r="K48" s="2">
        <v>6163562</v>
      </c>
      <c r="L48" s="1">
        <v>0</v>
      </c>
      <c r="M48" s="1" t="s">
        <v>5</v>
      </c>
      <c r="N48" s="1" t="s">
        <v>120</v>
      </c>
      <c r="O48" s="1" t="s">
        <v>5</v>
      </c>
      <c r="P48" s="1" t="s">
        <v>7</v>
      </c>
      <c r="Q48" s="1" t="s">
        <v>135</v>
      </c>
      <c r="R48" s="1" t="s">
        <v>7</v>
      </c>
      <c r="S48" s="1"/>
    </row>
    <row r="49" spans="1:19" x14ac:dyDescent="0.25">
      <c r="A49">
        <v>48</v>
      </c>
      <c r="B49" s="1" t="s">
        <v>0</v>
      </c>
      <c r="C49" s="1" t="s">
        <v>1</v>
      </c>
      <c r="D49" s="1" t="s">
        <v>136</v>
      </c>
      <c r="E49" s="1" t="s">
        <v>134</v>
      </c>
      <c r="F49" s="1">
        <v>5</v>
      </c>
      <c r="G49" s="1">
        <v>2022</v>
      </c>
      <c r="H49" s="1" t="s">
        <v>4</v>
      </c>
      <c r="I49" s="1">
        <v>1</v>
      </c>
      <c r="J49" s="2">
        <v>27408484</v>
      </c>
      <c r="K49" s="2">
        <v>3014933</v>
      </c>
      <c r="L49" s="1">
        <v>0</v>
      </c>
      <c r="M49" s="1" t="s">
        <v>5</v>
      </c>
      <c r="N49" s="1" t="s">
        <v>57</v>
      </c>
      <c r="O49" s="1" t="s">
        <v>5</v>
      </c>
      <c r="P49" s="1" t="s">
        <v>7</v>
      </c>
      <c r="Q49" s="1" t="s">
        <v>137</v>
      </c>
      <c r="R49" s="1" t="s">
        <v>7</v>
      </c>
      <c r="S49" s="1"/>
    </row>
    <row r="50" spans="1:19" x14ac:dyDescent="0.25">
      <c r="A50">
        <v>49</v>
      </c>
      <c r="B50" s="1" t="s">
        <v>0</v>
      </c>
      <c r="C50" s="1" t="s">
        <v>1</v>
      </c>
      <c r="D50" s="1" t="s">
        <v>138</v>
      </c>
      <c r="E50" s="1" t="s">
        <v>134</v>
      </c>
      <c r="F50" s="1">
        <v>5</v>
      </c>
      <c r="G50" s="1">
        <v>2022</v>
      </c>
      <c r="H50" s="1" t="s">
        <v>4</v>
      </c>
      <c r="I50" s="1">
        <v>1</v>
      </c>
      <c r="J50" s="2">
        <v>6027236</v>
      </c>
      <c r="K50" s="2">
        <v>662996</v>
      </c>
      <c r="L50" s="1">
        <v>0</v>
      </c>
      <c r="M50" s="1" t="s">
        <v>5</v>
      </c>
      <c r="N50" s="1" t="s">
        <v>120</v>
      </c>
      <c r="O50" s="1" t="s">
        <v>5</v>
      </c>
      <c r="P50" s="1" t="s">
        <v>7</v>
      </c>
      <c r="Q50" s="1" t="s">
        <v>139</v>
      </c>
      <c r="R50" s="1" t="s">
        <v>7</v>
      </c>
      <c r="S50" s="1"/>
    </row>
    <row r="51" spans="1:19" x14ac:dyDescent="0.25">
      <c r="A51">
        <v>50</v>
      </c>
      <c r="B51" s="1" t="s">
        <v>0</v>
      </c>
      <c r="C51" s="1" t="s">
        <v>1</v>
      </c>
      <c r="D51" s="1" t="s">
        <v>140</v>
      </c>
      <c r="E51" s="1" t="s">
        <v>134</v>
      </c>
      <c r="F51" s="1">
        <v>5</v>
      </c>
      <c r="G51" s="1">
        <v>2022</v>
      </c>
      <c r="H51" s="1" t="s">
        <v>4</v>
      </c>
      <c r="I51" s="1">
        <v>1</v>
      </c>
      <c r="J51" s="2">
        <v>18939918</v>
      </c>
      <c r="K51" s="2">
        <v>2083391</v>
      </c>
      <c r="L51" s="1">
        <v>0</v>
      </c>
      <c r="M51" s="1" t="s">
        <v>5</v>
      </c>
      <c r="N51" s="1" t="s">
        <v>120</v>
      </c>
      <c r="O51" s="1" t="s">
        <v>5</v>
      </c>
      <c r="P51" s="1" t="s">
        <v>7</v>
      </c>
      <c r="Q51" s="1" t="s">
        <v>141</v>
      </c>
      <c r="R51" s="1" t="s">
        <v>7</v>
      </c>
      <c r="S51" s="1"/>
    </row>
    <row r="52" spans="1:19" x14ac:dyDescent="0.25">
      <c r="A52">
        <v>51</v>
      </c>
      <c r="B52" s="1" t="s">
        <v>112</v>
      </c>
      <c r="C52" s="1" t="s">
        <v>113</v>
      </c>
      <c r="D52" s="1" t="s">
        <v>142</v>
      </c>
      <c r="E52" s="1" t="s">
        <v>134</v>
      </c>
      <c r="F52" s="1">
        <v>5</v>
      </c>
      <c r="G52" s="1">
        <v>2022</v>
      </c>
      <c r="H52" s="1" t="s">
        <v>4</v>
      </c>
      <c r="I52" s="1">
        <v>1</v>
      </c>
      <c r="J52" s="2">
        <v>6440315</v>
      </c>
      <c r="K52" s="2">
        <v>708434</v>
      </c>
      <c r="L52" s="1">
        <v>0</v>
      </c>
      <c r="M52" s="1" t="s">
        <v>5</v>
      </c>
      <c r="N52" s="1" t="s">
        <v>120</v>
      </c>
      <c r="O52" s="1" t="s">
        <v>5</v>
      </c>
      <c r="P52" s="1" t="s">
        <v>7</v>
      </c>
      <c r="Q52" s="1" t="s">
        <v>143</v>
      </c>
      <c r="R52" s="1" t="s">
        <v>7</v>
      </c>
      <c r="S52" s="1"/>
    </row>
    <row r="53" spans="1:19" x14ac:dyDescent="0.25">
      <c r="A53">
        <v>52</v>
      </c>
      <c r="B53" s="1" t="s">
        <v>0</v>
      </c>
      <c r="C53" s="1" t="s">
        <v>1</v>
      </c>
      <c r="D53" s="1" t="s">
        <v>144</v>
      </c>
      <c r="E53" s="1" t="s">
        <v>145</v>
      </c>
      <c r="F53" s="1">
        <v>5</v>
      </c>
      <c r="G53" s="1">
        <v>2022</v>
      </c>
      <c r="H53" s="1" t="s">
        <v>4</v>
      </c>
      <c r="I53" s="1">
        <v>1</v>
      </c>
      <c r="J53" s="2">
        <v>4259594</v>
      </c>
      <c r="K53" s="2">
        <v>468555</v>
      </c>
      <c r="L53" s="1">
        <v>0</v>
      </c>
      <c r="M53" s="1" t="s">
        <v>5</v>
      </c>
      <c r="N53" s="1" t="s">
        <v>15</v>
      </c>
      <c r="O53" s="1" t="s">
        <v>5</v>
      </c>
      <c r="P53" s="1" t="s">
        <v>7</v>
      </c>
      <c r="Q53" s="1" t="s">
        <v>146</v>
      </c>
      <c r="R53" s="1" t="s">
        <v>7</v>
      </c>
      <c r="S53" s="1"/>
    </row>
    <row r="54" spans="1:19" x14ac:dyDescent="0.25">
      <c r="A54">
        <v>53</v>
      </c>
      <c r="B54" s="1" t="s">
        <v>0</v>
      </c>
      <c r="C54" s="1" t="s">
        <v>1</v>
      </c>
      <c r="D54" s="1" t="s">
        <v>147</v>
      </c>
      <c r="E54" s="1" t="s">
        <v>145</v>
      </c>
      <c r="F54" s="1">
        <v>5</v>
      </c>
      <c r="G54" s="1">
        <v>2022</v>
      </c>
      <c r="H54" s="1" t="s">
        <v>4</v>
      </c>
      <c r="I54" s="1">
        <v>1</v>
      </c>
      <c r="J54" s="2">
        <v>9039506</v>
      </c>
      <c r="K54" s="2">
        <v>994345</v>
      </c>
      <c r="L54" s="1">
        <v>0</v>
      </c>
      <c r="M54" s="1" t="s">
        <v>5</v>
      </c>
      <c r="N54" s="1" t="s">
        <v>15</v>
      </c>
      <c r="O54" s="1" t="s">
        <v>5</v>
      </c>
      <c r="P54" s="1" t="s">
        <v>7</v>
      </c>
      <c r="Q54" s="1" t="s">
        <v>148</v>
      </c>
      <c r="R54" s="1" t="s">
        <v>7</v>
      </c>
      <c r="S54" s="1"/>
    </row>
    <row r="55" spans="1:19" x14ac:dyDescent="0.25">
      <c r="A55">
        <v>54</v>
      </c>
      <c r="B55" s="1" t="s">
        <v>0</v>
      </c>
      <c r="C55" s="1" t="s">
        <v>1</v>
      </c>
      <c r="D55" s="1" t="s">
        <v>149</v>
      </c>
      <c r="E55" s="1" t="s">
        <v>145</v>
      </c>
      <c r="F55" s="1">
        <v>5</v>
      </c>
      <c r="G55" s="1">
        <v>2022</v>
      </c>
      <c r="H55" s="1" t="s">
        <v>4</v>
      </c>
      <c r="I55" s="1">
        <v>1</v>
      </c>
      <c r="J55" s="2">
        <v>17133635</v>
      </c>
      <c r="K55" s="2">
        <v>1884699</v>
      </c>
      <c r="L55" s="1">
        <v>0</v>
      </c>
      <c r="M55" s="1" t="s">
        <v>5</v>
      </c>
      <c r="N55" s="1" t="s">
        <v>57</v>
      </c>
      <c r="O55" s="1" t="s">
        <v>5</v>
      </c>
      <c r="P55" s="1" t="s">
        <v>7</v>
      </c>
      <c r="Q55" s="1" t="s">
        <v>150</v>
      </c>
      <c r="R55" s="1" t="s">
        <v>7</v>
      </c>
      <c r="S55" s="1"/>
    </row>
    <row r="56" spans="1:19" x14ac:dyDescent="0.25">
      <c r="A56">
        <v>55</v>
      </c>
      <c r="B56" s="1" t="s">
        <v>151</v>
      </c>
      <c r="C56" s="1" t="s">
        <v>152</v>
      </c>
      <c r="D56" s="1" t="s">
        <v>153</v>
      </c>
      <c r="E56" s="1" t="s">
        <v>145</v>
      </c>
      <c r="F56" s="1">
        <v>5</v>
      </c>
      <c r="G56" s="1">
        <v>2022</v>
      </c>
      <c r="H56" s="1" t="s">
        <v>4</v>
      </c>
      <c r="I56" s="1">
        <v>1</v>
      </c>
      <c r="J56" s="2">
        <v>18146894</v>
      </c>
      <c r="K56" s="2">
        <v>1996158</v>
      </c>
      <c r="L56" s="1">
        <v>0</v>
      </c>
      <c r="M56" s="1" t="s">
        <v>5</v>
      </c>
      <c r="N56" s="1" t="s">
        <v>15</v>
      </c>
      <c r="O56" s="1" t="s">
        <v>5</v>
      </c>
      <c r="P56" s="1" t="s">
        <v>7</v>
      </c>
      <c r="Q56" s="1" t="s">
        <v>154</v>
      </c>
      <c r="R56" s="1" t="s">
        <v>7</v>
      </c>
      <c r="S56" s="1"/>
    </row>
    <row r="57" spans="1:19" x14ac:dyDescent="0.25">
      <c r="A57">
        <v>56</v>
      </c>
      <c r="B57" s="1" t="s">
        <v>151</v>
      </c>
      <c r="C57" s="1" t="s">
        <v>152</v>
      </c>
      <c r="D57" s="1" t="s">
        <v>155</v>
      </c>
      <c r="E57" s="1" t="s">
        <v>145</v>
      </c>
      <c r="F57" s="1">
        <v>5</v>
      </c>
      <c r="G57" s="1">
        <v>2022</v>
      </c>
      <c r="H57" s="1" t="s">
        <v>4</v>
      </c>
      <c r="I57" s="1">
        <v>1</v>
      </c>
      <c r="J57" s="2">
        <v>5691888</v>
      </c>
      <c r="K57" s="2">
        <v>626107</v>
      </c>
      <c r="L57" s="1">
        <v>0</v>
      </c>
      <c r="M57" s="1" t="s">
        <v>5</v>
      </c>
      <c r="N57" s="1" t="s">
        <v>15</v>
      </c>
      <c r="O57" s="1" t="s">
        <v>5</v>
      </c>
      <c r="P57" s="1" t="s">
        <v>7</v>
      </c>
      <c r="Q57" s="1" t="s">
        <v>156</v>
      </c>
      <c r="R57" s="1" t="s">
        <v>7</v>
      </c>
      <c r="S57" s="1"/>
    </row>
    <row r="58" spans="1:19" x14ac:dyDescent="0.25">
      <c r="J58" s="6">
        <f t="shared" ref="J58:K58" si="0">SUM(J2:J57)</f>
        <v>1264269633</v>
      </c>
      <c r="K58" s="6">
        <f t="shared" si="0"/>
        <v>139069637</v>
      </c>
    </row>
    <row r="60" spans="1:19" x14ac:dyDescent="0.25">
      <c r="I60" s="7"/>
      <c r="J60" s="8" t="s">
        <v>158</v>
      </c>
      <c r="K60" s="8" t="s">
        <v>159</v>
      </c>
    </row>
    <row r="61" spans="1:19" x14ac:dyDescent="0.25">
      <c r="I61" s="9" t="s">
        <v>160</v>
      </c>
      <c r="J61" s="10">
        <f>J248</f>
        <v>1363407227.9279273</v>
      </c>
      <c r="K61" s="10">
        <f>J61*11%</f>
        <v>149974795.072072</v>
      </c>
    </row>
    <row r="62" spans="1:19" ht="15.75" thickBot="1" x14ac:dyDescent="0.3">
      <c r="I62" s="9" t="s">
        <v>157</v>
      </c>
      <c r="J62" s="10">
        <f>J58</f>
        <v>1264269633</v>
      </c>
      <c r="K62" s="10">
        <f>J62*11%</f>
        <v>139069659.63</v>
      </c>
    </row>
    <row r="63" spans="1:19" x14ac:dyDescent="0.25">
      <c r="I63" s="7"/>
      <c r="J63" s="11">
        <f>J61-J62</f>
        <v>99137594.927927256</v>
      </c>
      <c r="K63" s="11">
        <f>K61-K62</f>
        <v>10905135.442072004</v>
      </c>
    </row>
    <row r="65" spans="1:17" s="4" customFormat="1" x14ac:dyDescent="0.25">
      <c r="A65" s="4" t="s">
        <v>160</v>
      </c>
      <c r="J65" s="5" t="s">
        <v>158</v>
      </c>
      <c r="K65" s="5" t="s">
        <v>159</v>
      </c>
      <c r="L65" s="4" t="s">
        <v>724</v>
      </c>
    </row>
    <row r="66" spans="1:17" x14ac:dyDescent="0.25">
      <c r="A66" s="12">
        <v>1</v>
      </c>
      <c r="B66" s="27" t="s">
        <v>161</v>
      </c>
      <c r="C66" s="14" t="s">
        <v>162</v>
      </c>
      <c r="D66" s="7" t="s">
        <v>163</v>
      </c>
      <c r="E66" s="7" t="s">
        <v>164</v>
      </c>
      <c r="F66" s="7" t="s">
        <v>165</v>
      </c>
      <c r="G66" s="23" t="s">
        <v>166</v>
      </c>
      <c r="H66" s="28"/>
      <c r="I66" s="19">
        <v>44690</v>
      </c>
      <c r="J66" s="13">
        <f t="shared" ref="J66:J148" si="1">L66/1.11</f>
        <v>2854054.054054054</v>
      </c>
      <c r="K66" s="13">
        <f t="shared" ref="K66:K148" si="2">J66*11%</f>
        <v>313945.94594594592</v>
      </c>
      <c r="L66" s="14">
        <v>3168000</v>
      </c>
      <c r="N66" s="26" t="s">
        <v>725</v>
      </c>
      <c r="Q66" s="3">
        <f>SUM(L66:L247)</f>
        <v>1513382023</v>
      </c>
    </row>
    <row r="67" spans="1:17" x14ac:dyDescent="0.25">
      <c r="A67" s="12">
        <v>2</v>
      </c>
      <c r="B67" s="27" t="s">
        <v>167</v>
      </c>
      <c r="C67" s="14" t="s">
        <v>168</v>
      </c>
      <c r="D67" s="7" t="s">
        <v>169</v>
      </c>
      <c r="E67" s="7" t="s">
        <v>170</v>
      </c>
      <c r="F67" s="7" t="s">
        <v>171</v>
      </c>
      <c r="G67" s="23" t="s">
        <v>172</v>
      </c>
      <c r="H67" s="28"/>
      <c r="I67" s="20">
        <v>44695</v>
      </c>
      <c r="J67" s="13">
        <f t="shared" si="1"/>
        <v>1611145.9459459458</v>
      </c>
      <c r="K67" s="13">
        <f t="shared" si="2"/>
        <v>177226.05405405405</v>
      </c>
      <c r="L67" s="14">
        <v>1788372</v>
      </c>
      <c r="N67" s="26" t="s">
        <v>158</v>
      </c>
      <c r="Q67" s="3">
        <f>SUM(J66:J247)</f>
        <v>1363407227.9279273</v>
      </c>
    </row>
    <row r="68" spans="1:17" x14ac:dyDescent="0.25">
      <c r="A68" s="12">
        <v>3</v>
      </c>
      <c r="B68" s="29" t="s">
        <v>173</v>
      </c>
      <c r="C68" s="14" t="s">
        <v>174</v>
      </c>
      <c r="D68" s="15" t="s">
        <v>175</v>
      </c>
      <c r="E68" s="15" t="s">
        <v>176</v>
      </c>
      <c r="F68" s="15" t="s">
        <v>171</v>
      </c>
      <c r="G68" s="24" t="s">
        <v>177</v>
      </c>
      <c r="H68" s="28"/>
      <c r="I68" s="21">
        <v>44698</v>
      </c>
      <c r="J68" s="13">
        <f t="shared" si="1"/>
        <v>1234702.7027027025</v>
      </c>
      <c r="K68" s="13">
        <f t="shared" si="2"/>
        <v>135817.29729729728</v>
      </c>
      <c r="L68" s="14">
        <v>1370520</v>
      </c>
      <c r="N68" s="26" t="s">
        <v>159</v>
      </c>
      <c r="Q68" s="3">
        <f>SUM(K66:K247)</f>
        <v>149974795.07207206</v>
      </c>
    </row>
    <row r="69" spans="1:17" x14ac:dyDescent="0.25">
      <c r="A69" s="12">
        <v>4</v>
      </c>
      <c r="B69" s="29" t="s">
        <v>178</v>
      </c>
      <c r="C69" s="14" t="s">
        <v>179</v>
      </c>
      <c r="D69" s="15" t="s">
        <v>180</v>
      </c>
      <c r="E69" s="15" t="s">
        <v>181</v>
      </c>
      <c r="F69" s="15" t="s">
        <v>171</v>
      </c>
      <c r="G69" s="24" t="s">
        <v>182</v>
      </c>
      <c r="H69" s="28"/>
      <c r="I69" s="21">
        <v>44699</v>
      </c>
      <c r="J69" s="13">
        <f t="shared" si="1"/>
        <v>2322875.6756756753</v>
      </c>
      <c r="K69" s="13">
        <f t="shared" si="2"/>
        <v>255516.32432432429</v>
      </c>
      <c r="L69" s="14">
        <v>2578392</v>
      </c>
      <c r="N69" s="26"/>
      <c r="Q69" s="3"/>
    </row>
    <row r="70" spans="1:17" x14ac:dyDescent="0.25">
      <c r="A70" s="12">
        <v>5</v>
      </c>
      <c r="B70" s="29" t="s">
        <v>183</v>
      </c>
      <c r="C70" s="14" t="s">
        <v>184</v>
      </c>
      <c r="D70" s="15" t="s">
        <v>169</v>
      </c>
      <c r="E70" s="15" t="s">
        <v>170</v>
      </c>
      <c r="F70" s="15" t="s">
        <v>171</v>
      </c>
      <c r="G70" s="24" t="s">
        <v>185</v>
      </c>
      <c r="H70" s="28"/>
      <c r="I70" s="22">
        <v>44700</v>
      </c>
      <c r="J70" s="13">
        <f t="shared" si="1"/>
        <v>3670475.6756756753</v>
      </c>
      <c r="K70" s="13">
        <f t="shared" si="2"/>
        <v>403752.32432432426</v>
      </c>
      <c r="L70" s="14">
        <v>4074228</v>
      </c>
      <c r="N70" s="26" t="s">
        <v>726</v>
      </c>
      <c r="Q70" s="3">
        <f>SUM(L66:L90)</f>
        <v>138953412</v>
      </c>
    </row>
    <row r="71" spans="1:17" x14ac:dyDescent="0.25">
      <c r="A71" s="12">
        <v>6</v>
      </c>
      <c r="B71" s="29" t="s">
        <v>186</v>
      </c>
      <c r="C71" s="14" t="s">
        <v>187</v>
      </c>
      <c r="D71" s="15" t="s">
        <v>188</v>
      </c>
      <c r="E71" s="15" t="s">
        <v>189</v>
      </c>
      <c r="F71" s="15" t="s">
        <v>190</v>
      </c>
      <c r="G71" s="24" t="s">
        <v>191</v>
      </c>
      <c r="H71" s="28"/>
      <c r="I71" s="22">
        <v>44700</v>
      </c>
      <c r="J71" s="13">
        <f t="shared" si="1"/>
        <v>2205405.4054054054</v>
      </c>
      <c r="K71" s="13">
        <f t="shared" si="2"/>
        <v>242594.59459459459</v>
      </c>
      <c r="L71" s="14">
        <v>2448000</v>
      </c>
      <c r="N71" s="26" t="s">
        <v>158</v>
      </c>
      <c r="Q71" s="3">
        <f>SUM(J66:J90)</f>
        <v>125183254.05405404</v>
      </c>
    </row>
    <row r="72" spans="1:17" x14ac:dyDescent="0.25">
      <c r="A72" s="12">
        <v>7</v>
      </c>
      <c r="B72" s="29" t="s">
        <v>192</v>
      </c>
      <c r="C72" s="14" t="s">
        <v>193</v>
      </c>
      <c r="D72" s="15" t="s">
        <v>180</v>
      </c>
      <c r="E72" s="15" t="s">
        <v>181</v>
      </c>
      <c r="F72" s="15" t="s">
        <v>171</v>
      </c>
      <c r="G72" s="24" t="s">
        <v>194</v>
      </c>
      <c r="H72" s="28"/>
      <c r="I72" s="22">
        <v>44701</v>
      </c>
      <c r="J72" s="13">
        <f t="shared" si="1"/>
        <v>12181849.549549548</v>
      </c>
      <c r="K72" s="13">
        <f t="shared" si="2"/>
        <v>1340003.4504504502</v>
      </c>
      <c r="L72" s="14">
        <v>13521853</v>
      </c>
      <c r="N72" s="26" t="s">
        <v>159</v>
      </c>
      <c r="Q72" s="3">
        <f>SUM(K66:K90)</f>
        <v>13770157.945945945</v>
      </c>
    </row>
    <row r="73" spans="1:17" x14ac:dyDescent="0.25">
      <c r="A73" s="12">
        <v>8</v>
      </c>
      <c r="B73" s="29" t="s">
        <v>195</v>
      </c>
      <c r="C73" s="14" t="s">
        <v>196</v>
      </c>
      <c r="D73" s="15" t="s">
        <v>197</v>
      </c>
      <c r="E73" s="15" t="s">
        <v>198</v>
      </c>
      <c r="F73" s="15" t="s">
        <v>199</v>
      </c>
      <c r="G73" s="24" t="s">
        <v>200</v>
      </c>
      <c r="H73" s="28"/>
      <c r="I73" s="22">
        <v>44702</v>
      </c>
      <c r="J73" s="13">
        <f t="shared" si="1"/>
        <v>697297.29729729728</v>
      </c>
      <c r="K73" s="13">
        <f t="shared" si="2"/>
        <v>76702.702702702707</v>
      </c>
      <c r="L73" s="14">
        <v>774000</v>
      </c>
      <c r="N73" s="26"/>
      <c r="Q73" s="3"/>
    </row>
    <row r="74" spans="1:17" x14ac:dyDescent="0.25">
      <c r="A74" s="12">
        <v>9</v>
      </c>
      <c r="B74" s="29" t="s">
        <v>201</v>
      </c>
      <c r="C74" s="14" t="s">
        <v>202</v>
      </c>
      <c r="D74" s="15" t="s">
        <v>169</v>
      </c>
      <c r="E74" s="15" t="s">
        <v>170</v>
      </c>
      <c r="F74" s="15" t="s">
        <v>171</v>
      </c>
      <c r="G74" s="24" t="s">
        <v>203</v>
      </c>
      <c r="H74" s="28"/>
      <c r="I74" s="22">
        <v>44702</v>
      </c>
      <c r="J74" s="13">
        <f t="shared" si="1"/>
        <v>6094702.702702702</v>
      </c>
      <c r="K74" s="13">
        <f t="shared" si="2"/>
        <v>670417.29729729728</v>
      </c>
      <c r="L74" s="14">
        <v>6765120</v>
      </c>
      <c r="N74" s="26" t="s">
        <v>727</v>
      </c>
      <c r="Q74" s="3">
        <f>SUM(L91:L247)</f>
        <v>1374428611</v>
      </c>
    </row>
    <row r="75" spans="1:17" x14ac:dyDescent="0.25">
      <c r="A75" s="12">
        <v>10</v>
      </c>
      <c r="B75" s="29" t="s">
        <v>204</v>
      </c>
      <c r="C75" s="14" t="s">
        <v>205</v>
      </c>
      <c r="D75" s="16" t="s">
        <v>206</v>
      </c>
      <c r="E75" s="15" t="s">
        <v>207</v>
      </c>
      <c r="F75" s="15" t="s">
        <v>208</v>
      </c>
      <c r="G75" s="24" t="s">
        <v>209</v>
      </c>
      <c r="H75" s="28"/>
      <c r="I75" s="21">
        <v>44699</v>
      </c>
      <c r="J75" s="13">
        <f t="shared" si="1"/>
        <v>3330360.3603603602</v>
      </c>
      <c r="K75" s="13">
        <f t="shared" si="2"/>
        <v>366339.63963963964</v>
      </c>
      <c r="L75" s="14">
        <v>3696700</v>
      </c>
      <c r="N75" s="26" t="s">
        <v>158</v>
      </c>
      <c r="Q75" s="3">
        <f>SUM(J91:J247)</f>
        <v>1238223973.8738732</v>
      </c>
    </row>
    <row r="76" spans="1:17" x14ac:dyDescent="0.25">
      <c r="A76" s="12">
        <v>11</v>
      </c>
      <c r="B76" s="29" t="s">
        <v>210</v>
      </c>
      <c r="C76" s="14" t="s">
        <v>211</v>
      </c>
      <c r="D76" s="16" t="s">
        <v>206</v>
      </c>
      <c r="E76" s="15" t="s">
        <v>207</v>
      </c>
      <c r="F76" s="15" t="s">
        <v>208</v>
      </c>
      <c r="G76" s="24" t="s">
        <v>212</v>
      </c>
      <c r="H76" s="28"/>
      <c r="I76" s="22">
        <v>44699</v>
      </c>
      <c r="J76" s="13">
        <f t="shared" si="1"/>
        <v>1220387.3873873872</v>
      </c>
      <c r="K76" s="13">
        <f t="shared" si="2"/>
        <v>134242.6126126126</v>
      </c>
      <c r="L76" s="14">
        <v>1354630</v>
      </c>
      <c r="N76" s="26" t="s">
        <v>159</v>
      </c>
      <c r="Q76" s="3">
        <f>SUM(K91:K247)</f>
        <v>136204637.12612614</v>
      </c>
    </row>
    <row r="77" spans="1:17" x14ac:dyDescent="0.25">
      <c r="A77" s="12">
        <v>12</v>
      </c>
      <c r="B77" s="29" t="s">
        <v>213</v>
      </c>
      <c r="C77" s="14" t="s">
        <v>214</v>
      </c>
      <c r="D77" s="15" t="s">
        <v>215</v>
      </c>
      <c r="E77" s="15" t="s">
        <v>216</v>
      </c>
      <c r="F77" s="15" t="s">
        <v>217</v>
      </c>
      <c r="G77" s="24" t="s">
        <v>218</v>
      </c>
      <c r="H77" s="28"/>
      <c r="I77" s="22">
        <v>44704</v>
      </c>
      <c r="J77" s="13">
        <f t="shared" si="1"/>
        <v>3216216.2162162159</v>
      </c>
      <c r="K77" s="13">
        <f t="shared" si="2"/>
        <v>353783.78378378373</v>
      </c>
      <c r="L77" s="14">
        <v>3570000</v>
      </c>
    </row>
    <row r="78" spans="1:17" x14ac:dyDescent="0.25">
      <c r="A78" s="12">
        <v>13</v>
      </c>
      <c r="B78" s="29" t="s">
        <v>219</v>
      </c>
      <c r="C78" s="14" t="s">
        <v>220</v>
      </c>
      <c r="D78" s="15" t="s">
        <v>180</v>
      </c>
      <c r="E78" s="15" t="s">
        <v>181</v>
      </c>
      <c r="F78" s="15" t="s">
        <v>171</v>
      </c>
      <c r="G78" s="24" t="s">
        <v>221</v>
      </c>
      <c r="H78" s="28"/>
      <c r="I78" s="22">
        <v>44704</v>
      </c>
      <c r="J78" s="13">
        <f t="shared" si="1"/>
        <v>3004121.6216216213</v>
      </c>
      <c r="K78" s="13">
        <f t="shared" si="2"/>
        <v>330453.37837837834</v>
      </c>
      <c r="L78" s="14">
        <v>3334575</v>
      </c>
    </row>
    <row r="79" spans="1:17" x14ac:dyDescent="0.25">
      <c r="A79" s="12">
        <v>14</v>
      </c>
      <c r="B79" s="29" t="s">
        <v>222</v>
      </c>
      <c r="C79" s="14" t="s">
        <v>223</v>
      </c>
      <c r="D79" s="15" t="s">
        <v>169</v>
      </c>
      <c r="E79" s="15" t="s">
        <v>170</v>
      </c>
      <c r="F79" s="15" t="s">
        <v>171</v>
      </c>
      <c r="G79" s="24" t="s">
        <v>224</v>
      </c>
      <c r="H79" s="28"/>
      <c r="I79" s="22">
        <v>44704</v>
      </c>
      <c r="J79" s="13">
        <f t="shared" si="1"/>
        <v>13529754.054054054</v>
      </c>
      <c r="K79" s="13">
        <f t="shared" si="2"/>
        <v>1488272.9459459458</v>
      </c>
      <c r="L79" s="14">
        <v>15018027</v>
      </c>
    </row>
    <row r="80" spans="1:17" x14ac:dyDescent="0.25">
      <c r="A80" s="12">
        <v>15</v>
      </c>
      <c r="B80" s="29" t="s">
        <v>225</v>
      </c>
      <c r="C80" s="14" t="s">
        <v>226</v>
      </c>
      <c r="D80" s="15" t="s">
        <v>180</v>
      </c>
      <c r="E80" s="15" t="s">
        <v>181</v>
      </c>
      <c r="F80" s="15" t="s">
        <v>171</v>
      </c>
      <c r="G80" s="24" t="s">
        <v>227</v>
      </c>
      <c r="H80" s="28"/>
      <c r="I80" s="22">
        <v>44704</v>
      </c>
      <c r="J80" s="13">
        <f t="shared" si="1"/>
        <v>6968627.0270270268</v>
      </c>
      <c r="K80" s="13">
        <f t="shared" si="2"/>
        <v>766548.9729729729</v>
      </c>
      <c r="L80" s="14">
        <v>7735176</v>
      </c>
    </row>
    <row r="81" spans="1:12" x14ac:dyDescent="0.25">
      <c r="A81" s="12">
        <v>16</v>
      </c>
      <c r="B81" s="29" t="s">
        <v>228</v>
      </c>
      <c r="C81" s="14" t="s">
        <v>229</v>
      </c>
      <c r="D81" s="15" t="s">
        <v>230</v>
      </c>
      <c r="E81" s="15" t="s">
        <v>231</v>
      </c>
      <c r="F81" s="15" t="s">
        <v>232</v>
      </c>
      <c r="G81" s="24" t="s">
        <v>233</v>
      </c>
      <c r="H81" s="28"/>
      <c r="I81" s="22">
        <v>44702</v>
      </c>
      <c r="J81" s="13">
        <f t="shared" si="1"/>
        <v>3296756.7567567565</v>
      </c>
      <c r="K81" s="13">
        <f t="shared" si="2"/>
        <v>362643.2432432432</v>
      </c>
      <c r="L81" s="14">
        <v>3659400</v>
      </c>
    </row>
    <row r="82" spans="1:12" x14ac:dyDescent="0.25">
      <c r="A82" s="12">
        <v>17</v>
      </c>
      <c r="B82" s="29" t="s">
        <v>234</v>
      </c>
      <c r="C82" s="14" t="s">
        <v>235</v>
      </c>
      <c r="D82" s="15" t="s">
        <v>180</v>
      </c>
      <c r="E82" s="15" t="s">
        <v>181</v>
      </c>
      <c r="F82" s="15" t="s">
        <v>171</v>
      </c>
      <c r="G82" s="24" t="s">
        <v>236</v>
      </c>
      <c r="H82" s="28"/>
      <c r="I82" s="22">
        <v>44706</v>
      </c>
      <c r="J82" s="13">
        <f>L82/1.11</f>
        <v>3848081.0810810807</v>
      </c>
      <c r="K82" s="13">
        <f>J82*11%</f>
        <v>423288.91891891888</v>
      </c>
      <c r="L82" s="14">
        <v>4271370</v>
      </c>
    </row>
    <row r="83" spans="1:12" x14ac:dyDescent="0.25">
      <c r="A83" s="12">
        <v>18</v>
      </c>
      <c r="B83" s="27" t="s">
        <v>237</v>
      </c>
      <c r="C83" s="14" t="s">
        <v>238</v>
      </c>
      <c r="D83" s="15" t="s">
        <v>197</v>
      </c>
      <c r="E83" s="15" t="s">
        <v>198</v>
      </c>
      <c r="F83" s="15" t="s">
        <v>199</v>
      </c>
      <c r="G83" s="23" t="s">
        <v>239</v>
      </c>
      <c r="H83" s="28"/>
      <c r="I83" s="20">
        <v>44712</v>
      </c>
      <c r="J83" s="13">
        <f>L83/1.11</f>
        <v>1208432.4324324324</v>
      </c>
      <c r="K83" s="13">
        <f>J83*11%</f>
        <v>132927.56756756757</v>
      </c>
      <c r="L83" s="14">
        <v>1341360</v>
      </c>
    </row>
    <row r="84" spans="1:12" x14ac:dyDescent="0.25">
      <c r="A84" s="12">
        <v>19</v>
      </c>
      <c r="B84" s="27" t="s">
        <v>240</v>
      </c>
      <c r="C84" s="14" t="s">
        <v>241</v>
      </c>
      <c r="D84" s="15" t="s">
        <v>180</v>
      </c>
      <c r="E84" s="15" t="s">
        <v>181</v>
      </c>
      <c r="F84" s="15" t="s">
        <v>171</v>
      </c>
      <c r="G84" s="23" t="s">
        <v>242</v>
      </c>
      <c r="H84" s="28"/>
      <c r="I84" s="22">
        <v>44712</v>
      </c>
      <c r="J84" s="13">
        <f>L84/1.11</f>
        <v>6491708.1081081079</v>
      </c>
      <c r="K84" s="13">
        <f>J84*11%</f>
        <v>714087.89189189184</v>
      </c>
      <c r="L84" s="14">
        <v>7205796</v>
      </c>
    </row>
    <row r="85" spans="1:12" x14ac:dyDescent="0.25">
      <c r="A85" s="12">
        <v>20</v>
      </c>
      <c r="B85" s="27" t="s">
        <v>243</v>
      </c>
      <c r="C85" s="14" t="s">
        <v>244</v>
      </c>
      <c r="D85" s="15" t="s">
        <v>169</v>
      </c>
      <c r="E85" s="15" t="s">
        <v>170</v>
      </c>
      <c r="F85" s="15" t="s">
        <v>171</v>
      </c>
      <c r="G85" s="23" t="s">
        <v>245</v>
      </c>
      <c r="H85" s="28"/>
      <c r="I85" s="20">
        <v>44712</v>
      </c>
      <c r="J85" s="13">
        <f>L85/1.11</f>
        <v>1843459.4594594594</v>
      </c>
      <c r="K85" s="13">
        <f>J85*11%</f>
        <v>202780.54054054053</v>
      </c>
      <c r="L85" s="14">
        <v>2046240</v>
      </c>
    </row>
    <row r="86" spans="1:12" x14ac:dyDescent="0.25">
      <c r="A86" s="12">
        <v>21</v>
      </c>
      <c r="B86" s="27" t="s">
        <v>246</v>
      </c>
      <c r="C86" s="14" t="s">
        <v>247</v>
      </c>
      <c r="D86" s="16" t="s">
        <v>206</v>
      </c>
      <c r="E86" s="15" t="s">
        <v>207</v>
      </c>
      <c r="F86" s="15" t="s">
        <v>208</v>
      </c>
      <c r="G86" s="23" t="s">
        <v>248</v>
      </c>
      <c r="H86" s="28"/>
      <c r="I86" s="20">
        <v>44712</v>
      </c>
      <c r="J86" s="13">
        <f>L86/1.11</f>
        <v>2376972.9729729728</v>
      </c>
      <c r="K86" s="13">
        <f>J86*11%</f>
        <v>261467.02702702701</v>
      </c>
      <c r="L86" s="14">
        <v>2638440</v>
      </c>
    </row>
    <row r="87" spans="1:12" x14ac:dyDescent="0.25">
      <c r="A87" s="12">
        <v>22</v>
      </c>
      <c r="B87" s="27" t="s">
        <v>249</v>
      </c>
      <c r="C87" s="14" t="s">
        <v>250</v>
      </c>
      <c r="D87" s="15" t="s">
        <v>175</v>
      </c>
      <c r="E87" s="15" t="s">
        <v>176</v>
      </c>
      <c r="F87" s="15" t="s">
        <v>171</v>
      </c>
      <c r="G87" s="23" t="s">
        <v>251</v>
      </c>
      <c r="H87" s="28"/>
      <c r="I87" s="22">
        <v>44712</v>
      </c>
      <c r="J87" s="13">
        <f t="shared" ref="J87" si="3">L87/1.11</f>
        <v>938918.91891891882</v>
      </c>
      <c r="K87" s="13">
        <f t="shared" ref="K87" si="4">J87*11%</f>
        <v>103281.08108108107</v>
      </c>
      <c r="L87" s="14">
        <v>1042200</v>
      </c>
    </row>
    <row r="88" spans="1:12" x14ac:dyDescent="0.25">
      <c r="A88" s="12">
        <v>23</v>
      </c>
      <c r="B88" s="27" t="s">
        <v>252</v>
      </c>
      <c r="C88" s="14" t="s">
        <v>253</v>
      </c>
      <c r="D88" s="7" t="s">
        <v>254</v>
      </c>
      <c r="E88" s="7" t="s">
        <v>255</v>
      </c>
      <c r="F88" s="7" t="s">
        <v>256</v>
      </c>
      <c r="G88" s="23" t="s">
        <v>257</v>
      </c>
      <c r="H88" s="28"/>
      <c r="I88" s="20">
        <v>44712</v>
      </c>
      <c r="J88" s="13">
        <f>L88/1.11</f>
        <v>35143783.783783779</v>
      </c>
      <c r="K88" s="13">
        <f>J88*11%</f>
        <v>3865816.2162162159</v>
      </c>
      <c r="L88" s="14">
        <v>39009600</v>
      </c>
    </row>
    <row r="89" spans="1:12" x14ac:dyDescent="0.25">
      <c r="A89" s="12">
        <v>24</v>
      </c>
      <c r="B89" s="27" t="s">
        <v>258</v>
      </c>
      <c r="C89" s="14" t="s">
        <v>259</v>
      </c>
      <c r="D89" s="15" t="s">
        <v>180</v>
      </c>
      <c r="E89" s="15" t="s">
        <v>181</v>
      </c>
      <c r="F89" s="15" t="s">
        <v>171</v>
      </c>
      <c r="G89" s="23" t="s">
        <v>260</v>
      </c>
      <c r="H89" s="28"/>
      <c r="I89" s="20">
        <v>44712</v>
      </c>
      <c r="J89" s="13">
        <f>L89/1.11</f>
        <v>3308040.5405405401</v>
      </c>
      <c r="K89" s="13">
        <f>J89*11%</f>
        <v>363884.45945945941</v>
      </c>
      <c r="L89" s="14">
        <v>3671925</v>
      </c>
    </row>
    <row r="90" spans="1:12" x14ac:dyDescent="0.25">
      <c r="A90" s="12">
        <v>25</v>
      </c>
      <c r="B90" s="27" t="s">
        <v>261</v>
      </c>
      <c r="C90" s="14" t="s">
        <v>262</v>
      </c>
      <c r="D90" s="7" t="s">
        <v>263</v>
      </c>
      <c r="E90" s="7" t="s">
        <v>264</v>
      </c>
      <c r="F90" s="7" t="s">
        <v>265</v>
      </c>
      <c r="G90" s="23" t="s">
        <v>266</v>
      </c>
      <c r="H90" s="28"/>
      <c r="I90" s="20">
        <v>44712</v>
      </c>
      <c r="J90" s="13">
        <f>L90/1.11</f>
        <v>2585124.3243243243</v>
      </c>
      <c r="K90" s="13">
        <f>J90*11%</f>
        <v>284363.67567567568</v>
      </c>
      <c r="L90" s="14">
        <v>2869488</v>
      </c>
    </row>
    <row r="91" spans="1:12" x14ac:dyDescent="0.25">
      <c r="A91" s="12">
        <v>26</v>
      </c>
      <c r="B91" s="27" t="s">
        <v>267</v>
      </c>
      <c r="C91" s="14" t="s">
        <v>268</v>
      </c>
      <c r="D91" s="7"/>
      <c r="E91" s="7" t="s">
        <v>269</v>
      </c>
      <c r="F91" s="7" t="s">
        <v>270</v>
      </c>
      <c r="G91" s="23"/>
      <c r="H91" s="28"/>
      <c r="I91" s="19">
        <v>44690</v>
      </c>
      <c r="J91" s="13">
        <f t="shared" si="1"/>
        <v>16660994.594594592</v>
      </c>
      <c r="K91" s="13">
        <f t="shared" si="2"/>
        <v>1832709.4054054052</v>
      </c>
      <c r="L91" s="14">
        <v>18493704</v>
      </c>
    </row>
    <row r="92" spans="1:12" x14ac:dyDescent="0.25">
      <c r="A92" s="12">
        <v>27</v>
      </c>
      <c r="B92" s="27" t="s">
        <v>271</v>
      </c>
      <c r="C92" s="14" t="s">
        <v>272</v>
      </c>
      <c r="D92" s="7"/>
      <c r="E92" s="7" t="s">
        <v>273</v>
      </c>
      <c r="F92" s="7" t="s">
        <v>270</v>
      </c>
      <c r="G92" s="23"/>
      <c r="H92" s="28"/>
      <c r="I92" s="19">
        <v>44690</v>
      </c>
      <c r="J92" s="13">
        <f t="shared" si="1"/>
        <v>18330608.108108107</v>
      </c>
      <c r="K92" s="13">
        <f t="shared" si="2"/>
        <v>2016366.8918918918</v>
      </c>
      <c r="L92" s="14">
        <f>12711825+7635150</f>
        <v>20346975</v>
      </c>
    </row>
    <row r="93" spans="1:12" x14ac:dyDescent="0.25">
      <c r="A93" s="12">
        <v>28</v>
      </c>
      <c r="B93" s="27" t="s">
        <v>274</v>
      </c>
      <c r="C93" s="14" t="s">
        <v>275</v>
      </c>
      <c r="D93" s="7"/>
      <c r="E93" s="7" t="s">
        <v>276</v>
      </c>
      <c r="F93" s="7" t="s">
        <v>270</v>
      </c>
      <c r="G93" s="23"/>
      <c r="H93" s="28"/>
      <c r="I93" s="19">
        <v>44690</v>
      </c>
      <c r="J93" s="13">
        <f t="shared" si="1"/>
        <v>48076005.405405402</v>
      </c>
      <c r="K93" s="13">
        <f t="shared" si="2"/>
        <v>5288360.5945945941</v>
      </c>
      <c r="L93" s="14">
        <v>53364366</v>
      </c>
    </row>
    <row r="94" spans="1:12" x14ac:dyDescent="0.25">
      <c r="A94" s="12">
        <v>29</v>
      </c>
      <c r="B94" s="27" t="s">
        <v>277</v>
      </c>
      <c r="C94" s="14" t="s">
        <v>278</v>
      </c>
      <c r="D94" s="30"/>
      <c r="E94" s="7" t="s">
        <v>279</v>
      </c>
      <c r="F94" s="7" t="s">
        <v>270</v>
      </c>
      <c r="G94" s="23"/>
      <c r="H94" s="28"/>
      <c r="I94" s="20">
        <v>44690</v>
      </c>
      <c r="J94" s="13">
        <f t="shared" si="1"/>
        <v>36245156.756756753</v>
      </c>
      <c r="K94" s="13">
        <f t="shared" si="2"/>
        <v>3986967.2432432426</v>
      </c>
      <c r="L94" s="14">
        <v>40232124</v>
      </c>
    </row>
    <row r="95" spans="1:12" x14ac:dyDescent="0.25">
      <c r="A95" s="12">
        <v>30</v>
      </c>
      <c r="B95" s="29" t="s">
        <v>280</v>
      </c>
      <c r="C95" s="14" t="s">
        <v>281</v>
      </c>
      <c r="D95" s="15"/>
      <c r="E95" s="15" t="s">
        <v>282</v>
      </c>
      <c r="F95" s="15" t="s">
        <v>283</v>
      </c>
      <c r="G95" s="24"/>
      <c r="H95" s="28"/>
      <c r="I95" s="22">
        <v>44690</v>
      </c>
      <c r="J95" s="13">
        <f t="shared" si="1"/>
        <v>5670576.5765765756</v>
      </c>
      <c r="K95" s="13">
        <f t="shared" si="2"/>
        <v>623763.42342342332</v>
      </c>
      <c r="L95" s="14">
        <v>6294340</v>
      </c>
    </row>
    <row r="96" spans="1:12" x14ac:dyDescent="0.25">
      <c r="A96" s="12">
        <v>31</v>
      </c>
      <c r="B96" s="29" t="s">
        <v>284</v>
      </c>
      <c r="C96" s="14" t="s">
        <v>285</v>
      </c>
      <c r="D96" s="15"/>
      <c r="E96" s="15" t="s">
        <v>286</v>
      </c>
      <c r="F96" s="15" t="s">
        <v>265</v>
      </c>
      <c r="G96" s="24"/>
      <c r="H96" s="28"/>
      <c r="I96" s="22">
        <v>44690</v>
      </c>
      <c r="J96" s="13">
        <f t="shared" si="1"/>
        <v>5175144.1441441439</v>
      </c>
      <c r="K96" s="13">
        <f t="shared" si="2"/>
        <v>569265.85585585586</v>
      </c>
      <c r="L96" s="14">
        <v>5744410</v>
      </c>
    </row>
    <row r="97" spans="1:12" x14ac:dyDescent="0.25">
      <c r="A97" s="12">
        <v>32</v>
      </c>
      <c r="B97" s="29" t="s">
        <v>287</v>
      </c>
      <c r="C97" s="14" t="s">
        <v>288</v>
      </c>
      <c r="D97" s="15"/>
      <c r="E97" s="15" t="s">
        <v>289</v>
      </c>
      <c r="F97" s="15" t="s">
        <v>283</v>
      </c>
      <c r="G97" s="24"/>
      <c r="H97" s="28"/>
      <c r="I97" s="22">
        <v>44690</v>
      </c>
      <c r="J97" s="13">
        <f t="shared" si="1"/>
        <v>5896129.7297297288</v>
      </c>
      <c r="K97" s="13">
        <f t="shared" si="2"/>
        <v>648574.27027027018</v>
      </c>
      <c r="L97" s="14">
        <v>6544704</v>
      </c>
    </row>
    <row r="98" spans="1:12" x14ac:dyDescent="0.25">
      <c r="A98" s="12">
        <v>33</v>
      </c>
      <c r="B98" s="29" t="s">
        <v>290</v>
      </c>
      <c r="C98" s="14" t="s">
        <v>291</v>
      </c>
      <c r="D98" s="15"/>
      <c r="E98" s="15" t="s">
        <v>292</v>
      </c>
      <c r="F98" s="15" t="s">
        <v>293</v>
      </c>
      <c r="G98" s="24"/>
      <c r="H98" s="28"/>
      <c r="I98" s="22">
        <v>44690</v>
      </c>
      <c r="J98" s="13">
        <f t="shared" si="1"/>
        <v>5332929.7297297297</v>
      </c>
      <c r="K98" s="13">
        <f t="shared" si="2"/>
        <v>586622.2702702703</v>
      </c>
      <c r="L98" s="14">
        <v>5919552</v>
      </c>
    </row>
    <row r="99" spans="1:12" x14ac:dyDescent="0.25">
      <c r="A99" s="12">
        <v>34</v>
      </c>
      <c r="B99" s="27" t="s">
        <v>294</v>
      </c>
      <c r="C99" s="14" t="s">
        <v>295</v>
      </c>
      <c r="D99" s="7"/>
      <c r="E99" s="7" t="s">
        <v>296</v>
      </c>
      <c r="F99" s="7" t="s">
        <v>297</v>
      </c>
      <c r="G99" s="23"/>
      <c r="H99" s="28"/>
      <c r="I99" s="20">
        <v>44690</v>
      </c>
      <c r="J99" s="13">
        <f t="shared" si="1"/>
        <v>10296394.594594594</v>
      </c>
      <c r="K99" s="13">
        <f t="shared" si="2"/>
        <v>1132603.4054054054</v>
      </c>
      <c r="L99" s="14">
        <f>5760000+4206948+1462050</f>
        <v>11428998</v>
      </c>
    </row>
    <row r="100" spans="1:12" x14ac:dyDescent="0.25">
      <c r="A100" s="12">
        <v>35</v>
      </c>
      <c r="B100" s="27" t="s">
        <v>298</v>
      </c>
      <c r="C100" s="14" t="s">
        <v>299</v>
      </c>
      <c r="D100" s="7"/>
      <c r="E100" s="7" t="s">
        <v>300</v>
      </c>
      <c r="F100" s="7" t="s">
        <v>301</v>
      </c>
      <c r="G100" s="23"/>
      <c r="H100" s="28"/>
      <c r="I100" s="20">
        <v>44690</v>
      </c>
      <c r="J100" s="13">
        <f t="shared" si="1"/>
        <v>1104054.054054054</v>
      </c>
      <c r="K100" s="13">
        <f t="shared" si="2"/>
        <v>121445.94594594593</v>
      </c>
      <c r="L100" s="14">
        <v>1225500</v>
      </c>
    </row>
    <row r="101" spans="1:12" x14ac:dyDescent="0.25">
      <c r="A101" s="12">
        <v>36</v>
      </c>
      <c r="B101" s="29" t="s">
        <v>302</v>
      </c>
      <c r="C101" s="14" t="s">
        <v>303</v>
      </c>
      <c r="D101" s="15"/>
      <c r="E101" s="15" t="s">
        <v>304</v>
      </c>
      <c r="F101" s="15" t="s">
        <v>305</v>
      </c>
      <c r="G101" s="24"/>
      <c r="H101" s="28"/>
      <c r="I101" s="22">
        <v>44698</v>
      </c>
      <c r="J101" s="13">
        <f t="shared" si="1"/>
        <v>13050918.918918917</v>
      </c>
      <c r="K101" s="13">
        <f t="shared" si="2"/>
        <v>1435601.0810810809</v>
      </c>
      <c r="L101" s="14">
        <f>4690440+3324240+6471840</f>
        <v>14486520</v>
      </c>
    </row>
    <row r="102" spans="1:12" x14ac:dyDescent="0.25">
      <c r="A102" s="12">
        <v>37</v>
      </c>
      <c r="B102" s="29" t="s">
        <v>306</v>
      </c>
      <c r="C102" s="14" t="s">
        <v>307</v>
      </c>
      <c r="D102" s="15"/>
      <c r="E102" s="15" t="s">
        <v>286</v>
      </c>
      <c r="F102" s="15" t="s">
        <v>308</v>
      </c>
      <c r="G102" s="24"/>
      <c r="H102" s="28"/>
      <c r="I102" s="22">
        <v>44690</v>
      </c>
      <c r="J102" s="13">
        <f t="shared" si="1"/>
        <v>6739749.5495495489</v>
      </c>
      <c r="K102" s="13">
        <f t="shared" si="2"/>
        <v>741372.45045045041</v>
      </c>
      <c r="L102" s="14">
        <v>7481122</v>
      </c>
    </row>
    <row r="103" spans="1:12" x14ac:dyDescent="0.25">
      <c r="A103" s="12">
        <v>38</v>
      </c>
      <c r="B103" s="29" t="s">
        <v>309</v>
      </c>
      <c r="C103" s="14" t="s">
        <v>310</v>
      </c>
      <c r="D103" s="15"/>
      <c r="E103" s="15" t="s">
        <v>286</v>
      </c>
      <c r="F103" s="15" t="s">
        <v>311</v>
      </c>
      <c r="G103" s="24"/>
      <c r="H103" s="28"/>
      <c r="I103" s="22">
        <v>44691</v>
      </c>
      <c r="J103" s="13">
        <f t="shared" si="1"/>
        <v>25210861.261261258</v>
      </c>
      <c r="K103" s="13">
        <f t="shared" si="2"/>
        <v>2773194.7387387385</v>
      </c>
      <c r="L103" s="14">
        <v>27984056</v>
      </c>
    </row>
    <row r="104" spans="1:12" x14ac:dyDescent="0.25">
      <c r="A104" s="12">
        <v>39</v>
      </c>
      <c r="B104" s="29" t="s">
        <v>312</v>
      </c>
      <c r="C104" s="14" t="s">
        <v>313</v>
      </c>
      <c r="D104" s="15"/>
      <c r="E104" s="15" t="s">
        <v>286</v>
      </c>
      <c r="F104" s="15" t="s">
        <v>314</v>
      </c>
      <c r="G104" s="24"/>
      <c r="H104" s="28"/>
      <c r="I104" s="22">
        <v>44691</v>
      </c>
      <c r="J104" s="13">
        <f t="shared" si="1"/>
        <v>7835881.0810810803</v>
      </c>
      <c r="K104" s="13">
        <f t="shared" si="2"/>
        <v>861946.91891891882</v>
      </c>
      <c r="L104" s="14">
        <v>8697828</v>
      </c>
    </row>
    <row r="105" spans="1:12" x14ac:dyDescent="0.25">
      <c r="A105" s="12">
        <v>40</v>
      </c>
      <c r="B105" s="29" t="s">
        <v>315</v>
      </c>
      <c r="C105" s="14" t="s">
        <v>316</v>
      </c>
      <c r="D105" s="15"/>
      <c r="E105" s="15" t="s">
        <v>317</v>
      </c>
      <c r="F105" s="15" t="s">
        <v>318</v>
      </c>
      <c r="G105" s="24"/>
      <c r="H105" s="28"/>
      <c r="I105" s="22">
        <v>44691</v>
      </c>
      <c r="J105" s="13">
        <f t="shared" si="1"/>
        <v>19635580.180180177</v>
      </c>
      <c r="K105" s="13">
        <f t="shared" si="2"/>
        <v>2159913.8198198196</v>
      </c>
      <c r="L105" s="14">
        <f>12559352+9236142</f>
        <v>21795494</v>
      </c>
    </row>
    <row r="106" spans="1:12" x14ac:dyDescent="0.25">
      <c r="A106" s="12">
        <v>41</v>
      </c>
      <c r="B106" s="29" t="s">
        <v>319</v>
      </c>
      <c r="C106" s="14" t="s">
        <v>320</v>
      </c>
      <c r="D106" s="15"/>
      <c r="E106" s="15" t="s">
        <v>321</v>
      </c>
      <c r="F106" s="15" t="s">
        <v>301</v>
      </c>
      <c r="G106" s="24"/>
      <c r="H106" s="28"/>
      <c r="I106" s="22">
        <v>44692</v>
      </c>
      <c r="J106" s="13">
        <f t="shared" si="1"/>
        <v>18357567.567567565</v>
      </c>
      <c r="K106" s="13">
        <f t="shared" si="2"/>
        <v>2019332.4324324322</v>
      </c>
      <c r="L106" s="14">
        <f>7504704+11173140+1699056</f>
        <v>20376900</v>
      </c>
    </row>
    <row r="107" spans="1:12" x14ac:dyDescent="0.25">
      <c r="A107" s="12">
        <v>42</v>
      </c>
      <c r="B107" s="27" t="s">
        <v>322</v>
      </c>
      <c r="C107" s="14" t="s">
        <v>323</v>
      </c>
      <c r="D107" s="7"/>
      <c r="E107" s="7" t="s">
        <v>324</v>
      </c>
      <c r="F107" s="7" t="s">
        <v>325</v>
      </c>
      <c r="G107" s="23"/>
      <c r="H107" s="28"/>
      <c r="I107" s="20">
        <v>44692</v>
      </c>
      <c r="J107" s="13">
        <f t="shared" si="1"/>
        <v>6129537.8378378376</v>
      </c>
      <c r="K107" s="13">
        <f t="shared" si="2"/>
        <v>674249.16216216213</v>
      </c>
      <c r="L107" s="14">
        <v>6803787</v>
      </c>
    </row>
    <row r="108" spans="1:12" x14ac:dyDescent="0.25">
      <c r="A108" s="12">
        <v>43</v>
      </c>
      <c r="B108" s="29" t="s">
        <v>326</v>
      </c>
      <c r="C108" s="14" t="s">
        <v>327</v>
      </c>
      <c r="D108" s="15"/>
      <c r="E108" s="15" t="s">
        <v>328</v>
      </c>
      <c r="F108" s="15" t="s">
        <v>256</v>
      </c>
      <c r="G108" s="24"/>
      <c r="H108" s="28"/>
      <c r="I108" s="21">
        <v>44692</v>
      </c>
      <c r="J108" s="13">
        <f t="shared" si="1"/>
        <v>20690205.405405402</v>
      </c>
      <c r="K108" s="13">
        <f t="shared" si="2"/>
        <v>2275922.5945945941</v>
      </c>
      <c r="L108" s="14">
        <v>22966128</v>
      </c>
    </row>
    <row r="109" spans="1:12" x14ac:dyDescent="0.25">
      <c r="A109" s="12">
        <v>44</v>
      </c>
      <c r="B109" s="27" t="s">
        <v>329</v>
      </c>
      <c r="C109" s="14" t="s">
        <v>330</v>
      </c>
      <c r="D109" s="7"/>
      <c r="E109" s="7" t="s">
        <v>331</v>
      </c>
      <c r="F109" s="7" t="s">
        <v>199</v>
      </c>
      <c r="G109" s="23"/>
      <c r="H109" s="28"/>
      <c r="I109" s="20">
        <v>44692</v>
      </c>
      <c r="J109" s="13">
        <f t="shared" si="1"/>
        <v>413513.51351351349</v>
      </c>
      <c r="K109" s="13">
        <f t="shared" si="2"/>
        <v>45486.486486486487</v>
      </c>
      <c r="L109" s="14">
        <v>459000</v>
      </c>
    </row>
    <row r="110" spans="1:12" x14ac:dyDescent="0.25">
      <c r="A110" s="12">
        <v>45</v>
      </c>
      <c r="B110" s="27" t="s">
        <v>332</v>
      </c>
      <c r="C110" s="14" t="s">
        <v>333</v>
      </c>
      <c r="D110" s="7"/>
      <c r="E110" s="7" t="s">
        <v>334</v>
      </c>
      <c r="F110" s="7" t="s">
        <v>335</v>
      </c>
      <c r="G110" s="23"/>
      <c r="H110" s="28"/>
      <c r="I110" s="20">
        <v>44692</v>
      </c>
      <c r="J110" s="13">
        <f t="shared" si="1"/>
        <v>13313016.216216216</v>
      </c>
      <c r="K110" s="13">
        <f t="shared" si="2"/>
        <v>1464431.7837837837</v>
      </c>
      <c r="L110" s="14">
        <v>14777448</v>
      </c>
    </row>
    <row r="111" spans="1:12" x14ac:dyDescent="0.25">
      <c r="A111" s="12">
        <v>46</v>
      </c>
      <c r="B111" s="29" t="s">
        <v>336</v>
      </c>
      <c r="C111" s="14" t="s">
        <v>337</v>
      </c>
      <c r="D111" s="15"/>
      <c r="E111" s="15" t="s">
        <v>338</v>
      </c>
      <c r="F111" s="15" t="s">
        <v>339</v>
      </c>
      <c r="G111" s="24"/>
      <c r="H111" s="28"/>
      <c r="I111" s="22">
        <v>44691</v>
      </c>
      <c r="J111" s="13">
        <f t="shared" si="1"/>
        <v>2455603.6036036033</v>
      </c>
      <c r="K111" s="13">
        <f t="shared" si="2"/>
        <v>270116.39639639639</v>
      </c>
      <c r="L111" s="14">
        <v>2725720</v>
      </c>
    </row>
    <row r="112" spans="1:12" x14ac:dyDescent="0.25">
      <c r="A112" s="12">
        <v>47</v>
      </c>
      <c r="B112" s="27" t="s">
        <v>340</v>
      </c>
      <c r="C112" s="14" t="s">
        <v>341</v>
      </c>
      <c r="D112" s="7"/>
      <c r="E112" s="7" t="s">
        <v>342</v>
      </c>
      <c r="F112" s="7" t="s">
        <v>297</v>
      </c>
      <c r="G112" s="23"/>
      <c r="H112" s="28"/>
      <c r="I112" s="20">
        <v>44693</v>
      </c>
      <c r="J112" s="13">
        <f t="shared" si="1"/>
        <v>1734945.9459459458</v>
      </c>
      <c r="K112" s="13">
        <f t="shared" si="2"/>
        <v>190844.05405405405</v>
      </c>
      <c r="L112" s="14">
        <f>1500000+425790</f>
        <v>1925790</v>
      </c>
    </row>
    <row r="113" spans="1:12" x14ac:dyDescent="0.25">
      <c r="A113" s="12">
        <v>48</v>
      </c>
      <c r="B113" s="29" t="s">
        <v>343</v>
      </c>
      <c r="C113" s="14" t="s">
        <v>344</v>
      </c>
      <c r="D113" s="15"/>
      <c r="E113" s="15" t="s">
        <v>345</v>
      </c>
      <c r="F113" s="15" t="s">
        <v>318</v>
      </c>
      <c r="G113" s="24"/>
      <c r="H113" s="28"/>
      <c r="I113" s="22">
        <v>44693</v>
      </c>
      <c r="J113" s="13">
        <f t="shared" si="1"/>
        <v>532345.94594594592</v>
      </c>
      <c r="K113" s="13">
        <f t="shared" si="2"/>
        <v>58558.054054054053</v>
      </c>
      <c r="L113" s="14">
        <f>154800+124200+241110+70794</f>
        <v>590904</v>
      </c>
    </row>
    <row r="114" spans="1:12" x14ac:dyDescent="0.25">
      <c r="A114" s="12">
        <v>49</v>
      </c>
      <c r="B114" s="29" t="s">
        <v>346</v>
      </c>
      <c r="C114" s="14" t="s">
        <v>347</v>
      </c>
      <c r="D114" s="15"/>
      <c r="E114" s="15" t="s">
        <v>348</v>
      </c>
      <c r="F114" s="15" t="s">
        <v>208</v>
      </c>
      <c r="G114" s="16"/>
      <c r="H114" s="28"/>
      <c r="I114" s="22">
        <v>44702</v>
      </c>
      <c r="J114" s="13">
        <f t="shared" si="1"/>
        <v>479891.89189189184</v>
      </c>
      <c r="K114" s="13">
        <f t="shared" si="2"/>
        <v>52788.108108108099</v>
      </c>
      <c r="L114" s="14">
        <v>532680</v>
      </c>
    </row>
    <row r="115" spans="1:12" x14ac:dyDescent="0.25">
      <c r="A115" s="12">
        <v>50</v>
      </c>
      <c r="B115" s="27" t="s">
        <v>349</v>
      </c>
      <c r="C115" s="14" t="s">
        <v>350</v>
      </c>
      <c r="D115" s="7"/>
      <c r="E115" s="7" t="s">
        <v>351</v>
      </c>
      <c r="F115" s="7" t="s">
        <v>352</v>
      </c>
      <c r="G115" s="23"/>
      <c r="H115" s="28"/>
      <c r="I115" s="20">
        <v>44693</v>
      </c>
      <c r="J115" s="13">
        <f t="shared" si="1"/>
        <v>4068468.4684684682</v>
      </c>
      <c r="K115" s="13">
        <f t="shared" si="2"/>
        <v>447531.53153153148</v>
      </c>
      <c r="L115" s="14">
        <v>4516000</v>
      </c>
    </row>
    <row r="116" spans="1:12" x14ac:dyDescent="0.25">
      <c r="A116" s="12">
        <v>51</v>
      </c>
      <c r="B116" s="27" t="s">
        <v>353</v>
      </c>
      <c r="C116" s="14" t="s">
        <v>354</v>
      </c>
      <c r="D116" s="7"/>
      <c r="E116" s="7" t="s">
        <v>355</v>
      </c>
      <c r="F116" s="7" t="s">
        <v>283</v>
      </c>
      <c r="G116" s="23"/>
      <c r="H116" s="28"/>
      <c r="I116" s="20">
        <v>44694</v>
      </c>
      <c r="J116" s="13">
        <f t="shared" si="1"/>
        <v>8803372.072072072</v>
      </c>
      <c r="K116" s="13">
        <f t="shared" si="2"/>
        <v>968370.92792792793</v>
      </c>
      <c r="L116" s="14">
        <v>9771743</v>
      </c>
    </row>
    <row r="117" spans="1:12" x14ac:dyDescent="0.25">
      <c r="A117" s="12">
        <v>52</v>
      </c>
      <c r="B117" s="27" t="s">
        <v>356</v>
      </c>
      <c r="C117" s="14" t="s">
        <v>357</v>
      </c>
      <c r="D117" s="7"/>
      <c r="E117" s="7" t="s">
        <v>358</v>
      </c>
      <c r="F117" s="7" t="s">
        <v>359</v>
      </c>
      <c r="G117" s="23"/>
      <c r="H117" s="28"/>
      <c r="I117" s="20">
        <v>44694</v>
      </c>
      <c r="J117" s="13">
        <f t="shared" si="1"/>
        <v>6121004.5045045037</v>
      </c>
      <c r="K117" s="13">
        <f t="shared" si="2"/>
        <v>673310.49549549539</v>
      </c>
      <c r="L117" s="14">
        <v>6794315</v>
      </c>
    </row>
    <row r="118" spans="1:12" x14ac:dyDescent="0.25">
      <c r="A118" s="12">
        <v>53</v>
      </c>
      <c r="B118" s="27" t="s">
        <v>360</v>
      </c>
      <c r="C118" s="14" t="s">
        <v>361</v>
      </c>
      <c r="D118" s="7"/>
      <c r="E118" s="7" t="s">
        <v>362</v>
      </c>
      <c r="F118" s="7" t="s">
        <v>297</v>
      </c>
      <c r="G118" s="23"/>
      <c r="H118" s="28"/>
      <c r="I118" s="20">
        <v>44701</v>
      </c>
      <c r="J118" s="13">
        <f t="shared" si="1"/>
        <v>2637837.8378378376</v>
      </c>
      <c r="K118" s="13">
        <f t="shared" si="2"/>
        <v>290162.16216216213</v>
      </c>
      <c r="L118" s="14">
        <v>2928000</v>
      </c>
    </row>
    <row r="119" spans="1:12" x14ac:dyDescent="0.25">
      <c r="A119" s="12">
        <v>54</v>
      </c>
      <c r="B119" s="27" t="s">
        <v>363</v>
      </c>
      <c r="C119" s="14" t="s">
        <v>364</v>
      </c>
      <c r="D119" s="7"/>
      <c r="E119" s="7" t="s">
        <v>365</v>
      </c>
      <c r="F119" s="7" t="s">
        <v>366</v>
      </c>
      <c r="G119" s="23"/>
      <c r="H119" s="28"/>
      <c r="I119" s="20">
        <v>44695</v>
      </c>
      <c r="J119" s="13">
        <f t="shared" si="1"/>
        <v>4294110.8108108109</v>
      </c>
      <c r="K119" s="13">
        <f t="shared" si="2"/>
        <v>472352.18918918917</v>
      </c>
      <c r="L119" s="14">
        <v>4766463</v>
      </c>
    </row>
    <row r="120" spans="1:12" x14ac:dyDescent="0.25">
      <c r="A120" s="12">
        <v>55</v>
      </c>
      <c r="B120" s="27" t="s">
        <v>367</v>
      </c>
      <c r="C120" s="14" t="s">
        <v>368</v>
      </c>
      <c r="D120" s="7"/>
      <c r="E120" s="7" t="s">
        <v>369</v>
      </c>
      <c r="F120" s="7" t="s">
        <v>297</v>
      </c>
      <c r="G120" s="23"/>
      <c r="H120" s="28"/>
      <c r="I120" s="20">
        <v>44695</v>
      </c>
      <c r="J120" s="13">
        <f t="shared" si="1"/>
        <v>375870.27027027024</v>
      </c>
      <c r="K120" s="13">
        <f t="shared" si="2"/>
        <v>41345.729729729726</v>
      </c>
      <c r="L120" s="14">
        <v>417216</v>
      </c>
    </row>
    <row r="121" spans="1:12" x14ac:dyDescent="0.25">
      <c r="A121" s="12">
        <v>56</v>
      </c>
      <c r="B121" s="27" t="s">
        <v>370</v>
      </c>
      <c r="C121" s="14" t="s">
        <v>371</v>
      </c>
      <c r="D121" s="7"/>
      <c r="E121" s="7" t="s">
        <v>372</v>
      </c>
      <c r="F121" s="7" t="s">
        <v>373</v>
      </c>
      <c r="G121" s="23"/>
      <c r="H121" s="28"/>
      <c r="I121" s="19">
        <v>44695</v>
      </c>
      <c r="J121" s="13">
        <f t="shared" si="1"/>
        <v>10461535.135135135</v>
      </c>
      <c r="K121" s="13">
        <f t="shared" si="2"/>
        <v>1150768.8648648649</v>
      </c>
      <c r="L121" s="14">
        <v>11612304</v>
      </c>
    </row>
    <row r="122" spans="1:12" x14ac:dyDescent="0.25">
      <c r="A122" s="12">
        <v>57</v>
      </c>
      <c r="B122" s="27" t="s">
        <v>374</v>
      </c>
      <c r="C122" s="14" t="s">
        <v>375</v>
      </c>
      <c r="D122" s="7"/>
      <c r="E122" s="7" t="s">
        <v>342</v>
      </c>
      <c r="F122" s="7" t="s">
        <v>208</v>
      </c>
      <c r="G122" s="23"/>
      <c r="H122" s="28"/>
      <c r="I122" s="20">
        <v>44695</v>
      </c>
      <c r="J122" s="13">
        <f t="shared" si="1"/>
        <v>43686140.540540539</v>
      </c>
      <c r="K122" s="13">
        <f t="shared" si="2"/>
        <v>4805475.4594594594</v>
      </c>
      <c r="L122" s="14">
        <v>48491616</v>
      </c>
    </row>
    <row r="123" spans="1:12" x14ac:dyDescent="0.25">
      <c r="A123" s="12">
        <v>58</v>
      </c>
      <c r="B123" s="27" t="s">
        <v>376</v>
      </c>
      <c r="C123" s="14" t="s">
        <v>377</v>
      </c>
      <c r="D123" s="7"/>
      <c r="E123" s="7" t="s">
        <v>378</v>
      </c>
      <c r="F123" s="7" t="s">
        <v>373</v>
      </c>
      <c r="G123" s="23"/>
      <c r="H123" s="28"/>
      <c r="I123" s="20">
        <v>44694</v>
      </c>
      <c r="J123" s="13">
        <f t="shared" si="1"/>
        <v>1611927.9279279278</v>
      </c>
      <c r="K123" s="13">
        <f t="shared" si="2"/>
        <v>177312.07207207207</v>
      </c>
      <c r="L123" s="14">
        <v>1789240</v>
      </c>
    </row>
    <row r="124" spans="1:12" x14ac:dyDescent="0.25">
      <c r="A124" s="12">
        <v>59</v>
      </c>
      <c r="B124" s="27" t="s">
        <v>379</v>
      </c>
      <c r="C124" s="16" t="s">
        <v>380</v>
      </c>
      <c r="D124" s="7"/>
      <c r="E124" s="7" t="s">
        <v>381</v>
      </c>
      <c r="F124" s="7" t="s">
        <v>382</v>
      </c>
      <c r="G124" s="23"/>
      <c r="H124" s="28"/>
      <c r="I124" s="19">
        <v>44690</v>
      </c>
      <c r="J124" s="13">
        <f>L124/1.11</f>
        <v>3676616.2162162159</v>
      </c>
      <c r="K124" s="13">
        <f>J124*11%</f>
        <v>404427.78378378373</v>
      </c>
      <c r="L124" s="14">
        <v>4081044</v>
      </c>
    </row>
    <row r="125" spans="1:12" x14ac:dyDescent="0.25">
      <c r="A125" s="12">
        <v>60</v>
      </c>
      <c r="B125" s="27" t="s">
        <v>383</v>
      </c>
      <c r="C125" s="14" t="s">
        <v>384</v>
      </c>
      <c r="D125" s="7"/>
      <c r="E125" s="7" t="s">
        <v>385</v>
      </c>
      <c r="F125" s="7" t="s">
        <v>386</v>
      </c>
      <c r="G125" s="23"/>
      <c r="H125" s="28"/>
      <c r="I125" s="20">
        <v>44695</v>
      </c>
      <c r="J125" s="13">
        <f t="shared" si="1"/>
        <v>1781981.9819819818</v>
      </c>
      <c r="K125" s="13">
        <f t="shared" si="2"/>
        <v>196018.01801801799</v>
      </c>
      <c r="L125" s="14">
        <v>1978000</v>
      </c>
    </row>
    <row r="126" spans="1:12" x14ac:dyDescent="0.25">
      <c r="A126" s="12">
        <v>61</v>
      </c>
      <c r="B126" s="27" t="s">
        <v>387</v>
      </c>
      <c r="C126" s="14" t="s">
        <v>388</v>
      </c>
      <c r="D126" s="7"/>
      <c r="E126" s="7" t="s">
        <v>282</v>
      </c>
      <c r="F126" s="7" t="s">
        <v>283</v>
      </c>
      <c r="G126" s="23"/>
      <c r="H126" s="28"/>
      <c r="I126" s="20">
        <v>44695</v>
      </c>
      <c r="J126" s="13">
        <f t="shared" si="1"/>
        <v>3476598.1981981979</v>
      </c>
      <c r="K126" s="13">
        <f t="shared" si="2"/>
        <v>382425.80180180178</v>
      </c>
      <c r="L126" s="14">
        <v>3859024</v>
      </c>
    </row>
    <row r="127" spans="1:12" x14ac:dyDescent="0.25">
      <c r="A127" s="12">
        <v>62</v>
      </c>
      <c r="B127" s="27" t="s">
        <v>389</v>
      </c>
      <c r="C127" s="14" t="s">
        <v>390</v>
      </c>
      <c r="D127" s="7"/>
      <c r="E127" s="7" t="s">
        <v>391</v>
      </c>
      <c r="F127" s="7" t="s">
        <v>217</v>
      </c>
      <c r="G127" s="23"/>
      <c r="H127" s="28"/>
      <c r="I127" s="20">
        <v>44695</v>
      </c>
      <c r="J127" s="13">
        <f t="shared" si="1"/>
        <v>22706652.252252251</v>
      </c>
      <c r="K127" s="13">
        <f t="shared" si="2"/>
        <v>2497731.7477477477</v>
      </c>
      <c r="L127" s="14">
        <v>25204384</v>
      </c>
    </row>
    <row r="128" spans="1:12" x14ac:dyDescent="0.25">
      <c r="A128" s="12">
        <v>63</v>
      </c>
      <c r="B128" s="29" t="s">
        <v>392</v>
      </c>
      <c r="C128" s="14" t="s">
        <v>393</v>
      </c>
      <c r="D128" s="15"/>
      <c r="E128" s="15" t="s">
        <v>279</v>
      </c>
      <c r="F128" s="15" t="s">
        <v>270</v>
      </c>
      <c r="G128" s="24"/>
      <c r="H128" s="28"/>
      <c r="I128" s="22">
        <v>44695</v>
      </c>
      <c r="J128" s="13">
        <f t="shared" si="1"/>
        <v>24551621.62162162</v>
      </c>
      <c r="K128" s="13">
        <f t="shared" si="2"/>
        <v>2700678.3783783782</v>
      </c>
      <c r="L128" s="14">
        <v>27252300</v>
      </c>
    </row>
    <row r="129" spans="1:12" x14ac:dyDescent="0.25">
      <c r="A129" s="12">
        <v>64</v>
      </c>
      <c r="B129" s="29" t="s">
        <v>394</v>
      </c>
      <c r="C129" s="14" t="s">
        <v>395</v>
      </c>
      <c r="D129" s="15"/>
      <c r="E129" s="15" t="s">
        <v>396</v>
      </c>
      <c r="F129" s="15" t="s">
        <v>397</v>
      </c>
      <c r="G129" s="24"/>
      <c r="H129" s="28"/>
      <c r="I129" s="22">
        <v>44695</v>
      </c>
      <c r="J129" s="13">
        <f t="shared" si="1"/>
        <v>7539639.6396396393</v>
      </c>
      <c r="K129" s="13">
        <f t="shared" si="2"/>
        <v>829360.36036036036</v>
      </c>
      <c r="L129" s="14">
        <f>6994000+1375000</f>
        <v>8369000</v>
      </c>
    </row>
    <row r="130" spans="1:12" x14ac:dyDescent="0.25">
      <c r="A130" s="12">
        <v>65</v>
      </c>
      <c r="B130" s="29" t="s">
        <v>398</v>
      </c>
      <c r="C130" s="14" t="s">
        <v>399</v>
      </c>
      <c r="D130" s="15"/>
      <c r="E130" s="15" t="s">
        <v>400</v>
      </c>
      <c r="F130" s="15" t="s">
        <v>352</v>
      </c>
      <c r="G130" s="24"/>
      <c r="H130" s="28"/>
      <c r="I130" s="21">
        <v>44698</v>
      </c>
      <c r="J130" s="13">
        <f t="shared" si="1"/>
        <v>8315354.9549549539</v>
      </c>
      <c r="K130" s="13">
        <f t="shared" si="2"/>
        <v>914689.04504504497</v>
      </c>
      <c r="L130" s="14">
        <v>9230044</v>
      </c>
    </row>
    <row r="131" spans="1:12" x14ac:dyDescent="0.25">
      <c r="A131" s="12">
        <v>66</v>
      </c>
      <c r="B131" s="29" t="s">
        <v>401</v>
      </c>
      <c r="C131" s="14" t="s">
        <v>402</v>
      </c>
      <c r="D131" s="15"/>
      <c r="E131" s="15" t="s">
        <v>403</v>
      </c>
      <c r="F131" s="15" t="s">
        <v>171</v>
      </c>
      <c r="G131" s="24"/>
      <c r="H131" s="28"/>
      <c r="I131" s="22">
        <v>44721</v>
      </c>
      <c r="J131" s="13">
        <f t="shared" si="1"/>
        <v>169210.8108108108</v>
      </c>
      <c r="K131" s="13">
        <f t="shared" si="2"/>
        <v>18613.189189189186</v>
      </c>
      <c r="L131" s="14">
        <v>187824</v>
      </c>
    </row>
    <row r="132" spans="1:12" x14ac:dyDescent="0.25">
      <c r="A132" s="12">
        <v>67</v>
      </c>
      <c r="B132" s="29" t="s">
        <v>404</v>
      </c>
      <c r="C132" s="14" t="s">
        <v>405</v>
      </c>
      <c r="D132" s="15"/>
      <c r="E132" s="15" t="s">
        <v>406</v>
      </c>
      <c r="F132" s="15" t="s">
        <v>407</v>
      </c>
      <c r="G132" s="24"/>
      <c r="H132" s="28"/>
      <c r="I132" s="22">
        <v>44698</v>
      </c>
      <c r="J132" s="13">
        <f t="shared" si="1"/>
        <v>670270.27027027018</v>
      </c>
      <c r="K132" s="13">
        <f t="shared" si="2"/>
        <v>73729.729729729719</v>
      </c>
      <c r="L132" s="14">
        <v>744000</v>
      </c>
    </row>
    <row r="133" spans="1:12" x14ac:dyDescent="0.25">
      <c r="A133" s="12">
        <v>68</v>
      </c>
      <c r="B133" s="29" t="s">
        <v>408</v>
      </c>
      <c r="C133" s="14" t="s">
        <v>409</v>
      </c>
      <c r="D133" s="15"/>
      <c r="E133" s="15" t="s">
        <v>286</v>
      </c>
      <c r="F133" s="15" t="s">
        <v>308</v>
      </c>
      <c r="G133" s="24"/>
      <c r="H133" s="28"/>
      <c r="I133" s="22">
        <v>44698</v>
      </c>
      <c r="J133" s="13">
        <f t="shared" si="1"/>
        <v>8934989.1891891882</v>
      </c>
      <c r="K133" s="13">
        <f t="shared" si="2"/>
        <v>982848.81081081065</v>
      </c>
      <c r="L133" s="14">
        <v>9917838</v>
      </c>
    </row>
    <row r="134" spans="1:12" x14ac:dyDescent="0.25">
      <c r="A134" s="12">
        <v>69</v>
      </c>
      <c r="B134" s="29" t="s">
        <v>410</v>
      </c>
      <c r="C134" s="14" t="s">
        <v>411</v>
      </c>
      <c r="D134" s="15"/>
      <c r="E134" s="15" t="s">
        <v>286</v>
      </c>
      <c r="F134" s="15" t="s">
        <v>311</v>
      </c>
      <c r="G134" s="24"/>
      <c r="H134" s="28"/>
      <c r="I134" s="22">
        <v>44698</v>
      </c>
      <c r="J134" s="13">
        <f t="shared" si="1"/>
        <v>18899963.963963963</v>
      </c>
      <c r="K134" s="13">
        <f t="shared" si="2"/>
        <v>2078996.036036036</v>
      </c>
      <c r="L134" s="14">
        <v>20978960</v>
      </c>
    </row>
    <row r="135" spans="1:12" x14ac:dyDescent="0.25">
      <c r="A135" s="12">
        <v>70</v>
      </c>
      <c r="B135" s="29" t="s">
        <v>412</v>
      </c>
      <c r="C135" s="14" t="s">
        <v>413</v>
      </c>
      <c r="D135" s="15"/>
      <c r="E135" s="15" t="s">
        <v>414</v>
      </c>
      <c r="F135" s="15" t="s">
        <v>407</v>
      </c>
      <c r="G135" s="24"/>
      <c r="H135" s="28"/>
      <c r="I135" s="22">
        <v>44698</v>
      </c>
      <c r="J135" s="13">
        <f t="shared" si="1"/>
        <v>2142097.297297297</v>
      </c>
      <c r="K135" s="13">
        <f t="shared" si="2"/>
        <v>235630.70270270266</v>
      </c>
      <c r="L135" s="14">
        <v>2377728</v>
      </c>
    </row>
    <row r="136" spans="1:12" x14ac:dyDescent="0.25">
      <c r="A136" s="12">
        <v>71</v>
      </c>
      <c r="B136" s="29" t="s">
        <v>415</v>
      </c>
      <c r="C136" s="14" t="s">
        <v>416</v>
      </c>
      <c r="D136" s="15"/>
      <c r="E136" s="15" t="s">
        <v>289</v>
      </c>
      <c r="F136" s="15" t="s">
        <v>283</v>
      </c>
      <c r="G136" s="24"/>
      <c r="H136" s="28"/>
      <c r="I136" s="22">
        <v>44668</v>
      </c>
      <c r="J136" s="13">
        <f t="shared" si="1"/>
        <v>2536937.8378378376</v>
      </c>
      <c r="K136" s="13">
        <f t="shared" si="2"/>
        <v>279063.16216216213</v>
      </c>
      <c r="L136" s="14">
        <v>2816001</v>
      </c>
    </row>
    <row r="137" spans="1:12" x14ac:dyDescent="0.25">
      <c r="A137" s="12">
        <v>72</v>
      </c>
      <c r="B137" s="29" t="s">
        <v>417</v>
      </c>
      <c r="C137" s="14" t="s">
        <v>418</v>
      </c>
      <c r="D137" s="15"/>
      <c r="E137" s="15" t="s">
        <v>419</v>
      </c>
      <c r="F137" s="15" t="s">
        <v>373</v>
      </c>
      <c r="G137" s="24"/>
      <c r="H137" s="28"/>
      <c r="I137" s="22">
        <v>44695</v>
      </c>
      <c r="J137" s="13">
        <f t="shared" si="1"/>
        <v>2243682.8828828828</v>
      </c>
      <c r="K137" s="13">
        <f t="shared" si="2"/>
        <v>246805.1171171171</v>
      </c>
      <c r="L137" s="14">
        <v>2490488</v>
      </c>
    </row>
    <row r="138" spans="1:12" x14ac:dyDescent="0.25">
      <c r="A138" s="12">
        <v>73</v>
      </c>
      <c r="B138" s="29" t="s">
        <v>420</v>
      </c>
      <c r="C138" s="14" t="s">
        <v>421</v>
      </c>
      <c r="D138" s="15"/>
      <c r="E138" s="15" t="s">
        <v>422</v>
      </c>
      <c r="F138" s="15" t="s">
        <v>423</v>
      </c>
      <c r="G138" s="24"/>
      <c r="H138" s="28"/>
      <c r="I138" s="22">
        <v>44698</v>
      </c>
      <c r="J138" s="13">
        <f t="shared" si="1"/>
        <v>3882611.7117117113</v>
      </c>
      <c r="K138" s="13">
        <f t="shared" si="2"/>
        <v>427087.28828828823</v>
      </c>
      <c r="L138" s="14">
        <v>4309699</v>
      </c>
    </row>
    <row r="139" spans="1:12" x14ac:dyDescent="0.25">
      <c r="A139" s="12">
        <v>74</v>
      </c>
      <c r="B139" s="29" t="s">
        <v>424</v>
      </c>
      <c r="C139" s="14" t="s">
        <v>425</v>
      </c>
      <c r="D139" s="15"/>
      <c r="E139" s="15" t="s">
        <v>426</v>
      </c>
      <c r="F139" s="15" t="s">
        <v>407</v>
      </c>
      <c r="G139" s="24"/>
      <c r="H139" s="28"/>
      <c r="I139" s="22">
        <v>44698</v>
      </c>
      <c r="J139" s="13">
        <f t="shared" si="1"/>
        <v>670270.27027027018</v>
      </c>
      <c r="K139" s="13">
        <f t="shared" si="2"/>
        <v>73729.729729729719</v>
      </c>
      <c r="L139" s="14">
        <v>744000</v>
      </c>
    </row>
    <row r="140" spans="1:12" x14ac:dyDescent="0.25">
      <c r="A140" s="12">
        <v>75</v>
      </c>
      <c r="B140" s="27" t="s">
        <v>427</v>
      </c>
      <c r="C140" s="14" t="s">
        <v>428</v>
      </c>
      <c r="D140" s="7"/>
      <c r="E140" s="7" t="s">
        <v>429</v>
      </c>
      <c r="F140" s="7" t="s">
        <v>318</v>
      </c>
      <c r="G140" s="23"/>
      <c r="H140" s="28"/>
      <c r="I140" s="20">
        <v>44690</v>
      </c>
      <c r="J140" s="13">
        <f t="shared" si="1"/>
        <v>3442627.9279279276</v>
      </c>
      <c r="K140" s="13">
        <f t="shared" si="2"/>
        <v>378689.07207207201</v>
      </c>
      <c r="L140" s="14">
        <v>3821317</v>
      </c>
    </row>
    <row r="141" spans="1:12" x14ac:dyDescent="0.25">
      <c r="A141" s="12">
        <v>76</v>
      </c>
      <c r="B141" s="29" t="s">
        <v>430</v>
      </c>
      <c r="C141" s="14" t="s">
        <v>431</v>
      </c>
      <c r="D141" s="15"/>
      <c r="E141" s="15" t="s">
        <v>432</v>
      </c>
      <c r="F141" s="15" t="s">
        <v>433</v>
      </c>
      <c r="G141" s="24"/>
      <c r="H141" s="28"/>
      <c r="I141" s="22">
        <v>44693</v>
      </c>
      <c r="J141" s="13">
        <f t="shared" si="1"/>
        <v>1179791.8918918918</v>
      </c>
      <c r="K141" s="13">
        <f t="shared" si="2"/>
        <v>129777.10810810811</v>
      </c>
      <c r="L141" s="14">
        <f>698681+610888</f>
        <v>1309569</v>
      </c>
    </row>
    <row r="142" spans="1:12" x14ac:dyDescent="0.25">
      <c r="A142" s="12">
        <v>77</v>
      </c>
      <c r="B142" s="29" t="s">
        <v>434</v>
      </c>
      <c r="C142" s="14" t="s">
        <v>435</v>
      </c>
      <c r="D142" s="15"/>
      <c r="E142" s="31" t="s">
        <v>378</v>
      </c>
      <c r="F142" s="15" t="s">
        <v>436</v>
      </c>
      <c r="G142" s="24"/>
      <c r="H142" s="28"/>
      <c r="I142" s="22">
        <v>44698</v>
      </c>
      <c r="J142" s="13">
        <f t="shared" si="1"/>
        <v>540540.54054054047</v>
      </c>
      <c r="K142" s="13">
        <f t="shared" si="2"/>
        <v>59459.459459459453</v>
      </c>
      <c r="L142" s="14">
        <v>600000</v>
      </c>
    </row>
    <row r="143" spans="1:12" x14ac:dyDescent="0.25">
      <c r="A143" s="12">
        <v>78</v>
      </c>
      <c r="B143" s="29" t="s">
        <v>437</v>
      </c>
      <c r="C143" s="14" t="s">
        <v>438</v>
      </c>
      <c r="D143" s="15"/>
      <c r="E143" s="15" t="s">
        <v>439</v>
      </c>
      <c r="F143" s="15" t="s">
        <v>208</v>
      </c>
      <c r="G143" s="24"/>
      <c r="H143" s="28"/>
      <c r="I143" s="22">
        <v>44699</v>
      </c>
      <c r="J143" s="13">
        <f t="shared" si="1"/>
        <v>485585.58558558556</v>
      </c>
      <c r="K143" s="13">
        <f t="shared" si="2"/>
        <v>53414.414414414416</v>
      </c>
      <c r="L143" s="14">
        <v>539000</v>
      </c>
    </row>
    <row r="144" spans="1:12" x14ac:dyDescent="0.25">
      <c r="A144" s="12">
        <v>79</v>
      </c>
      <c r="B144" s="29" t="s">
        <v>440</v>
      </c>
      <c r="C144" s="14" t="s">
        <v>441</v>
      </c>
      <c r="D144" s="15"/>
      <c r="E144" s="15" t="s">
        <v>442</v>
      </c>
      <c r="F144" s="15" t="s">
        <v>283</v>
      </c>
      <c r="G144" s="24"/>
      <c r="H144" s="28"/>
      <c r="I144" s="22">
        <v>44699</v>
      </c>
      <c r="J144" s="13">
        <f t="shared" si="1"/>
        <v>260789.18918918917</v>
      </c>
      <c r="K144" s="13">
        <f t="shared" si="2"/>
        <v>28686.81081081081</v>
      </c>
      <c r="L144" s="14">
        <v>289476</v>
      </c>
    </row>
    <row r="145" spans="1:12" x14ac:dyDescent="0.25">
      <c r="A145" s="12">
        <v>80</v>
      </c>
      <c r="B145" s="29" t="s">
        <v>443</v>
      </c>
      <c r="C145" s="14" t="s">
        <v>444</v>
      </c>
      <c r="D145" s="15"/>
      <c r="E145" s="15" t="s">
        <v>445</v>
      </c>
      <c r="F145" s="15" t="s">
        <v>366</v>
      </c>
      <c r="G145" s="24"/>
      <c r="H145" s="28"/>
      <c r="I145" s="22">
        <v>44677</v>
      </c>
      <c r="J145" s="13">
        <f t="shared" si="1"/>
        <v>24662075.675675675</v>
      </c>
      <c r="K145" s="13">
        <f t="shared" si="2"/>
        <v>2712828.3243243243</v>
      </c>
      <c r="L145" s="14">
        <v>27374904</v>
      </c>
    </row>
    <row r="146" spans="1:12" x14ac:dyDescent="0.25">
      <c r="A146" s="12">
        <v>81</v>
      </c>
      <c r="B146" s="29" t="s">
        <v>446</v>
      </c>
      <c r="C146" s="14" t="s">
        <v>447</v>
      </c>
      <c r="D146" s="15"/>
      <c r="E146" s="15" t="s">
        <v>448</v>
      </c>
      <c r="F146" s="15" t="s">
        <v>217</v>
      </c>
      <c r="G146" s="24"/>
      <c r="H146" s="28"/>
      <c r="I146" s="22">
        <v>44700</v>
      </c>
      <c r="J146" s="13">
        <f t="shared" si="1"/>
        <v>12006335.135135135</v>
      </c>
      <c r="K146" s="13">
        <f t="shared" si="2"/>
        <v>1320696.8648648649</v>
      </c>
      <c r="L146" s="14">
        <f>10113600+3213432</f>
        <v>13327032</v>
      </c>
    </row>
    <row r="147" spans="1:12" x14ac:dyDescent="0.25">
      <c r="A147" s="12">
        <v>82</v>
      </c>
      <c r="B147" s="29" t="s">
        <v>449</v>
      </c>
      <c r="C147" s="14" t="s">
        <v>450</v>
      </c>
      <c r="D147" s="15"/>
      <c r="E147" s="15" t="s">
        <v>451</v>
      </c>
      <c r="F147" s="15" t="s">
        <v>433</v>
      </c>
      <c r="G147" s="24"/>
      <c r="H147" s="28"/>
      <c r="I147" s="22">
        <v>44700</v>
      </c>
      <c r="J147" s="13">
        <f t="shared" si="1"/>
        <v>7724389.1891891882</v>
      </c>
      <c r="K147" s="13">
        <f t="shared" si="2"/>
        <v>849682.81081081065</v>
      </c>
      <c r="L147" s="14">
        <v>8574072</v>
      </c>
    </row>
    <row r="148" spans="1:12" x14ac:dyDescent="0.25">
      <c r="A148" s="12">
        <v>83</v>
      </c>
      <c r="B148" s="29" t="s">
        <v>452</v>
      </c>
      <c r="C148" s="14" t="s">
        <v>453</v>
      </c>
      <c r="D148" s="15"/>
      <c r="E148" s="15" t="s">
        <v>454</v>
      </c>
      <c r="F148" s="15" t="s">
        <v>455</v>
      </c>
      <c r="G148" s="24"/>
      <c r="H148" s="28"/>
      <c r="I148" s="22">
        <v>44700</v>
      </c>
      <c r="J148" s="13">
        <f t="shared" si="1"/>
        <v>16907264.864864863</v>
      </c>
      <c r="K148" s="13">
        <f t="shared" si="2"/>
        <v>1859799.1351351349</v>
      </c>
      <c r="L148" s="14">
        <v>18767064</v>
      </c>
    </row>
    <row r="149" spans="1:12" x14ac:dyDescent="0.25">
      <c r="A149" s="12">
        <v>84</v>
      </c>
      <c r="B149" s="29" t="s">
        <v>456</v>
      </c>
      <c r="C149" s="14" t="s">
        <v>457</v>
      </c>
      <c r="D149" s="15"/>
      <c r="E149" s="15" t="s">
        <v>458</v>
      </c>
      <c r="F149" s="15" t="s">
        <v>171</v>
      </c>
      <c r="G149" s="24"/>
      <c r="H149" s="28"/>
      <c r="I149" s="22">
        <v>44700</v>
      </c>
      <c r="J149" s="13">
        <f t="shared" ref="J149:J212" si="5">L149/1.11</f>
        <v>172162.16216216216</v>
      </c>
      <c r="K149" s="13">
        <f t="shared" ref="K149:K212" si="6">J149*11%</f>
        <v>18937.837837837837</v>
      </c>
      <c r="L149" s="14">
        <v>191100</v>
      </c>
    </row>
    <row r="150" spans="1:12" x14ac:dyDescent="0.25">
      <c r="A150" s="12">
        <v>85</v>
      </c>
      <c r="B150" s="29" t="s">
        <v>459</v>
      </c>
      <c r="C150" s="14" t="s">
        <v>460</v>
      </c>
      <c r="D150" s="15"/>
      <c r="E150" s="15" t="s">
        <v>461</v>
      </c>
      <c r="F150" s="15" t="s">
        <v>293</v>
      </c>
      <c r="G150" s="24"/>
      <c r="H150" s="28"/>
      <c r="I150" s="22">
        <v>44700</v>
      </c>
      <c r="J150" s="13">
        <f t="shared" si="5"/>
        <v>9811830.6306306291</v>
      </c>
      <c r="K150" s="13">
        <f t="shared" si="6"/>
        <v>1079301.3693693692</v>
      </c>
      <c r="L150" s="14">
        <v>10891132</v>
      </c>
    </row>
    <row r="151" spans="1:12" x14ac:dyDescent="0.25">
      <c r="A151" s="12">
        <v>86</v>
      </c>
      <c r="B151" s="29" t="s">
        <v>462</v>
      </c>
      <c r="C151" s="14" t="s">
        <v>463</v>
      </c>
      <c r="D151" s="15"/>
      <c r="E151" s="15" t="s">
        <v>464</v>
      </c>
      <c r="F151" s="15" t="s">
        <v>352</v>
      </c>
      <c r="G151" s="24"/>
      <c r="H151" s="28"/>
      <c r="I151" s="22">
        <v>44699</v>
      </c>
      <c r="J151" s="13">
        <f t="shared" si="5"/>
        <v>19072763.963963963</v>
      </c>
      <c r="K151" s="13">
        <f t="shared" si="6"/>
        <v>2098004.036036036</v>
      </c>
      <c r="L151" s="14">
        <v>21170768</v>
      </c>
    </row>
    <row r="152" spans="1:12" x14ac:dyDescent="0.25">
      <c r="A152" s="12">
        <v>87</v>
      </c>
      <c r="B152" s="29" t="s">
        <v>465</v>
      </c>
      <c r="C152" s="14" t="s">
        <v>466</v>
      </c>
      <c r="D152" s="15"/>
      <c r="E152" s="15" t="s">
        <v>467</v>
      </c>
      <c r="F152" s="15" t="s">
        <v>339</v>
      </c>
      <c r="G152" s="24"/>
      <c r="H152" s="28"/>
      <c r="I152" s="22">
        <v>44700</v>
      </c>
      <c r="J152" s="13">
        <f t="shared" si="5"/>
        <v>1757189.1891891891</v>
      </c>
      <c r="K152" s="13">
        <f t="shared" si="6"/>
        <v>193290.8108108108</v>
      </c>
      <c r="L152" s="14">
        <v>1950480</v>
      </c>
    </row>
    <row r="153" spans="1:12" x14ac:dyDescent="0.25">
      <c r="A153" s="12">
        <v>88</v>
      </c>
      <c r="B153" s="29" t="s">
        <v>468</v>
      </c>
      <c r="C153" s="14" t="s">
        <v>469</v>
      </c>
      <c r="D153" s="15"/>
      <c r="E153" s="15" t="s">
        <v>470</v>
      </c>
      <c r="F153" s="15" t="s">
        <v>199</v>
      </c>
      <c r="G153" s="24"/>
      <c r="H153" s="28"/>
      <c r="I153" s="22">
        <v>44681</v>
      </c>
      <c r="J153" s="13">
        <f t="shared" si="5"/>
        <v>1301621.6216216215</v>
      </c>
      <c r="K153" s="13">
        <f t="shared" si="6"/>
        <v>143178.37837837837</v>
      </c>
      <c r="L153" s="14">
        <v>1444800</v>
      </c>
    </row>
    <row r="154" spans="1:12" x14ac:dyDescent="0.25">
      <c r="A154" s="12">
        <v>89</v>
      </c>
      <c r="B154" s="29" t="s">
        <v>471</v>
      </c>
      <c r="C154" s="14" t="s">
        <v>472</v>
      </c>
      <c r="D154" s="15"/>
      <c r="E154" s="15" t="s">
        <v>473</v>
      </c>
      <c r="F154" s="15" t="s">
        <v>339</v>
      </c>
      <c r="G154" s="24"/>
      <c r="H154" s="28"/>
      <c r="I154" s="22">
        <v>44701</v>
      </c>
      <c r="J154" s="13">
        <f t="shared" si="5"/>
        <v>12102721.62162162</v>
      </c>
      <c r="K154" s="13">
        <f t="shared" si="6"/>
        <v>1331299.3783783782</v>
      </c>
      <c r="L154" s="14">
        <f>1890000+6705405+4838616</f>
        <v>13434021</v>
      </c>
    </row>
    <row r="155" spans="1:12" x14ac:dyDescent="0.25">
      <c r="A155" s="12">
        <v>90</v>
      </c>
      <c r="B155" s="27" t="s">
        <v>474</v>
      </c>
      <c r="C155" s="14" t="s">
        <v>475</v>
      </c>
      <c r="D155" s="7"/>
      <c r="E155" s="7" t="s">
        <v>476</v>
      </c>
      <c r="F155" s="7" t="s">
        <v>366</v>
      </c>
      <c r="G155" s="23"/>
      <c r="H155" s="28"/>
      <c r="I155" s="20">
        <v>44701</v>
      </c>
      <c r="J155" s="13">
        <f t="shared" si="5"/>
        <v>11003599.999999998</v>
      </c>
      <c r="K155" s="13">
        <f t="shared" si="6"/>
        <v>1210395.9999999998</v>
      </c>
      <c r="L155" s="14">
        <f>1496400+1145016+9572580</f>
        <v>12213996</v>
      </c>
    </row>
    <row r="156" spans="1:12" x14ac:dyDescent="0.25">
      <c r="A156" s="12">
        <v>91</v>
      </c>
      <c r="B156" s="27" t="s">
        <v>477</v>
      </c>
      <c r="C156" s="14" t="s">
        <v>478</v>
      </c>
      <c r="D156" s="7"/>
      <c r="E156" s="7" t="s">
        <v>479</v>
      </c>
      <c r="F156" s="7" t="s">
        <v>480</v>
      </c>
      <c r="G156" s="23"/>
      <c r="H156" s="28"/>
      <c r="I156" s="20">
        <v>44701</v>
      </c>
      <c r="J156" s="13">
        <f t="shared" si="5"/>
        <v>1340270.2702702701</v>
      </c>
      <c r="K156" s="13">
        <f t="shared" si="6"/>
        <v>147429.7297297297</v>
      </c>
      <c r="L156" s="14">
        <v>1487700</v>
      </c>
    </row>
    <row r="157" spans="1:12" x14ac:dyDescent="0.25">
      <c r="A157" s="12">
        <v>92</v>
      </c>
      <c r="B157" s="27" t="s">
        <v>481</v>
      </c>
      <c r="C157" s="14" t="s">
        <v>482</v>
      </c>
      <c r="D157" s="7"/>
      <c r="E157" s="7" t="s">
        <v>483</v>
      </c>
      <c r="F157" s="7" t="s">
        <v>311</v>
      </c>
      <c r="G157" s="23"/>
      <c r="H157" s="28"/>
      <c r="I157" s="19">
        <v>44702</v>
      </c>
      <c r="J157" s="13">
        <f t="shared" si="5"/>
        <v>3771408.1081081079</v>
      </c>
      <c r="K157" s="13">
        <f t="shared" si="6"/>
        <v>414854.89189189189</v>
      </c>
      <c r="L157" s="14">
        <f>2354670+668622+1162971</f>
        <v>4186263</v>
      </c>
    </row>
    <row r="158" spans="1:12" x14ac:dyDescent="0.25">
      <c r="A158" s="12">
        <v>93</v>
      </c>
      <c r="B158" s="27" t="s">
        <v>484</v>
      </c>
      <c r="C158" s="14" t="s">
        <v>485</v>
      </c>
      <c r="D158" s="7"/>
      <c r="E158" s="7" t="s">
        <v>486</v>
      </c>
      <c r="F158" s="7" t="s">
        <v>487</v>
      </c>
      <c r="G158" s="23"/>
      <c r="H158" s="28"/>
      <c r="I158" s="19">
        <v>44702</v>
      </c>
      <c r="J158" s="13">
        <f t="shared" si="5"/>
        <v>7291461.2612612611</v>
      </c>
      <c r="K158" s="13">
        <f t="shared" si="6"/>
        <v>802060.7387387387</v>
      </c>
      <c r="L158" s="14">
        <v>8093522</v>
      </c>
    </row>
    <row r="159" spans="1:12" x14ac:dyDescent="0.25">
      <c r="A159" s="12">
        <v>94</v>
      </c>
      <c r="B159" s="27" t="s">
        <v>488</v>
      </c>
      <c r="C159" s="14" t="s">
        <v>489</v>
      </c>
      <c r="D159" s="7"/>
      <c r="E159" s="7" t="s">
        <v>490</v>
      </c>
      <c r="F159" s="7" t="s">
        <v>491</v>
      </c>
      <c r="G159" s="23"/>
      <c r="H159" s="28"/>
      <c r="I159" s="20">
        <v>44702</v>
      </c>
      <c r="J159" s="13">
        <f t="shared" si="5"/>
        <v>3148972.9729729728</v>
      </c>
      <c r="K159" s="13">
        <f t="shared" si="6"/>
        <v>346387.02702702698</v>
      </c>
      <c r="L159" s="14">
        <v>3495360</v>
      </c>
    </row>
    <row r="160" spans="1:12" x14ac:dyDescent="0.25">
      <c r="A160" s="12">
        <v>95</v>
      </c>
      <c r="B160" s="27" t="s">
        <v>492</v>
      </c>
      <c r="C160" s="14" t="s">
        <v>493</v>
      </c>
      <c r="D160" s="15"/>
      <c r="E160" s="15" t="s">
        <v>494</v>
      </c>
      <c r="F160" s="15" t="s">
        <v>495</v>
      </c>
      <c r="G160" s="23"/>
      <c r="H160" s="28"/>
      <c r="I160" s="20">
        <v>44702</v>
      </c>
      <c r="J160" s="13">
        <f t="shared" si="5"/>
        <v>6250281.0810810803</v>
      </c>
      <c r="K160" s="13">
        <f t="shared" si="6"/>
        <v>687530.91891891882</v>
      </c>
      <c r="L160" s="14">
        <v>6937812</v>
      </c>
    </row>
    <row r="161" spans="1:12" x14ac:dyDescent="0.25">
      <c r="A161" s="12">
        <v>96</v>
      </c>
      <c r="B161" s="27" t="s">
        <v>496</v>
      </c>
      <c r="C161" s="14" t="s">
        <v>497</v>
      </c>
      <c r="D161" s="7"/>
      <c r="E161" s="7" t="s">
        <v>334</v>
      </c>
      <c r="F161" s="7" t="s">
        <v>335</v>
      </c>
      <c r="G161" s="23"/>
      <c r="H161" s="28"/>
      <c r="I161" s="20">
        <v>44702</v>
      </c>
      <c r="J161" s="13">
        <f t="shared" si="5"/>
        <v>159135.13513513512</v>
      </c>
      <c r="K161" s="13">
        <f t="shared" si="6"/>
        <v>17504.864864864863</v>
      </c>
      <c r="L161" s="14">
        <v>176640</v>
      </c>
    </row>
    <row r="162" spans="1:12" x14ac:dyDescent="0.25">
      <c r="A162" s="12">
        <v>97</v>
      </c>
      <c r="B162" s="27" t="s">
        <v>498</v>
      </c>
      <c r="C162" s="14" t="s">
        <v>499</v>
      </c>
      <c r="D162" s="7"/>
      <c r="E162" s="7" t="s">
        <v>500</v>
      </c>
      <c r="F162" s="7" t="s">
        <v>208</v>
      </c>
      <c r="G162" s="23"/>
      <c r="H162" s="28"/>
      <c r="I162" s="20">
        <v>44702</v>
      </c>
      <c r="J162" s="13">
        <f t="shared" si="5"/>
        <v>317967.56756756752</v>
      </c>
      <c r="K162" s="13">
        <f t="shared" si="6"/>
        <v>34976.432432432426</v>
      </c>
      <c r="L162" s="14">
        <v>352944</v>
      </c>
    </row>
    <row r="163" spans="1:12" x14ac:dyDescent="0.25">
      <c r="A163" s="12">
        <v>98</v>
      </c>
      <c r="B163" s="27" t="s">
        <v>501</v>
      </c>
      <c r="C163" s="14" t="s">
        <v>502</v>
      </c>
      <c r="D163" s="7"/>
      <c r="E163" s="7" t="s">
        <v>503</v>
      </c>
      <c r="F163" s="7" t="s">
        <v>504</v>
      </c>
      <c r="G163" s="23"/>
      <c r="H163" s="28"/>
      <c r="I163" s="20">
        <v>44702</v>
      </c>
      <c r="J163" s="13">
        <f t="shared" si="5"/>
        <v>6910248.6486486476</v>
      </c>
      <c r="K163" s="13">
        <f t="shared" si="6"/>
        <v>760127.35135135124</v>
      </c>
      <c r="L163" s="14">
        <f>3324240+4346136</f>
        <v>7670376</v>
      </c>
    </row>
    <row r="164" spans="1:12" x14ac:dyDescent="0.25">
      <c r="A164" s="12">
        <v>99</v>
      </c>
      <c r="B164" s="27" t="s">
        <v>505</v>
      </c>
      <c r="C164" s="14" t="s">
        <v>506</v>
      </c>
      <c r="D164" s="7"/>
      <c r="E164" s="7" t="s">
        <v>334</v>
      </c>
      <c r="F164" s="7" t="s">
        <v>335</v>
      </c>
      <c r="G164" s="23"/>
      <c r="H164" s="28"/>
      <c r="I164" s="20">
        <v>44704</v>
      </c>
      <c r="J164" s="13">
        <f t="shared" si="5"/>
        <v>7697772.9729729723</v>
      </c>
      <c r="K164" s="13">
        <f t="shared" si="6"/>
        <v>846755.02702702698</v>
      </c>
      <c r="L164" s="14">
        <f>2770200+2523960+3250368</f>
        <v>8544528</v>
      </c>
    </row>
    <row r="165" spans="1:12" x14ac:dyDescent="0.25">
      <c r="A165" s="12">
        <v>100</v>
      </c>
      <c r="B165" s="27" t="s">
        <v>507</v>
      </c>
      <c r="C165" s="14" t="s">
        <v>508</v>
      </c>
      <c r="D165" s="15"/>
      <c r="E165" s="15" t="s">
        <v>509</v>
      </c>
      <c r="F165" s="15" t="s">
        <v>308</v>
      </c>
      <c r="G165" s="15"/>
      <c r="H165" s="28"/>
      <c r="I165" s="22">
        <v>44704</v>
      </c>
      <c r="J165" s="13">
        <f t="shared" si="5"/>
        <v>4856778.3783783782</v>
      </c>
      <c r="K165" s="13">
        <f t="shared" si="6"/>
        <v>534245.62162162166</v>
      </c>
      <c r="L165" s="14">
        <f>4949424+441600</f>
        <v>5391024</v>
      </c>
    </row>
    <row r="166" spans="1:12" x14ac:dyDescent="0.25">
      <c r="A166" s="12">
        <v>101</v>
      </c>
      <c r="B166" s="27" t="s">
        <v>510</v>
      </c>
      <c r="C166" s="14" t="s">
        <v>511</v>
      </c>
      <c r="D166" s="7"/>
      <c r="E166" s="7" t="s">
        <v>391</v>
      </c>
      <c r="F166" s="7" t="s">
        <v>217</v>
      </c>
      <c r="G166" s="23"/>
      <c r="H166" s="28"/>
      <c r="I166" s="20">
        <v>44704</v>
      </c>
      <c r="J166" s="13">
        <f t="shared" si="5"/>
        <v>6881859.4594594585</v>
      </c>
      <c r="K166" s="13">
        <f t="shared" si="6"/>
        <v>757004.54054054047</v>
      </c>
      <c r="L166" s="14">
        <v>7638864</v>
      </c>
    </row>
    <row r="167" spans="1:12" x14ac:dyDescent="0.25">
      <c r="A167" s="12">
        <v>102</v>
      </c>
      <c r="B167" s="27" t="s">
        <v>512</v>
      </c>
      <c r="C167" s="14" t="s">
        <v>513</v>
      </c>
      <c r="D167" s="7"/>
      <c r="E167" s="7" t="s">
        <v>514</v>
      </c>
      <c r="F167" s="7" t="s">
        <v>487</v>
      </c>
      <c r="G167" s="23"/>
      <c r="H167" s="28"/>
      <c r="I167" s="20">
        <v>44704</v>
      </c>
      <c r="J167" s="13">
        <f t="shared" si="5"/>
        <v>9855145.9459459446</v>
      </c>
      <c r="K167" s="13">
        <f t="shared" si="6"/>
        <v>1084066.054054054</v>
      </c>
      <c r="L167" s="14">
        <v>10939212</v>
      </c>
    </row>
    <row r="168" spans="1:12" x14ac:dyDescent="0.25">
      <c r="A168" s="12">
        <v>103</v>
      </c>
      <c r="B168" s="27" t="s">
        <v>515</v>
      </c>
      <c r="C168" s="14" t="s">
        <v>516</v>
      </c>
      <c r="D168" s="7"/>
      <c r="E168" s="7" t="s">
        <v>517</v>
      </c>
      <c r="F168" s="7" t="s">
        <v>407</v>
      </c>
      <c r="G168" s="23"/>
      <c r="H168" s="28"/>
      <c r="I168" s="20">
        <v>44705</v>
      </c>
      <c r="J168" s="13">
        <f t="shared" si="5"/>
        <v>5390659.4594594594</v>
      </c>
      <c r="K168" s="13">
        <f t="shared" si="6"/>
        <v>592972.54054054059</v>
      </c>
      <c r="L168" s="14">
        <f>2770200+3213432</f>
        <v>5983632</v>
      </c>
    </row>
    <row r="169" spans="1:12" x14ac:dyDescent="0.25">
      <c r="A169" s="12">
        <v>104</v>
      </c>
      <c r="B169" s="27" t="s">
        <v>518</v>
      </c>
      <c r="C169" s="32" t="s">
        <v>519</v>
      </c>
      <c r="D169" s="23"/>
      <c r="E169" s="17" t="s">
        <v>324</v>
      </c>
      <c r="F169" s="17" t="s">
        <v>325</v>
      </c>
      <c r="G169" s="23"/>
      <c r="H169" s="28"/>
      <c r="I169" s="18">
        <v>44705</v>
      </c>
      <c r="J169" s="13">
        <f t="shared" si="5"/>
        <v>7291070.2702702694</v>
      </c>
      <c r="K169" s="13">
        <f t="shared" si="6"/>
        <v>802017.72972972959</v>
      </c>
      <c r="L169" s="14">
        <f>3073896+1805760+3213432</f>
        <v>8093088</v>
      </c>
    </row>
    <row r="170" spans="1:12" x14ac:dyDescent="0.25">
      <c r="A170" s="12">
        <v>105</v>
      </c>
      <c r="B170" s="27" t="s">
        <v>520</v>
      </c>
      <c r="C170" s="14" t="s">
        <v>521</v>
      </c>
      <c r="D170" s="7"/>
      <c r="E170" s="7" t="s">
        <v>522</v>
      </c>
      <c r="F170" s="7" t="s">
        <v>523</v>
      </c>
      <c r="G170" s="23"/>
      <c r="H170" s="28"/>
      <c r="I170" s="20">
        <v>44706</v>
      </c>
      <c r="J170" s="13">
        <f t="shared" si="5"/>
        <v>723745.94594594592</v>
      </c>
      <c r="K170" s="13">
        <f t="shared" si="6"/>
        <v>79612.054054054053</v>
      </c>
      <c r="L170" s="14">
        <v>803358</v>
      </c>
    </row>
    <row r="171" spans="1:12" x14ac:dyDescent="0.25">
      <c r="A171" s="12">
        <v>106</v>
      </c>
      <c r="B171" s="27" t="s">
        <v>524</v>
      </c>
      <c r="C171" s="14" t="s">
        <v>525</v>
      </c>
      <c r="D171" s="7"/>
      <c r="E171" s="7" t="s">
        <v>292</v>
      </c>
      <c r="F171" s="7" t="s">
        <v>293</v>
      </c>
      <c r="G171" s="23"/>
      <c r="H171" s="28"/>
      <c r="I171" s="20">
        <v>44706</v>
      </c>
      <c r="J171" s="13">
        <f t="shared" si="5"/>
        <v>1309459.4594594594</v>
      </c>
      <c r="K171" s="13">
        <f t="shared" si="6"/>
        <v>144040.54054054053</v>
      </c>
      <c r="L171" s="14">
        <v>1453500</v>
      </c>
    </row>
    <row r="172" spans="1:12" x14ac:dyDescent="0.25">
      <c r="A172" s="12">
        <v>107</v>
      </c>
      <c r="B172" s="27" t="s">
        <v>526</v>
      </c>
      <c r="C172" s="14" t="s">
        <v>527</v>
      </c>
      <c r="D172" s="7"/>
      <c r="E172" s="7" t="s">
        <v>328</v>
      </c>
      <c r="F172" s="7" t="s">
        <v>256</v>
      </c>
      <c r="G172" s="23"/>
      <c r="H172" s="28"/>
      <c r="I172" s="20">
        <v>44706</v>
      </c>
      <c r="J172" s="13">
        <f t="shared" si="5"/>
        <v>27229208.108108107</v>
      </c>
      <c r="K172" s="13">
        <f t="shared" si="6"/>
        <v>2995212.8918918916</v>
      </c>
      <c r="L172" s="14">
        <f>7556490+9880380+12787551</f>
        <v>30224421</v>
      </c>
    </row>
    <row r="173" spans="1:12" x14ac:dyDescent="0.25">
      <c r="A173" s="12">
        <v>108</v>
      </c>
      <c r="B173" s="27" t="s">
        <v>528</v>
      </c>
      <c r="C173" s="14" t="s">
        <v>529</v>
      </c>
      <c r="D173" s="7"/>
      <c r="E173" s="7" t="s">
        <v>530</v>
      </c>
      <c r="F173" s="7" t="s">
        <v>305</v>
      </c>
      <c r="G173" s="23"/>
      <c r="H173" s="28"/>
      <c r="I173" s="20">
        <v>44706</v>
      </c>
      <c r="J173" s="13">
        <f t="shared" si="5"/>
        <v>2210059.4594594594</v>
      </c>
      <c r="K173" s="13">
        <f t="shared" si="6"/>
        <v>243106.54054054053</v>
      </c>
      <c r="L173" s="14">
        <v>2453166</v>
      </c>
    </row>
    <row r="174" spans="1:12" x14ac:dyDescent="0.25">
      <c r="A174" s="12">
        <v>109</v>
      </c>
      <c r="B174" s="27" t="s">
        <v>531</v>
      </c>
      <c r="C174" s="14" t="s">
        <v>532</v>
      </c>
      <c r="D174" s="7"/>
      <c r="E174" s="7" t="s">
        <v>533</v>
      </c>
      <c r="F174" s="7" t="s">
        <v>352</v>
      </c>
      <c r="G174" s="23"/>
      <c r="H174" s="28"/>
      <c r="I174" s="20">
        <v>44706</v>
      </c>
      <c r="J174" s="13">
        <f t="shared" si="5"/>
        <v>2085275.6756756755</v>
      </c>
      <c r="K174" s="13">
        <f t="shared" si="6"/>
        <v>229380.32432432432</v>
      </c>
      <c r="L174" s="14">
        <v>2314656</v>
      </c>
    </row>
    <row r="175" spans="1:12" x14ac:dyDescent="0.25">
      <c r="A175" s="12">
        <v>110</v>
      </c>
      <c r="B175" s="27" t="s">
        <v>534</v>
      </c>
      <c r="C175" s="14" t="s">
        <v>535</v>
      </c>
      <c r="D175" s="7"/>
      <c r="E175" s="7" t="s">
        <v>286</v>
      </c>
      <c r="F175" s="7" t="s">
        <v>308</v>
      </c>
      <c r="G175" s="23"/>
      <c r="H175" s="28"/>
      <c r="I175" s="20">
        <v>44706</v>
      </c>
      <c r="J175" s="13">
        <f t="shared" si="5"/>
        <v>15643264.864864863</v>
      </c>
      <c r="K175" s="13">
        <f t="shared" si="6"/>
        <v>1720759.1351351349</v>
      </c>
      <c r="L175" s="14">
        <f>11761038+2672730+2930256</f>
        <v>17364024</v>
      </c>
    </row>
    <row r="176" spans="1:12" x14ac:dyDescent="0.25">
      <c r="A176" s="12">
        <v>111</v>
      </c>
      <c r="B176" s="27" t="s">
        <v>536</v>
      </c>
      <c r="C176" s="14" t="s">
        <v>537</v>
      </c>
      <c r="D176" s="7"/>
      <c r="E176" s="7" t="s">
        <v>538</v>
      </c>
      <c r="F176" s="7" t="s">
        <v>455</v>
      </c>
      <c r="G176" s="23"/>
      <c r="H176" s="28"/>
      <c r="I176" s="20">
        <v>44704</v>
      </c>
      <c r="J176" s="13">
        <f t="shared" si="5"/>
        <v>1348240.5405405404</v>
      </c>
      <c r="K176" s="13">
        <f t="shared" si="6"/>
        <v>148306.45945945944</v>
      </c>
      <c r="L176" s="14">
        <v>1496547</v>
      </c>
    </row>
    <row r="177" spans="1:12" x14ac:dyDescent="0.25">
      <c r="A177" s="12">
        <v>112</v>
      </c>
      <c r="B177" s="27" t="s">
        <v>539</v>
      </c>
      <c r="C177" s="14" t="s">
        <v>540</v>
      </c>
      <c r="D177" s="7"/>
      <c r="E177" s="7" t="s">
        <v>541</v>
      </c>
      <c r="F177" s="7" t="s">
        <v>542</v>
      </c>
      <c r="G177" s="23"/>
      <c r="H177" s="28"/>
      <c r="I177" s="20">
        <v>44706</v>
      </c>
      <c r="J177" s="13">
        <f t="shared" si="5"/>
        <v>846558.55855855846</v>
      </c>
      <c r="K177" s="13">
        <f t="shared" si="6"/>
        <v>93121.441441441435</v>
      </c>
      <c r="L177" s="14">
        <v>939680</v>
      </c>
    </row>
    <row r="178" spans="1:12" x14ac:dyDescent="0.25">
      <c r="A178" s="12">
        <v>113</v>
      </c>
      <c r="B178" s="27" t="s">
        <v>543</v>
      </c>
      <c r="C178" s="14" t="s">
        <v>544</v>
      </c>
      <c r="D178" s="7"/>
      <c r="E178" s="7" t="s">
        <v>545</v>
      </c>
      <c r="F178" s="7" t="s">
        <v>318</v>
      </c>
      <c r="G178" s="23"/>
      <c r="H178" s="28"/>
      <c r="I178" s="20">
        <v>44709</v>
      </c>
      <c r="J178" s="13">
        <f t="shared" si="5"/>
        <v>340151.3513513513</v>
      </c>
      <c r="K178" s="13">
        <f t="shared" si="6"/>
        <v>37416.648648648646</v>
      </c>
      <c r="L178" s="14">
        <v>377568</v>
      </c>
    </row>
    <row r="179" spans="1:12" x14ac:dyDescent="0.25">
      <c r="A179" s="12">
        <v>114</v>
      </c>
      <c r="B179" s="27" t="s">
        <v>546</v>
      </c>
      <c r="C179" s="14" t="s">
        <v>547</v>
      </c>
      <c r="D179" s="7"/>
      <c r="E179" s="7" t="s">
        <v>548</v>
      </c>
      <c r="F179" s="7" t="s">
        <v>549</v>
      </c>
      <c r="G179" s="23"/>
      <c r="H179" s="28"/>
      <c r="I179" s="20">
        <v>44705</v>
      </c>
      <c r="J179" s="13">
        <f t="shared" si="5"/>
        <v>34810.810810810806</v>
      </c>
      <c r="K179" s="13">
        <f t="shared" si="6"/>
        <v>3829.1891891891887</v>
      </c>
      <c r="L179" s="14">
        <v>38640</v>
      </c>
    </row>
    <row r="180" spans="1:12" x14ac:dyDescent="0.25">
      <c r="A180" s="12">
        <v>115</v>
      </c>
      <c r="B180" s="27" t="s">
        <v>550</v>
      </c>
      <c r="C180" s="32" t="s">
        <v>551</v>
      </c>
      <c r="D180" s="23"/>
      <c r="E180" s="17" t="s">
        <v>552</v>
      </c>
      <c r="F180" s="17" t="s">
        <v>270</v>
      </c>
      <c r="G180" s="23"/>
      <c r="H180" s="28"/>
      <c r="I180" s="18">
        <v>44706</v>
      </c>
      <c r="J180" s="13">
        <f t="shared" si="5"/>
        <v>5265875.6756756753</v>
      </c>
      <c r="K180" s="13">
        <f t="shared" si="6"/>
        <v>579246.32432432426</v>
      </c>
      <c r="L180" s="14">
        <v>5845122</v>
      </c>
    </row>
    <row r="181" spans="1:12" x14ac:dyDescent="0.25">
      <c r="A181" s="12">
        <v>116</v>
      </c>
      <c r="B181" s="27" t="s">
        <v>553</v>
      </c>
      <c r="C181" s="14" t="s">
        <v>554</v>
      </c>
      <c r="D181" s="7"/>
      <c r="E181" s="7" t="s">
        <v>555</v>
      </c>
      <c r="F181" s="7" t="s">
        <v>270</v>
      </c>
      <c r="G181" s="23"/>
      <c r="H181" s="28"/>
      <c r="I181" s="20">
        <v>44708</v>
      </c>
      <c r="J181" s="13">
        <f t="shared" si="5"/>
        <v>10262075.675675675</v>
      </c>
      <c r="K181" s="13">
        <f t="shared" si="6"/>
        <v>1128828.3243243243</v>
      </c>
      <c r="L181" s="14">
        <f>2700000+2449575+6241329</f>
        <v>11390904</v>
      </c>
    </row>
    <row r="182" spans="1:12" x14ac:dyDescent="0.25">
      <c r="A182" s="12">
        <v>117</v>
      </c>
      <c r="B182" s="27" t="s">
        <v>556</v>
      </c>
      <c r="C182" s="14" t="s">
        <v>557</v>
      </c>
      <c r="D182" s="7"/>
      <c r="E182" s="7" t="s">
        <v>279</v>
      </c>
      <c r="F182" s="7" t="s">
        <v>270</v>
      </c>
      <c r="G182" s="23"/>
      <c r="H182" s="28"/>
      <c r="I182" s="20">
        <v>44708</v>
      </c>
      <c r="J182" s="13">
        <f t="shared" si="5"/>
        <v>8687724.3243243229</v>
      </c>
      <c r="K182" s="13">
        <f t="shared" si="6"/>
        <v>955649.67567567551</v>
      </c>
      <c r="L182" s="14">
        <f>3521232+6122142</f>
        <v>9643374</v>
      </c>
    </row>
    <row r="183" spans="1:12" x14ac:dyDescent="0.25">
      <c r="A183" s="12">
        <v>118</v>
      </c>
      <c r="B183" s="27" t="s">
        <v>558</v>
      </c>
      <c r="C183" s="14" t="s">
        <v>559</v>
      </c>
      <c r="D183" s="7"/>
      <c r="E183" s="7" t="s">
        <v>560</v>
      </c>
      <c r="F183" s="7" t="s">
        <v>270</v>
      </c>
      <c r="G183" s="23"/>
      <c r="H183" s="28"/>
      <c r="I183" s="20">
        <v>44708</v>
      </c>
      <c r="J183" s="13">
        <f t="shared" si="5"/>
        <v>15672381.081081079</v>
      </c>
      <c r="K183" s="13">
        <f t="shared" si="6"/>
        <v>1723961.9189189188</v>
      </c>
      <c r="L183" s="14">
        <f>6758775+10637568</f>
        <v>17396343</v>
      </c>
    </row>
    <row r="184" spans="1:12" x14ac:dyDescent="0.25">
      <c r="A184" s="12">
        <v>119</v>
      </c>
      <c r="B184" s="27" t="s">
        <v>561</v>
      </c>
      <c r="C184" s="14" t="s">
        <v>562</v>
      </c>
      <c r="D184" s="7"/>
      <c r="E184" s="7" t="s">
        <v>276</v>
      </c>
      <c r="F184" s="7" t="s">
        <v>270</v>
      </c>
      <c r="G184" s="23"/>
      <c r="H184" s="28"/>
      <c r="I184" s="20">
        <v>44708</v>
      </c>
      <c r="J184" s="13">
        <f t="shared" si="5"/>
        <v>28779145.945945945</v>
      </c>
      <c r="K184" s="13">
        <f t="shared" si="6"/>
        <v>3165706.054054054</v>
      </c>
      <c r="L184" s="14">
        <f>15426936+16517916</f>
        <v>31944852</v>
      </c>
    </row>
    <row r="185" spans="1:12" x14ac:dyDescent="0.25">
      <c r="A185" s="12">
        <v>120</v>
      </c>
      <c r="B185" s="27" t="s">
        <v>563</v>
      </c>
      <c r="C185" s="14" t="s">
        <v>564</v>
      </c>
      <c r="D185" s="15"/>
      <c r="E185" s="15" t="s">
        <v>565</v>
      </c>
      <c r="F185" s="15" t="s">
        <v>491</v>
      </c>
      <c r="G185" s="15"/>
      <c r="H185" s="28"/>
      <c r="I185" s="22">
        <v>44706</v>
      </c>
      <c r="J185" s="13">
        <f t="shared" si="5"/>
        <v>5909651.3513513505</v>
      </c>
      <c r="K185" s="13">
        <f t="shared" si="6"/>
        <v>650061.64864864852</v>
      </c>
      <c r="L185" s="14">
        <f>5499873+1059840</f>
        <v>6559713</v>
      </c>
    </row>
    <row r="186" spans="1:12" x14ac:dyDescent="0.25">
      <c r="A186" s="12">
        <v>121</v>
      </c>
      <c r="B186" s="27" t="s">
        <v>566</v>
      </c>
      <c r="C186" s="14" t="s">
        <v>567</v>
      </c>
      <c r="D186" s="15"/>
      <c r="E186" s="15" t="s">
        <v>568</v>
      </c>
      <c r="F186" s="15" t="s">
        <v>165</v>
      </c>
      <c r="G186" s="15"/>
      <c r="H186" s="28"/>
      <c r="I186" s="22">
        <v>44707</v>
      </c>
      <c r="J186" s="13">
        <f t="shared" si="5"/>
        <v>1464129.7297297297</v>
      </c>
      <c r="K186" s="13">
        <f t="shared" si="6"/>
        <v>161054.27027027027</v>
      </c>
      <c r="L186" s="14">
        <v>1625184</v>
      </c>
    </row>
    <row r="187" spans="1:12" x14ac:dyDescent="0.25">
      <c r="A187" s="12">
        <v>122</v>
      </c>
      <c r="B187" s="27" t="s">
        <v>569</v>
      </c>
      <c r="C187" s="32" t="s">
        <v>570</v>
      </c>
      <c r="D187" s="23"/>
      <c r="E187" s="17" t="s">
        <v>432</v>
      </c>
      <c r="F187" s="17" t="s">
        <v>283</v>
      </c>
      <c r="G187" s="23"/>
      <c r="H187" s="28"/>
      <c r="I187" s="18">
        <v>44703</v>
      </c>
      <c r="J187" s="13">
        <f t="shared" si="5"/>
        <v>731968.4684684684</v>
      </c>
      <c r="K187" s="13">
        <f t="shared" si="6"/>
        <v>80516.531531531524</v>
      </c>
      <c r="L187" s="14">
        <f>234583+577902</f>
        <v>812485</v>
      </c>
    </row>
    <row r="188" spans="1:12" x14ac:dyDescent="0.25">
      <c r="A188" s="12">
        <v>123</v>
      </c>
      <c r="B188" s="27" t="s">
        <v>571</v>
      </c>
      <c r="C188" s="14" t="s">
        <v>572</v>
      </c>
      <c r="D188" s="7"/>
      <c r="E188" s="7" t="s">
        <v>573</v>
      </c>
      <c r="F188" s="7" t="s">
        <v>270</v>
      </c>
      <c r="G188" s="23"/>
      <c r="H188" s="28"/>
      <c r="I188" s="20">
        <v>44708</v>
      </c>
      <c r="J188" s="13">
        <f t="shared" si="5"/>
        <v>29310324.324324321</v>
      </c>
      <c r="K188" s="13">
        <f t="shared" si="6"/>
        <v>3224135.6756756753</v>
      </c>
      <c r="L188" s="14">
        <f>2449575+15700365+14384520</f>
        <v>32534460</v>
      </c>
    </row>
    <row r="189" spans="1:12" x14ac:dyDescent="0.25">
      <c r="A189" s="12">
        <v>124</v>
      </c>
      <c r="B189" s="27" t="s">
        <v>574</v>
      </c>
      <c r="C189" s="14" t="s">
        <v>575</v>
      </c>
      <c r="D189" s="7"/>
      <c r="E189" s="7" t="s">
        <v>576</v>
      </c>
      <c r="F189" s="7" t="s">
        <v>199</v>
      </c>
      <c r="G189" s="7"/>
      <c r="H189" s="28"/>
      <c r="I189" s="20">
        <v>44704</v>
      </c>
      <c r="J189" s="13">
        <f t="shared" si="5"/>
        <v>90509.009009008994</v>
      </c>
      <c r="K189" s="13">
        <f t="shared" si="6"/>
        <v>9955.9909909909893</v>
      </c>
      <c r="L189" s="14">
        <v>100465</v>
      </c>
    </row>
    <row r="190" spans="1:12" x14ac:dyDescent="0.25">
      <c r="A190" s="12">
        <v>125</v>
      </c>
      <c r="B190" s="27" t="s">
        <v>577</v>
      </c>
      <c r="C190" s="14" t="s">
        <v>578</v>
      </c>
      <c r="D190" s="7"/>
      <c r="E190" s="7" t="s">
        <v>579</v>
      </c>
      <c r="F190" s="7" t="s">
        <v>297</v>
      </c>
      <c r="G190" s="7"/>
      <c r="H190" s="28"/>
      <c r="I190" s="20">
        <v>44704</v>
      </c>
      <c r="J190" s="13">
        <f t="shared" si="5"/>
        <v>366756.75675675675</v>
      </c>
      <c r="K190" s="13">
        <f t="shared" si="6"/>
        <v>40343.24324324324</v>
      </c>
      <c r="L190" s="14">
        <v>407100</v>
      </c>
    </row>
    <row r="191" spans="1:12" x14ac:dyDescent="0.25">
      <c r="A191" s="12">
        <v>126</v>
      </c>
      <c r="B191" s="27" t="s">
        <v>580</v>
      </c>
      <c r="C191" s="14" t="s">
        <v>581</v>
      </c>
      <c r="D191" s="7"/>
      <c r="E191" s="7" t="s">
        <v>582</v>
      </c>
      <c r="F191" s="7" t="s">
        <v>455</v>
      </c>
      <c r="G191" s="7"/>
      <c r="H191" s="28"/>
      <c r="I191" s="20">
        <v>44704</v>
      </c>
      <c r="J191" s="13">
        <f t="shared" si="5"/>
        <v>1322931.5315315314</v>
      </c>
      <c r="K191" s="13">
        <f t="shared" si="6"/>
        <v>145522.46846846846</v>
      </c>
      <c r="L191" s="14">
        <v>1468454</v>
      </c>
    </row>
    <row r="192" spans="1:12" x14ac:dyDescent="0.25">
      <c r="A192" s="12">
        <v>127</v>
      </c>
      <c r="B192" s="27" t="s">
        <v>583</v>
      </c>
      <c r="C192" s="14" t="s">
        <v>584</v>
      </c>
      <c r="D192" s="7"/>
      <c r="E192" s="7" t="s">
        <v>585</v>
      </c>
      <c r="F192" s="7" t="s">
        <v>504</v>
      </c>
      <c r="G192" s="7"/>
      <c r="H192" s="28"/>
      <c r="I192" s="20">
        <v>44705</v>
      </c>
      <c r="J192" s="13">
        <f t="shared" si="5"/>
        <v>4085975.6756756753</v>
      </c>
      <c r="K192" s="13">
        <f t="shared" si="6"/>
        <v>449457.32432432426</v>
      </c>
      <c r="L192" s="14">
        <f>2301831+1145016+1088586</f>
        <v>4535433</v>
      </c>
    </row>
    <row r="193" spans="1:12" x14ac:dyDescent="0.25">
      <c r="A193" s="12">
        <v>128</v>
      </c>
      <c r="B193" s="27" t="s">
        <v>586</v>
      </c>
      <c r="C193" s="14" t="s">
        <v>587</v>
      </c>
      <c r="D193" s="7"/>
      <c r="E193" s="7" t="s">
        <v>588</v>
      </c>
      <c r="F193" s="7" t="s">
        <v>589</v>
      </c>
      <c r="G193" s="7"/>
      <c r="H193" s="28"/>
      <c r="I193" s="20">
        <v>44705</v>
      </c>
      <c r="J193" s="13">
        <f t="shared" si="5"/>
        <v>109405.4054054054</v>
      </c>
      <c r="K193" s="13">
        <f t="shared" si="6"/>
        <v>12034.594594594593</v>
      </c>
      <c r="L193" s="14">
        <v>121440</v>
      </c>
    </row>
    <row r="194" spans="1:12" x14ac:dyDescent="0.25">
      <c r="A194" s="12">
        <v>129</v>
      </c>
      <c r="B194" s="27" t="s">
        <v>590</v>
      </c>
      <c r="C194" s="32" t="s">
        <v>591</v>
      </c>
      <c r="D194" s="23"/>
      <c r="E194" s="17" t="s">
        <v>494</v>
      </c>
      <c r="F194" s="17" t="s">
        <v>495</v>
      </c>
      <c r="G194" s="17"/>
      <c r="H194" s="28"/>
      <c r="I194" s="18">
        <v>44708</v>
      </c>
      <c r="J194" s="13">
        <f t="shared" si="5"/>
        <v>4573864.8648648644</v>
      </c>
      <c r="K194" s="13">
        <f t="shared" si="6"/>
        <v>503125.13513513509</v>
      </c>
      <c r="L194" s="14">
        <f>3324240+1752750</f>
        <v>5076990</v>
      </c>
    </row>
    <row r="195" spans="1:12" x14ac:dyDescent="0.25">
      <c r="A195" s="12">
        <v>130</v>
      </c>
      <c r="B195" s="27" t="s">
        <v>592</v>
      </c>
      <c r="C195" s="14" t="s">
        <v>593</v>
      </c>
      <c r="D195" s="7"/>
      <c r="E195" s="7" t="s">
        <v>594</v>
      </c>
      <c r="F195" s="7" t="s">
        <v>595</v>
      </c>
      <c r="G195" s="7"/>
      <c r="H195" s="28"/>
      <c r="I195" s="20">
        <v>44708</v>
      </c>
      <c r="J195" s="13">
        <f t="shared" si="5"/>
        <v>2324510.8108108104</v>
      </c>
      <c r="K195" s="13">
        <f t="shared" si="6"/>
        <v>255696.18918918914</v>
      </c>
      <c r="L195" s="14">
        <f>124989+1277370+1177848</f>
        <v>2580207</v>
      </c>
    </row>
    <row r="196" spans="1:12" x14ac:dyDescent="0.25">
      <c r="A196" s="12">
        <v>131</v>
      </c>
      <c r="B196" s="27" t="s">
        <v>596</v>
      </c>
      <c r="C196" s="14" t="s">
        <v>597</v>
      </c>
      <c r="D196" s="7"/>
      <c r="E196" s="7" t="s">
        <v>598</v>
      </c>
      <c r="F196" s="7" t="s">
        <v>171</v>
      </c>
      <c r="G196" s="7"/>
      <c r="H196" s="28"/>
      <c r="I196" s="20">
        <v>44708</v>
      </c>
      <c r="J196" s="13">
        <f t="shared" si="5"/>
        <v>1131372.9729729728</v>
      </c>
      <c r="K196" s="13">
        <f t="shared" si="6"/>
        <v>124451.02702702701</v>
      </c>
      <c r="L196" s="14">
        <v>1255824</v>
      </c>
    </row>
    <row r="197" spans="1:12" x14ac:dyDescent="0.25">
      <c r="A197" s="12">
        <v>132</v>
      </c>
      <c r="B197" s="27" t="s">
        <v>599</v>
      </c>
      <c r="C197" s="14" t="s">
        <v>600</v>
      </c>
      <c r="D197" s="7"/>
      <c r="E197" s="7" t="s">
        <v>601</v>
      </c>
      <c r="F197" s="7" t="s">
        <v>373</v>
      </c>
      <c r="G197" s="7"/>
      <c r="H197" s="28"/>
      <c r="I197" s="20">
        <v>44708</v>
      </c>
      <c r="J197" s="13">
        <f t="shared" si="5"/>
        <v>1857891.8918918918</v>
      </c>
      <c r="K197" s="13">
        <f t="shared" si="6"/>
        <v>204368.10810810811</v>
      </c>
      <c r="L197" s="14">
        <v>2062260</v>
      </c>
    </row>
    <row r="198" spans="1:12" x14ac:dyDescent="0.25">
      <c r="A198" s="12">
        <v>133</v>
      </c>
      <c r="B198" s="27" t="s">
        <v>602</v>
      </c>
      <c r="C198" s="14" t="s">
        <v>603</v>
      </c>
      <c r="D198" s="7"/>
      <c r="E198" s="7" t="s">
        <v>286</v>
      </c>
      <c r="F198" s="7" t="s">
        <v>265</v>
      </c>
      <c r="G198" s="7"/>
      <c r="H198" s="28"/>
      <c r="I198" s="20">
        <v>44711</v>
      </c>
      <c r="J198" s="13">
        <f t="shared" si="5"/>
        <v>1602778.3783783782</v>
      </c>
      <c r="K198" s="13">
        <f t="shared" si="6"/>
        <v>176305.6216216216</v>
      </c>
      <c r="L198" s="14">
        <v>1779084</v>
      </c>
    </row>
    <row r="199" spans="1:12" x14ac:dyDescent="0.25">
      <c r="A199" s="12">
        <v>134</v>
      </c>
      <c r="B199" s="27" t="s">
        <v>604</v>
      </c>
      <c r="C199" s="14" t="s">
        <v>605</v>
      </c>
      <c r="D199" s="7"/>
      <c r="E199" s="7" t="s">
        <v>514</v>
      </c>
      <c r="F199" s="7" t="s">
        <v>487</v>
      </c>
      <c r="G199" s="7"/>
      <c r="H199" s="28"/>
      <c r="I199" s="20">
        <v>44708</v>
      </c>
      <c r="J199" s="13">
        <f t="shared" si="5"/>
        <v>687697.29729729728</v>
      </c>
      <c r="K199" s="13">
        <f t="shared" si="6"/>
        <v>75646.702702702707</v>
      </c>
      <c r="L199" s="14">
        <v>763344</v>
      </c>
    </row>
    <row r="200" spans="1:12" x14ac:dyDescent="0.25">
      <c r="A200" s="12">
        <v>135</v>
      </c>
      <c r="B200" s="27" t="s">
        <v>606</v>
      </c>
      <c r="C200" s="14" t="s">
        <v>607</v>
      </c>
      <c r="D200" s="7"/>
      <c r="E200" s="7" t="s">
        <v>608</v>
      </c>
      <c r="F200" s="7" t="s">
        <v>455</v>
      </c>
      <c r="G200" s="7"/>
      <c r="H200" s="28"/>
      <c r="I200" s="20">
        <v>44708</v>
      </c>
      <c r="J200" s="13">
        <f t="shared" si="5"/>
        <v>668981.08108108107</v>
      </c>
      <c r="K200" s="13">
        <f t="shared" si="6"/>
        <v>73587.91891891892</v>
      </c>
      <c r="L200" s="14">
        <v>742569</v>
      </c>
    </row>
    <row r="201" spans="1:12" x14ac:dyDescent="0.25">
      <c r="A201" s="12">
        <v>136</v>
      </c>
      <c r="B201" s="27" t="s">
        <v>609</v>
      </c>
      <c r="C201" s="14" t="s">
        <v>610</v>
      </c>
      <c r="D201" s="7"/>
      <c r="E201" s="7" t="s">
        <v>611</v>
      </c>
      <c r="F201" s="7" t="s">
        <v>612</v>
      </c>
      <c r="G201" s="7"/>
      <c r="H201" s="28"/>
      <c r="I201" s="20">
        <v>44709</v>
      </c>
      <c r="J201" s="13">
        <f t="shared" si="5"/>
        <v>4972972.9729729723</v>
      </c>
      <c r="K201" s="13">
        <f t="shared" si="6"/>
        <v>547027.02702702698</v>
      </c>
      <c r="L201" s="14">
        <v>5520000</v>
      </c>
    </row>
    <row r="202" spans="1:12" x14ac:dyDescent="0.25">
      <c r="A202" s="12">
        <v>137</v>
      </c>
      <c r="B202" s="27" t="s">
        <v>613</v>
      </c>
      <c r="C202" s="14" t="s">
        <v>614</v>
      </c>
      <c r="D202" s="7"/>
      <c r="E202" s="7" t="s">
        <v>286</v>
      </c>
      <c r="F202" s="7" t="s">
        <v>311</v>
      </c>
      <c r="G202" s="7"/>
      <c r="H202" s="28"/>
      <c r="I202" s="20">
        <v>44709</v>
      </c>
      <c r="J202" s="13">
        <f t="shared" si="5"/>
        <v>8931616.2162162159</v>
      </c>
      <c r="K202" s="13">
        <f t="shared" si="6"/>
        <v>982477.78378378379</v>
      </c>
      <c r="L202" s="14">
        <f>1752750+6919344+1242000</f>
        <v>9914094</v>
      </c>
    </row>
    <row r="203" spans="1:12" x14ac:dyDescent="0.25">
      <c r="A203" s="12">
        <v>138</v>
      </c>
      <c r="B203" s="27" t="s">
        <v>615</v>
      </c>
      <c r="C203" s="14" t="s">
        <v>616</v>
      </c>
      <c r="D203" s="7"/>
      <c r="E203" s="7" t="s">
        <v>617</v>
      </c>
      <c r="F203" s="7" t="s">
        <v>618</v>
      </c>
      <c r="G203" s="7"/>
      <c r="H203" s="28"/>
      <c r="I203" s="20">
        <v>44709</v>
      </c>
      <c r="J203" s="13">
        <f t="shared" si="5"/>
        <v>592245.04504504497</v>
      </c>
      <c r="K203" s="13">
        <f t="shared" si="6"/>
        <v>65146.954954954948</v>
      </c>
      <c r="L203" s="14">
        <f>479142+178250</f>
        <v>657392</v>
      </c>
    </row>
    <row r="204" spans="1:12" x14ac:dyDescent="0.25">
      <c r="A204" s="12">
        <v>139</v>
      </c>
      <c r="B204" s="27" t="s">
        <v>619</v>
      </c>
      <c r="C204" s="14" t="s">
        <v>620</v>
      </c>
      <c r="D204" s="7"/>
      <c r="E204" s="7" t="s">
        <v>342</v>
      </c>
      <c r="F204" s="7" t="s">
        <v>208</v>
      </c>
      <c r="G204" s="7"/>
      <c r="H204" s="28"/>
      <c r="I204" s="20">
        <v>44709</v>
      </c>
      <c r="J204" s="13">
        <f t="shared" si="5"/>
        <v>20764021.62162162</v>
      </c>
      <c r="K204" s="13">
        <f t="shared" si="6"/>
        <v>2284042.3783783782</v>
      </c>
      <c r="L204" s="14">
        <f>13296960+3250368+6500736</f>
        <v>23048064</v>
      </c>
    </row>
    <row r="205" spans="1:12" x14ac:dyDescent="0.25">
      <c r="A205" s="12">
        <v>140</v>
      </c>
      <c r="B205" s="27" t="s">
        <v>621</v>
      </c>
      <c r="C205" s="32" t="s">
        <v>622</v>
      </c>
      <c r="D205" s="23"/>
      <c r="E205" s="17" t="s">
        <v>623</v>
      </c>
      <c r="F205" s="17" t="s">
        <v>624</v>
      </c>
      <c r="G205" s="17"/>
      <c r="H205" s="28"/>
      <c r="I205" s="18">
        <v>44709</v>
      </c>
      <c r="J205" s="13">
        <f t="shared" si="5"/>
        <v>1367837.8378378376</v>
      </c>
      <c r="K205" s="13">
        <f t="shared" si="6"/>
        <v>150462.16216216213</v>
      </c>
      <c r="L205" s="14">
        <v>1518300</v>
      </c>
    </row>
    <row r="206" spans="1:12" x14ac:dyDescent="0.25">
      <c r="A206" s="12">
        <v>141</v>
      </c>
      <c r="B206" s="27" t="s">
        <v>625</v>
      </c>
      <c r="C206" s="14" t="s">
        <v>626</v>
      </c>
      <c r="D206" s="7"/>
      <c r="E206" s="7" t="s">
        <v>445</v>
      </c>
      <c r="F206" s="7" t="s">
        <v>366</v>
      </c>
      <c r="G206" s="7"/>
      <c r="H206" s="28"/>
      <c r="I206" s="20">
        <v>44709</v>
      </c>
      <c r="J206" s="13">
        <f t="shared" si="5"/>
        <v>1336572.9729729728</v>
      </c>
      <c r="K206" s="13">
        <f t="shared" si="6"/>
        <v>147023.02702702701</v>
      </c>
      <c r="L206" s="14">
        <v>1483596</v>
      </c>
    </row>
    <row r="207" spans="1:12" x14ac:dyDescent="0.25">
      <c r="A207" s="12">
        <v>142</v>
      </c>
      <c r="B207" s="27" t="s">
        <v>627</v>
      </c>
      <c r="C207" s="14" t="s">
        <v>628</v>
      </c>
      <c r="D207" s="7"/>
      <c r="E207" s="7" t="s">
        <v>629</v>
      </c>
      <c r="F207" s="7" t="s">
        <v>542</v>
      </c>
      <c r="G207" s="7"/>
      <c r="H207" s="28"/>
      <c r="I207" s="20">
        <v>44711</v>
      </c>
      <c r="J207" s="13">
        <f t="shared" si="5"/>
        <v>820799.99999999988</v>
      </c>
      <c r="K207" s="13">
        <f t="shared" si="6"/>
        <v>90287.999999999985</v>
      </c>
      <c r="L207" s="14">
        <v>911088</v>
      </c>
    </row>
    <row r="208" spans="1:12" x14ac:dyDescent="0.25">
      <c r="A208" s="12">
        <v>143</v>
      </c>
      <c r="B208" s="27" t="s">
        <v>630</v>
      </c>
      <c r="C208" s="14" t="s">
        <v>631</v>
      </c>
      <c r="D208" s="7"/>
      <c r="E208" s="7" t="s">
        <v>286</v>
      </c>
      <c r="F208" s="7" t="s">
        <v>314</v>
      </c>
      <c r="G208" s="7"/>
      <c r="H208" s="28"/>
      <c r="I208" s="20">
        <v>44711</v>
      </c>
      <c r="J208" s="13">
        <f t="shared" si="5"/>
        <v>14801205.405405404</v>
      </c>
      <c r="K208" s="13">
        <f t="shared" si="6"/>
        <v>1628132.5945945946</v>
      </c>
      <c r="L208" s="14">
        <f>1277370+6648480+8503488</f>
        <v>16429338</v>
      </c>
    </row>
    <row r="209" spans="1:12" x14ac:dyDescent="0.25">
      <c r="A209" s="12">
        <v>144</v>
      </c>
      <c r="B209" s="27" t="s">
        <v>632</v>
      </c>
      <c r="C209" s="14" t="s">
        <v>633</v>
      </c>
      <c r="D209" s="7"/>
      <c r="E209" s="7" t="s">
        <v>634</v>
      </c>
      <c r="F209" s="7" t="s">
        <v>199</v>
      </c>
      <c r="G209" s="7"/>
      <c r="H209" s="28"/>
      <c r="I209" s="20">
        <v>44711</v>
      </c>
      <c r="J209" s="13">
        <f t="shared" si="5"/>
        <v>949743.2432432432</v>
      </c>
      <c r="K209" s="13">
        <f t="shared" si="6"/>
        <v>104471.75675675675</v>
      </c>
      <c r="L209" s="14">
        <v>1054215</v>
      </c>
    </row>
    <row r="210" spans="1:12" x14ac:dyDescent="0.25">
      <c r="A210" s="12">
        <v>145</v>
      </c>
      <c r="B210" s="27" t="s">
        <v>635</v>
      </c>
      <c r="C210" s="32" t="s">
        <v>636</v>
      </c>
      <c r="D210" s="23"/>
      <c r="E210" s="17" t="s">
        <v>637</v>
      </c>
      <c r="F210" s="17" t="s">
        <v>495</v>
      </c>
      <c r="G210" s="17"/>
      <c r="H210" s="28"/>
      <c r="I210" s="18">
        <v>44708</v>
      </c>
      <c r="J210" s="13">
        <f t="shared" si="5"/>
        <v>882827.02702702698</v>
      </c>
      <c r="K210" s="13">
        <f t="shared" si="6"/>
        <v>97110.972972972973</v>
      </c>
      <c r="L210" s="14">
        <v>979938</v>
      </c>
    </row>
    <row r="211" spans="1:12" x14ac:dyDescent="0.25">
      <c r="A211" s="12">
        <v>146</v>
      </c>
      <c r="B211" s="27" t="s">
        <v>638</v>
      </c>
      <c r="C211" s="14" t="s">
        <v>639</v>
      </c>
      <c r="D211" s="7"/>
      <c r="E211" s="7" t="s">
        <v>640</v>
      </c>
      <c r="F211" s="7" t="s">
        <v>641</v>
      </c>
      <c r="G211" s="7"/>
      <c r="H211" s="28"/>
      <c r="I211" s="20">
        <v>44712</v>
      </c>
      <c r="J211" s="13">
        <f t="shared" si="5"/>
        <v>3057202.7027027025</v>
      </c>
      <c r="K211" s="13">
        <f t="shared" si="6"/>
        <v>336292.29729729728</v>
      </c>
      <c r="L211" s="14">
        <v>3393495</v>
      </c>
    </row>
    <row r="212" spans="1:12" x14ac:dyDescent="0.25">
      <c r="A212" s="12">
        <v>147</v>
      </c>
      <c r="B212" s="27" t="s">
        <v>642</v>
      </c>
      <c r="C212" s="14" t="s">
        <v>643</v>
      </c>
      <c r="D212" s="7"/>
      <c r="E212" s="7" t="s">
        <v>286</v>
      </c>
      <c r="F212" s="7" t="s">
        <v>311</v>
      </c>
      <c r="G212" s="7"/>
      <c r="H212" s="28"/>
      <c r="I212" s="20">
        <v>44712</v>
      </c>
      <c r="J212" s="13">
        <f t="shared" si="5"/>
        <v>44269135.135135129</v>
      </c>
      <c r="K212" s="13">
        <f t="shared" si="6"/>
        <v>4869604.8648648644</v>
      </c>
      <c r="L212" s="14">
        <f>45225396+3913344</f>
        <v>49138740</v>
      </c>
    </row>
    <row r="213" spans="1:12" x14ac:dyDescent="0.25">
      <c r="A213" s="12">
        <v>148</v>
      </c>
      <c r="B213" s="27" t="s">
        <v>644</v>
      </c>
      <c r="C213" s="14" t="s">
        <v>645</v>
      </c>
      <c r="D213" s="7"/>
      <c r="E213" s="7" t="s">
        <v>328</v>
      </c>
      <c r="F213" s="7" t="s">
        <v>256</v>
      </c>
      <c r="G213" s="7"/>
      <c r="H213" s="28"/>
      <c r="I213" s="20">
        <v>44712</v>
      </c>
      <c r="J213" s="13">
        <f t="shared" ref="J213:J247" si="7">L213/1.11</f>
        <v>7010075.6756756753</v>
      </c>
      <c r="K213" s="13">
        <f t="shared" ref="K213:K247" si="8">J213*11%</f>
        <v>771108.32432432426</v>
      </c>
      <c r="L213" s="14">
        <v>7781184</v>
      </c>
    </row>
    <row r="214" spans="1:12" x14ac:dyDescent="0.25">
      <c r="A214" s="12">
        <v>149</v>
      </c>
      <c r="B214" s="27" t="s">
        <v>646</v>
      </c>
      <c r="C214" s="14" t="s">
        <v>647</v>
      </c>
      <c r="D214" s="7"/>
      <c r="E214" s="7" t="s">
        <v>476</v>
      </c>
      <c r="F214" s="7" t="s">
        <v>366</v>
      </c>
      <c r="G214" s="7"/>
      <c r="H214" s="28"/>
      <c r="I214" s="20">
        <v>44712</v>
      </c>
      <c r="J214" s="13">
        <f t="shared" si="7"/>
        <v>3658783.7837837837</v>
      </c>
      <c r="K214" s="13">
        <f t="shared" si="8"/>
        <v>402466.21621621621</v>
      </c>
      <c r="L214" s="14">
        <v>4061250</v>
      </c>
    </row>
    <row r="215" spans="1:12" x14ac:dyDescent="0.25">
      <c r="A215" s="12">
        <v>150</v>
      </c>
      <c r="B215" s="27" t="s">
        <v>648</v>
      </c>
      <c r="C215" s="14" t="s">
        <v>649</v>
      </c>
      <c r="D215" s="7"/>
      <c r="E215" s="7" t="s">
        <v>296</v>
      </c>
      <c r="F215" s="7" t="s">
        <v>297</v>
      </c>
      <c r="G215" s="7"/>
      <c r="H215" s="28"/>
      <c r="I215" s="20">
        <v>44712</v>
      </c>
      <c r="J215" s="13">
        <f t="shared" si="7"/>
        <v>9733135.1351351347</v>
      </c>
      <c r="K215" s="13">
        <f t="shared" si="8"/>
        <v>1070644.8648648649</v>
      </c>
      <c r="L215" s="14">
        <f>2523960+8279820</f>
        <v>10803780</v>
      </c>
    </row>
    <row r="216" spans="1:12" x14ac:dyDescent="0.25">
      <c r="A216" s="12">
        <v>151</v>
      </c>
      <c r="B216" s="27" t="s">
        <v>650</v>
      </c>
      <c r="C216" s="14" t="s">
        <v>651</v>
      </c>
      <c r="D216" s="7"/>
      <c r="E216" s="7" t="s">
        <v>652</v>
      </c>
      <c r="F216" s="7" t="s">
        <v>423</v>
      </c>
      <c r="G216" s="23"/>
      <c r="H216" s="28"/>
      <c r="I216" s="20">
        <v>44712</v>
      </c>
      <c r="J216" s="13">
        <f t="shared" si="7"/>
        <v>3737967.5675675673</v>
      </c>
      <c r="K216" s="13">
        <f t="shared" si="8"/>
        <v>411176.43243243243</v>
      </c>
      <c r="L216" s="14">
        <v>4149144</v>
      </c>
    </row>
    <row r="217" spans="1:12" x14ac:dyDescent="0.25">
      <c r="A217" s="12">
        <v>152</v>
      </c>
      <c r="B217" s="27" t="s">
        <v>653</v>
      </c>
      <c r="C217" s="14" t="s">
        <v>654</v>
      </c>
      <c r="D217" s="7"/>
      <c r="E217" s="7" t="s">
        <v>286</v>
      </c>
      <c r="F217" s="7" t="s">
        <v>308</v>
      </c>
      <c r="G217" s="7"/>
      <c r="H217" s="28"/>
      <c r="I217" s="20">
        <v>44712</v>
      </c>
      <c r="J217" s="13">
        <f t="shared" si="7"/>
        <v>6767786.4864864862</v>
      </c>
      <c r="K217" s="13">
        <f t="shared" si="8"/>
        <v>744456.51351351349</v>
      </c>
      <c r="L217" s="14">
        <f>2609718+1725516+3177009</f>
        <v>7512243</v>
      </c>
    </row>
    <row r="218" spans="1:12" x14ac:dyDescent="0.25">
      <c r="A218" s="12">
        <v>153</v>
      </c>
      <c r="B218" s="27" t="s">
        <v>655</v>
      </c>
      <c r="C218" s="14" t="s">
        <v>656</v>
      </c>
      <c r="D218" s="7"/>
      <c r="E218" s="7" t="s">
        <v>594</v>
      </c>
      <c r="F218" s="7" t="s">
        <v>595</v>
      </c>
      <c r="G218" s="7"/>
      <c r="H218" s="28"/>
      <c r="I218" s="20">
        <v>44712</v>
      </c>
      <c r="J218" s="13">
        <f t="shared" si="7"/>
        <v>1275567.5675675673</v>
      </c>
      <c r="K218" s="13">
        <f t="shared" si="8"/>
        <v>140312.4324324324</v>
      </c>
      <c r="L218" s="14">
        <v>1415880</v>
      </c>
    </row>
    <row r="219" spans="1:12" x14ac:dyDescent="0.25">
      <c r="A219" s="12">
        <v>154</v>
      </c>
      <c r="B219" s="27" t="s">
        <v>657</v>
      </c>
      <c r="C219" s="14" t="s">
        <v>658</v>
      </c>
      <c r="D219" s="7"/>
      <c r="E219" s="7" t="s">
        <v>358</v>
      </c>
      <c r="F219" s="7" t="s">
        <v>359</v>
      </c>
      <c r="G219" s="7"/>
      <c r="H219" s="28"/>
      <c r="I219" s="20">
        <v>44712</v>
      </c>
      <c r="J219" s="13">
        <f t="shared" si="7"/>
        <v>465628.82882882882</v>
      </c>
      <c r="K219" s="13">
        <f t="shared" si="8"/>
        <v>51219.171171171169</v>
      </c>
      <c r="L219" s="14">
        <v>516848</v>
      </c>
    </row>
    <row r="220" spans="1:12" x14ac:dyDescent="0.25">
      <c r="A220" s="12">
        <v>155</v>
      </c>
      <c r="B220" s="27" t="s">
        <v>659</v>
      </c>
      <c r="C220" s="14" t="s">
        <v>660</v>
      </c>
      <c r="D220" s="7"/>
      <c r="E220" s="7" t="s">
        <v>286</v>
      </c>
      <c r="F220" s="7" t="s">
        <v>314</v>
      </c>
      <c r="G220" s="7"/>
      <c r="H220" s="28"/>
      <c r="I220" s="20">
        <v>44712</v>
      </c>
      <c r="J220" s="13">
        <f t="shared" si="7"/>
        <v>2894983.7837837837</v>
      </c>
      <c r="K220" s="13">
        <f t="shared" si="8"/>
        <v>318448.21621621621</v>
      </c>
      <c r="L220" s="14">
        <v>3213432</v>
      </c>
    </row>
    <row r="221" spans="1:12" x14ac:dyDescent="0.25">
      <c r="A221" s="12">
        <v>156</v>
      </c>
      <c r="B221" s="27" t="s">
        <v>661</v>
      </c>
      <c r="C221" s="14" t="s">
        <v>662</v>
      </c>
      <c r="D221" s="7"/>
      <c r="E221" s="7" t="s">
        <v>663</v>
      </c>
      <c r="F221" s="7" t="s">
        <v>664</v>
      </c>
      <c r="G221" s="7"/>
      <c r="H221" s="28"/>
      <c r="I221" s="20">
        <v>44712</v>
      </c>
      <c r="J221" s="13">
        <f t="shared" si="7"/>
        <v>354324.32432432432</v>
      </c>
      <c r="K221" s="13">
        <f t="shared" si="8"/>
        <v>38975.675675675673</v>
      </c>
      <c r="L221" s="14">
        <v>393300</v>
      </c>
    </row>
    <row r="222" spans="1:12" x14ac:dyDescent="0.25">
      <c r="A222" s="12">
        <v>157</v>
      </c>
      <c r="B222" s="27" t="s">
        <v>665</v>
      </c>
      <c r="C222" s="14" t="s">
        <v>666</v>
      </c>
      <c r="D222" s="7"/>
      <c r="E222" s="7" t="s">
        <v>667</v>
      </c>
      <c r="F222" s="7" t="s">
        <v>283</v>
      </c>
      <c r="G222" s="7"/>
      <c r="H222" s="28"/>
      <c r="I222" s="20">
        <v>44712</v>
      </c>
      <c r="J222" s="13">
        <f t="shared" si="7"/>
        <v>2849099.0990990987</v>
      </c>
      <c r="K222" s="13">
        <f t="shared" si="8"/>
        <v>313400.90090090089</v>
      </c>
      <c r="L222" s="14">
        <v>3162500</v>
      </c>
    </row>
    <row r="223" spans="1:12" x14ac:dyDescent="0.25">
      <c r="A223" s="12">
        <v>158</v>
      </c>
      <c r="B223" s="27" t="s">
        <v>668</v>
      </c>
      <c r="C223" s="14" t="s">
        <v>669</v>
      </c>
      <c r="D223" s="7"/>
      <c r="E223" s="7" t="s">
        <v>634</v>
      </c>
      <c r="F223" s="7" t="s">
        <v>670</v>
      </c>
      <c r="G223" s="7"/>
      <c r="H223" s="28"/>
      <c r="I223" s="20">
        <v>44712</v>
      </c>
      <c r="J223" s="13">
        <f t="shared" si="7"/>
        <v>2695212.6126126125</v>
      </c>
      <c r="K223" s="13">
        <f t="shared" si="8"/>
        <v>296473.3873873874</v>
      </c>
      <c r="L223" s="14">
        <v>2991686</v>
      </c>
    </row>
    <row r="224" spans="1:12" x14ac:dyDescent="0.25">
      <c r="A224" s="12">
        <v>159</v>
      </c>
      <c r="B224" s="27" t="s">
        <v>671</v>
      </c>
      <c r="C224" s="32" t="s">
        <v>672</v>
      </c>
      <c r="D224" s="23"/>
      <c r="E224" s="17" t="s">
        <v>286</v>
      </c>
      <c r="F224" s="17" t="s">
        <v>624</v>
      </c>
      <c r="G224" s="17"/>
      <c r="H224" s="28"/>
      <c r="I224" s="18">
        <v>44712</v>
      </c>
      <c r="J224" s="13">
        <f t="shared" si="7"/>
        <v>2332378.3783783782</v>
      </c>
      <c r="K224" s="13">
        <f t="shared" si="8"/>
        <v>256561.6216216216</v>
      </c>
      <c r="L224" s="14">
        <v>2588940</v>
      </c>
    </row>
    <row r="225" spans="1:12" x14ac:dyDescent="0.25">
      <c r="A225" s="12">
        <v>160</v>
      </c>
      <c r="B225" s="27" t="s">
        <v>673</v>
      </c>
      <c r="C225" s="14" t="s">
        <v>674</v>
      </c>
      <c r="D225" s="7"/>
      <c r="E225" s="7" t="s">
        <v>400</v>
      </c>
      <c r="F225" s="7" t="s">
        <v>352</v>
      </c>
      <c r="G225" s="7"/>
      <c r="H225" s="28"/>
      <c r="I225" s="20">
        <v>44712</v>
      </c>
      <c r="J225" s="13">
        <f t="shared" si="7"/>
        <v>976319.81981981976</v>
      </c>
      <c r="K225" s="13">
        <f t="shared" si="8"/>
        <v>107395.18018018018</v>
      </c>
      <c r="L225" s="14">
        <v>1083715</v>
      </c>
    </row>
    <row r="226" spans="1:12" x14ac:dyDescent="0.25">
      <c r="A226" s="12">
        <v>161</v>
      </c>
      <c r="B226" s="27" t="s">
        <v>675</v>
      </c>
      <c r="C226" s="14" t="s">
        <v>676</v>
      </c>
      <c r="D226" s="7"/>
      <c r="E226" s="7" t="s">
        <v>637</v>
      </c>
      <c r="F226" s="7" t="s">
        <v>311</v>
      </c>
      <c r="G226" s="7"/>
      <c r="H226" s="28"/>
      <c r="I226" s="20">
        <v>44712</v>
      </c>
      <c r="J226" s="13">
        <f t="shared" si="7"/>
        <v>823836.03603603598</v>
      </c>
      <c r="K226" s="13">
        <f t="shared" si="8"/>
        <v>90621.963963963964</v>
      </c>
      <c r="L226" s="14">
        <v>914458</v>
      </c>
    </row>
    <row r="227" spans="1:12" x14ac:dyDescent="0.25">
      <c r="A227" s="12">
        <v>162</v>
      </c>
      <c r="B227" s="27" t="s">
        <v>677</v>
      </c>
      <c r="C227" s="14" t="s">
        <v>678</v>
      </c>
      <c r="D227" s="7"/>
      <c r="E227" s="7" t="s">
        <v>282</v>
      </c>
      <c r="F227" s="7" t="s">
        <v>283</v>
      </c>
      <c r="G227" s="7"/>
      <c r="H227" s="28"/>
      <c r="I227" s="20">
        <v>44712</v>
      </c>
      <c r="J227" s="13">
        <f t="shared" si="7"/>
        <v>2797005.405405405</v>
      </c>
      <c r="K227" s="13">
        <f t="shared" si="8"/>
        <v>307670.59459459456</v>
      </c>
      <c r="L227" s="14">
        <v>3104676</v>
      </c>
    </row>
    <row r="228" spans="1:12" x14ac:dyDescent="0.25">
      <c r="A228" s="12">
        <v>163</v>
      </c>
      <c r="B228" s="27" t="s">
        <v>679</v>
      </c>
      <c r="C228" s="14" t="s">
        <v>680</v>
      </c>
      <c r="D228" s="7"/>
      <c r="E228" s="7" t="s">
        <v>461</v>
      </c>
      <c r="F228" s="7" t="s">
        <v>293</v>
      </c>
      <c r="G228" s="7"/>
      <c r="H228" s="28"/>
      <c r="I228" s="20">
        <v>44712</v>
      </c>
      <c r="J228" s="13">
        <f t="shared" si="7"/>
        <v>5473713.5135135129</v>
      </c>
      <c r="K228" s="13">
        <f t="shared" si="8"/>
        <v>602108.48648648639</v>
      </c>
      <c r="L228" s="14">
        <f>4742822+1333000</f>
        <v>6075822</v>
      </c>
    </row>
    <row r="229" spans="1:12" x14ac:dyDescent="0.25">
      <c r="A229" s="12">
        <v>164</v>
      </c>
      <c r="B229" s="27" t="s">
        <v>681</v>
      </c>
      <c r="C229" s="14" t="s">
        <v>682</v>
      </c>
      <c r="D229" s="7"/>
      <c r="E229" s="7" t="s">
        <v>269</v>
      </c>
      <c r="F229" s="7" t="s">
        <v>270</v>
      </c>
      <c r="G229" s="7"/>
      <c r="H229" s="28"/>
      <c r="I229" s="20">
        <v>44712</v>
      </c>
      <c r="J229" s="13">
        <f t="shared" si="7"/>
        <v>13219994.594594594</v>
      </c>
      <c r="K229" s="13">
        <f t="shared" si="8"/>
        <v>1454199.4054054054</v>
      </c>
      <c r="L229" s="14">
        <f>9539235+5134959</f>
        <v>14674194</v>
      </c>
    </row>
    <row r="230" spans="1:12" x14ac:dyDescent="0.25">
      <c r="A230" s="12">
        <v>165</v>
      </c>
      <c r="B230" s="27" t="s">
        <v>683</v>
      </c>
      <c r="C230" s="14" t="s">
        <v>684</v>
      </c>
      <c r="D230" s="7"/>
      <c r="E230" s="7" t="s">
        <v>273</v>
      </c>
      <c r="F230" s="7" t="s">
        <v>270</v>
      </c>
      <c r="G230" s="7"/>
      <c r="H230" s="28"/>
      <c r="I230" s="20">
        <v>44712</v>
      </c>
      <c r="J230" s="13">
        <f t="shared" si="7"/>
        <v>5351837.8378378376</v>
      </c>
      <c r="K230" s="13">
        <f t="shared" si="8"/>
        <v>588702.16216216213</v>
      </c>
      <c r="L230" s="14">
        <f>3355020+2585520</f>
        <v>5940540</v>
      </c>
    </row>
    <row r="231" spans="1:12" x14ac:dyDescent="0.25">
      <c r="A231" s="12">
        <v>166</v>
      </c>
      <c r="B231" s="27" t="s">
        <v>685</v>
      </c>
      <c r="C231" s="14" t="s">
        <v>686</v>
      </c>
      <c r="D231" s="7"/>
      <c r="E231" s="7" t="s">
        <v>342</v>
      </c>
      <c r="F231" s="7" t="s">
        <v>208</v>
      </c>
      <c r="G231" s="7"/>
      <c r="H231" s="28"/>
      <c r="I231" s="20">
        <v>44712</v>
      </c>
      <c r="J231" s="13">
        <f t="shared" si="7"/>
        <v>3512432.4324324322</v>
      </c>
      <c r="K231" s="13">
        <f t="shared" si="8"/>
        <v>386367.56756756752</v>
      </c>
      <c r="L231" s="14">
        <v>3898800</v>
      </c>
    </row>
    <row r="232" spans="1:12" x14ac:dyDescent="0.25">
      <c r="A232" s="12">
        <v>167</v>
      </c>
      <c r="B232" s="27" t="s">
        <v>687</v>
      </c>
      <c r="C232" s="14" t="s">
        <v>688</v>
      </c>
      <c r="D232" s="7"/>
      <c r="E232" s="7" t="s">
        <v>560</v>
      </c>
      <c r="F232" s="7" t="s">
        <v>270</v>
      </c>
      <c r="G232" s="7"/>
      <c r="H232" s="28"/>
      <c r="I232" s="20">
        <v>44711</v>
      </c>
      <c r="J232" s="13">
        <f t="shared" si="7"/>
        <v>16106351.351351351</v>
      </c>
      <c r="K232" s="13">
        <f t="shared" si="8"/>
        <v>1771698.6486486485</v>
      </c>
      <c r="L232" s="14">
        <f>2662470+15215580</f>
        <v>17878050</v>
      </c>
    </row>
    <row r="233" spans="1:12" x14ac:dyDescent="0.25">
      <c r="A233" s="12">
        <v>168</v>
      </c>
      <c r="B233" s="27" t="s">
        <v>689</v>
      </c>
      <c r="C233" s="14" t="s">
        <v>690</v>
      </c>
      <c r="D233" s="7"/>
      <c r="E233" s="7" t="s">
        <v>279</v>
      </c>
      <c r="F233" s="7" t="s">
        <v>270</v>
      </c>
      <c r="G233" s="7"/>
      <c r="H233" s="28"/>
      <c r="I233" s="20">
        <v>44712</v>
      </c>
      <c r="J233" s="13">
        <f t="shared" si="7"/>
        <v>14024156.756756755</v>
      </c>
      <c r="K233" s="13">
        <f t="shared" si="8"/>
        <v>1542657.2432432431</v>
      </c>
      <c r="L233" s="14">
        <v>15566814</v>
      </c>
    </row>
    <row r="234" spans="1:12" x14ac:dyDescent="0.25">
      <c r="A234" s="12">
        <v>169</v>
      </c>
      <c r="B234" s="27" t="s">
        <v>691</v>
      </c>
      <c r="C234" s="14" t="s">
        <v>692</v>
      </c>
      <c r="D234" s="7"/>
      <c r="E234" s="7" t="s">
        <v>276</v>
      </c>
      <c r="F234" s="7" t="s">
        <v>270</v>
      </c>
      <c r="G234" s="7"/>
      <c r="H234" s="28"/>
      <c r="I234" s="20">
        <v>44712</v>
      </c>
      <c r="J234" s="13">
        <f t="shared" si="7"/>
        <v>24258121.62162162</v>
      </c>
      <c r="K234" s="13">
        <f t="shared" si="8"/>
        <v>2668393.3783783782</v>
      </c>
      <c r="L234" s="14">
        <v>26926515</v>
      </c>
    </row>
    <row r="235" spans="1:12" x14ac:dyDescent="0.25">
      <c r="A235" s="12">
        <v>170</v>
      </c>
      <c r="B235" s="27" t="s">
        <v>693</v>
      </c>
      <c r="C235" s="32" t="s">
        <v>694</v>
      </c>
      <c r="D235" s="23"/>
      <c r="E235" s="17" t="s">
        <v>573</v>
      </c>
      <c r="F235" s="17" t="s">
        <v>270</v>
      </c>
      <c r="G235" s="17"/>
      <c r="H235" s="28"/>
      <c r="I235" s="18">
        <v>44712</v>
      </c>
      <c r="J235" s="13">
        <f t="shared" si="7"/>
        <v>160585.58558558556</v>
      </c>
      <c r="K235" s="13">
        <f t="shared" si="8"/>
        <v>17664.414414414412</v>
      </c>
      <c r="L235" s="14">
        <v>178250</v>
      </c>
    </row>
    <row r="236" spans="1:12" x14ac:dyDescent="0.25">
      <c r="A236" s="12">
        <v>171</v>
      </c>
      <c r="B236" s="27" t="s">
        <v>695</v>
      </c>
      <c r="C236" s="14" t="s">
        <v>696</v>
      </c>
      <c r="D236" s="7"/>
      <c r="E236" s="7" t="s">
        <v>317</v>
      </c>
      <c r="F236" s="7" t="s">
        <v>318</v>
      </c>
      <c r="G236" s="7"/>
      <c r="H236" s="28"/>
      <c r="I236" s="20">
        <v>44712</v>
      </c>
      <c r="J236" s="13">
        <f t="shared" si="7"/>
        <v>25236364.864864863</v>
      </c>
      <c r="K236" s="13">
        <f t="shared" si="8"/>
        <v>2776000.1351351351</v>
      </c>
      <c r="L236" s="14">
        <f>6402240+4155300+5152059+2954880+1046007+3185730+1876554+3239595</f>
        <v>28012365</v>
      </c>
    </row>
    <row r="237" spans="1:12" x14ac:dyDescent="0.25">
      <c r="A237" s="12">
        <v>172</v>
      </c>
      <c r="B237" s="27" t="s">
        <v>697</v>
      </c>
      <c r="C237" s="14" t="s">
        <v>698</v>
      </c>
      <c r="D237" s="7"/>
      <c r="E237" s="7" t="s">
        <v>432</v>
      </c>
      <c r="F237" s="7" t="s">
        <v>699</v>
      </c>
      <c r="G237" s="7"/>
      <c r="H237" s="28"/>
      <c r="I237" s="20">
        <v>44712</v>
      </c>
      <c r="J237" s="13">
        <f t="shared" si="7"/>
        <v>8335556.7567567565</v>
      </c>
      <c r="K237" s="13">
        <f t="shared" si="8"/>
        <v>916911.2432432432</v>
      </c>
      <c r="L237" s="14">
        <f>2985660+3065688+3201120</f>
        <v>9252468</v>
      </c>
    </row>
    <row r="238" spans="1:12" x14ac:dyDescent="0.25">
      <c r="A238" s="12">
        <v>173</v>
      </c>
      <c r="B238" s="27" t="s">
        <v>700</v>
      </c>
      <c r="C238" s="14" t="s">
        <v>701</v>
      </c>
      <c r="D238" s="7"/>
      <c r="E238" s="7" t="s">
        <v>432</v>
      </c>
      <c r="F238" s="7" t="s">
        <v>702</v>
      </c>
      <c r="G238" s="7"/>
      <c r="H238" s="28"/>
      <c r="I238" s="20">
        <v>44712</v>
      </c>
      <c r="J238" s="13">
        <f t="shared" si="7"/>
        <v>920164.86486486474</v>
      </c>
      <c r="K238" s="13">
        <f t="shared" si="8"/>
        <v>101218.13513513512</v>
      </c>
      <c r="L238" s="14">
        <f>123633+897750</f>
        <v>1021383</v>
      </c>
    </row>
    <row r="239" spans="1:12" x14ac:dyDescent="0.25">
      <c r="A239" s="12">
        <v>174</v>
      </c>
      <c r="B239" s="27" t="s">
        <v>703</v>
      </c>
      <c r="C239" s="14" t="s">
        <v>704</v>
      </c>
      <c r="D239" s="7"/>
      <c r="E239" s="7" t="s">
        <v>432</v>
      </c>
      <c r="F239" s="7" t="s">
        <v>699</v>
      </c>
      <c r="G239" s="7"/>
      <c r="H239" s="28"/>
      <c r="I239" s="20">
        <v>44712</v>
      </c>
      <c r="J239" s="13">
        <f t="shared" si="7"/>
        <v>19499083.783783782</v>
      </c>
      <c r="K239" s="13">
        <f t="shared" si="8"/>
        <v>2144899.2162162159</v>
      </c>
      <c r="L239" s="14">
        <f>4432320+1532844+3102624+3351429+3598182+984960+2093040+2548584</f>
        <v>21643983</v>
      </c>
    </row>
    <row r="240" spans="1:12" x14ac:dyDescent="0.25">
      <c r="A240" s="12">
        <v>175</v>
      </c>
      <c r="B240" s="27" t="s">
        <v>705</v>
      </c>
      <c r="C240" s="32" t="s">
        <v>706</v>
      </c>
      <c r="D240" s="23"/>
      <c r="E240" s="17" t="s">
        <v>707</v>
      </c>
      <c r="F240" s="17" t="s">
        <v>318</v>
      </c>
      <c r="G240" s="17"/>
      <c r="H240" s="28"/>
      <c r="I240" s="18">
        <v>44711</v>
      </c>
      <c r="J240" s="13">
        <f t="shared" si="7"/>
        <v>430581.08108108107</v>
      </c>
      <c r="K240" s="13">
        <f t="shared" si="8"/>
        <v>47363.91891891892</v>
      </c>
      <c r="L240" s="14">
        <v>477945</v>
      </c>
    </row>
    <row r="241" spans="1:12" x14ac:dyDescent="0.25">
      <c r="A241" s="12">
        <v>176</v>
      </c>
      <c r="B241" s="27" t="s">
        <v>708</v>
      </c>
      <c r="C241" s="14" t="s">
        <v>709</v>
      </c>
      <c r="D241" s="7"/>
      <c r="E241" s="7" t="s">
        <v>710</v>
      </c>
      <c r="F241" s="7" t="s">
        <v>318</v>
      </c>
      <c r="G241" s="7"/>
      <c r="H241" s="28"/>
      <c r="I241" s="20">
        <v>44686</v>
      </c>
      <c r="J241" s="13">
        <f t="shared" si="7"/>
        <v>22413679.279279277</v>
      </c>
      <c r="K241" s="13">
        <f t="shared" si="8"/>
        <v>2465504.7207207205</v>
      </c>
      <c r="L241" s="14">
        <f>2302088+1539000+1275318+1131165+1926828+6930125+2175120+6889590+709950</f>
        <v>24879184</v>
      </c>
    </row>
    <row r="242" spans="1:12" x14ac:dyDescent="0.25">
      <c r="A242" s="12">
        <v>177</v>
      </c>
      <c r="B242" s="27" t="s">
        <v>711</v>
      </c>
      <c r="C242" s="14" t="s">
        <v>712</v>
      </c>
      <c r="D242" s="7"/>
      <c r="E242" s="7" t="s">
        <v>710</v>
      </c>
      <c r="F242" s="7" t="s">
        <v>318</v>
      </c>
      <c r="G242" s="7"/>
      <c r="H242" s="28"/>
      <c r="I242" s="20">
        <v>44691</v>
      </c>
      <c r="J242" s="13">
        <f t="shared" si="7"/>
        <v>14031243.243243242</v>
      </c>
      <c r="K242" s="13">
        <f t="shared" si="8"/>
        <v>1543436.7567567567</v>
      </c>
      <c r="L242" s="14">
        <f>3596130+357048+1400490+8045892+2175120</f>
        <v>15574680</v>
      </c>
    </row>
    <row r="243" spans="1:12" x14ac:dyDescent="0.25">
      <c r="A243" s="12">
        <v>178</v>
      </c>
      <c r="B243" s="27" t="s">
        <v>713</v>
      </c>
      <c r="C243" s="14" t="s">
        <v>714</v>
      </c>
      <c r="D243" s="7"/>
      <c r="E243" s="7" t="s">
        <v>710</v>
      </c>
      <c r="F243" s="7" t="s">
        <v>318</v>
      </c>
      <c r="G243" s="7"/>
      <c r="H243" s="28"/>
      <c r="I243" s="20">
        <v>44707</v>
      </c>
      <c r="J243" s="13">
        <f t="shared" si="7"/>
        <v>24423783.783783782</v>
      </c>
      <c r="K243" s="13">
        <f t="shared" si="8"/>
        <v>2686616.2162162159</v>
      </c>
      <c r="L243" s="14">
        <f>5685000+282150+2359800+3025845+282150+783351+1505490+1963038+589950+5791770+1495908+3345948</f>
        <v>27110400</v>
      </c>
    </row>
    <row r="244" spans="1:12" x14ac:dyDescent="0.25">
      <c r="A244" s="12">
        <v>179</v>
      </c>
      <c r="B244" s="27" t="s">
        <v>715</v>
      </c>
      <c r="C244" s="14" t="s">
        <v>716</v>
      </c>
      <c r="D244" s="7"/>
      <c r="E244" s="7" t="s">
        <v>345</v>
      </c>
      <c r="F244" s="7" t="s">
        <v>318</v>
      </c>
      <c r="G244" s="7"/>
      <c r="H244" s="28"/>
      <c r="I244" s="20">
        <v>44695</v>
      </c>
      <c r="J244" s="13">
        <f t="shared" si="7"/>
        <v>1602316.2162162161</v>
      </c>
      <c r="K244" s="13">
        <f t="shared" si="8"/>
        <v>176254.78378378376</v>
      </c>
      <c r="L244" s="14">
        <f>677160+497610+106191+497610</f>
        <v>1778571</v>
      </c>
    </row>
    <row r="245" spans="1:12" x14ac:dyDescent="0.25">
      <c r="A245" s="12">
        <v>180</v>
      </c>
      <c r="B245" s="27" t="s">
        <v>717</v>
      </c>
      <c r="C245" s="14" t="s">
        <v>718</v>
      </c>
      <c r="D245" s="7"/>
      <c r="E245" s="7" t="s">
        <v>719</v>
      </c>
      <c r="F245" s="7" t="s">
        <v>318</v>
      </c>
      <c r="G245" s="7"/>
      <c r="H245" s="28"/>
      <c r="I245" s="20">
        <v>44696</v>
      </c>
      <c r="J245" s="13">
        <f t="shared" si="7"/>
        <v>9209178.3783783782</v>
      </c>
      <c r="K245" s="13">
        <f t="shared" si="8"/>
        <v>1013009.6216216217</v>
      </c>
      <c r="L245" s="14">
        <f>1756512+3604338+2985660+487500+436050+373464+578664</f>
        <v>10222188</v>
      </c>
    </row>
    <row r="246" spans="1:12" x14ac:dyDescent="0.25">
      <c r="A246" s="12">
        <v>181</v>
      </c>
      <c r="B246" s="27" t="s">
        <v>720</v>
      </c>
      <c r="C246" s="14" t="s">
        <v>721</v>
      </c>
      <c r="D246" s="7"/>
      <c r="E246" s="7" t="s">
        <v>710</v>
      </c>
      <c r="F246" s="7" t="s">
        <v>318</v>
      </c>
      <c r="G246" s="7"/>
      <c r="H246" s="28"/>
      <c r="I246" s="20">
        <v>44711</v>
      </c>
      <c r="J246" s="13">
        <f t="shared" si="7"/>
        <v>18114286.486486483</v>
      </c>
      <c r="K246" s="13">
        <f t="shared" si="8"/>
        <v>1992571.5135135131</v>
      </c>
      <c r="L246" s="14">
        <f>3491820+1077300+1495908+2411100+3744900+1718550+1650000+2417280+2100000</f>
        <v>20106858</v>
      </c>
    </row>
    <row r="247" spans="1:12" x14ac:dyDescent="0.25">
      <c r="A247" s="12">
        <v>182</v>
      </c>
      <c r="B247" s="27" t="s">
        <v>722</v>
      </c>
      <c r="C247" s="14" t="s">
        <v>723</v>
      </c>
      <c r="D247" s="7"/>
      <c r="E247" s="7" t="s">
        <v>710</v>
      </c>
      <c r="F247" s="7" t="s">
        <v>318</v>
      </c>
      <c r="G247" s="7"/>
      <c r="H247" s="28"/>
      <c r="I247" s="20">
        <v>44712</v>
      </c>
      <c r="J247" s="13">
        <f t="shared" si="7"/>
        <v>6884829.7297297288</v>
      </c>
      <c r="K247" s="13">
        <f t="shared" si="8"/>
        <v>757331.27027027018</v>
      </c>
      <c r="L247" s="14">
        <f>40527+1308150+1046520+2821500+2179224+246240</f>
        <v>7642161</v>
      </c>
    </row>
    <row r="248" spans="1:12" x14ac:dyDescent="0.25">
      <c r="J248" s="6">
        <f t="shared" ref="J248:L248" si="9">SUM(J66:J247)</f>
        <v>1363407227.9279273</v>
      </c>
      <c r="K248" s="6">
        <f t="shared" si="9"/>
        <v>149974795.07207206</v>
      </c>
      <c r="L248" s="25">
        <f t="shared" si="9"/>
        <v>1513382023</v>
      </c>
    </row>
  </sheetData>
  <pageMargins left="0.7" right="0.7" top="0.75" bottom="0.75" header="0.3" footer="0.3"/>
  <pageSetup paperSize="1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CV. Arto Moro</cp:lastModifiedBy>
  <dcterms:created xsi:type="dcterms:W3CDTF">2022-06-23T07:14:18Z</dcterms:created>
  <dcterms:modified xsi:type="dcterms:W3CDTF">2022-06-23T08:14:08Z</dcterms:modified>
</cp:coreProperties>
</file>