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minimized="1" xWindow="0" yWindow="0" windowWidth="20490" windowHeight="7755"/>
  </bookViews>
  <sheets>
    <sheet name="Hitung FP Keluar" sheetId="2" r:id="rId1"/>
    <sheet name="Invoice" sheetId="1" r:id="rId2"/>
  </sheets>
  <definedNames>
    <definedName name="_xlnm.Print_Area" localSheetId="1">Invoice!$A$1027:$L$1140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5" i="2" l="1"/>
  <c r="C255" i="2"/>
  <c r="B255" i="2"/>
  <c r="D246" i="2" l="1"/>
  <c r="C246" i="2"/>
  <c r="B246" i="2"/>
  <c r="B237" i="2" l="1"/>
  <c r="C237" i="2"/>
  <c r="D237" i="2"/>
  <c r="D231" i="2"/>
  <c r="C231" i="2"/>
  <c r="B231" i="2"/>
  <c r="B186" i="2"/>
  <c r="C186" i="2"/>
  <c r="D186" i="2"/>
  <c r="B192" i="2"/>
  <c r="C192" i="2"/>
  <c r="D192" i="2"/>
  <c r="B198" i="2"/>
  <c r="C198" i="2"/>
  <c r="D198" i="2"/>
  <c r="B204" i="2"/>
  <c r="C204" i="2"/>
  <c r="D204" i="2"/>
  <c r="B210" i="2"/>
  <c r="C210" i="2"/>
  <c r="D210" i="2"/>
  <c r="B216" i="2"/>
  <c r="C216" i="2"/>
  <c r="D216" i="2"/>
  <c r="B222" i="2"/>
  <c r="C222" i="2"/>
  <c r="D222" i="2"/>
  <c r="D180" i="2"/>
  <c r="C180" i="2"/>
  <c r="B180" i="2"/>
  <c r="D171" i="2"/>
  <c r="C171" i="2"/>
  <c r="B171" i="2"/>
  <c r="B156" i="2"/>
  <c r="C156" i="2"/>
  <c r="D156" i="2"/>
  <c r="B162" i="2"/>
  <c r="C162" i="2"/>
  <c r="D162" i="2"/>
  <c r="D150" i="2"/>
  <c r="C150" i="2"/>
  <c r="B150" i="2"/>
  <c r="B111" i="2"/>
  <c r="C111" i="2"/>
  <c r="D111" i="2"/>
  <c r="B117" i="2"/>
  <c r="C117" i="2"/>
  <c r="D117" i="2"/>
  <c r="B123" i="2"/>
  <c r="C123" i="2"/>
  <c r="D123" i="2"/>
  <c r="B129" i="2"/>
  <c r="C129" i="2"/>
  <c r="D129" i="2"/>
  <c r="B135" i="2"/>
  <c r="C135" i="2"/>
  <c r="D135" i="2"/>
  <c r="B141" i="2"/>
  <c r="C141" i="2"/>
  <c r="D141" i="2"/>
  <c r="D105" i="2"/>
  <c r="C105" i="2"/>
  <c r="B105" i="2"/>
  <c r="D96" i="2"/>
  <c r="C96" i="2"/>
  <c r="B96" i="2"/>
  <c r="D87" i="2" l="1"/>
  <c r="C87" i="2"/>
  <c r="B87" i="2"/>
  <c r="B72" i="2" l="1"/>
  <c r="C72" i="2"/>
  <c r="D72" i="2"/>
  <c r="B78" i="2"/>
  <c r="C78" i="2"/>
  <c r="D78" i="2"/>
  <c r="D66" i="2"/>
  <c r="C66" i="2"/>
  <c r="B66" i="2"/>
  <c r="B57" i="2"/>
  <c r="C57" i="2"/>
  <c r="D57" i="2"/>
  <c r="D51" i="2"/>
  <c r="C51" i="2"/>
  <c r="B51" i="2"/>
  <c r="B18" i="2" l="1"/>
  <c r="C18" i="2"/>
  <c r="D18" i="2"/>
  <c r="B24" i="2"/>
  <c r="C24" i="2"/>
  <c r="D24" i="2"/>
  <c r="B30" i="2"/>
  <c r="C30" i="2"/>
  <c r="D30" i="2"/>
  <c r="B36" i="2"/>
  <c r="C36" i="2"/>
  <c r="D36" i="2"/>
  <c r="B42" i="2"/>
  <c r="C42" i="2"/>
  <c r="D42" i="2"/>
  <c r="D12" i="2"/>
  <c r="C12" i="2"/>
  <c r="B12" i="2"/>
  <c r="D3" i="2"/>
  <c r="C3" i="2"/>
  <c r="B3" i="2"/>
  <c r="B1" i="2"/>
  <c r="E255" i="2"/>
  <c r="E256" i="2" s="1"/>
  <c r="E246" i="2"/>
  <c r="E247" i="2" s="1"/>
  <c r="E237" i="2"/>
  <c r="E238" i="2" s="1"/>
  <c r="E231" i="2"/>
  <c r="E232" i="2" s="1"/>
  <c r="E222" i="2"/>
  <c r="E223" i="2" s="1"/>
  <c r="E216" i="2"/>
  <c r="E217" i="2" s="1"/>
  <c r="E210" i="2"/>
  <c r="E211" i="2" s="1"/>
  <c r="E204" i="2"/>
  <c r="E205" i="2" s="1"/>
  <c r="E198" i="2"/>
  <c r="E199" i="2" s="1"/>
  <c r="E192" i="2"/>
  <c r="E193" i="2" s="1"/>
  <c r="E186" i="2"/>
  <c r="E187" i="2" s="1"/>
  <c r="E180" i="2"/>
  <c r="E171" i="2"/>
  <c r="E162" i="2"/>
  <c r="E163" i="2" s="1"/>
  <c r="E156" i="2"/>
  <c r="E157" i="2" s="1"/>
  <c r="E150" i="2"/>
  <c r="E141" i="2"/>
  <c r="E142" i="2" s="1"/>
  <c r="E135" i="2"/>
  <c r="E136" i="2" s="1"/>
  <c r="E129" i="2"/>
  <c r="E130" i="2" s="1"/>
  <c r="E123" i="2"/>
  <c r="E124" i="2" s="1"/>
  <c r="E117" i="2"/>
  <c r="E118" i="2" s="1"/>
  <c r="E111" i="2"/>
  <c r="E112" i="2" s="1"/>
  <c r="E105" i="2"/>
  <c r="E96" i="2"/>
  <c r="E87" i="2"/>
  <c r="E78" i="2"/>
  <c r="E79" i="2" s="1"/>
  <c r="E72" i="2"/>
  <c r="E73" i="2" s="1"/>
  <c r="E66" i="2"/>
  <c r="E67" i="2" s="1"/>
  <c r="E57" i="2"/>
  <c r="E58" i="2" s="1"/>
  <c r="E51" i="2"/>
  <c r="G237" i="2" l="1"/>
  <c r="H237" i="2" s="1"/>
  <c r="G238" i="2"/>
  <c r="G222" i="2"/>
  <c r="I222" i="2" s="1"/>
  <c r="G223" i="2"/>
  <c r="G216" i="2"/>
  <c r="I216" i="2" s="1"/>
  <c r="G217" i="2"/>
  <c r="G210" i="2"/>
  <c r="H210" i="2" s="1"/>
  <c r="G211" i="2"/>
  <c r="G204" i="2"/>
  <c r="I204" i="2" s="1"/>
  <c r="G205" i="2"/>
  <c r="G198" i="2"/>
  <c r="H198" i="2" s="1"/>
  <c r="G199" i="2"/>
  <c r="G192" i="2"/>
  <c r="I192" i="2" s="1"/>
  <c r="G193" i="2"/>
  <c r="G186" i="2"/>
  <c r="I186" i="2" s="1"/>
  <c r="G187" i="2"/>
  <c r="G180" i="2"/>
  <c r="I180" i="2" s="1"/>
  <c r="E181" i="2"/>
  <c r="G181" i="2" s="1"/>
  <c r="G171" i="2"/>
  <c r="I171" i="2" s="1"/>
  <c r="E172" i="2"/>
  <c r="G172" i="2" s="1"/>
  <c r="G162" i="2"/>
  <c r="H162" i="2" s="1"/>
  <c r="G163" i="2"/>
  <c r="G156" i="2"/>
  <c r="H156" i="2" s="1"/>
  <c r="G157" i="2"/>
  <c r="G150" i="2"/>
  <c r="I150" i="2" s="1"/>
  <c r="E151" i="2"/>
  <c r="G151" i="2" s="1"/>
  <c r="E12" i="2"/>
  <c r="E13" i="2" s="1"/>
  <c r="G13" i="2" s="1"/>
  <c r="G141" i="2"/>
  <c r="I141" i="2" s="1"/>
  <c r="G142" i="2"/>
  <c r="G135" i="2"/>
  <c r="H135" i="2" s="1"/>
  <c r="G136" i="2"/>
  <c r="G129" i="2"/>
  <c r="I129" i="2" s="1"/>
  <c r="G130" i="2"/>
  <c r="G123" i="2"/>
  <c r="I123" i="2" s="1"/>
  <c r="G124" i="2"/>
  <c r="G117" i="2"/>
  <c r="I117" i="2" s="1"/>
  <c r="G118" i="2"/>
  <c r="G111" i="2"/>
  <c r="H111" i="2" s="1"/>
  <c r="G112" i="2"/>
  <c r="G105" i="2"/>
  <c r="I105" i="2" s="1"/>
  <c r="E106" i="2"/>
  <c r="G106" i="2" s="1"/>
  <c r="G96" i="2"/>
  <c r="H96" i="2" s="1"/>
  <c r="J96" i="2" s="1"/>
  <c r="E97" i="2"/>
  <c r="G97" i="2" s="1"/>
  <c r="G87" i="2"/>
  <c r="I87" i="2" s="1"/>
  <c r="E88" i="2"/>
  <c r="G88" i="2" s="1"/>
  <c r="G78" i="2"/>
  <c r="H78" i="2" s="1"/>
  <c r="G79" i="2"/>
  <c r="G72" i="2"/>
  <c r="H72" i="2" s="1"/>
  <c r="G73" i="2"/>
  <c r="G57" i="2"/>
  <c r="I57" i="2" s="1"/>
  <c r="G58" i="2"/>
  <c r="E18" i="2"/>
  <c r="E19" i="2" s="1"/>
  <c r="G19" i="2" s="1"/>
  <c r="G51" i="2"/>
  <c r="I51" i="2" s="1"/>
  <c r="E52" i="2"/>
  <c r="G52" i="2" s="1"/>
  <c r="E36" i="2"/>
  <c r="E37" i="2" s="1"/>
  <c r="E24" i="2"/>
  <c r="E25" i="2" s="1"/>
  <c r="E42" i="2"/>
  <c r="E43" i="2" s="1"/>
  <c r="E30" i="2"/>
  <c r="E31" i="2" s="1"/>
  <c r="E68" i="2"/>
  <c r="G66" i="2"/>
  <c r="I66" i="2" s="1"/>
  <c r="G255" i="2"/>
  <c r="I255" i="2" s="1"/>
  <c r="G232" i="2"/>
  <c r="G247" i="2"/>
  <c r="G231" i="2"/>
  <c r="G246" i="2"/>
  <c r="E3" i="2"/>
  <c r="E4" i="2" s="1"/>
  <c r="J1481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66" i="1"/>
  <c r="J1329" i="1"/>
  <c r="J1367" i="1" s="1"/>
  <c r="J1328" i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H1220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97" i="1" l="1"/>
  <c r="K1468" i="1"/>
  <c r="K1227" i="1"/>
  <c r="K1417" i="1"/>
  <c r="K1421" i="1"/>
  <c r="K1458" i="1"/>
  <c r="J1282" i="1"/>
  <c r="B1235" i="1"/>
  <c r="H238" i="2"/>
  <c r="J238" i="2" s="1"/>
  <c r="I238" i="2"/>
  <c r="J237" i="2"/>
  <c r="E239" i="2"/>
  <c r="I237" i="2"/>
  <c r="G239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222" i="2"/>
  <c r="J222" i="2" s="1"/>
  <c r="I210" i="2"/>
  <c r="I198" i="2"/>
  <c r="H216" i="2"/>
  <c r="J216" i="2" s="1"/>
  <c r="H223" i="2"/>
  <c r="J223" i="2" s="1"/>
  <c r="I223" i="2"/>
  <c r="I224" i="2" s="1"/>
  <c r="E224" i="2"/>
  <c r="G224" i="2"/>
  <c r="H217" i="2"/>
  <c r="J217" i="2" s="1"/>
  <c r="I217" i="2"/>
  <c r="I218" i="2" s="1"/>
  <c r="E218" i="2"/>
  <c r="H180" i="2"/>
  <c r="J180" i="2" s="1"/>
  <c r="G218" i="2"/>
  <c r="H211" i="2"/>
  <c r="J211" i="2" s="1"/>
  <c r="I211" i="2"/>
  <c r="H192" i="2"/>
  <c r="J192" i="2" s="1"/>
  <c r="J210" i="2"/>
  <c r="E212" i="2"/>
  <c r="G212" i="2"/>
  <c r="H186" i="2"/>
  <c r="J186" i="2" s="1"/>
  <c r="H205" i="2"/>
  <c r="J205" i="2" s="1"/>
  <c r="I205" i="2"/>
  <c r="I206" i="2" s="1"/>
  <c r="E206" i="2"/>
  <c r="H204" i="2"/>
  <c r="G206" i="2"/>
  <c r="H199" i="2"/>
  <c r="J199" i="2" s="1"/>
  <c r="I199" i="2"/>
  <c r="E200" i="2"/>
  <c r="J198" i="2"/>
  <c r="G200" i="2"/>
  <c r="E194" i="2"/>
  <c r="H193" i="2"/>
  <c r="J193" i="2" s="1"/>
  <c r="I193" i="2"/>
  <c r="I194" i="2" s="1"/>
  <c r="G194" i="2"/>
  <c r="H187" i="2"/>
  <c r="J187" i="2" s="1"/>
  <c r="I187" i="2"/>
  <c r="I188" i="2" s="1"/>
  <c r="E188" i="2"/>
  <c r="G188" i="2"/>
  <c r="H171" i="2"/>
  <c r="J171" i="2" s="1"/>
  <c r="I162" i="2"/>
  <c r="H163" i="2"/>
  <c r="J163" i="2" s="1"/>
  <c r="I163" i="2"/>
  <c r="E164" i="2"/>
  <c r="J162" i="2"/>
  <c r="G164" i="2"/>
  <c r="G152" i="2"/>
  <c r="J156" i="2"/>
  <c r="H157" i="2"/>
  <c r="J157" i="2" s="1"/>
  <c r="I157" i="2"/>
  <c r="H150" i="2"/>
  <c r="J150" i="2" s="1"/>
  <c r="E158" i="2"/>
  <c r="I156" i="2"/>
  <c r="G158" i="2"/>
  <c r="H141" i="2"/>
  <c r="J141" i="2" s="1"/>
  <c r="G12" i="2"/>
  <c r="I12" i="2" s="1"/>
  <c r="H123" i="2"/>
  <c r="J123" i="2" s="1"/>
  <c r="H142" i="2"/>
  <c r="J142" i="2" s="1"/>
  <c r="I142" i="2"/>
  <c r="I143" i="2" s="1"/>
  <c r="E143" i="2"/>
  <c r="G143" i="2"/>
  <c r="J135" i="2"/>
  <c r="H136" i="2"/>
  <c r="J136" i="2" s="1"/>
  <c r="I136" i="2"/>
  <c r="E137" i="2"/>
  <c r="I135" i="2"/>
  <c r="G137" i="2"/>
  <c r="H130" i="2"/>
  <c r="J130" i="2" s="1"/>
  <c r="I130" i="2"/>
  <c r="I131" i="2" s="1"/>
  <c r="E131" i="2"/>
  <c r="H129" i="2"/>
  <c r="G131" i="2"/>
  <c r="H105" i="2"/>
  <c r="J105" i="2" s="1"/>
  <c r="H117" i="2"/>
  <c r="J117" i="2" s="1"/>
  <c r="H124" i="2"/>
  <c r="J124" i="2" s="1"/>
  <c r="I124" i="2"/>
  <c r="I125" i="2" s="1"/>
  <c r="E125" i="2"/>
  <c r="G125" i="2"/>
  <c r="H118" i="2"/>
  <c r="J118" i="2" s="1"/>
  <c r="I118" i="2"/>
  <c r="I119" i="2" s="1"/>
  <c r="E119" i="2"/>
  <c r="G119" i="2"/>
  <c r="J111" i="2"/>
  <c r="H112" i="2"/>
  <c r="J112" i="2" s="1"/>
  <c r="I112" i="2"/>
  <c r="E113" i="2"/>
  <c r="I111" i="2"/>
  <c r="G113" i="2"/>
  <c r="G98" i="2"/>
  <c r="G101" i="2" s="1"/>
  <c r="I96" i="2"/>
  <c r="H87" i="2"/>
  <c r="J87" i="2" s="1"/>
  <c r="I72" i="2"/>
  <c r="E80" i="2"/>
  <c r="I78" i="2"/>
  <c r="I79" i="2"/>
  <c r="H79" i="2"/>
  <c r="J79" i="2" s="1"/>
  <c r="J78" i="2"/>
  <c r="G80" i="2"/>
  <c r="H73" i="2"/>
  <c r="J73" i="2" s="1"/>
  <c r="I73" i="2"/>
  <c r="E74" i="2"/>
  <c r="J72" i="2"/>
  <c r="G74" i="2"/>
  <c r="H57" i="2"/>
  <c r="J57" i="2" s="1"/>
  <c r="H51" i="2"/>
  <c r="J51" i="2" s="1"/>
  <c r="G53" i="2"/>
  <c r="H58" i="2"/>
  <c r="J58" i="2" s="1"/>
  <c r="I58" i="2"/>
  <c r="I59" i="2" s="1"/>
  <c r="E59" i="2"/>
  <c r="G18" i="2"/>
  <c r="I18" i="2" s="1"/>
  <c r="G59" i="2"/>
  <c r="G42" i="2"/>
  <c r="G43" i="2"/>
  <c r="G36" i="2"/>
  <c r="G37" i="2"/>
  <c r="G30" i="2"/>
  <c r="G31" i="2"/>
  <c r="G24" i="2"/>
  <c r="H24" i="2" s="1"/>
  <c r="G25" i="2"/>
  <c r="H19" i="2"/>
  <c r="J19" i="2" s="1"/>
  <c r="I19" i="2"/>
  <c r="E20" i="2"/>
  <c r="E98" i="2"/>
  <c r="H255" i="2"/>
  <c r="J255" i="2" s="1"/>
  <c r="H66" i="2"/>
  <c r="J66" i="2" s="1"/>
  <c r="E257" i="2"/>
  <c r="G256" i="2"/>
  <c r="E173" i="2"/>
  <c r="G67" i="2"/>
  <c r="G68" i="2" s="1"/>
  <c r="E152" i="2"/>
  <c r="H247" i="2"/>
  <c r="J247" i="2" s="1"/>
  <c r="I247" i="2"/>
  <c r="G233" i="2"/>
  <c r="G242" i="2" s="1"/>
  <c r="H231" i="2"/>
  <c r="I231" i="2"/>
  <c r="H232" i="2"/>
  <c r="J232" i="2" s="1"/>
  <c r="I232" i="2"/>
  <c r="E233" i="2"/>
  <c r="G248" i="2"/>
  <c r="G251" i="2" s="1"/>
  <c r="H246" i="2"/>
  <c r="I246" i="2"/>
  <c r="E248" i="2"/>
  <c r="H106" i="2"/>
  <c r="J106" i="2" s="1"/>
  <c r="I106" i="2"/>
  <c r="I107" i="2" s="1"/>
  <c r="G107" i="2"/>
  <c r="H172" i="2"/>
  <c r="J172" i="2" s="1"/>
  <c r="I172" i="2"/>
  <c r="I173" i="2" s="1"/>
  <c r="E107" i="2"/>
  <c r="H97" i="2"/>
  <c r="I97" i="2"/>
  <c r="G173" i="2"/>
  <c r="G176" i="2" s="1"/>
  <c r="H181" i="2"/>
  <c r="J181" i="2" s="1"/>
  <c r="I181" i="2"/>
  <c r="I182" i="2" s="1"/>
  <c r="E182" i="2"/>
  <c r="G182" i="2"/>
  <c r="H151" i="2"/>
  <c r="J151" i="2" s="1"/>
  <c r="I151" i="2"/>
  <c r="I152" i="2" s="1"/>
  <c r="H88" i="2"/>
  <c r="J88" i="2" s="1"/>
  <c r="I88" i="2"/>
  <c r="I89" i="2" s="1"/>
  <c r="G89" i="2"/>
  <c r="G92" i="2" s="1"/>
  <c r="E89" i="2"/>
  <c r="H52" i="2"/>
  <c r="J52" i="2" s="1"/>
  <c r="I52" i="2"/>
  <c r="I53" i="2" s="1"/>
  <c r="E53" i="2"/>
  <c r="E14" i="2"/>
  <c r="H13" i="2"/>
  <c r="J13" i="2" s="1"/>
  <c r="I13" i="2"/>
  <c r="K1398" i="1"/>
  <c r="J1400" i="1" s="1"/>
  <c r="K1464" i="1"/>
  <c r="K1460" i="1"/>
  <c r="K1284" i="1"/>
  <c r="J1286" i="1" s="1"/>
  <c r="K1456" i="1"/>
  <c r="K1231" i="1"/>
  <c r="K1235" i="1"/>
  <c r="K1237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229" i="1"/>
  <c r="K1239" i="1"/>
  <c r="K1418" i="1"/>
  <c r="K1422" i="1"/>
  <c r="K1426" i="1"/>
  <c r="K1430" i="1"/>
  <c r="G227" i="2" l="1"/>
  <c r="G167" i="2"/>
  <c r="G146" i="2"/>
  <c r="G83" i="2"/>
  <c r="G62" i="2"/>
  <c r="H164" i="2"/>
  <c r="H165" i="2" s="1"/>
  <c r="I164" i="2"/>
  <c r="H212" i="2"/>
  <c r="H213" i="2" s="1"/>
  <c r="H200" i="2"/>
  <c r="H201" i="2" s="1"/>
  <c r="I239" i="2"/>
  <c r="H239" i="2"/>
  <c r="H12" i="2"/>
  <c r="J12" i="2" s="1"/>
  <c r="J14" i="2" s="1"/>
  <c r="J239" i="2"/>
  <c r="I200" i="2"/>
  <c r="K1402" i="1"/>
  <c r="J1472" i="1"/>
  <c r="J1320" i="1"/>
  <c r="K1288" i="1"/>
  <c r="J1244" i="1"/>
  <c r="K1246" i="1" s="1"/>
  <c r="J1248" i="1" s="1"/>
  <c r="J1206" i="1"/>
  <c r="K1208" i="1" s="1"/>
  <c r="J1210" i="1" s="1"/>
  <c r="K1174" i="1"/>
  <c r="J1172" i="1"/>
  <c r="J218" i="2"/>
  <c r="I212" i="2"/>
  <c r="H224" i="2"/>
  <c r="H225" i="2" s="1"/>
  <c r="J212" i="2"/>
  <c r="H218" i="2"/>
  <c r="H219" i="2" s="1"/>
  <c r="J224" i="2"/>
  <c r="H194" i="2"/>
  <c r="H195" i="2" s="1"/>
  <c r="J204" i="2"/>
  <c r="J206" i="2" s="1"/>
  <c r="H206" i="2"/>
  <c r="H207" i="2" s="1"/>
  <c r="J194" i="2"/>
  <c r="J200" i="2"/>
  <c r="H188" i="2"/>
  <c r="J188" i="2"/>
  <c r="G14" i="2"/>
  <c r="I74" i="2"/>
  <c r="J164" i="2"/>
  <c r="I158" i="2"/>
  <c r="H158" i="2"/>
  <c r="J158" i="2"/>
  <c r="J119" i="2"/>
  <c r="H143" i="2"/>
  <c r="H144" i="2" s="1"/>
  <c r="I67" i="2"/>
  <c r="I68" i="2" s="1"/>
  <c r="J143" i="2"/>
  <c r="H125" i="2"/>
  <c r="H126" i="2" s="1"/>
  <c r="I137" i="2"/>
  <c r="H137" i="2"/>
  <c r="H138" i="2" s="1"/>
  <c r="J137" i="2"/>
  <c r="J113" i="2"/>
  <c r="H119" i="2"/>
  <c r="H120" i="2" s="1"/>
  <c r="J129" i="2"/>
  <c r="J131" i="2" s="1"/>
  <c r="H131" i="2"/>
  <c r="H132" i="2" s="1"/>
  <c r="J125" i="2"/>
  <c r="I113" i="2"/>
  <c r="H113" i="2"/>
  <c r="I98" i="2"/>
  <c r="I20" i="2"/>
  <c r="G20" i="2"/>
  <c r="H74" i="2"/>
  <c r="H75" i="2" s="1"/>
  <c r="H18" i="2"/>
  <c r="J18" i="2" s="1"/>
  <c r="J20" i="2" s="1"/>
  <c r="J74" i="2"/>
  <c r="I80" i="2"/>
  <c r="H80" i="2"/>
  <c r="H81" i="2" s="1"/>
  <c r="J80" i="2"/>
  <c r="H59" i="2"/>
  <c r="J59" i="2"/>
  <c r="H67" i="2"/>
  <c r="J67" i="2" s="1"/>
  <c r="J68" i="2" s="1"/>
  <c r="H43" i="2"/>
  <c r="J43" i="2" s="1"/>
  <c r="I43" i="2"/>
  <c r="E44" i="2"/>
  <c r="H42" i="2"/>
  <c r="G44" i="2"/>
  <c r="I42" i="2"/>
  <c r="E38" i="2"/>
  <c r="G38" i="2"/>
  <c r="H36" i="2"/>
  <c r="I36" i="2"/>
  <c r="H37" i="2"/>
  <c r="J37" i="2" s="1"/>
  <c r="I37" i="2"/>
  <c r="H31" i="2"/>
  <c r="J31" i="2" s="1"/>
  <c r="I31" i="2"/>
  <c r="E32" i="2"/>
  <c r="G32" i="2"/>
  <c r="H30" i="2"/>
  <c r="I30" i="2"/>
  <c r="J24" i="2"/>
  <c r="H25" i="2"/>
  <c r="J25" i="2" s="1"/>
  <c r="I25" i="2"/>
  <c r="E26" i="2"/>
  <c r="I24" i="2"/>
  <c r="G26" i="2"/>
  <c r="H152" i="2"/>
  <c r="I233" i="2"/>
  <c r="J152" i="2"/>
  <c r="I256" i="2"/>
  <c r="I257" i="2" s="1"/>
  <c r="G257" i="2"/>
  <c r="G260" i="2" s="1"/>
  <c r="H256" i="2"/>
  <c r="H182" i="2"/>
  <c r="I14" i="2"/>
  <c r="J231" i="2"/>
  <c r="J233" i="2" s="1"/>
  <c r="H233" i="2"/>
  <c r="J246" i="2"/>
  <c r="J248" i="2" s="1"/>
  <c r="H248" i="2"/>
  <c r="I248" i="2"/>
  <c r="J182" i="2"/>
  <c r="J97" i="2"/>
  <c r="J98" i="2" s="1"/>
  <c r="H98" i="2"/>
  <c r="H173" i="2"/>
  <c r="H107" i="2"/>
  <c r="J173" i="2"/>
  <c r="J107" i="2"/>
  <c r="H89" i="2"/>
  <c r="J89" i="2"/>
  <c r="J53" i="2"/>
  <c r="H53" i="2"/>
  <c r="J1358" i="1"/>
  <c r="K1474" i="1"/>
  <c r="K1478" i="1" s="1"/>
  <c r="K1322" i="1"/>
  <c r="J1324" i="1" s="1"/>
  <c r="K1212" i="1"/>
  <c r="J1434" i="1"/>
  <c r="H249" i="2" l="1"/>
  <c r="J251" i="2" s="1"/>
  <c r="H251" i="2"/>
  <c r="H234" i="2"/>
  <c r="H242" i="2"/>
  <c r="H183" i="2"/>
  <c r="H227" i="2"/>
  <c r="H174" i="2"/>
  <c r="J176" i="2" s="1"/>
  <c r="H176" i="2"/>
  <c r="H153" i="2"/>
  <c r="H167" i="2"/>
  <c r="H108" i="2"/>
  <c r="H146" i="2"/>
  <c r="H99" i="2"/>
  <c r="J101" i="2" s="1"/>
  <c r="H101" i="2"/>
  <c r="H90" i="2"/>
  <c r="J92" i="2" s="1"/>
  <c r="H92" i="2"/>
  <c r="H54" i="2"/>
  <c r="H62" i="2"/>
  <c r="G47" i="2"/>
  <c r="I32" i="2"/>
  <c r="H240" i="2"/>
  <c r="H14" i="2"/>
  <c r="K1326" i="1"/>
  <c r="J1476" i="1"/>
  <c r="K1250" i="1"/>
  <c r="H189" i="2"/>
  <c r="H159" i="2"/>
  <c r="H68" i="2"/>
  <c r="H114" i="2"/>
  <c r="H20" i="2"/>
  <c r="H21" i="2" s="1"/>
  <c r="H60" i="2"/>
  <c r="I44" i="2"/>
  <c r="J42" i="2"/>
  <c r="J44" i="2" s="1"/>
  <c r="H44" i="2"/>
  <c r="H45" i="2" s="1"/>
  <c r="H26" i="2"/>
  <c r="H27" i="2" s="1"/>
  <c r="I38" i="2"/>
  <c r="J36" i="2"/>
  <c r="J38" i="2" s="1"/>
  <c r="H38" i="2"/>
  <c r="H39" i="2" s="1"/>
  <c r="J30" i="2"/>
  <c r="J32" i="2" s="1"/>
  <c r="H32" i="2"/>
  <c r="H33" i="2" s="1"/>
  <c r="I26" i="2"/>
  <c r="J26" i="2"/>
  <c r="J256" i="2"/>
  <c r="J257" i="2" s="1"/>
  <c r="H257" i="2"/>
  <c r="K1436" i="1"/>
  <c r="K1440" i="1" s="1"/>
  <c r="K1360" i="1"/>
  <c r="K1364" i="1" s="1"/>
  <c r="H258" i="2" l="1"/>
  <c r="J260" i="2" s="1"/>
  <c r="H260" i="2"/>
  <c r="J227" i="2"/>
  <c r="J242" i="2"/>
  <c r="J167" i="2"/>
  <c r="J146" i="2"/>
  <c r="H69" i="2"/>
  <c r="J83" i="2" s="1"/>
  <c r="H83" i="2"/>
  <c r="J62" i="2"/>
  <c r="H15" i="2"/>
  <c r="J47" i="2" s="1"/>
  <c r="H47" i="2"/>
  <c r="J1362" i="1"/>
  <c r="J143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K282" i="1"/>
  <c r="K286" i="1"/>
  <c r="E230" i="1"/>
  <c r="B49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64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85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94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03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48" i="2" s="1"/>
  <c r="E724" i="1"/>
  <c r="E762" i="1" s="1"/>
  <c r="J108" i="1"/>
  <c r="E914" i="1" l="1"/>
  <c r="B169" i="2" s="1"/>
  <c r="E838" i="1"/>
  <c r="E876" i="1" s="1"/>
  <c r="E952" i="1" l="1"/>
  <c r="E990" i="1" s="1"/>
  <c r="E1028" i="1"/>
  <c r="B178" i="2" l="1"/>
  <c r="E1142" i="1"/>
  <c r="E1066" i="1"/>
  <c r="E1104" i="1" s="1"/>
  <c r="B229" i="2" l="1"/>
  <c r="E1256" i="1"/>
  <c r="E1180" i="1"/>
  <c r="E1218" i="1" s="1"/>
  <c r="G3" i="2"/>
  <c r="H3" i="2" s="1"/>
  <c r="G4" i="2"/>
  <c r="H4" i="2" s="1"/>
  <c r="E1370" i="1" l="1"/>
  <c r="B244" i="2"/>
  <c r="E1294" i="1"/>
  <c r="E1332" i="1" s="1"/>
  <c r="I3" i="2"/>
  <c r="J4" i="2"/>
  <c r="I4" i="2"/>
  <c r="J3" i="2"/>
  <c r="E5" i="2"/>
  <c r="G5" i="2"/>
  <c r="G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53" i="2" l="1"/>
  <c r="E1408" i="1"/>
  <c r="E1446" i="1" s="1"/>
  <c r="I5" i="2"/>
  <c r="J28" i="1"/>
  <c r="K30" i="1" s="1"/>
  <c r="J5" i="2"/>
  <c r="H5" i="2"/>
  <c r="H8" i="2" s="1"/>
  <c r="H6" i="2" l="1"/>
  <c r="J8" i="2" s="1"/>
  <c r="J32" i="1"/>
  <c r="K34" i="1"/>
</calcChain>
</file>

<file path=xl/sharedStrings.xml><?xml version="1.0" encoding="utf-8"?>
<sst xmlns="http://schemas.openxmlformats.org/spreadsheetml/2006/main" count="1322" uniqueCount="104">
  <si>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</si>
  <si>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</si>
  <si>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</si>
  <si>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</si>
  <si>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</si>
  <si>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</si>
  <si>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</si>
  <si>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</si>
  <si>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</si>
  <si>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</si>
  <si>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</si>
  <si>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</si>
  <si>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</si>
  <si>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</si>
  <si>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</si>
  <si>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</si>
  <si>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</si>
  <si>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</si>
  <si>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</si>
  <si>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</si>
  <si>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</si>
  <si>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</si>
  <si>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</si>
  <si>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</si>
  <si>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</si>
  <si>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</si>
  <si>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</si>
  <si>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</si>
  <si>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</si>
  <si>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</si>
  <si>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PELITA JAYA</t>
  </si>
  <si>
    <t>(ANUGERAH SEJAHTERA)</t>
  </si>
  <si>
    <t>PURWOKERTO</t>
  </si>
  <si>
    <t>KO 1417</t>
  </si>
  <si>
    <t>LSN</t>
  </si>
  <si>
    <t>ISI CUTTER 18 MM KENKO L-150 (BESAR)</t>
  </si>
  <si>
    <t>NOVI / CONDRO</t>
  </si>
  <si>
    <t>KO 1435</t>
  </si>
  <si>
    <t>BALLPEN JOYKO BP-338 VOCUS HITAM</t>
  </si>
  <si>
    <t>BOX</t>
  </si>
  <si>
    <t>ISI STAPLER (STAPLES) KENKO 1210 PREMIUM (23/10)</t>
  </si>
  <si>
    <t>CORRECTION FLUID KENKO KE-01</t>
  </si>
  <si>
    <t>LEM STICK KENKO 8 GR (KECIL) isi 30 pc</t>
  </si>
  <si>
    <t>PCS</t>
  </si>
  <si>
    <t>HIGHLIGHTER / STABILO KENKO HL-100 PINK</t>
  </si>
  <si>
    <t>HIGHLIGHTER / STABILO KENKO HL-100 HIJAU</t>
  </si>
  <si>
    <t>KO 1458</t>
  </si>
  <si>
    <t>GEL PEN JOYKO GP-265 Q-GEL</t>
  </si>
  <si>
    <t>STIP / PENGHAPUS JOYKO 526-B40P PUTIH</t>
  </si>
  <si>
    <t>LILY JULIAWATI</t>
  </si>
  <si>
    <t>(REJO AGUNG)</t>
  </si>
  <si>
    <t>JOMBANG</t>
  </si>
  <si>
    <t>G 1459</t>
  </si>
  <si>
    <t>CRAYON / OIL PASTEL JOYKO OP-24S PP CASE SEA WORLD</t>
  </si>
  <si>
    <t>CORRECTION TAPE JOYKO CT-522</t>
  </si>
  <si>
    <t>CALCULATOR JOYKO CC-800CH</t>
  </si>
  <si>
    <t>GRS</t>
  </si>
  <si>
    <t>PENSIL KENKO 2B-6191 HIJAU CAP HITAM</t>
  </si>
  <si>
    <t xml:space="preserve">KO 1467 </t>
  </si>
  <si>
    <t>G 1474</t>
  </si>
  <si>
    <t>CRAYON / OIL PASTEL JOYKO OP-12S PP CASE SEA WORLD</t>
  </si>
  <si>
    <t>SOEYANTO LOPULUSI</t>
  </si>
  <si>
    <t>( LANCAR )</t>
  </si>
  <si>
    <t>MALANG</t>
  </si>
  <si>
    <t>CORRECTION TAPE JOYKO CT-507</t>
  </si>
  <si>
    <t>CORRECTION TAPE JOYKO CT-508</t>
  </si>
  <si>
    <t>PENSIL WARNA JOYKO CP-24PB (PANJANG)</t>
  </si>
  <si>
    <t>PENSIL WARNA JOYKO CP-S12 MINI (PENDEK)</t>
  </si>
  <si>
    <t>PENSIL WARNA JOYKO CP-12PB (PANJANG)</t>
  </si>
  <si>
    <t>STAPLER JOYKO HD-50</t>
  </si>
  <si>
    <t>STIP / PENGHAPUS JOYKO 526-B20 PUTIH</t>
  </si>
  <si>
    <t>KO 1027</t>
  </si>
  <si>
    <t>KO 1482</t>
  </si>
  <si>
    <t>KO 4010</t>
  </si>
  <si>
    <t>CV TRINITY CENTRAAL</t>
  </si>
  <si>
    <t/>
  </si>
  <si>
    <t>LS</t>
  </si>
  <si>
    <t>PENCIL CASE 22 x 7.5 MAGNET C-1758</t>
  </si>
  <si>
    <t>NOVI / YO</t>
  </si>
  <si>
    <t>G 2944</t>
  </si>
  <si>
    <t>SINAR BHAKTI</t>
  </si>
  <si>
    <t>YOGYAKARTA</t>
  </si>
  <si>
    <t>PENSIL WARNA KAYAGI KY-CP1224 TWIN</t>
  </si>
  <si>
    <t>HIGHLIGHTER / STABILLO TIZO TF-616 (isi 24 pc)</t>
  </si>
  <si>
    <t>HIGHLIGHTER / STABILLO TIZO TF-610 (isi 54 pc)</t>
  </si>
  <si>
    <t>GEL PEN TIZO TG31762-EL</t>
  </si>
  <si>
    <t>GEL PEN TIZO TG30801-EL</t>
  </si>
  <si>
    <t>GEL PEN TIZO TG31590-EL</t>
  </si>
  <si>
    <t>SET</t>
  </si>
  <si>
    <t>COLOR BRUSH PEN KENKO DBP-12 DUAL TIP  (12 WARNA)</t>
  </si>
  <si>
    <t>TAPE DISPENSER POLAR BEAR MN-305 @12pc</t>
  </si>
  <si>
    <t>RISMA / YO</t>
  </si>
  <si>
    <t>CV DWI JAYA</t>
  </si>
  <si>
    <t>KO 2945</t>
  </si>
  <si>
    <t>CORRECTION TAPE KENKO CT-606 (6M x 5MM)</t>
  </si>
  <si>
    <t>PUNCH KENKO NO. 40</t>
  </si>
  <si>
    <t>HARNOYO</t>
  </si>
  <si>
    <t>(BENDAN)</t>
  </si>
  <si>
    <t>PEKALONGAN</t>
  </si>
  <si>
    <t>KO 1463</t>
  </si>
  <si>
    <t>TAPE DISPENSER KENKO TD-321 (1" &amp; 3" CORE)</t>
  </si>
  <si>
    <t>RISMA / CONDRO</t>
  </si>
  <si>
    <t>KO 1464</t>
  </si>
  <si>
    <t>HIGHLIGHTER / STABILLO JOYKO HL MIX (kuning, hijau)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</si>
</sst>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6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0" borderId="7" xfId="2" applyFont="1" applyFill="1" applyBorder="1"/>
    <xf numFmtId="0" fontId="6" fillId="0" borderId="0" xfId="0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60"/>
  <sheetViews>
    <sheetView tabSelected="1" topLeftCell="A239" zoomScaleNormal="100" workbookViewId="0">
      <selection activeCell="A261" sqref="A26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23040001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120</v>
      </c>
      <c r="C3" s="88" t="str">
        <f>Invoice!E10</f>
        <v>ISI CUTTER 18 MM KENKO L-150 (BESAR)</v>
      </c>
      <c r="D3" s="89">
        <f>Invoice!H10</f>
        <v>64800</v>
      </c>
      <c r="E3" s="81">
        <f>D3*B3</f>
        <v>7776000</v>
      </c>
      <c r="F3" s="81"/>
      <c r="G3" s="82">
        <f>E3/1.11</f>
        <v>7005405.405405405</v>
      </c>
      <c r="H3" s="83">
        <f>G3*11%</f>
        <v>770594.59459459456</v>
      </c>
      <c r="I3" s="83">
        <f>G3/B3</f>
        <v>58378.378378378373</v>
      </c>
      <c r="J3" s="103">
        <f>H3/B3</f>
        <v>6421.6216216216217</v>
      </c>
    </row>
    <row r="4" spans="1:10" ht="12.75" customHeight="1" x14ac:dyDescent="0.25">
      <c r="A4" s="101"/>
      <c r="D4" s="81"/>
      <c r="E4" s="81">
        <f>(E3*Invoice!I10)+((E3-(E3*Invoice!I10))*Invoice!J10)</f>
        <v>1049760</v>
      </c>
      <c r="F4" s="81"/>
      <c r="G4" s="90">
        <f>E4/1.11</f>
        <v>945729.7297297297</v>
      </c>
      <c r="H4" s="91">
        <f>G4*11%</f>
        <v>104030.27027027027</v>
      </c>
      <c r="I4" s="91">
        <f>G4/B3</f>
        <v>7881.0810810810808</v>
      </c>
      <c r="J4" s="104">
        <f>H4/B3</f>
        <v>866.91891891891885</v>
      </c>
    </row>
    <row r="5" spans="1:10" ht="12.75" customHeight="1" x14ac:dyDescent="0.25">
      <c r="A5" s="101"/>
      <c r="D5" s="81" t="s">
        <v>23</v>
      </c>
      <c r="E5" s="81">
        <f>E3-E4</f>
        <v>6726240</v>
      </c>
      <c r="F5" s="81"/>
      <c r="G5" s="82">
        <f>G3-G4</f>
        <v>6059675.6756756753</v>
      </c>
      <c r="H5" s="82">
        <f>H3-H4</f>
        <v>666564.32432432426</v>
      </c>
      <c r="I5" s="82">
        <f>I3-I4</f>
        <v>50497.297297297293</v>
      </c>
      <c r="J5" s="105">
        <f>J3-J4</f>
        <v>5554.7027027027025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6726240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6"/>
      <c r="B8" s="107"/>
      <c r="C8" s="107"/>
      <c r="D8" s="107"/>
      <c r="E8" s="107"/>
      <c r="F8" s="107"/>
      <c r="G8" s="108">
        <f>G5</f>
        <v>6059675.6756756753</v>
      </c>
      <c r="H8" s="108">
        <f>H5</f>
        <v>666564.32432432426</v>
      </c>
      <c r="I8" s="107"/>
      <c r="J8" s="109">
        <f>H6</f>
        <v>6726240</v>
      </c>
    </row>
    <row r="10" spans="1:10" ht="12.75" customHeight="1" x14ac:dyDescent="0.25">
      <c r="A10" s="94" t="s">
        <v>1</v>
      </c>
      <c r="B10" s="95">
        <f>Invoice!E116</f>
        <v>23040002</v>
      </c>
      <c r="C10" s="96"/>
      <c r="D10" s="97"/>
      <c r="E10" s="97"/>
      <c r="F10" s="97"/>
      <c r="G10" s="98"/>
      <c r="H10" s="99"/>
      <c r="I10" s="99"/>
      <c r="J10" s="100"/>
    </row>
    <row r="11" spans="1:10" ht="12.75" customHeight="1" x14ac:dyDescent="0.25">
      <c r="A11" s="101">
        <v>1</v>
      </c>
      <c r="B11" s="84" t="s">
        <v>20</v>
      </c>
      <c r="C11" s="84" t="s">
        <v>21</v>
      </c>
      <c r="D11" s="85" t="s">
        <v>22</v>
      </c>
      <c r="E11" s="85" t="s">
        <v>23</v>
      </c>
      <c r="F11" s="85"/>
      <c r="G11" s="86" t="s">
        <v>24</v>
      </c>
      <c r="H11" s="87" t="s">
        <v>25</v>
      </c>
      <c r="I11" s="87" t="s">
        <v>26</v>
      </c>
      <c r="J11" s="102"/>
    </row>
    <row r="12" spans="1:10" ht="12.75" customHeight="1" x14ac:dyDescent="0.25">
      <c r="A12" s="101"/>
      <c r="B12" s="80">
        <f>Invoice!B124</f>
        <v>144</v>
      </c>
      <c r="C12" s="88" t="str">
        <f>Invoice!E124</f>
        <v>BALLPEN JOYKO BP-338 VOCUS HITAM</v>
      </c>
      <c r="D12" s="89">
        <f>Invoice!H124</f>
        <v>12600</v>
      </c>
      <c r="E12" s="81">
        <f>D12*B12</f>
        <v>1814400</v>
      </c>
      <c r="F12" s="81"/>
      <c r="G12" s="82">
        <f>E12/1.11</f>
        <v>1634594.5945945946</v>
      </c>
      <c r="H12" s="83">
        <f>G12*11%</f>
        <v>179805.40540540541</v>
      </c>
      <c r="I12" s="83">
        <f>G12/B12</f>
        <v>11351.351351351352</v>
      </c>
      <c r="J12" s="103">
        <f>H12/B12</f>
        <v>1248.6486486486488</v>
      </c>
    </row>
    <row r="13" spans="1:10" ht="12.75" customHeight="1" x14ac:dyDescent="0.25">
      <c r="A13" s="101"/>
      <c r="D13" s="81"/>
      <c r="E13" s="81">
        <f>(E12*Invoice!I124)+((E12-(E12*Invoice!I124))*Invoice!J124)</f>
        <v>244944.00000000003</v>
      </c>
      <c r="F13" s="81"/>
      <c r="G13" s="90">
        <f>E13/1.11</f>
        <v>220670.27027027027</v>
      </c>
      <c r="H13" s="91">
        <f>G13*11%</f>
        <v>24273.72972972973</v>
      </c>
      <c r="I13" s="91">
        <f>G13/B12</f>
        <v>1532.4324324324325</v>
      </c>
      <c r="J13" s="104">
        <f>H13/B12</f>
        <v>168.56756756756758</v>
      </c>
    </row>
    <row r="14" spans="1:10" ht="12.75" customHeight="1" x14ac:dyDescent="0.25">
      <c r="A14" s="101"/>
      <c r="D14" s="81" t="s">
        <v>23</v>
      </c>
      <c r="E14" s="81">
        <f>E12-E13</f>
        <v>1569456</v>
      </c>
      <c r="F14" s="81"/>
      <c r="G14" s="82">
        <f>G12-G13</f>
        <v>1413924.3243243243</v>
      </c>
      <c r="H14" s="82">
        <f>H12-H13</f>
        <v>155531.67567567568</v>
      </c>
      <c r="I14" s="82">
        <f>I12-I13</f>
        <v>9818.9189189189201</v>
      </c>
      <c r="J14" s="105">
        <f>J12-J13</f>
        <v>1080.0810810810813</v>
      </c>
    </row>
    <row r="15" spans="1:10" ht="12.75" customHeight="1" x14ac:dyDescent="0.25">
      <c r="A15" s="101"/>
      <c r="D15" s="81"/>
      <c r="E15" s="81"/>
      <c r="F15" s="81"/>
      <c r="G15" s="82"/>
      <c r="H15" s="83">
        <f>G14+H14</f>
        <v>1569456</v>
      </c>
      <c r="I15" s="83"/>
      <c r="J15" s="103"/>
    </row>
    <row r="16" spans="1:10" ht="12.75" customHeight="1" x14ac:dyDescent="0.25">
      <c r="A16" s="101"/>
      <c r="B16" s="79"/>
      <c r="D16" s="81"/>
      <c r="E16" s="81"/>
      <c r="F16" s="81"/>
      <c r="G16" s="82"/>
      <c r="H16" s="83"/>
      <c r="I16" s="83"/>
      <c r="J16" s="103"/>
    </row>
    <row r="17" spans="1:10" ht="12.75" customHeight="1" x14ac:dyDescent="0.25">
      <c r="A17" s="101">
        <v>2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Invoice!B125</f>
        <v>800</v>
      </c>
      <c r="C18" s="88" t="str">
        <f>Invoice!E125</f>
        <v>ISI STAPLER (STAPLES) KENKO 1210 PREMIUM (23/10)</v>
      </c>
      <c r="D18" s="89">
        <f>Invoice!H125</f>
        <v>4200</v>
      </c>
      <c r="E18" s="81">
        <f t="shared" ref="E18:E42" si="0">D18*B18</f>
        <v>3360000</v>
      </c>
      <c r="F18" s="81"/>
      <c r="G18" s="82">
        <f t="shared" ref="G18:G42" si="1">E18/1.11</f>
        <v>3027027.0270270268</v>
      </c>
      <c r="H18" s="83">
        <f t="shared" ref="H18:H42" si="2">G18*11%</f>
        <v>332972.97297297296</v>
      </c>
      <c r="I18" s="83">
        <f t="shared" ref="I18:I42" si="3">G18/B18</f>
        <v>3783.7837837837833</v>
      </c>
      <c r="J18" s="103">
        <f t="shared" ref="J18:J42" si="4">H18/B18</f>
        <v>416.2162162162162</v>
      </c>
    </row>
    <row r="19" spans="1:10" ht="12.75" customHeight="1" x14ac:dyDescent="0.25">
      <c r="A19" s="101"/>
      <c r="D19" s="81"/>
      <c r="E19" s="81">
        <f>(E18*Invoice!I125)+((E18-(E18*Invoice!I125))*Invoice!J125)</f>
        <v>453600.00000000006</v>
      </c>
      <c r="F19" s="81"/>
      <c r="G19" s="90">
        <f>E19/1.11</f>
        <v>408648.64864864864</v>
      </c>
      <c r="H19" s="91">
        <f>G19*11%</f>
        <v>44951.351351351354</v>
      </c>
      <c r="I19" s="91">
        <f>G19/B18</f>
        <v>510.81081081081078</v>
      </c>
      <c r="J19" s="104">
        <f>H19/B18</f>
        <v>56.189189189189193</v>
      </c>
    </row>
    <row r="20" spans="1:10" ht="12.75" customHeight="1" x14ac:dyDescent="0.25">
      <c r="A20" s="101"/>
      <c r="D20" s="81" t="s">
        <v>23</v>
      </c>
      <c r="E20" s="81">
        <f>E18-E19</f>
        <v>2906400</v>
      </c>
      <c r="F20" s="81"/>
      <c r="G20" s="82">
        <f>G18-G19</f>
        <v>2618378.3783783782</v>
      </c>
      <c r="H20" s="82">
        <f>H18-H19</f>
        <v>288021.6216216216</v>
      </c>
      <c r="I20" s="82">
        <f>I18-I19</f>
        <v>3272.9729729729725</v>
      </c>
      <c r="J20" s="105">
        <f>J18-J19</f>
        <v>360.02702702702697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2906400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3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Invoice!B126</f>
        <v>216</v>
      </c>
      <c r="C24" s="88" t="str">
        <f>Invoice!E126</f>
        <v>CORRECTION FLUID KENKO KE-01</v>
      </c>
      <c r="D24" s="89">
        <f>Invoice!H126</f>
        <v>54300</v>
      </c>
      <c r="E24" s="81">
        <f t="shared" si="0"/>
        <v>11728800</v>
      </c>
      <c r="F24" s="81"/>
      <c r="G24" s="82">
        <f t="shared" si="1"/>
        <v>10566486.486486485</v>
      </c>
      <c r="H24" s="83">
        <f t="shared" si="2"/>
        <v>1162313.5135135134</v>
      </c>
      <c r="I24" s="83">
        <f t="shared" si="3"/>
        <v>48918.918918918913</v>
      </c>
      <c r="J24" s="103">
        <f t="shared" si="4"/>
        <v>5381.0810810810808</v>
      </c>
    </row>
    <row r="25" spans="1:10" ht="12.75" customHeight="1" x14ac:dyDescent="0.25">
      <c r="A25" s="101"/>
      <c r="D25" s="81"/>
      <c r="E25" s="81">
        <f>(E24*Invoice!I126)+((E24-(E24*Invoice!I126))*Invoice!J126)</f>
        <v>1583388</v>
      </c>
      <c r="F25" s="81"/>
      <c r="G25" s="90">
        <f>E25/1.11</f>
        <v>1426475.6756756755</v>
      </c>
      <c r="H25" s="91">
        <f>G25*11%</f>
        <v>156912.32432432432</v>
      </c>
      <c r="I25" s="91">
        <f>G25/B24</f>
        <v>6604.0540540540533</v>
      </c>
      <c r="J25" s="104">
        <f>H25/B24</f>
        <v>726.44594594594594</v>
      </c>
    </row>
    <row r="26" spans="1:10" ht="12.75" customHeight="1" x14ac:dyDescent="0.25">
      <c r="A26" s="101"/>
      <c r="D26" s="81" t="s">
        <v>23</v>
      </c>
      <c r="E26" s="81">
        <f>E24-E25</f>
        <v>10145412</v>
      </c>
      <c r="F26" s="81"/>
      <c r="G26" s="82">
        <f>G24-G25</f>
        <v>9140010.81081081</v>
      </c>
      <c r="H26" s="82">
        <f>H24-H25</f>
        <v>1005401.1891891891</v>
      </c>
      <c r="I26" s="82">
        <f>I24-I25</f>
        <v>42314.86486486486</v>
      </c>
      <c r="J26" s="105">
        <f>J24-J25</f>
        <v>4654.635135135135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10145412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1">
        <v>4</v>
      </c>
      <c r="B29" s="84" t="s">
        <v>20</v>
      </c>
      <c r="C29" s="84" t="s">
        <v>21</v>
      </c>
      <c r="D29" s="85" t="s">
        <v>22</v>
      </c>
      <c r="E29" s="85" t="s">
        <v>23</v>
      </c>
      <c r="F29" s="85"/>
      <c r="G29" s="86" t="s">
        <v>24</v>
      </c>
      <c r="H29" s="87" t="s">
        <v>25</v>
      </c>
      <c r="I29" s="87" t="s">
        <v>26</v>
      </c>
      <c r="J29" s="102"/>
    </row>
    <row r="30" spans="1:10" ht="12.75" customHeight="1" x14ac:dyDescent="0.25">
      <c r="A30" s="101"/>
      <c r="B30" s="80">
        <f>Invoice!B127</f>
        <v>36</v>
      </c>
      <c r="C30" s="88" t="str">
        <f>Invoice!E127</f>
        <v>LEM STICK KENKO 8 GR (KECIL) isi 30 pc</v>
      </c>
      <c r="D30" s="89">
        <f>Invoice!H127</f>
        <v>66000</v>
      </c>
      <c r="E30" s="81">
        <f t="shared" si="0"/>
        <v>2376000</v>
      </c>
      <c r="F30" s="81"/>
      <c r="G30" s="82">
        <f t="shared" si="1"/>
        <v>2140540.5405405401</v>
      </c>
      <c r="H30" s="83">
        <f t="shared" si="2"/>
        <v>235459.45945945941</v>
      </c>
      <c r="I30" s="83">
        <f t="shared" si="3"/>
        <v>59459.459459459445</v>
      </c>
      <c r="J30" s="103">
        <f t="shared" si="4"/>
        <v>6540.540540540539</v>
      </c>
    </row>
    <row r="31" spans="1:10" ht="12.75" customHeight="1" x14ac:dyDescent="0.25">
      <c r="A31" s="101"/>
      <c r="D31" s="81"/>
      <c r="E31" s="81">
        <f>(E30*Invoice!I127)+((E30-(E30*Invoice!I127))*Invoice!J127)</f>
        <v>320760</v>
      </c>
      <c r="F31" s="81"/>
      <c r="G31" s="90">
        <f>E31/1.11</f>
        <v>288972.97297297296</v>
      </c>
      <c r="H31" s="91">
        <f>G31*11%</f>
        <v>31787.027027027027</v>
      </c>
      <c r="I31" s="91">
        <f>G31/B30</f>
        <v>8027.0270270270266</v>
      </c>
      <c r="J31" s="104">
        <f>H31/B30</f>
        <v>882.97297297297291</v>
      </c>
    </row>
    <row r="32" spans="1:10" ht="12.75" customHeight="1" x14ac:dyDescent="0.25">
      <c r="A32" s="101"/>
      <c r="D32" s="81" t="s">
        <v>23</v>
      </c>
      <c r="E32" s="81">
        <f>E30-E31</f>
        <v>2055240</v>
      </c>
      <c r="F32" s="81"/>
      <c r="G32" s="82">
        <f>G30-G31</f>
        <v>1851567.5675675671</v>
      </c>
      <c r="H32" s="82">
        <f>H30-H31</f>
        <v>203672.43243243237</v>
      </c>
      <c r="I32" s="82">
        <f>I30-I31</f>
        <v>51432.432432432419</v>
      </c>
      <c r="J32" s="105">
        <f>J30-J31</f>
        <v>5657.5675675675666</v>
      </c>
    </row>
    <row r="33" spans="1:10" ht="12.75" customHeight="1" x14ac:dyDescent="0.25">
      <c r="A33" s="101"/>
      <c r="D33" s="81"/>
      <c r="E33" s="81"/>
      <c r="F33" s="81"/>
      <c r="G33" s="82"/>
      <c r="H33" s="83">
        <f>G32+H32</f>
        <v>2055239.9999999995</v>
      </c>
      <c r="I33" s="83"/>
      <c r="J33" s="103"/>
    </row>
    <row r="34" spans="1:10" ht="12.75" customHeight="1" x14ac:dyDescent="0.25">
      <c r="A34" s="101"/>
      <c r="B34" s="79"/>
      <c r="D34" s="81"/>
      <c r="E34" s="81"/>
      <c r="F34" s="81"/>
      <c r="G34" s="82"/>
      <c r="H34" s="83"/>
      <c r="I34" s="83"/>
      <c r="J34" s="103"/>
    </row>
    <row r="35" spans="1:10" ht="12.75" customHeight="1" x14ac:dyDescent="0.25">
      <c r="A35" s="101">
        <v>5</v>
      </c>
      <c r="B35" s="84" t="s">
        <v>20</v>
      </c>
      <c r="C35" s="84" t="s">
        <v>21</v>
      </c>
      <c r="D35" s="85" t="s">
        <v>22</v>
      </c>
      <c r="E35" s="85" t="s">
        <v>23</v>
      </c>
      <c r="F35" s="85"/>
      <c r="G35" s="86" t="s">
        <v>24</v>
      </c>
      <c r="H35" s="87" t="s">
        <v>25</v>
      </c>
      <c r="I35" s="87" t="s">
        <v>26</v>
      </c>
      <c r="J35" s="102"/>
    </row>
    <row r="36" spans="1:10" ht="12.75" customHeight="1" x14ac:dyDescent="0.25">
      <c r="A36" s="101"/>
      <c r="B36" s="80">
        <f>Invoice!B128</f>
        <v>480</v>
      </c>
      <c r="C36" s="88" t="str">
        <f>Invoice!E128</f>
        <v>HIGHLIGHTER / STABILO KENKO HL-100 PINK</v>
      </c>
      <c r="D36" s="89">
        <f>Invoice!H128</f>
        <v>3050</v>
      </c>
      <c r="E36" s="81">
        <f t="shared" si="0"/>
        <v>1464000</v>
      </c>
      <c r="F36" s="81"/>
      <c r="G36" s="82">
        <f t="shared" si="1"/>
        <v>1318918.9189189188</v>
      </c>
      <c r="H36" s="83">
        <f t="shared" si="2"/>
        <v>145081.08108108107</v>
      </c>
      <c r="I36" s="83">
        <f t="shared" si="3"/>
        <v>2747.7477477477473</v>
      </c>
      <c r="J36" s="103">
        <f t="shared" si="4"/>
        <v>302.25225225225222</v>
      </c>
    </row>
    <row r="37" spans="1:10" ht="12.75" customHeight="1" x14ac:dyDescent="0.25">
      <c r="A37" s="101"/>
      <c r="D37" s="81"/>
      <c r="E37" s="81">
        <f>(E36*Invoice!I128)+((E36-(E36*Invoice!I128))*Invoice!J128)</f>
        <v>197640</v>
      </c>
      <c r="F37" s="81"/>
      <c r="G37" s="90">
        <f>E37/1.11</f>
        <v>178054.05405405402</v>
      </c>
      <c r="H37" s="91">
        <f>G37*11%</f>
        <v>19585.945945945943</v>
      </c>
      <c r="I37" s="91">
        <f>G37/B36</f>
        <v>370.94594594594588</v>
      </c>
      <c r="J37" s="104">
        <f>H37/B36</f>
        <v>40.804054054054049</v>
      </c>
    </row>
    <row r="38" spans="1:10" ht="12.75" customHeight="1" x14ac:dyDescent="0.25">
      <c r="A38" s="101"/>
      <c r="D38" s="81" t="s">
        <v>23</v>
      </c>
      <c r="E38" s="81">
        <f>E36-E37</f>
        <v>1266360</v>
      </c>
      <c r="F38" s="81"/>
      <c r="G38" s="82">
        <f>G36-G37</f>
        <v>1140864.8648648649</v>
      </c>
      <c r="H38" s="82">
        <f>H36-H37</f>
        <v>125495.13513513512</v>
      </c>
      <c r="I38" s="82">
        <f>I36-I37</f>
        <v>2376.8018018018015</v>
      </c>
      <c r="J38" s="105">
        <f>J36-J37</f>
        <v>261.44819819819816</v>
      </c>
    </row>
    <row r="39" spans="1:10" ht="12.75" customHeight="1" x14ac:dyDescent="0.25">
      <c r="A39" s="101"/>
      <c r="D39" s="81"/>
      <c r="E39" s="81"/>
      <c r="F39" s="81"/>
      <c r="G39" s="82"/>
      <c r="H39" s="83">
        <f>G38+H38</f>
        <v>1266360</v>
      </c>
      <c r="I39" s="83"/>
      <c r="J39" s="103"/>
    </row>
    <row r="40" spans="1:10" ht="12.75" customHeight="1" x14ac:dyDescent="0.25">
      <c r="A40" s="101"/>
      <c r="B40" s="79"/>
      <c r="D40" s="81"/>
      <c r="E40" s="81"/>
      <c r="F40" s="81"/>
      <c r="G40" s="82"/>
      <c r="H40" s="83"/>
      <c r="I40" s="83"/>
      <c r="J40" s="103"/>
    </row>
    <row r="41" spans="1:10" ht="12.75" customHeight="1" x14ac:dyDescent="0.25">
      <c r="A41" s="101">
        <v>6</v>
      </c>
      <c r="B41" s="84" t="s">
        <v>20</v>
      </c>
      <c r="C41" s="84" t="s">
        <v>21</v>
      </c>
      <c r="D41" s="85" t="s">
        <v>22</v>
      </c>
      <c r="E41" s="85" t="s">
        <v>23</v>
      </c>
      <c r="F41" s="85"/>
      <c r="G41" s="86" t="s">
        <v>24</v>
      </c>
      <c r="H41" s="87" t="s">
        <v>25</v>
      </c>
      <c r="I41" s="87" t="s">
        <v>26</v>
      </c>
      <c r="J41" s="102"/>
    </row>
    <row r="42" spans="1:10" ht="12.75" customHeight="1" x14ac:dyDescent="0.25">
      <c r="A42" s="101"/>
      <c r="B42" s="80">
        <f>Invoice!B129</f>
        <v>480</v>
      </c>
      <c r="C42" s="88" t="str">
        <f>Invoice!E129</f>
        <v>HIGHLIGHTER / STABILO KENKO HL-100 HIJAU</v>
      </c>
      <c r="D42" s="89">
        <f>Invoice!H129</f>
        <v>3050</v>
      </c>
      <c r="E42" s="81">
        <f t="shared" si="0"/>
        <v>1464000</v>
      </c>
      <c r="F42" s="81"/>
      <c r="G42" s="82">
        <f t="shared" si="1"/>
        <v>1318918.9189189188</v>
      </c>
      <c r="H42" s="83">
        <f t="shared" si="2"/>
        <v>145081.08108108107</v>
      </c>
      <c r="I42" s="83">
        <f t="shared" si="3"/>
        <v>2747.7477477477473</v>
      </c>
      <c r="J42" s="103">
        <f t="shared" si="4"/>
        <v>302.25225225225222</v>
      </c>
    </row>
    <row r="43" spans="1:10" ht="12.75" customHeight="1" x14ac:dyDescent="0.25">
      <c r="A43" s="101"/>
      <c r="D43" s="81"/>
      <c r="E43" s="81">
        <f>(E42*Invoice!I129)+((E42-(E42*Invoice!I129))*Invoice!J129)</f>
        <v>197640</v>
      </c>
      <c r="F43" s="81"/>
      <c r="G43" s="90">
        <f>E43/1.11</f>
        <v>178054.05405405402</v>
      </c>
      <c r="H43" s="91">
        <f>G43*11%</f>
        <v>19585.945945945943</v>
      </c>
      <c r="I43" s="91">
        <f>G43/B42</f>
        <v>370.94594594594588</v>
      </c>
      <c r="J43" s="104">
        <f>H43/B42</f>
        <v>40.804054054054049</v>
      </c>
    </row>
    <row r="44" spans="1:10" ht="12.75" customHeight="1" x14ac:dyDescent="0.25">
      <c r="A44" s="101"/>
      <c r="D44" s="81" t="s">
        <v>23</v>
      </c>
      <c r="E44" s="81">
        <f>E42-E43</f>
        <v>1266360</v>
      </c>
      <c r="F44" s="81"/>
      <c r="G44" s="82">
        <f>G42-G43</f>
        <v>1140864.8648648649</v>
      </c>
      <c r="H44" s="82">
        <f>H42-H43</f>
        <v>125495.13513513512</v>
      </c>
      <c r="I44" s="82">
        <f>I42-I43</f>
        <v>2376.8018018018015</v>
      </c>
      <c r="J44" s="105">
        <f>J42-J43</f>
        <v>261.44819819819816</v>
      </c>
    </row>
    <row r="45" spans="1:10" ht="12.75" customHeight="1" x14ac:dyDescent="0.25">
      <c r="A45" s="101"/>
      <c r="D45" s="81"/>
      <c r="E45" s="81"/>
      <c r="F45" s="81"/>
      <c r="G45" s="82"/>
      <c r="H45" s="83">
        <f>G44+H44</f>
        <v>1266360</v>
      </c>
      <c r="I45" s="83"/>
      <c r="J45" s="103"/>
    </row>
    <row r="46" spans="1:10" ht="12.75" customHeight="1" x14ac:dyDescent="0.25">
      <c r="A46" s="101"/>
      <c r="B46" s="79"/>
      <c r="D46" s="81"/>
      <c r="E46" s="81"/>
      <c r="F46" s="81"/>
      <c r="G46" s="82"/>
      <c r="H46" s="83"/>
      <c r="I46" s="83"/>
      <c r="J46" s="103"/>
    </row>
    <row r="47" spans="1:10" ht="12.75" customHeight="1" x14ac:dyDescent="0.25">
      <c r="A47" s="106"/>
      <c r="B47" s="107"/>
      <c r="C47" s="107"/>
      <c r="D47" s="107"/>
      <c r="E47" s="107"/>
      <c r="F47" s="107"/>
      <c r="G47" s="108">
        <f>G14+G20+G26+G32+G38+G44</f>
        <v>17305610.810810808</v>
      </c>
      <c r="H47" s="108">
        <f>H14+H20+H26+H32+H38+H44</f>
        <v>1903617.1891891891</v>
      </c>
      <c r="I47" s="107"/>
      <c r="J47" s="109">
        <f>H15+H21+H27+H33+H39+H45</f>
        <v>19209228</v>
      </c>
    </row>
    <row r="49" spans="1:10" ht="12.75" customHeight="1" x14ac:dyDescent="0.25">
      <c r="A49" s="94" t="s">
        <v>1</v>
      </c>
      <c r="B49" s="95">
        <f>Invoice!E230</f>
        <v>23040003</v>
      </c>
      <c r="C49" s="96"/>
      <c r="D49" s="97"/>
      <c r="E49" s="97"/>
      <c r="F49" s="97"/>
      <c r="G49" s="98"/>
      <c r="H49" s="99"/>
      <c r="I49" s="99"/>
      <c r="J49" s="100"/>
    </row>
    <row r="50" spans="1:10" ht="12.75" customHeight="1" x14ac:dyDescent="0.25">
      <c r="A50" s="101">
        <v>1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Invoice!B238</f>
        <v>144</v>
      </c>
      <c r="C51" s="88" t="str">
        <f>Invoice!E238</f>
        <v>GEL PEN JOYKO GP-265 Q-GEL</v>
      </c>
      <c r="D51" s="89">
        <f>Invoice!H238</f>
        <v>28200</v>
      </c>
      <c r="E51" s="81">
        <f>D51*B51</f>
        <v>4060800</v>
      </c>
      <c r="F51" s="81"/>
      <c r="G51" s="82">
        <f>E51/1.11</f>
        <v>3658378.3783783782</v>
      </c>
      <c r="H51" s="83">
        <f>G51*11%</f>
        <v>402421.6216216216</v>
      </c>
      <c r="I51" s="83">
        <f>G51/B51</f>
        <v>25405.405405405403</v>
      </c>
      <c r="J51" s="103">
        <f>H51/B51</f>
        <v>2794.5945945945946</v>
      </c>
    </row>
    <row r="52" spans="1:10" ht="12.75" customHeight="1" x14ac:dyDescent="0.25">
      <c r="A52" s="101"/>
      <c r="D52" s="81"/>
      <c r="E52" s="81">
        <f>(E51*Invoice!I238)+((E51-(E51*Invoice!I238))*Invoice!J238)</f>
        <v>548208</v>
      </c>
      <c r="F52" s="81"/>
      <c r="G52" s="90">
        <f>E52/1.11</f>
        <v>493881.08108108107</v>
      </c>
      <c r="H52" s="91">
        <f>G52*11%</f>
        <v>54326.91891891892</v>
      </c>
      <c r="I52" s="91">
        <f>G52/B51</f>
        <v>3429.7297297297296</v>
      </c>
      <c r="J52" s="104">
        <f>H52/B51</f>
        <v>377.27027027027026</v>
      </c>
    </row>
    <row r="53" spans="1:10" ht="12.75" customHeight="1" x14ac:dyDescent="0.25">
      <c r="A53" s="101"/>
      <c r="D53" s="81" t="s">
        <v>23</v>
      </c>
      <c r="E53" s="81">
        <f>E51-E52</f>
        <v>3512592</v>
      </c>
      <c r="F53" s="81"/>
      <c r="G53" s="82">
        <f>G51-G52</f>
        <v>3164497.297297297</v>
      </c>
      <c r="H53" s="82">
        <f>H51-H52</f>
        <v>348094.70270270266</v>
      </c>
      <c r="I53" s="82">
        <f>I51-I52</f>
        <v>21975.675675675673</v>
      </c>
      <c r="J53" s="105">
        <f>J51-J52</f>
        <v>2417.3243243243242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3512591.9999999995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2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Invoice!B239</f>
        <v>50</v>
      </c>
      <c r="C57" s="88" t="str">
        <f>Invoice!E239</f>
        <v>STIP / PENGHAPUS JOYKO 526-B40P PUTIH</v>
      </c>
      <c r="D57" s="89">
        <f>Invoice!H239</f>
        <v>28300</v>
      </c>
      <c r="E57" s="81">
        <f t="shared" ref="E57" si="5">D57*B57</f>
        <v>1415000</v>
      </c>
      <c r="F57" s="81"/>
      <c r="G57" s="82">
        <f t="shared" ref="G57" si="6">E57/1.11</f>
        <v>1274774.7747747747</v>
      </c>
      <c r="H57" s="83">
        <f t="shared" ref="H57" si="7">G57*11%</f>
        <v>140225.22522522521</v>
      </c>
      <c r="I57" s="83">
        <f t="shared" ref="I57" si="8">G57/B57</f>
        <v>25495.495495495492</v>
      </c>
      <c r="J57" s="103">
        <f t="shared" ref="J57" si="9">H57/B57</f>
        <v>2804.504504504504</v>
      </c>
    </row>
    <row r="58" spans="1:10" ht="12.75" customHeight="1" x14ac:dyDescent="0.25">
      <c r="A58" s="101"/>
      <c r="D58" s="81"/>
      <c r="E58" s="81">
        <f>(E57*Invoice!I239)+((E57-(E57*Invoice!I239))*Invoice!J239)</f>
        <v>191025</v>
      </c>
      <c r="F58" s="81"/>
      <c r="G58" s="90">
        <f>E58/1.11</f>
        <v>172094.59459459459</v>
      </c>
      <c r="H58" s="91">
        <f>G58*11%</f>
        <v>18930.405405405403</v>
      </c>
      <c r="I58" s="91">
        <f>G58/B57</f>
        <v>3441.8918918918916</v>
      </c>
      <c r="J58" s="104">
        <f>H58/B57</f>
        <v>378.60810810810807</v>
      </c>
    </row>
    <row r="59" spans="1:10" ht="12.75" customHeight="1" x14ac:dyDescent="0.25">
      <c r="A59" s="101"/>
      <c r="D59" s="81" t="s">
        <v>23</v>
      </c>
      <c r="E59" s="81">
        <f>E57-E58</f>
        <v>1223975</v>
      </c>
      <c r="F59" s="81"/>
      <c r="G59" s="82">
        <f>G57-G58</f>
        <v>1102680.1801801801</v>
      </c>
      <c r="H59" s="82">
        <f>H57-H58</f>
        <v>121294.81981981981</v>
      </c>
      <c r="I59" s="82">
        <f>I57-I58</f>
        <v>22053.603603603602</v>
      </c>
      <c r="J59" s="105">
        <f>J57-J58</f>
        <v>2425.8963963963961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1223975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6"/>
      <c r="B62" s="107"/>
      <c r="C62" s="107"/>
      <c r="D62" s="107"/>
      <c r="E62" s="107"/>
      <c r="F62" s="107"/>
      <c r="G62" s="108">
        <f>G53+G59</f>
        <v>4267177.4774774769</v>
      </c>
      <c r="H62" s="108">
        <f>H53+H59</f>
        <v>469389.52252252249</v>
      </c>
      <c r="I62" s="107"/>
      <c r="J62" s="109">
        <f>H54+H60</f>
        <v>4736567</v>
      </c>
    </row>
    <row r="64" spans="1:10" ht="12.75" customHeight="1" x14ac:dyDescent="0.25">
      <c r="A64" s="94" t="s">
        <v>1</v>
      </c>
      <c r="B64" s="95">
        <f>Invoice!E344</f>
        <v>23040004</v>
      </c>
      <c r="C64" s="96"/>
      <c r="D64" s="97"/>
      <c r="E64" s="97"/>
      <c r="F64" s="97"/>
      <c r="G64" s="98"/>
      <c r="H64" s="99"/>
      <c r="I64" s="99"/>
      <c r="J64" s="100"/>
    </row>
    <row r="65" spans="1:10" ht="12.75" customHeight="1" x14ac:dyDescent="0.25">
      <c r="A65" s="101">
        <v>1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Invoice!B352</f>
        <v>240</v>
      </c>
      <c r="C66" s="88" t="str">
        <f>Invoice!E352</f>
        <v>CRAYON / OIL PASTEL JOYKO OP-24S PP CASE SEA WORLD</v>
      </c>
      <c r="D66" s="89">
        <f>Invoice!H352</f>
        <v>29600</v>
      </c>
      <c r="E66" s="81">
        <f>D66*B66</f>
        <v>7104000</v>
      </c>
      <c r="F66" s="81"/>
      <c r="G66" s="82">
        <f>E66/1.11</f>
        <v>6399999.9999999991</v>
      </c>
      <c r="H66" s="83">
        <f>G66*11%</f>
        <v>703999.99999999988</v>
      </c>
      <c r="I66" s="83">
        <f>G66/B66</f>
        <v>26666.666666666664</v>
      </c>
      <c r="J66" s="103">
        <f>H66/B66</f>
        <v>2933.333333333333</v>
      </c>
    </row>
    <row r="67" spans="1:10" ht="12.75" customHeight="1" x14ac:dyDescent="0.25">
      <c r="A67" s="101"/>
      <c r="D67" s="81"/>
      <c r="E67" s="81">
        <f>(E66*Invoice!I352)+((E66-(E66*Invoice!I352))*Invoice!J352)</f>
        <v>1074480</v>
      </c>
      <c r="F67" s="81"/>
      <c r="G67" s="90">
        <f>E67/1.11</f>
        <v>967999.99999999988</v>
      </c>
      <c r="H67" s="91">
        <f>G67*11%</f>
        <v>106479.99999999999</v>
      </c>
      <c r="I67" s="91">
        <f>G67/B66</f>
        <v>4033.333333333333</v>
      </c>
      <c r="J67" s="104">
        <f>H67/B66</f>
        <v>443.66666666666663</v>
      </c>
    </row>
    <row r="68" spans="1:10" ht="12.75" customHeight="1" x14ac:dyDescent="0.25">
      <c r="A68" s="101"/>
      <c r="D68" s="81" t="s">
        <v>23</v>
      </c>
      <c r="E68" s="81">
        <f>E66-E67</f>
        <v>6029520</v>
      </c>
      <c r="F68" s="81"/>
      <c r="G68" s="82">
        <f>G66-G67</f>
        <v>5431999.9999999991</v>
      </c>
      <c r="H68" s="82">
        <f>H66-H67</f>
        <v>597519.99999999988</v>
      </c>
      <c r="I68" s="82">
        <f>I66-I67</f>
        <v>22633.333333333332</v>
      </c>
      <c r="J68" s="105">
        <f>J66-J67</f>
        <v>2489.6666666666665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6029519.9999999991</v>
      </c>
      <c r="I69" s="83"/>
      <c r="J69" s="103"/>
    </row>
    <row r="70" spans="1:10" ht="12.75" customHeight="1" x14ac:dyDescent="0.25">
      <c r="A70" s="101"/>
      <c r="B70" s="79"/>
      <c r="D70" s="81"/>
      <c r="E70" s="81"/>
      <c r="F70" s="81"/>
      <c r="G70" s="82"/>
      <c r="H70" s="83"/>
      <c r="I70" s="83"/>
      <c r="J70" s="103"/>
    </row>
    <row r="71" spans="1:10" ht="12.75" customHeight="1" x14ac:dyDescent="0.25">
      <c r="A71" s="101">
        <v>2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2"/>
    </row>
    <row r="72" spans="1:10" ht="12.75" customHeight="1" x14ac:dyDescent="0.25">
      <c r="A72" s="101"/>
      <c r="B72" s="80">
        <f>Invoice!B353</f>
        <v>720</v>
      </c>
      <c r="C72" s="88" t="str">
        <f>Invoice!E353</f>
        <v>CORRECTION TAPE JOYKO CT-522</v>
      </c>
      <c r="D72" s="89">
        <f>Invoice!H353</f>
        <v>4800</v>
      </c>
      <c r="E72" s="81">
        <f t="shared" ref="E72:E78" si="10">D72*B72</f>
        <v>3456000</v>
      </c>
      <c r="F72" s="81"/>
      <c r="G72" s="82">
        <f t="shared" ref="G72:G78" si="11">E72/1.11</f>
        <v>3113513.5135135134</v>
      </c>
      <c r="H72" s="83">
        <f t="shared" ref="H72:H78" si="12">G72*11%</f>
        <v>342486.48648648645</v>
      </c>
      <c r="I72" s="83">
        <f t="shared" ref="I72:I78" si="13">G72/B72</f>
        <v>4324.3243243243242</v>
      </c>
      <c r="J72" s="103">
        <f t="shared" ref="J72:J78" si="14">H72/B72</f>
        <v>475.67567567567562</v>
      </c>
    </row>
    <row r="73" spans="1:10" ht="12.75" customHeight="1" x14ac:dyDescent="0.25">
      <c r="A73" s="101"/>
      <c r="D73" s="81"/>
      <c r="E73" s="81">
        <f>(E72*Invoice!I353)+((E72-(E72*Invoice!I353))*Invoice!J353)</f>
        <v>432000</v>
      </c>
      <c r="F73" s="81"/>
      <c r="G73" s="90">
        <f>E73/1.11</f>
        <v>389189.18918918917</v>
      </c>
      <c r="H73" s="91">
        <f>G73*11%</f>
        <v>42810.810810810806</v>
      </c>
      <c r="I73" s="91">
        <f>G73/B72</f>
        <v>540.54054054054052</v>
      </c>
      <c r="J73" s="104">
        <f>H73/B72</f>
        <v>59.459459459459453</v>
      </c>
    </row>
    <row r="74" spans="1:10" ht="12.75" customHeight="1" x14ac:dyDescent="0.25">
      <c r="A74" s="101"/>
      <c r="D74" s="81" t="s">
        <v>23</v>
      </c>
      <c r="E74" s="81">
        <f>E72-E73</f>
        <v>3024000</v>
      </c>
      <c r="F74" s="81"/>
      <c r="G74" s="82">
        <f>G72-G73</f>
        <v>2724324.3243243243</v>
      </c>
      <c r="H74" s="82">
        <f>H72-H73</f>
        <v>299675.67567567562</v>
      </c>
      <c r="I74" s="82">
        <f>I72-I73</f>
        <v>3783.7837837837837</v>
      </c>
      <c r="J74" s="105">
        <f>J72-J73</f>
        <v>416.21621621621614</v>
      </c>
    </row>
    <row r="75" spans="1:10" ht="12.75" customHeight="1" x14ac:dyDescent="0.25">
      <c r="A75" s="101"/>
      <c r="D75" s="81"/>
      <c r="E75" s="81"/>
      <c r="F75" s="81"/>
      <c r="G75" s="82"/>
      <c r="H75" s="83">
        <f>G74+H74</f>
        <v>3024000</v>
      </c>
      <c r="I75" s="83"/>
      <c r="J75" s="103"/>
    </row>
    <row r="76" spans="1:10" ht="12.75" customHeight="1" x14ac:dyDescent="0.25">
      <c r="A76" s="101"/>
      <c r="B76" s="79"/>
      <c r="D76" s="81"/>
      <c r="E76" s="81"/>
      <c r="F76" s="81"/>
      <c r="G76" s="82"/>
      <c r="H76" s="83"/>
      <c r="I76" s="83"/>
      <c r="J76" s="103"/>
    </row>
    <row r="77" spans="1:10" ht="12.75" customHeight="1" x14ac:dyDescent="0.25">
      <c r="A77" s="101">
        <v>3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2"/>
    </row>
    <row r="78" spans="1:10" ht="12.75" customHeight="1" x14ac:dyDescent="0.25">
      <c r="A78" s="101"/>
      <c r="B78" s="80">
        <f>Invoice!B354</f>
        <v>60</v>
      </c>
      <c r="C78" s="88" t="str">
        <f>Invoice!E354</f>
        <v>CALCULATOR JOYKO CC-800CH</v>
      </c>
      <c r="D78" s="89">
        <f>Invoice!H354</f>
        <v>79000</v>
      </c>
      <c r="E78" s="81">
        <f t="shared" si="10"/>
        <v>4740000</v>
      </c>
      <c r="F78" s="81"/>
      <c r="G78" s="82">
        <f t="shared" si="11"/>
        <v>4270270.2702702703</v>
      </c>
      <c r="H78" s="83">
        <f t="shared" si="12"/>
        <v>469729.72972972976</v>
      </c>
      <c r="I78" s="83">
        <f t="shared" si="13"/>
        <v>71171.171171171169</v>
      </c>
      <c r="J78" s="103">
        <f t="shared" si="14"/>
        <v>7828.8288288288295</v>
      </c>
    </row>
    <row r="79" spans="1:10" ht="12.75" customHeight="1" x14ac:dyDescent="0.25">
      <c r="A79" s="101"/>
      <c r="D79" s="81"/>
      <c r="E79" s="81">
        <f>(E78*Invoice!I354)+((E78-(E78*Invoice!I354))*Invoice!J354)</f>
        <v>799875</v>
      </c>
      <c r="F79" s="81"/>
      <c r="G79" s="90">
        <f>E79/1.11</f>
        <v>720608.10810810805</v>
      </c>
      <c r="H79" s="91">
        <f>G79*11%</f>
        <v>79266.891891891879</v>
      </c>
      <c r="I79" s="91">
        <f>G79/B78</f>
        <v>12010.135135135135</v>
      </c>
      <c r="J79" s="104">
        <f>H79/B78</f>
        <v>1321.1148648648646</v>
      </c>
    </row>
    <row r="80" spans="1:10" ht="12.75" customHeight="1" x14ac:dyDescent="0.25">
      <c r="A80" s="101"/>
      <c r="D80" s="81" t="s">
        <v>23</v>
      </c>
      <c r="E80" s="81">
        <f>E78-E79</f>
        <v>3940125</v>
      </c>
      <c r="F80" s="81"/>
      <c r="G80" s="82">
        <f>G78-G79</f>
        <v>3549662.1621621624</v>
      </c>
      <c r="H80" s="82">
        <f>H78-H79</f>
        <v>390462.83783783787</v>
      </c>
      <c r="I80" s="82">
        <f>I78-I79</f>
        <v>59161.036036036036</v>
      </c>
      <c r="J80" s="105">
        <f>J78-J79</f>
        <v>6507.7139639639645</v>
      </c>
    </row>
    <row r="81" spans="1:10" ht="12.75" customHeight="1" x14ac:dyDescent="0.25">
      <c r="A81" s="101"/>
      <c r="D81" s="81"/>
      <c r="E81" s="81"/>
      <c r="F81" s="81"/>
      <c r="G81" s="82"/>
      <c r="H81" s="83">
        <f>G80+H80</f>
        <v>3940125</v>
      </c>
      <c r="I81" s="83"/>
      <c r="J81" s="103"/>
    </row>
    <row r="82" spans="1:10" ht="12.75" customHeight="1" x14ac:dyDescent="0.25">
      <c r="A82" s="101"/>
      <c r="B82" s="79"/>
      <c r="D82" s="81"/>
      <c r="E82" s="81"/>
      <c r="F82" s="81"/>
      <c r="G82" s="82"/>
      <c r="H82" s="83"/>
      <c r="I82" s="83"/>
      <c r="J82" s="103"/>
    </row>
    <row r="83" spans="1:10" ht="12.75" customHeight="1" x14ac:dyDescent="0.25">
      <c r="A83" s="106"/>
      <c r="B83" s="107"/>
      <c r="C83" s="107"/>
      <c r="D83" s="107"/>
      <c r="E83" s="107"/>
      <c r="F83" s="107"/>
      <c r="G83" s="108">
        <f>G68+G74+G80</f>
        <v>11705986.486486485</v>
      </c>
      <c r="H83" s="108">
        <f>H68+H74+H80</f>
        <v>1287658.5135135134</v>
      </c>
      <c r="I83" s="107"/>
      <c r="J83" s="109">
        <f>H69+H75+H81</f>
        <v>12993645</v>
      </c>
    </row>
    <row r="85" spans="1:10" ht="12.75" customHeight="1" x14ac:dyDescent="0.25">
      <c r="A85" s="94" t="s">
        <v>1</v>
      </c>
      <c r="B85" s="95">
        <f>Invoice!E458</f>
        <v>23040005</v>
      </c>
      <c r="C85" s="96"/>
      <c r="D85" s="97"/>
      <c r="E85" s="97"/>
      <c r="F85" s="97"/>
      <c r="G85" s="98"/>
      <c r="H85" s="99"/>
      <c r="I85" s="99"/>
      <c r="J85" s="100"/>
    </row>
    <row r="86" spans="1:10" ht="12.75" customHeight="1" x14ac:dyDescent="0.25">
      <c r="A86" s="101">
        <v>1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Invoice!B466</f>
        <v>40</v>
      </c>
      <c r="C87" s="88" t="str">
        <f>Invoice!E466</f>
        <v>PENSIL KENKO 2B-6191 HIJAU CAP HITAM</v>
      </c>
      <c r="D87" s="89">
        <f>Invoice!H466</f>
        <v>110400</v>
      </c>
      <c r="E87" s="81">
        <f>D87*B87</f>
        <v>4416000</v>
      </c>
      <c r="F87" s="81"/>
      <c r="G87" s="82">
        <f>E87/1.11</f>
        <v>3978378.3783783782</v>
      </c>
      <c r="H87" s="83">
        <f>G87*11%</f>
        <v>437621.6216216216</v>
      </c>
      <c r="I87" s="83">
        <f>G87/B87</f>
        <v>99459.459459459453</v>
      </c>
      <c r="J87" s="103">
        <f>H87/B87</f>
        <v>10940.54054054054</v>
      </c>
    </row>
    <row r="88" spans="1:10" ht="12.75" customHeight="1" x14ac:dyDescent="0.25">
      <c r="A88" s="101"/>
      <c r="D88" s="81"/>
      <c r="E88" s="81">
        <f>(E87*Invoice!I466)+((E87-(E87*Invoice!I466))*Invoice!J466)</f>
        <v>596160</v>
      </c>
      <c r="F88" s="81"/>
      <c r="G88" s="90">
        <f>E88/1.11</f>
        <v>537081.08108108107</v>
      </c>
      <c r="H88" s="91">
        <f>G88*11%</f>
        <v>59078.91891891892</v>
      </c>
      <c r="I88" s="91">
        <f>G88/B87</f>
        <v>13427.027027027027</v>
      </c>
      <c r="J88" s="104">
        <f>H88/B87</f>
        <v>1476.9729729729729</v>
      </c>
    </row>
    <row r="89" spans="1:10" ht="12.75" customHeight="1" x14ac:dyDescent="0.25">
      <c r="A89" s="101"/>
      <c r="D89" s="81" t="s">
        <v>23</v>
      </c>
      <c r="E89" s="81">
        <f>E87-E88</f>
        <v>3819840</v>
      </c>
      <c r="F89" s="81"/>
      <c r="G89" s="82">
        <f>G87-G88</f>
        <v>3441297.297297297</v>
      </c>
      <c r="H89" s="82">
        <f>H87-H88</f>
        <v>378542.70270270266</v>
      </c>
      <c r="I89" s="82">
        <f>I87-I88</f>
        <v>86032.432432432426</v>
      </c>
      <c r="J89" s="105">
        <f>J87-J88</f>
        <v>9463.5675675675666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3819839.9999999995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6"/>
      <c r="B92" s="107"/>
      <c r="C92" s="107"/>
      <c r="D92" s="107"/>
      <c r="E92" s="107"/>
      <c r="F92" s="107"/>
      <c r="G92" s="108">
        <f>G89</f>
        <v>3441297.297297297</v>
      </c>
      <c r="H92" s="108">
        <f>H89</f>
        <v>378542.70270270266</v>
      </c>
      <c r="I92" s="107"/>
      <c r="J92" s="109">
        <f>H90</f>
        <v>3819839.9999999995</v>
      </c>
    </row>
    <row r="94" spans="1:10" ht="12.75" customHeight="1" x14ac:dyDescent="0.25">
      <c r="A94" s="94" t="s">
        <v>1</v>
      </c>
      <c r="B94" s="95">
        <f>Invoice!E572</f>
        <v>23040006</v>
      </c>
      <c r="C94" s="96"/>
      <c r="D94" s="97"/>
      <c r="E94" s="97"/>
      <c r="F94" s="97"/>
      <c r="G94" s="98"/>
      <c r="H94" s="99"/>
      <c r="I94" s="99"/>
      <c r="J94" s="100"/>
    </row>
    <row r="95" spans="1:10" ht="12.75" customHeight="1" x14ac:dyDescent="0.25">
      <c r="A95" s="101">
        <v>1</v>
      </c>
      <c r="B95" s="84" t="s">
        <v>20</v>
      </c>
      <c r="C95" s="84" t="s">
        <v>21</v>
      </c>
      <c r="D95" s="85" t="s">
        <v>22</v>
      </c>
      <c r="E95" s="85" t="s">
        <v>23</v>
      </c>
      <c r="F95" s="85"/>
      <c r="G95" s="86" t="s">
        <v>24</v>
      </c>
      <c r="H95" s="87" t="s">
        <v>25</v>
      </c>
      <c r="I95" s="87" t="s">
        <v>26</v>
      </c>
      <c r="J95" s="102"/>
    </row>
    <row r="96" spans="1:10" ht="12.75" customHeight="1" x14ac:dyDescent="0.25">
      <c r="A96" s="101"/>
      <c r="B96" s="80">
        <f>Invoice!B580</f>
        <v>1440</v>
      </c>
      <c r="C96" s="88" t="str">
        <f>Invoice!E580</f>
        <v>CRAYON / OIL PASTEL JOYKO OP-12S PP CASE SEA WORLD</v>
      </c>
      <c r="D96" s="89">
        <f>Invoice!H580</f>
        <v>11900</v>
      </c>
      <c r="E96" s="81">
        <f>D96*B96</f>
        <v>17136000</v>
      </c>
      <c r="F96" s="81"/>
      <c r="G96" s="82">
        <f>E96/1.11</f>
        <v>15437837.837837836</v>
      </c>
      <c r="H96" s="83">
        <f>G96*11%</f>
        <v>1698162.1621621619</v>
      </c>
      <c r="I96" s="83">
        <f>G96/B96</f>
        <v>10720.720720720719</v>
      </c>
      <c r="J96" s="103">
        <f>H96/B96</f>
        <v>1179.2792792792791</v>
      </c>
    </row>
    <row r="97" spans="1:10" ht="12.75" customHeight="1" x14ac:dyDescent="0.25">
      <c r="A97" s="101"/>
      <c r="D97" s="81"/>
      <c r="E97" s="81">
        <f>(E96*Invoice!I580)+((E96-(E96*Invoice!I580))*Invoice!J580)</f>
        <v>2591820</v>
      </c>
      <c r="F97" s="81"/>
      <c r="G97" s="90">
        <f>E97/1.11</f>
        <v>2334972.9729729728</v>
      </c>
      <c r="H97" s="91">
        <f>G97*11%</f>
        <v>256847.02702702701</v>
      </c>
      <c r="I97" s="91">
        <f>G97/B96</f>
        <v>1621.5090090090089</v>
      </c>
      <c r="J97" s="104">
        <f>H97/B96</f>
        <v>178.36599099099098</v>
      </c>
    </row>
    <row r="98" spans="1:10" ht="12.75" customHeight="1" x14ac:dyDescent="0.25">
      <c r="A98" s="101"/>
      <c r="D98" s="81" t="s">
        <v>23</v>
      </c>
      <c r="E98" s="81">
        <f>E96-E97</f>
        <v>14544180</v>
      </c>
      <c r="F98" s="81"/>
      <c r="G98" s="82">
        <f>G96-G97</f>
        <v>13102864.864864863</v>
      </c>
      <c r="H98" s="82">
        <f>H96-H97</f>
        <v>1441315.1351351349</v>
      </c>
      <c r="I98" s="82">
        <f>I96-I97</f>
        <v>9099.2117117117104</v>
      </c>
      <c r="J98" s="105">
        <f>J96-J97</f>
        <v>1000.9132882882881</v>
      </c>
    </row>
    <row r="99" spans="1:10" ht="12.75" customHeight="1" x14ac:dyDescent="0.25">
      <c r="A99" s="101"/>
      <c r="D99" s="81"/>
      <c r="E99" s="81"/>
      <c r="F99" s="81"/>
      <c r="G99" s="82"/>
      <c r="H99" s="83">
        <f>G98+H98</f>
        <v>14544179.999999998</v>
      </c>
      <c r="I99" s="83"/>
      <c r="J99" s="103"/>
    </row>
    <row r="100" spans="1:10" ht="12.75" customHeight="1" x14ac:dyDescent="0.25">
      <c r="A100" s="101"/>
      <c r="B100" s="79"/>
      <c r="D100" s="81"/>
      <c r="E100" s="81"/>
      <c r="F100" s="81"/>
      <c r="G100" s="82"/>
      <c r="H100" s="83"/>
      <c r="I100" s="83"/>
      <c r="J100" s="103"/>
    </row>
    <row r="101" spans="1:10" ht="12.75" customHeight="1" x14ac:dyDescent="0.25">
      <c r="A101" s="106"/>
      <c r="B101" s="107"/>
      <c r="C101" s="107"/>
      <c r="D101" s="107"/>
      <c r="E101" s="107"/>
      <c r="F101" s="107"/>
      <c r="G101" s="108">
        <f>G98</f>
        <v>13102864.864864863</v>
      </c>
      <c r="H101" s="108">
        <f>H98</f>
        <v>1441315.1351351349</v>
      </c>
      <c r="I101" s="107"/>
      <c r="J101" s="109">
        <f>H99</f>
        <v>14544179.999999998</v>
      </c>
    </row>
    <row r="103" spans="1:10" ht="12.75" customHeight="1" x14ac:dyDescent="0.25">
      <c r="A103" s="94" t="s">
        <v>1</v>
      </c>
      <c r="B103" s="95">
        <f>Invoice!E686</f>
        <v>23040007</v>
      </c>
      <c r="C103" s="96"/>
      <c r="D103" s="97"/>
      <c r="E103" s="97"/>
      <c r="F103" s="97"/>
      <c r="G103" s="98"/>
      <c r="H103" s="99"/>
      <c r="I103" s="99"/>
      <c r="J103" s="100"/>
    </row>
    <row r="104" spans="1:10" ht="12.75" customHeight="1" x14ac:dyDescent="0.25">
      <c r="A104" s="101">
        <v>1</v>
      </c>
      <c r="B104" s="84" t="s">
        <v>20</v>
      </c>
      <c r="C104" s="84" t="s">
        <v>21</v>
      </c>
      <c r="D104" s="85" t="s">
        <v>22</v>
      </c>
      <c r="E104" s="85" t="s">
        <v>23</v>
      </c>
      <c r="F104" s="85"/>
      <c r="G104" s="86" t="s">
        <v>24</v>
      </c>
      <c r="H104" s="87" t="s">
        <v>25</v>
      </c>
      <c r="I104" s="87" t="s">
        <v>26</v>
      </c>
      <c r="J104" s="102"/>
    </row>
    <row r="105" spans="1:10" ht="12.75" customHeight="1" x14ac:dyDescent="0.25">
      <c r="A105" s="101"/>
      <c r="B105" s="80">
        <f>Invoice!B694</f>
        <v>60</v>
      </c>
      <c r="C105" s="88" t="str">
        <f>Invoice!E694</f>
        <v>CORRECTION TAPE JOYKO CT-507</v>
      </c>
      <c r="D105" s="89">
        <f>Invoice!H694</f>
        <v>55200</v>
      </c>
      <c r="E105" s="81">
        <f>D105*B105</f>
        <v>3312000</v>
      </c>
      <c r="F105" s="81"/>
      <c r="G105" s="82">
        <f>E105/1.11</f>
        <v>2983783.7837837837</v>
      </c>
      <c r="H105" s="83">
        <f>G105*11%</f>
        <v>328216.21621621621</v>
      </c>
      <c r="I105" s="83">
        <f>G105/B105</f>
        <v>49729.729729729726</v>
      </c>
      <c r="J105" s="103">
        <f>H105/B105</f>
        <v>5470.27027027027</v>
      </c>
    </row>
    <row r="106" spans="1:10" ht="12.75" customHeight="1" x14ac:dyDescent="0.25">
      <c r="A106" s="101"/>
      <c r="D106" s="81"/>
      <c r="E106" s="81">
        <f>(E105*Invoice!I694)+((E105-(E105*Invoice!I694))*Invoice!J694)</f>
        <v>414000</v>
      </c>
      <c r="F106" s="81"/>
      <c r="G106" s="90">
        <f>E106/1.11</f>
        <v>372972.97297297296</v>
      </c>
      <c r="H106" s="91">
        <f>G106*11%</f>
        <v>41027.027027027027</v>
      </c>
      <c r="I106" s="91">
        <f>G106/B105</f>
        <v>6216.2162162162158</v>
      </c>
      <c r="J106" s="104">
        <f>H106/B105</f>
        <v>683.78378378378375</v>
      </c>
    </row>
    <row r="107" spans="1:10" ht="12.75" customHeight="1" x14ac:dyDescent="0.25">
      <c r="A107" s="101"/>
      <c r="D107" s="81" t="s">
        <v>23</v>
      </c>
      <c r="E107" s="81">
        <f>E105-E106</f>
        <v>2898000</v>
      </c>
      <c r="F107" s="81"/>
      <c r="G107" s="82">
        <f>G105-G106</f>
        <v>2610810.8108108109</v>
      </c>
      <c r="H107" s="82">
        <f>H105-H106</f>
        <v>287189.18918918917</v>
      </c>
      <c r="I107" s="82">
        <f>I105-I106</f>
        <v>43513.513513513513</v>
      </c>
      <c r="J107" s="105">
        <f>J105-J106</f>
        <v>4786.4864864864867</v>
      </c>
    </row>
    <row r="108" spans="1:10" ht="12.75" customHeight="1" x14ac:dyDescent="0.25">
      <c r="A108" s="101"/>
      <c r="D108" s="81"/>
      <c r="E108" s="81"/>
      <c r="F108" s="81"/>
      <c r="G108" s="82"/>
      <c r="H108" s="83">
        <f>G107+H107</f>
        <v>2898000</v>
      </c>
      <c r="I108" s="83"/>
      <c r="J108" s="103"/>
    </row>
    <row r="109" spans="1:10" ht="12.75" customHeight="1" x14ac:dyDescent="0.25">
      <c r="A109" s="101"/>
      <c r="B109" s="79"/>
      <c r="D109" s="81"/>
      <c r="E109" s="81"/>
      <c r="F109" s="81"/>
      <c r="G109" s="82"/>
      <c r="H109" s="83"/>
      <c r="I109" s="83"/>
      <c r="J109" s="103"/>
    </row>
    <row r="110" spans="1:10" ht="12.75" customHeight="1" x14ac:dyDescent="0.25">
      <c r="A110" s="101">
        <v>2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Invoice!B695</f>
        <v>60</v>
      </c>
      <c r="C111" s="88" t="str">
        <f>Invoice!E695</f>
        <v>CORRECTION TAPE JOYKO CT-508</v>
      </c>
      <c r="D111" s="89">
        <f>Invoice!H695</f>
        <v>54000</v>
      </c>
      <c r="E111" s="81">
        <f t="shared" ref="E111:E141" si="15">D111*B111</f>
        <v>3240000</v>
      </c>
      <c r="F111" s="81"/>
      <c r="G111" s="82">
        <f t="shared" ref="G111:G141" si="16">E111/1.11</f>
        <v>2918918.9189189188</v>
      </c>
      <c r="H111" s="83">
        <f t="shared" ref="H111:H141" si="17">G111*11%</f>
        <v>321081.08108108107</v>
      </c>
      <c r="I111" s="83">
        <f t="shared" ref="I111:I141" si="18">G111/B111</f>
        <v>48648.648648648646</v>
      </c>
      <c r="J111" s="103">
        <f t="shared" ref="J111:J141" si="19">H111/B111</f>
        <v>5351.3513513513508</v>
      </c>
    </row>
    <row r="112" spans="1:10" ht="12.75" customHeight="1" x14ac:dyDescent="0.25">
      <c r="A112" s="101"/>
      <c r="D112" s="81"/>
      <c r="E112" s="81">
        <f>(E111*Invoice!I695)+((E111-(E111*Invoice!I695))*Invoice!J695)</f>
        <v>405000</v>
      </c>
      <c r="F112" s="81"/>
      <c r="G112" s="90">
        <f>E112/1.11</f>
        <v>364864.86486486485</v>
      </c>
      <c r="H112" s="91">
        <f>G112*11%</f>
        <v>40135.135135135133</v>
      </c>
      <c r="I112" s="91">
        <f>G112/B111</f>
        <v>6081.0810810810808</v>
      </c>
      <c r="J112" s="104">
        <f>H112/B111</f>
        <v>668.91891891891885</v>
      </c>
    </row>
    <row r="113" spans="1:10" ht="12.75" customHeight="1" x14ac:dyDescent="0.25">
      <c r="A113" s="101"/>
      <c r="D113" s="81" t="s">
        <v>23</v>
      </c>
      <c r="E113" s="81">
        <f>E111-E112</f>
        <v>2835000</v>
      </c>
      <c r="F113" s="81"/>
      <c r="G113" s="82">
        <f>G111-G112</f>
        <v>2554054.054054054</v>
      </c>
      <c r="H113" s="82">
        <f>H111-H112</f>
        <v>280945.94594594592</v>
      </c>
      <c r="I113" s="82">
        <f>I111-I112</f>
        <v>42567.567567567567</v>
      </c>
      <c r="J113" s="105">
        <f>J111-J112</f>
        <v>4682.4324324324316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2835000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1">
        <v>3</v>
      </c>
      <c r="B116" s="84" t="s">
        <v>20</v>
      </c>
      <c r="C116" s="84" t="s">
        <v>21</v>
      </c>
      <c r="D116" s="85" t="s">
        <v>22</v>
      </c>
      <c r="E116" s="85" t="s">
        <v>23</v>
      </c>
      <c r="F116" s="85"/>
      <c r="G116" s="86" t="s">
        <v>24</v>
      </c>
      <c r="H116" s="87" t="s">
        <v>25</v>
      </c>
      <c r="I116" s="87" t="s">
        <v>26</v>
      </c>
      <c r="J116" s="102"/>
    </row>
    <row r="117" spans="1:10" ht="12.75" customHeight="1" x14ac:dyDescent="0.25">
      <c r="A117" s="101"/>
      <c r="B117" s="80">
        <f>Invoice!B696</f>
        <v>72</v>
      </c>
      <c r="C117" s="88" t="str">
        <f>Invoice!E696</f>
        <v>PENSIL WARNA JOYKO CP-24PB (PANJANG)</v>
      </c>
      <c r="D117" s="89">
        <f>Invoice!H696</f>
        <v>21200</v>
      </c>
      <c r="E117" s="81">
        <f t="shared" si="15"/>
        <v>1526400</v>
      </c>
      <c r="F117" s="81"/>
      <c r="G117" s="82">
        <f t="shared" si="16"/>
        <v>1375135.1351351349</v>
      </c>
      <c r="H117" s="83">
        <f t="shared" si="17"/>
        <v>151264.86486486485</v>
      </c>
      <c r="I117" s="83">
        <f t="shared" si="18"/>
        <v>19099.099099099098</v>
      </c>
      <c r="J117" s="103">
        <f t="shared" si="19"/>
        <v>2100.9009009009005</v>
      </c>
    </row>
    <row r="118" spans="1:10" ht="12.75" customHeight="1" x14ac:dyDescent="0.25">
      <c r="A118" s="101"/>
      <c r="D118" s="81"/>
      <c r="E118" s="81">
        <f>(E117*Invoice!I696)+((E117-(E117*Invoice!I696))*Invoice!J696)</f>
        <v>190800</v>
      </c>
      <c r="F118" s="81"/>
      <c r="G118" s="90">
        <f>E118/1.11</f>
        <v>171891.89189189186</v>
      </c>
      <c r="H118" s="91">
        <f>G118*11%</f>
        <v>18908.108108108107</v>
      </c>
      <c r="I118" s="91">
        <f>G118/B117</f>
        <v>2387.3873873873872</v>
      </c>
      <c r="J118" s="104">
        <f>H118/B117</f>
        <v>262.61261261261257</v>
      </c>
    </row>
    <row r="119" spans="1:10" ht="12.75" customHeight="1" x14ac:dyDescent="0.25">
      <c r="A119" s="101"/>
      <c r="D119" s="81" t="s">
        <v>23</v>
      </c>
      <c r="E119" s="81">
        <f>E117-E118</f>
        <v>1335600</v>
      </c>
      <c r="F119" s="81"/>
      <c r="G119" s="82">
        <f>G117-G118</f>
        <v>1203243.2432432431</v>
      </c>
      <c r="H119" s="82">
        <f>H117-H118</f>
        <v>132356.75675675675</v>
      </c>
      <c r="I119" s="82">
        <f>I117-I118</f>
        <v>16711.711711711709</v>
      </c>
      <c r="J119" s="105">
        <f>J117-J118</f>
        <v>1838.288288288288</v>
      </c>
    </row>
    <row r="120" spans="1:10" ht="12.75" customHeight="1" x14ac:dyDescent="0.25">
      <c r="A120" s="101"/>
      <c r="D120" s="81"/>
      <c r="E120" s="81"/>
      <c r="F120" s="81"/>
      <c r="G120" s="82"/>
      <c r="H120" s="83">
        <f>G119+H119</f>
        <v>1335599.9999999998</v>
      </c>
      <c r="I120" s="83"/>
      <c r="J120" s="103"/>
    </row>
    <row r="121" spans="1:10" ht="12.75" customHeight="1" x14ac:dyDescent="0.25">
      <c r="A121" s="101"/>
      <c r="B121" s="79"/>
      <c r="D121" s="81"/>
      <c r="E121" s="81"/>
      <c r="F121" s="81"/>
      <c r="G121" s="82"/>
      <c r="H121" s="83"/>
      <c r="I121" s="83"/>
      <c r="J121" s="103"/>
    </row>
    <row r="122" spans="1:10" ht="12.75" customHeight="1" x14ac:dyDescent="0.25">
      <c r="A122" s="101">
        <v>4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2"/>
    </row>
    <row r="123" spans="1:10" ht="12.75" customHeight="1" x14ac:dyDescent="0.25">
      <c r="A123" s="101"/>
      <c r="B123" s="80">
        <f>Invoice!B697</f>
        <v>288</v>
      </c>
      <c r="C123" s="88" t="str">
        <f>Invoice!E697</f>
        <v>PENSIL WARNA JOYKO CP-S12 MINI (PENDEK)</v>
      </c>
      <c r="D123" s="89">
        <f>Invoice!H697</f>
        <v>6700</v>
      </c>
      <c r="E123" s="81">
        <f t="shared" si="15"/>
        <v>1929600</v>
      </c>
      <c r="F123" s="81"/>
      <c r="G123" s="82">
        <f t="shared" si="16"/>
        <v>1738378.3783783782</v>
      </c>
      <c r="H123" s="83">
        <f t="shared" si="17"/>
        <v>191221.6216216216</v>
      </c>
      <c r="I123" s="83">
        <f t="shared" si="18"/>
        <v>6036.0360360360355</v>
      </c>
      <c r="J123" s="103">
        <f t="shared" si="19"/>
        <v>663.96396396396392</v>
      </c>
    </row>
    <row r="124" spans="1:10" ht="12.75" customHeight="1" x14ac:dyDescent="0.25">
      <c r="A124" s="101"/>
      <c r="D124" s="81"/>
      <c r="E124" s="81">
        <f>(E123*Invoice!I697)+((E123-(E123*Invoice!I697))*Invoice!J697)</f>
        <v>241200</v>
      </c>
      <c r="F124" s="81"/>
      <c r="G124" s="90">
        <f>E124/1.11</f>
        <v>217297.29729729728</v>
      </c>
      <c r="H124" s="91">
        <f>G124*11%</f>
        <v>23902.7027027027</v>
      </c>
      <c r="I124" s="91">
        <f>G124/B123</f>
        <v>754.50450450450444</v>
      </c>
      <c r="J124" s="104">
        <f>H124/B123</f>
        <v>82.99549549549549</v>
      </c>
    </row>
    <row r="125" spans="1:10" ht="12.75" customHeight="1" x14ac:dyDescent="0.25">
      <c r="A125" s="101"/>
      <c r="D125" s="81" t="s">
        <v>23</v>
      </c>
      <c r="E125" s="81">
        <f>E123-E124</f>
        <v>1688400</v>
      </c>
      <c r="F125" s="81"/>
      <c r="G125" s="82">
        <f>G123-G124</f>
        <v>1521081.0810810809</v>
      </c>
      <c r="H125" s="82">
        <f>H123-H124</f>
        <v>167318.91891891891</v>
      </c>
      <c r="I125" s="82">
        <f>I123-I124</f>
        <v>5281.5315315315311</v>
      </c>
      <c r="J125" s="105">
        <f>J123-J124</f>
        <v>580.96846846846847</v>
      </c>
    </row>
    <row r="126" spans="1:10" ht="12.75" customHeight="1" x14ac:dyDescent="0.25">
      <c r="A126" s="101"/>
      <c r="D126" s="81"/>
      <c r="E126" s="81"/>
      <c r="F126" s="81"/>
      <c r="G126" s="82"/>
      <c r="H126" s="83">
        <f>G125+H125</f>
        <v>1688399.9999999998</v>
      </c>
      <c r="I126" s="83"/>
      <c r="J126" s="103"/>
    </row>
    <row r="127" spans="1:10" ht="12.75" customHeight="1" x14ac:dyDescent="0.25">
      <c r="A127" s="101"/>
      <c r="B127" s="79"/>
      <c r="D127" s="81"/>
      <c r="E127" s="81"/>
      <c r="F127" s="81"/>
      <c r="G127" s="82"/>
      <c r="H127" s="83"/>
      <c r="I127" s="83"/>
      <c r="J127" s="103"/>
    </row>
    <row r="128" spans="1:10" ht="12.75" customHeight="1" x14ac:dyDescent="0.25">
      <c r="A128" s="101">
        <v>5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Invoice!B698</f>
        <v>432</v>
      </c>
      <c r="C129" s="88" t="str">
        <f>Invoice!E698</f>
        <v>PENSIL WARNA JOYKO CP-12PB (PANJANG)</v>
      </c>
      <c r="D129" s="89">
        <f>Invoice!H698</f>
        <v>10600</v>
      </c>
      <c r="E129" s="81">
        <f t="shared" si="15"/>
        <v>4579200</v>
      </c>
      <c r="F129" s="81"/>
      <c r="G129" s="82">
        <f t="shared" si="16"/>
        <v>4125405.405405405</v>
      </c>
      <c r="H129" s="83">
        <f t="shared" si="17"/>
        <v>453794.59459459456</v>
      </c>
      <c r="I129" s="83">
        <f t="shared" si="18"/>
        <v>9549.5495495495488</v>
      </c>
      <c r="J129" s="103">
        <f t="shared" si="19"/>
        <v>1050.4504504504503</v>
      </c>
    </row>
    <row r="130" spans="1:10" ht="12.75" customHeight="1" x14ac:dyDescent="0.25">
      <c r="A130" s="101"/>
      <c r="D130" s="81"/>
      <c r="E130" s="81">
        <f>(E129*Invoice!I698)+((E129-(E129*Invoice!I698))*Invoice!J698)</f>
        <v>572400</v>
      </c>
      <c r="F130" s="81"/>
      <c r="G130" s="90">
        <f>E130/1.11</f>
        <v>515675.67567567562</v>
      </c>
      <c r="H130" s="91">
        <f>G130*11%</f>
        <v>56724.32432432432</v>
      </c>
      <c r="I130" s="91">
        <f>G130/B129</f>
        <v>1193.6936936936936</v>
      </c>
      <c r="J130" s="104">
        <f>H130/B129</f>
        <v>131.30630630630628</v>
      </c>
    </row>
    <row r="131" spans="1:10" ht="12.75" customHeight="1" x14ac:dyDescent="0.25">
      <c r="A131" s="101"/>
      <c r="D131" s="81" t="s">
        <v>23</v>
      </c>
      <c r="E131" s="81">
        <f>E129-E130</f>
        <v>4006800</v>
      </c>
      <c r="F131" s="81"/>
      <c r="G131" s="82">
        <f>G129-G130</f>
        <v>3609729.7297297292</v>
      </c>
      <c r="H131" s="82">
        <f>H129-H130</f>
        <v>397070.27027027024</v>
      </c>
      <c r="I131" s="82">
        <f>I129-I130</f>
        <v>8355.8558558558543</v>
      </c>
      <c r="J131" s="105">
        <f>J129-J130</f>
        <v>919.14414414414398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4006799.9999999995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1">
        <v>6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Invoice!B699</f>
        <v>240</v>
      </c>
      <c r="C135" s="88" t="str">
        <f>Invoice!E699</f>
        <v>STAPLER JOYKO HD-50</v>
      </c>
      <c r="D135" s="89">
        <f>Invoice!H699</f>
        <v>18700</v>
      </c>
      <c r="E135" s="81">
        <f t="shared" si="15"/>
        <v>4488000</v>
      </c>
      <c r="F135" s="81"/>
      <c r="G135" s="82">
        <f t="shared" si="16"/>
        <v>4043243.2432432431</v>
      </c>
      <c r="H135" s="83">
        <f t="shared" si="17"/>
        <v>444756.75675675675</v>
      </c>
      <c r="I135" s="83">
        <f t="shared" si="18"/>
        <v>16846.846846846845</v>
      </c>
      <c r="J135" s="103">
        <f t="shared" si="19"/>
        <v>1853.1531531531532</v>
      </c>
    </row>
    <row r="136" spans="1:10" ht="12.75" customHeight="1" x14ac:dyDescent="0.25">
      <c r="A136" s="101"/>
      <c r="D136" s="81"/>
      <c r="E136" s="81">
        <f>(E135*Invoice!I699)+((E135-(E135*Invoice!I699))*Invoice!J699)</f>
        <v>561000</v>
      </c>
      <c r="F136" s="81"/>
      <c r="G136" s="90">
        <f>E136/1.11</f>
        <v>505405.40540540538</v>
      </c>
      <c r="H136" s="91">
        <f>G136*11%</f>
        <v>55594.594594594593</v>
      </c>
      <c r="I136" s="91">
        <f>G136/B135</f>
        <v>2105.8558558558557</v>
      </c>
      <c r="J136" s="104">
        <f>H136/B135</f>
        <v>231.64414414414415</v>
      </c>
    </row>
    <row r="137" spans="1:10" ht="12.75" customHeight="1" x14ac:dyDescent="0.25">
      <c r="A137" s="101"/>
      <c r="D137" s="81" t="s">
        <v>23</v>
      </c>
      <c r="E137" s="81">
        <f>E135-E136</f>
        <v>3927000</v>
      </c>
      <c r="F137" s="81"/>
      <c r="G137" s="82">
        <f>G135-G136</f>
        <v>3537837.8378378376</v>
      </c>
      <c r="H137" s="82">
        <f>H135-H136</f>
        <v>389162.16216216213</v>
      </c>
      <c r="I137" s="82">
        <f>I135-I136</f>
        <v>14740.990990990989</v>
      </c>
      <c r="J137" s="105">
        <f>J135-J136</f>
        <v>1621.5090090090091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3927000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1">
        <v>7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Invoice!B700</f>
        <v>100</v>
      </c>
      <c r="C141" s="88" t="str">
        <f>Invoice!E700</f>
        <v>STIP / PENGHAPUS JOYKO 526-B20 PUTIH</v>
      </c>
      <c r="D141" s="89">
        <f>Invoice!H700</f>
        <v>34100</v>
      </c>
      <c r="E141" s="81">
        <f t="shared" si="15"/>
        <v>3410000</v>
      </c>
      <c r="F141" s="81"/>
      <c r="G141" s="82">
        <f t="shared" si="16"/>
        <v>3072072.072072072</v>
      </c>
      <c r="H141" s="83">
        <f t="shared" si="17"/>
        <v>337927.92792792793</v>
      </c>
      <c r="I141" s="83">
        <f t="shared" si="18"/>
        <v>30720.720720720721</v>
      </c>
      <c r="J141" s="103">
        <f t="shared" si="19"/>
        <v>3379.2792792792793</v>
      </c>
    </row>
    <row r="142" spans="1:10" ht="12.75" customHeight="1" x14ac:dyDescent="0.25">
      <c r="A142" s="101"/>
      <c r="D142" s="81"/>
      <c r="E142" s="81">
        <f>(E141*Invoice!I700)+((E141-(E141*Invoice!I700))*Invoice!J700)</f>
        <v>426250</v>
      </c>
      <c r="F142" s="81"/>
      <c r="G142" s="90">
        <f>E142/1.11</f>
        <v>384009.00900900899</v>
      </c>
      <c r="H142" s="91">
        <f>G142*11%</f>
        <v>42240.990990990991</v>
      </c>
      <c r="I142" s="91">
        <f>G142/B141</f>
        <v>3840.0900900900901</v>
      </c>
      <c r="J142" s="104">
        <f>H142/B141</f>
        <v>422.40990990990991</v>
      </c>
    </row>
    <row r="143" spans="1:10" ht="12.75" customHeight="1" x14ac:dyDescent="0.25">
      <c r="A143" s="101"/>
      <c r="D143" s="81" t="s">
        <v>23</v>
      </c>
      <c r="E143" s="81">
        <f>E141-E142</f>
        <v>2983750</v>
      </c>
      <c r="F143" s="81"/>
      <c r="G143" s="82">
        <f>G141-G142</f>
        <v>2688063.0630630627</v>
      </c>
      <c r="H143" s="82">
        <f>H141-H142</f>
        <v>295686.93693693692</v>
      </c>
      <c r="I143" s="82">
        <f>I141-I142</f>
        <v>26880.630630630632</v>
      </c>
      <c r="J143" s="105">
        <f>J141-J142</f>
        <v>2956.8693693693695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2983749.9999999995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6"/>
      <c r="B146" s="107"/>
      <c r="C146" s="107"/>
      <c r="D146" s="107"/>
      <c r="E146" s="107"/>
      <c r="F146" s="107"/>
      <c r="G146" s="108">
        <f>G107+G113+G119+G125+G131+G137+G143</f>
        <v>17724819.819819819</v>
      </c>
      <c r="H146" s="108">
        <f>H107+H113+H119+H125+H131+H137+H143</f>
        <v>1949730.1801801799</v>
      </c>
      <c r="I146" s="107"/>
      <c r="J146" s="109">
        <f>H108+H114+H120+H126+H132+H138+H144</f>
        <v>19674550</v>
      </c>
    </row>
    <row r="148" spans="1:10" ht="12.75" customHeight="1" x14ac:dyDescent="0.25">
      <c r="A148" s="94" t="s">
        <v>1</v>
      </c>
      <c r="B148" s="95">
        <f>Invoice!E800</f>
        <v>23040008</v>
      </c>
      <c r="C148" s="96"/>
      <c r="D148" s="97"/>
      <c r="E148" s="97"/>
      <c r="F148" s="97"/>
      <c r="G148" s="98"/>
      <c r="H148" s="99"/>
      <c r="I148" s="99"/>
      <c r="J148" s="100"/>
    </row>
    <row r="149" spans="1:10" ht="12.75" customHeight="1" x14ac:dyDescent="0.25">
      <c r="A149" s="101">
        <v>1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Invoice!B808</f>
        <v>50</v>
      </c>
      <c r="C150" s="88" t="str">
        <f>Invoice!E808</f>
        <v>STIP / PENGHAPUS JOYKO 526-B20 PUTIH</v>
      </c>
      <c r="D150" s="89">
        <f>Invoice!H808</f>
        <v>34100</v>
      </c>
      <c r="E150" s="81">
        <f>D150*B150</f>
        <v>1705000</v>
      </c>
      <c r="F150" s="81"/>
      <c r="G150" s="82">
        <f>E150/1.11</f>
        <v>1536036.036036036</v>
      </c>
      <c r="H150" s="83">
        <f>G150*11%</f>
        <v>168963.96396396396</v>
      </c>
      <c r="I150" s="83">
        <f>G150/B150</f>
        <v>30720.720720720721</v>
      </c>
      <c r="J150" s="103">
        <f>H150/B150</f>
        <v>3379.2792792792793</v>
      </c>
    </row>
    <row r="151" spans="1:10" ht="12.75" customHeight="1" x14ac:dyDescent="0.25">
      <c r="A151" s="101"/>
      <c r="D151" s="81"/>
      <c r="E151" s="81">
        <f>(E150*Invoice!I808)+((E150-(E150*Invoice!I808))*Invoice!J808)</f>
        <v>230175.00000000003</v>
      </c>
      <c r="F151" s="81"/>
      <c r="G151" s="90">
        <f>E151/1.11</f>
        <v>207364.86486486488</v>
      </c>
      <c r="H151" s="91">
        <f>G151*11%</f>
        <v>22810.135135135137</v>
      </c>
      <c r="I151" s="91">
        <f>G151/B150</f>
        <v>4147.2972972972975</v>
      </c>
      <c r="J151" s="104">
        <f>H151/B150</f>
        <v>456.20270270270271</v>
      </c>
    </row>
    <row r="152" spans="1:10" ht="12.75" customHeight="1" x14ac:dyDescent="0.25">
      <c r="A152" s="101"/>
      <c r="D152" s="81" t="s">
        <v>23</v>
      </c>
      <c r="E152" s="81">
        <f>E150-E151</f>
        <v>1474825</v>
      </c>
      <c r="F152" s="81"/>
      <c r="G152" s="82">
        <f>G150-G151</f>
        <v>1328671.1711711711</v>
      </c>
      <c r="H152" s="82">
        <f>H150-H151</f>
        <v>146153.82882882882</v>
      </c>
      <c r="I152" s="82">
        <f>I150-I151</f>
        <v>26573.423423423425</v>
      </c>
      <c r="J152" s="105">
        <f>J150-J151</f>
        <v>2923.0765765765764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1474825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2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Invoice!B809</f>
        <v>144</v>
      </c>
      <c r="C156" s="88" t="str">
        <f>Invoice!E809</f>
        <v>BALLPEN JOYKO BP-338 VOCUS HITAM</v>
      </c>
      <c r="D156" s="89">
        <f>Invoice!H809</f>
        <v>12600</v>
      </c>
      <c r="E156" s="81">
        <f t="shared" ref="E156:E162" si="20">D156*B156</f>
        <v>1814400</v>
      </c>
      <c r="F156" s="81"/>
      <c r="G156" s="82">
        <f t="shared" ref="G156:G162" si="21">E156/1.11</f>
        <v>1634594.5945945946</v>
      </c>
      <c r="H156" s="83">
        <f t="shared" ref="H156:H162" si="22">G156*11%</f>
        <v>179805.40540540541</v>
      </c>
      <c r="I156" s="83">
        <f t="shared" ref="I156:I162" si="23">G156/B156</f>
        <v>11351.351351351352</v>
      </c>
      <c r="J156" s="103">
        <f t="shared" ref="J156:J162" si="24">H156/B156</f>
        <v>1248.6486486486488</v>
      </c>
    </row>
    <row r="157" spans="1:10" ht="12.75" customHeight="1" x14ac:dyDescent="0.25">
      <c r="A157" s="101"/>
      <c r="D157" s="81"/>
      <c r="E157" s="81">
        <f>(E156*Invoice!I809)+((E156-(E156*Invoice!I809))*Invoice!J809)</f>
        <v>244944.00000000003</v>
      </c>
      <c r="F157" s="81"/>
      <c r="G157" s="90">
        <f>E157/1.11</f>
        <v>220670.27027027027</v>
      </c>
      <c r="H157" s="91">
        <f>G157*11%</f>
        <v>24273.72972972973</v>
      </c>
      <c r="I157" s="91">
        <f>G157/B156</f>
        <v>1532.4324324324325</v>
      </c>
      <c r="J157" s="104">
        <f>H157/B156</f>
        <v>168.56756756756758</v>
      </c>
    </row>
    <row r="158" spans="1:10" ht="12.75" customHeight="1" x14ac:dyDescent="0.25">
      <c r="A158" s="101"/>
      <c r="D158" s="81" t="s">
        <v>23</v>
      </c>
      <c r="E158" s="81">
        <f>E156-E157</f>
        <v>1569456</v>
      </c>
      <c r="F158" s="81"/>
      <c r="G158" s="82">
        <f>G156-G157</f>
        <v>1413924.3243243243</v>
      </c>
      <c r="H158" s="82">
        <f>H156-H157</f>
        <v>155531.67567567568</v>
      </c>
      <c r="I158" s="82">
        <f>I156-I157</f>
        <v>9818.9189189189201</v>
      </c>
      <c r="J158" s="105">
        <f>J156-J157</f>
        <v>1080.0810810810813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1569456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3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Invoice!B810</f>
        <v>50</v>
      </c>
      <c r="C162" s="88" t="str">
        <f>Invoice!E810</f>
        <v>STIP / PENGHAPUS JOYKO 526-B40P PUTIH</v>
      </c>
      <c r="D162" s="89">
        <f>Invoice!H810</f>
        <v>28300</v>
      </c>
      <c r="E162" s="81">
        <f t="shared" si="20"/>
        <v>1415000</v>
      </c>
      <c r="F162" s="81"/>
      <c r="G162" s="82">
        <f t="shared" si="21"/>
        <v>1274774.7747747747</v>
      </c>
      <c r="H162" s="83">
        <f t="shared" si="22"/>
        <v>140225.22522522521</v>
      </c>
      <c r="I162" s="83">
        <f t="shared" si="23"/>
        <v>25495.495495495492</v>
      </c>
      <c r="J162" s="103">
        <f t="shared" si="24"/>
        <v>2804.504504504504</v>
      </c>
    </row>
    <row r="163" spans="1:10" ht="12.75" customHeight="1" x14ac:dyDescent="0.25">
      <c r="A163" s="101"/>
      <c r="D163" s="81"/>
      <c r="E163" s="81">
        <f>(E162*Invoice!I810)+((E162-(E162*Invoice!I810))*Invoice!J810)</f>
        <v>191025</v>
      </c>
      <c r="F163" s="81"/>
      <c r="G163" s="90">
        <f>E163/1.11</f>
        <v>172094.59459459459</v>
      </c>
      <c r="H163" s="91">
        <f>G163*11%</f>
        <v>18930.405405405403</v>
      </c>
      <c r="I163" s="91">
        <f>G163/B162</f>
        <v>3441.8918918918916</v>
      </c>
      <c r="J163" s="104">
        <f>H163/B162</f>
        <v>378.60810810810807</v>
      </c>
    </row>
    <row r="164" spans="1:10" ht="12.75" customHeight="1" x14ac:dyDescent="0.25">
      <c r="A164" s="101"/>
      <c r="D164" s="81" t="s">
        <v>23</v>
      </c>
      <c r="E164" s="81">
        <f>E162-E163</f>
        <v>1223975</v>
      </c>
      <c r="F164" s="81"/>
      <c r="G164" s="82">
        <f>G162-G163</f>
        <v>1102680.1801801801</v>
      </c>
      <c r="H164" s="82">
        <f>H162-H163</f>
        <v>121294.81981981981</v>
      </c>
      <c r="I164" s="82">
        <f>I162-I163</f>
        <v>22053.603603603602</v>
      </c>
      <c r="J164" s="105">
        <f>J162-J163</f>
        <v>2425.8963963963961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1223975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6"/>
      <c r="B167" s="107"/>
      <c r="C167" s="107"/>
      <c r="D167" s="107"/>
      <c r="E167" s="107"/>
      <c r="F167" s="107"/>
      <c r="G167" s="108">
        <f>G152+G158+G164</f>
        <v>3845275.6756756753</v>
      </c>
      <c r="H167" s="108">
        <f>H152+H158+H164</f>
        <v>422980.32432432432</v>
      </c>
      <c r="I167" s="107"/>
      <c r="J167" s="109">
        <f>H153+H159+H165</f>
        <v>4268256</v>
      </c>
    </row>
    <row r="169" spans="1:10" ht="12.75" customHeight="1" x14ac:dyDescent="0.25">
      <c r="A169" s="94" t="s">
        <v>1</v>
      </c>
      <c r="B169" s="95">
        <f>Invoice!E914</f>
        <v>23040009</v>
      </c>
      <c r="C169" s="96"/>
      <c r="D169" s="97"/>
      <c r="E169" s="97"/>
      <c r="F169" s="97"/>
      <c r="G169" s="98"/>
      <c r="H169" s="99"/>
      <c r="I169" s="99"/>
      <c r="J169" s="100"/>
    </row>
    <row r="170" spans="1:10" ht="12.75" customHeight="1" x14ac:dyDescent="0.25">
      <c r="A170" s="101">
        <v>1</v>
      </c>
      <c r="B170" s="84" t="s">
        <v>20</v>
      </c>
      <c r="C170" s="84" t="s">
        <v>21</v>
      </c>
      <c r="D170" s="85" t="s">
        <v>22</v>
      </c>
      <c r="E170" s="85" t="s">
        <v>23</v>
      </c>
      <c r="F170" s="85"/>
      <c r="G170" s="86" t="s">
        <v>24</v>
      </c>
      <c r="H170" s="87" t="s">
        <v>25</v>
      </c>
      <c r="I170" s="87" t="s">
        <v>26</v>
      </c>
      <c r="J170" s="102"/>
    </row>
    <row r="171" spans="1:10" ht="12.75" customHeight="1" x14ac:dyDescent="0.25">
      <c r="A171" s="101"/>
      <c r="B171" s="80">
        <f>Invoice!B922</f>
        <v>12</v>
      </c>
      <c r="C171" s="88" t="str">
        <f>Invoice!E922</f>
        <v>PENCIL CASE 22 x 7.5 MAGNET C-1758</v>
      </c>
      <c r="D171" s="89">
        <f>Invoice!H922</f>
        <v>150000</v>
      </c>
      <c r="E171" s="81">
        <f>D171*B171</f>
        <v>1800000</v>
      </c>
      <c r="F171" s="81"/>
      <c r="G171" s="82">
        <f>E171/1.11</f>
        <v>1621621.6216216215</v>
      </c>
      <c r="H171" s="83">
        <f>G171*11%</f>
        <v>178378.37837837837</v>
      </c>
      <c r="I171" s="83">
        <f>G171/B171</f>
        <v>135135.13513513512</v>
      </c>
      <c r="J171" s="103">
        <f>H171/B171</f>
        <v>14864.864864864865</v>
      </c>
    </row>
    <row r="172" spans="1:10" ht="12.75" customHeight="1" x14ac:dyDescent="0.25">
      <c r="A172" s="101"/>
      <c r="D172" s="81"/>
      <c r="E172" s="81">
        <f>(E171*Invoice!I922)+((E171-(E171*Invoice!I922))*Invoice!J922)</f>
        <v>0</v>
      </c>
      <c r="F172" s="81"/>
      <c r="G172" s="90">
        <f>E172/1.11</f>
        <v>0</v>
      </c>
      <c r="H172" s="91">
        <f>G172*11%</f>
        <v>0</v>
      </c>
      <c r="I172" s="91">
        <f>G172/B171</f>
        <v>0</v>
      </c>
      <c r="J172" s="104">
        <f>H172/B171</f>
        <v>0</v>
      </c>
    </row>
    <row r="173" spans="1:10" ht="12.75" customHeight="1" x14ac:dyDescent="0.25">
      <c r="A173" s="101"/>
      <c r="D173" s="81" t="s">
        <v>23</v>
      </c>
      <c r="E173" s="81">
        <f>E171-E172</f>
        <v>1800000</v>
      </c>
      <c r="F173" s="81"/>
      <c r="G173" s="82">
        <f>G171-G172</f>
        <v>1621621.6216216215</v>
      </c>
      <c r="H173" s="82">
        <f>H171-H172</f>
        <v>178378.37837837837</v>
      </c>
      <c r="I173" s="82">
        <f>I171-I172</f>
        <v>135135.13513513512</v>
      </c>
      <c r="J173" s="105">
        <f>J171-J172</f>
        <v>14864.864864864865</v>
      </c>
    </row>
    <row r="174" spans="1:10" ht="12.75" customHeight="1" x14ac:dyDescent="0.25">
      <c r="A174" s="101"/>
      <c r="D174" s="81"/>
      <c r="E174" s="81"/>
      <c r="F174" s="81"/>
      <c r="G174" s="82"/>
      <c r="H174" s="83">
        <f>G173+H173</f>
        <v>1800000</v>
      </c>
      <c r="I174" s="83"/>
      <c r="J174" s="103"/>
    </row>
    <row r="175" spans="1:10" ht="12.75" customHeight="1" x14ac:dyDescent="0.25">
      <c r="A175" s="101"/>
      <c r="B175" s="79"/>
      <c r="D175" s="81"/>
      <c r="E175" s="81"/>
      <c r="F175" s="81"/>
      <c r="G175" s="82"/>
      <c r="H175" s="83"/>
      <c r="I175" s="83"/>
      <c r="J175" s="103"/>
    </row>
    <row r="176" spans="1:10" ht="12.75" customHeight="1" x14ac:dyDescent="0.25">
      <c r="A176" s="106"/>
      <c r="B176" s="107"/>
      <c r="C176" s="107"/>
      <c r="D176" s="107"/>
      <c r="E176" s="107"/>
      <c r="F176" s="107"/>
      <c r="G176" s="108">
        <f>G173</f>
        <v>1621621.6216216215</v>
      </c>
      <c r="H176" s="108">
        <f>H173</f>
        <v>178378.37837837837</v>
      </c>
      <c r="I176" s="107"/>
      <c r="J176" s="109">
        <f>H174</f>
        <v>1800000</v>
      </c>
    </row>
    <row r="178" spans="1:10" ht="12.75" customHeight="1" x14ac:dyDescent="0.25">
      <c r="A178" s="94" t="s">
        <v>1</v>
      </c>
      <c r="B178" s="95">
        <f>Invoice!E1028</f>
        <v>23040010</v>
      </c>
      <c r="C178" s="96"/>
      <c r="D178" s="97"/>
      <c r="E178" s="97"/>
      <c r="F178" s="97"/>
      <c r="G178" s="98"/>
      <c r="H178" s="99"/>
      <c r="I178" s="99"/>
      <c r="J178" s="100"/>
    </row>
    <row r="179" spans="1:10" ht="12.75" customHeight="1" x14ac:dyDescent="0.25">
      <c r="A179" s="101">
        <v>1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Invoice!B1036</f>
        <v>2</v>
      </c>
      <c r="C180" s="88" t="str">
        <f>Invoice!E1036</f>
        <v>PENSIL WARNA KAYAGI KY-CP1224 TWIN</v>
      </c>
      <c r="D180" s="89">
        <f>Invoice!H1036</f>
        <v>149000</v>
      </c>
      <c r="E180" s="81">
        <f>D180*B180</f>
        <v>298000</v>
      </c>
      <c r="F180" s="81"/>
      <c r="G180" s="82">
        <f>E180/1.11</f>
        <v>268468.46846846846</v>
      </c>
      <c r="H180" s="83">
        <f>G180*11%</f>
        <v>29531.531531531531</v>
      </c>
      <c r="I180" s="83">
        <f>G180/B180</f>
        <v>134234.23423423423</v>
      </c>
      <c r="J180" s="103">
        <f>H180/B180</f>
        <v>14765.765765765766</v>
      </c>
    </row>
    <row r="181" spans="1:10" ht="12.75" customHeight="1" x14ac:dyDescent="0.25">
      <c r="A181" s="101"/>
      <c r="D181" s="81"/>
      <c r="E181" s="81">
        <f>(E180*Invoice!I1036)+((E180-(E180*Invoice!I1036))*Invoice!J1036)</f>
        <v>0</v>
      </c>
      <c r="F181" s="81"/>
      <c r="G181" s="90">
        <f>E181/1.11</f>
        <v>0</v>
      </c>
      <c r="H181" s="91">
        <f>G181*11%</f>
        <v>0</v>
      </c>
      <c r="I181" s="91">
        <f>G181/B180</f>
        <v>0</v>
      </c>
      <c r="J181" s="104">
        <f>H181/B180</f>
        <v>0</v>
      </c>
    </row>
    <row r="182" spans="1:10" ht="12.75" customHeight="1" x14ac:dyDescent="0.25">
      <c r="A182" s="101"/>
      <c r="D182" s="81" t="s">
        <v>23</v>
      </c>
      <c r="E182" s="81">
        <f>E180-E181</f>
        <v>298000</v>
      </c>
      <c r="F182" s="81"/>
      <c r="G182" s="82">
        <f>G180-G181</f>
        <v>268468.46846846846</v>
      </c>
      <c r="H182" s="82">
        <f>H180-H181</f>
        <v>29531.531531531531</v>
      </c>
      <c r="I182" s="82">
        <f>I180-I181</f>
        <v>134234.23423423423</v>
      </c>
      <c r="J182" s="105">
        <f>J180-J181</f>
        <v>14765.765765765766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298000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2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Invoice!B1037</f>
        <v>2</v>
      </c>
      <c r="C186" s="88" t="str">
        <f>Invoice!E1037</f>
        <v>HIGHLIGHTER / STABILLO TIZO TF-616 (isi 24 pc)</v>
      </c>
      <c r="D186" s="89">
        <f>Invoice!H1037</f>
        <v>57000</v>
      </c>
      <c r="E186" s="81">
        <f t="shared" ref="E186:E222" si="25">D186*B186</f>
        <v>114000</v>
      </c>
      <c r="F186" s="81"/>
      <c r="G186" s="82">
        <f t="shared" ref="G186:G222" si="26">E186/1.11</f>
        <v>102702.70270270269</v>
      </c>
      <c r="H186" s="83">
        <f t="shared" ref="H186:H222" si="27">G186*11%</f>
        <v>11297.297297297297</v>
      </c>
      <c r="I186" s="83">
        <f t="shared" ref="I186:I222" si="28">G186/B186</f>
        <v>51351.351351351346</v>
      </c>
      <c r="J186" s="103">
        <f t="shared" ref="J186:J222" si="29">H186/B186</f>
        <v>5648.6486486486483</v>
      </c>
    </row>
    <row r="187" spans="1:10" ht="12.75" customHeight="1" x14ac:dyDescent="0.25">
      <c r="A187" s="101"/>
      <c r="D187" s="81"/>
      <c r="E187" s="81">
        <f>(E186*Invoice!I1037)+((E186-(E186*Invoice!I1037))*Invoice!J1037)</f>
        <v>0</v>
      </c>
      <c r="F187" s="81"/>
      <c r="G187" s="90">
        <f>E187/1.11</f>
        <v>0</v>
      </c>
      <c r="H187" s="91">
        <f>G187*11%</f>
        <v>0</v>
      </c>
      <c r="I187" s="91">
        <f>G187/B186</f>
        <v>0</v>
      </c>
      <c r="J187" s="104">
        <f>H187/B186</f>
        <v>0</v>
      </c>
    </row>
    <row r="188" spans="1:10" ht="12.75" customHeight="1" x14ac:dyDescent="0.25">
      <c r="A188" s="101"/>
      <c r="D188" s="81" t="s">
        <v>23</v>
      </c>
      <c r="E188" s="81">
        <f>E186-E187</f>
        <v>114000</v>
      </c>
      <c r="F188" s="81"/>
      <c r="G188" s="82">
        <f>G186-G187</f>
        <v>102702.70270270269</v>
      </c>
      <c r="H188" s="82">
        <f>H186-H187</f>
        <v>11297.297297297297</v>
      </c>
      <c r="I188" s="82">
        <f>I186-I187</f>
        <v>51351.351351351346</v>
      </c>
      <c r="J188" s="105">
        <f>J186-J187</f>
        <v>5648.6486486486483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113999.99999999999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3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Invoice!B1038</f>
        <v>2</v>
      </c>
      <c r="C192" s="88" t="str">
        <f>Invoice!E1038</f>
        <v>HIGHLIGHTER / STABILLO TIZO TF-610 (isi 54 pc)</v>
      </c>
      <c r="D192" s="89">
        <f>Invoice!H1038</f>
        <v>122000</v>
      </c>
      <c r="E192" s="81">
        <f t="shared" si="25"/>
        <v>244000</v>
      </c>
      <c r="F192" s="81"/>
      <c r="G192" s="82">
        <f t="shared" si="26"/>
        <v>219819.81981981979</v>
      </c>
      <c r="H192" s="83">
        <f t="shared" si="27"/>
        <v>24180.180180180178</v>
      </c>
      <c r="I192" s="83">
        <f t="shared" si="28"/>
        <v>109909.9099099099</v>
      </c>
      <c r="J192" s="103">
        <f t="shared" si="29"/>
        <v>12090.090090090089</v>
      </c>
    </row>
    <row r="193" spans="1:10" ht="12.75" customHeight="1" x14ac:dyDescent="0.25">
      <c r="A193" s="101"/>
      <c r="D193" s="81"/>
      <c r="E193" s="81">
        <f>(E192*Invoice!I1038)+((E192-(E192*Invoice!I1038))*Invoice!J1038)</f>
        <v>0</v>
      </c>
      <c r="F193" s="81"/>
      <c r="G193" s="90">
        <f>E193/1.11</f>
        <v>0</v>
      </c>
      <c r="H193" s="91">
        <f>G193*11%</f>
        <v>0</v>
      </c>
      <c r="I193" s="91">
        <f>G193/B192</f>
        <v>0</v>
      </c>
      <c r="J193" s="104">
        <f>H193/B192</f>
        <v>0</v>
      </c>
    </row>
    <row r="194" spans="1:10" ht="12.75" customHeight="1" x14ac:dyDescent="0.25">
      <c r="A194" s="101"/>
      <c r="D194" s="81" t="s">
        <v>23</v>
      </c>
      <c r="E194" s="81">
        <f>E192-E193</f>
        <v>244000</v>
      </c>
      <c r="F194" s="81"/>
      <c r="G194" s="82">
        <f>G192-G193</f>
        <v>219819.81981981979</v>
      </c>
      <c r="H194" s="82">
        <f>H192-H193</f>
        <v>24180.180180180178</v>
      </c>
      <c r="I194" s="82">
        <f>I192-I193</f>
        <v>109909.9099099099</v>
      </c>
      <c r="J194" s="105">
        <f>J192-J193</f>
        <v>12090.090090090089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243999.99999999997</v>
      </c>
      <c r="I195" s="83"/>
      <c r="J195" s="103"/>
    </row>
    <row r="196" spans="1:10" ht="12.75" customHeight="1" x14ac:dyDescent="0.25">
      <c r="A196" s="101"/>
      <c r="B196" s="79"/>
      <c r="D196" s="81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1">
        <v>4</v>
      </c>
      <c r="B197" s="84" t="s">
        <v>20</v>
      </c>
      <c r="C197" s="84" t="s">
        <v>21</v>
      </c>
      <c r="D197" s="85" t="s">
        <v>22</v>
      </c>
      <c r="E197" s="85" t="s">
        <v>23</v>
      </c>
      <c r="F197" s="85"/>
      <c r="G197" s="86" t="s">
        <v>24</v>
      </c>
      <c r="H197" s="87" t="s">
        <v>25</v>
      </c>
      <c r="I197" s="87" t="s">
        <v>26</v>
      </c>
      <c r="J197" s="102"/>
    </row>
    <row r="198" spans="1:10" ht="12.75" customHeight="1" x14ac:dyDescent="0.25">
      <c r="A198" s="101"/>
      <c r="B198" s="80">
        <f>Invoice!B1039</f>
        <v>7</v>
      </c>
      <c r="C198" s="88" t="str">
        <f>Invoice!E1039</f>
        <v>GEL PEN TIZO TG30801-EL</v>
      </c>
      <c r="D198" s="89">
        <f>Invoice!H1039</f>
        <v>18500</v>
      </c>
      <c r="E198" s="81">
        <f t="shared" si="25"/>
        <v>129500</v>
      </c>
      <c r="F198" s="81"/>
      <c r="G198" s="82">
        <f t="shared" si="26"/>
        <v>116666.66666666666</v>
      </c>
      <c r="H198" s="83">
        <f t="shared" si="27"/>
        <v>12833.333333333332</v>
      </c>
      <c r="I198" s="83">
        <f t="shared" si="28"/>
        <v>16666.666666666664</v>
      </c>
      <c r="J198" s="103">
        <f t="shared" si="29"/>
        <v>1833.3333333333333</v>
      </c>
    </row>
    <row r="199" spans="1:10" ht="12.75" customHeight="1" x14ac:dyDescent="0.25">
      <c r="A199" s="101"/>
      <c r="D199" s="81"/>
      <c r="E199" s="81">
        <f>(E198*Invoice!I1039)+((E198-(E198*Invoice!I1039))*Invoice!J1039)</f>
        <v>0</v>
      </c>
      <c r="F199" s="81"/>
      <c r="G199" s="90">
        <f>E199/1.11</f>
        <v>0</v>
      </c>
      <c r="H199" s="91">
        <f>G199*11%</f>
        <v>0</v>
      </c>
      <c r="I199" s="91">
        <f>G199/B198</f>
        <v>0</v>
      </c>
      <c r="J199" s="104">
        <f>H199/B198</f>
        <v>0</v>
      </c>
    </row>
    <row r="200" spans="1:10" ht="12.75" customHeight="1" x14ac:dyDescent="0.25">
      <c r="A200" s="101"/>
      <c r="D200" s="81" t="s">
        <v>23</v>
      </c>
      <c r="E200" s="81">
        <f>E198-E199</f>
        <v>129500</v>
      </c>
      <c r="F200" s="81"/>
      <c r="G200" s="82">
        <f>G198-G199</f>
        <v>116666.66666666666</v>
      </c>
      <c r="H200" s="82">
        <f>H198-H199</f>
        <v>12833.333333333332</v>
      </c>
      <c r="I200" s="82">
        <f>I198-I199</f>
        <v>16666.666666666664</v>
      </c>
      <c r="J200" s="105">
        <f>J198-J199</f>
        <v>1833.3333333333333</v>
      </c>
    </row>
    <row r="201" spans="1:10" ht="12.75" customHeight="1" x14ac:dyDescent="0.25">
      <c r="A201" s="101"/>
      <c r="D201" s="81"/>
      <c r="E201" s="81"/>
      <c r="F201" s="81"/>
      <c r="G201" s="82"/>
      <c r="H201" s="83">
        <f>G200+H200</f>
        <v>129499.99999999999</v>
      </c>
      <c r="I201" s="83"/>
      <c r="J201" s="103"/>
    </row>
    <row r="202" spans="1:10" ht="12.75" customHeight="1" x14ac:dyDescent="0.25">
      <c r="A202" s="101"/>
      <c r="B202" s="79"/>
      <c r="D202" s="81"/>
      <c r="E202" s="81"/>
      <c r="F202" s="81"/>
      <c r="G202" s="82"/>
      <c r="H202" s="83"/>
      <c r="I202" s="83"/>
      <c r="J202" s="103"/>
    </row>
    <row r="203" spans="1:10" ht="12.75" customHeight="1" x14ac:dyDescent="0.25">
      <c r="A203" s="101">
        <v>5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Invoice!B1040</f>
        <v>12</v>
      </c>
      <c r="C204" s="88" t="str">
        <f>Invoice!E1040</f>
        <v>GEL PEN TIZO TG31590-EL</v>
      </c>
      <c r="D204" s="89">
        <f>Invoice!H1040</f>
        <v>18500</v>
      </c>
      <c r="E204" s="81">
        <f t="shared" si="25"/>
        <v>222000</v>
      </c>
      <c r="F204" s="81"/>
      <c r="G204" s="82">
        <f t="shared" si="26"/>
        <v>199999.99999999997</v>
      </c>
      <c r="H204" s="83">
        <f t="shared" si="27"/>
        <v>21999.999999999996</v>
      </c>
      <c r="I204" s="83">
        <f t="shared" si="28"/>
        <v>16666.666666666664</v>
      </c>
      <c r="J204" s="103">
        <f t="shared" si="29"/>
        <v>1833.333333333333</v>
      </c>
    </row>
    <row r="205" spans="1:10" ht="12.75" customHeight="1" x14ac:dyDescent="0.25">
      <c r="A205" s="101"/>
      <c r="D205" s="81"/>
      <c r="E205" s="81">
        <f>(E204*Invoice!I1040)+((E204-(E204*Invoice!I1040))*Invoice!J1040)</f>
        <v>0</v>
      </c>
      <c r="F205" s="81"/>
      <c r="G205" s="90">
        <f>E205/1.11</f>
        <v>0</v>
      </c>
      <c r="H205" s="91">
        <f>G205*11%</f>
        <v>0</v>
      </c>
      <c r="I205" s="91">
        <f>G205/B204</f>
        <v>0</v>
      </c>
      <c r="J205" s="104">
        <f>H205/B204</f>
        <v>0</v>
      </c>
    </row>
    <row r="206" spans="1:10" ht="12.75" customHeight="1" x14ac:dyDescent="0.25">
      <c r="A206" s="101"/>
      <c r="D206" s="81" t="s">
        <v>23</v>
      </c>
      <c r="E206" s="81">
        <f>E204-E205</f>
        <v>222000</v>
      </c>
      <c r="F206" s="81"/>
      <c r="G206" s="82">
        <f>G204-G205</f>
        <v>199999.99999999997</v>
      </c>
      <c r="H206" s="82">
        <f>H204-H205</f>
        <v>21999.999999999996</v>
      </c>
      <c r="I206" s="82">
        <f>I204-I205</f>
        <v>16666.666666666664</v>
      </c>
      <c r="J206" s="105">
        <f>J204-J205</f>
        <v>1833.333333333333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221999.99999999997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6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Invoice!B1041</f>
        <v>2</v>
      </c>
      <c r="C210" s="88" t="str">
        <f>Invoice!E1041</f>
        <v>GEL PEN TIZO TG31762-EL</v>
      </c>
      <c r="D210" s="89">
        <f>Invoice!H1041</f>
        <v>18500</v>
      </c>
      <c r="E210" s="81">
        <f t="shared" si="25"/>
        <v>37000</v>
      </c>
      <c r="F210" s="81"/>
      <c r="G210" s="82">
        <f t="shared" si="26"/>
        <v>33333.333333333328</v>
      </c>
      <c r="H210" s="83">
        <f t="shared" si="27"/>
        <v>3666.6666666666661</v>
      </c>
      <c r="I210" s="83">
        <f t="shared" si="28"/>
        <v>16666.666666666664</v>
      </c>
      <c r="J210" s="103">
        <f t="shared" si="29"/>
        <v>1833.333333333333</v>
      </c>
    </row>
    <row r="211" spans="1:10" ht="12.75" customHeight="1" x14ac:dyDescent="0.25">
      <c r="A211" s="101"/>
      <c r="D211" s="81"/>
      <c r="E211" s="81">
        <f>(E210*Invoice!I1041)+((E210-(E210*Invoice!I1041))*Invoice!J1041)</f>
        <v>0</v>
      </c>
      <c r="F211" s="81"/>
      <c r="G211" s="90">
        <f>E211/1.11</f>
        <v>0</v>
      </c>
      <c r="H211" s="91">
        <f>G211*11%</f>
        <v>0</v>
      </c>
      <c r="I211" s="91">
        <f>G211/B210</f>
        <v>0</v>
      </c>
      <c r="J211" s="104">
        <f>H211/B210</f>
        <v>0</v>
      </c>
    </row>
    <row r="212" spans="1:10" ht="12.75" customHeight="1" x14ac:dyDescent="0.25">
      <c r="A212" s="101"/>
      <c r="D212" s="81" t="s">
        <v>23</v>
      </c>
      <c r="E212" s="81">
        <f>E210-E211</f>
        <v>37000</v>
      </c>
      <c r="F212" s="81"/>
      <c r="G212" s="82">
        <f>G210-G211</f>
        <v>33333.333333333328</v>
      </c>
      <c r="H212" s="82">
        <f>H210-H211</f>
        <v>3666.6666666666661</v>
      </c>
      <c r="I212" s="82">
        <f>I210-I211</f>
        <v>16666.666666666664</v>
      </c>
      <c r="J212" s="105">
        <f>J210-J211</f>
        <v>1833.333333333333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36999.999999999993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7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Invoice!B1042</f>
        <v>12</v>
      </c>
      <c r="C216" s="88" t="str">
        <f>Invoice!E1042</f>
        <v>COLOR BRUSH PEN KENKO DBP-12 DUAL TIP  (12 WARNA)</v>
      </c>
      <c r="D216" s="89">
        <f>Invoice!H1042</f>
        <v>25000</v>
      </c>
      <c r="E216" s="81">
        <f t="shared" si="25"/>
        <v>300000</v>
      </c>
      <c r="F216" s="81"/>
      <c r="G216" s="82">
        <f t="shared" si="26"/>
        <v>270270.27027027024</v>
      </c>
      <c r="H216" s="83">
        <f t="shared" si="27"/>
        <v>29729.729729729726</v>
      </c>
      <c r="I216" s="83">
        <f t="shared" si="28"/>
        <v>22522.522522522519</v>
      </c>
      <c r="J216" s="103">
        <f t="shared" si="29"/>
        <v>2477.4774774774774</v>
      </c>
    </row>
    <row r="217" spans="1:10" ht="12.75" customHeight="1" x14ac:dyDescent="0.25">
      <c r="A217" s="101"/>
      <c r="D217" s="81"/>
      <c r="E217" s="81">
        <f>(E216*Invoice!I1042)+((E216-(E216*Invoice!I1042))*Invoice!J1042)</f>
        <v>30000</v>
      </c>
      <c r="F217" s="81"/>
      <c r="G217" s="90">
        <f>E217/1.11</f>
        <v>27027.027027027023</v>
      </c>
      <c r="H217" s="91">
        <f>G217*11%</f>
        <v>2972.9729729729725</v>
      </c>
      <c r="I217" s="91">
        <f>G217/B216</f>
        <v>2252.2522522522518</v>
      </c>
      <c r="J217" s="104">
        <f>H217/B216</f>
        <v>247.7477477477477</v>
      </c>
    </row>
    <row r="218" spans="1:10" ht="12.75" customHeight="1" x14ac:dyDescent="0.25">
      <c r="A218" s="101"/>
      <c r="D218" s="81" t="s">
        <v>23</v>
      </c>
      <c r="E218" s="81">
        <f>E216-E217</f>
        <v>270000</v>
      </c>
      <c r="F218" s="81"/>
      <c r="G218" s="82">
        <f>G216-G217</f>
        <v>243243.24324324323</v>
      </c>
      <c r="H218" s="82">
        <f>H216-H217</f>
        <v>26756.756756756753</v>
      </c>
      <c r="I218" s="82">
        <f>I216-I217</f>
        <v>20270.270270270266</v>
      </c>
      <c r="J218" s="105">
        <f>J216-J217</f>
        <v>2229.7297297297296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270000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8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Invoice!B1043</f>
        <v>2</v>
      </c>
      <c r="C222" s="88" t="str">
        <f>Invoice!E1043</f>
        <v>TAPE DISPENSER POLAR BEAR MN-305 @12pc</v>
      </c>
      <c r="D222" s="89">
        <f>Invoice!H1043</f>
        <v>105000</v>
      </c>
      <c r="E222" s="81">
        <f t="shared" si="25"/>
        <v>210000</v>
      </c>
      <c r="F222" s="81"/>
      <c r="G222" s="82">
        <f t="shared" si="26"/>
        <v>189189.18918918917</v>
      </c>
      <c r="H222" s="83">
        <f t="shared" si="27"/>
        <v>20810.81081081081</v>
      </c>
      <c r="I222" s="83">
        <f t="shared" si="28"/>
        <v>94594.594594594586</v>
      </c>
      <c r="J222" s="103">
        <f t="shared" si="29"/>
        <v>10405.405405405405</v>
      </c>
    </row>
    <row r="223" spans="1:10" ht="12.75" customHeight="1" x14ac:dyDescent="0.25">
      <c r="A223" s="101"/>
      <c r="D223" s="81"/>
      <c r="E223" s="81">
        <f>(E222*Invoice!I1043)+((E222-(E222*Invoice!I1043))*Invoice!J1043)</f>
        <v>0</v>
      </c>
      <c r="F223" s="81"/>
      <c r="G223" s="90">
        <f>E223/1.11</f>
        <v>0</v>
      </c>
      <c r="H223" s="91">
        <f>G223*11%</f>
        <v>0</v>
      </c>
      <c r="I223" s="91">
        <f>G223/B222</f>
        <v>0</v>
      </c>
      <c r="J223" s="104">
        <f>H223/B222</f>
        <v>0</v>
      </c>
    </row>
    <row r="224" spans="1:10" ht="12.75" customHeight="1" x14ac:dyDescent="0.25">
      <c r="A224" s="101"/>
      <c r="D224" s="81" t="s">
        <v>23</v>
      </c>
      <c r="E224" s="81">
        <f>E222-E223</f>
        <v>210000</v>
      </c>
      <c r="F224" s="81"/>
      <c r="G224" s="82">
        <f>G222-G223</f>
        <v>189189.18918918917</v>
      </c>
      <c r="H224" s="82">
        <f>H222-H223</f>
        <v>20810.81081081081</v>
      </c>
      <c r="I224" s="82">
        <f>I222-I223</f>
        <v>94594.594594594586</v>
      </c>
      <c r="J224" s="105">
        <f>J222-J223</f>
        <v>10405.405405405405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209999.99999999997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6"/>
      <c r="B227" s="107"/>
      <c r="C227" s="107"/>
      <c r="D227" s="107"/>
      <c r="E227" s="107"/>
      <c r="F227" s="107"/>
      <c r="G227" s="108">
        <f>G182+G188+G194+G200+G206+G212+G218+G224</f>
        <v>1373423.4234234232</v>
      </c>
      <c r="H227" s="108">
        <f>H182+H188+H194+H200+H206+H212+H218+H224</f>
        <v>151076.57657657657</v>
      </c>
      <c r="I227" s="107"/>
      <c r="J227" s="109">
        <f>H183+H189+H195+H201+H207+H213+H219+H225</f>
        <v>1524500</v>
      </c>
    </row>
    <row r="229" spans="1:10" ht="12.75" customHeight="1" x14ac:dyDescent="0.25">
      <c r="A229" s="94" t="s">
        <v>1</v>
      </c>
      <c r="B229" s="95">
        <f>Invoice!E1142</f>
        <v>23040011</v>
      </c>
      <c r="C229" s="96"/>
      <c r="D229" s="97"/>
      <c r="E229" s="97"/>
      <c r="F229" s="97"/>
      <c r="G229" s="98"/>
      <c r="H229" s="99"/>
      <c r="I229" s="99"/>
      <c r="J229" s="100"/>
    </row>
    <row r="230" spans="1:10" ht="12.75" customHeight="1" x14ac:dyDescent="0.25">
      <c r="A230" s="101">
        <v>1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Invoice!B1150</f>
        <v>5</v>
      </c>
      <c r="C231" s="88" t="str">
        <f>Invoice!E1150</f>
        <v>CORRECTION TAPE KENKO CT-606 (6M x 5MM)</v>
      </c>
      <c r="D231" s="89">
        <f>Invoice!H1150</f>
        <v>58800</v>
      </c>
      <c r="E231" s="81">
        <f>D231*B231</f>
        <v>294000</v>
      </c>
      <c r="F231" s="81"/>
      <c r="G231" s="82">
        <f>E231/1.11</f>
        <v>264864.86486486485</v>
      </c>
      <c r="H231" s="83">
        <f>G231*11%</f>
        <v>29135.135135135133</v>
      </c>
      <c r="I231" s="83">
        <f>G231/B231</f>
        <v>52972.972972972973</v>
      </c>
      <c r="J231" s="103">
        <f>H231/B231</f>
        <v>5827.0270270270266</v>
      </c>
    </row>
    <row r="232" spans="1:10" ht="12.75" customHeight="1" x14ac:dyDescent="0.25">
      <c r="A232" s="101"/>
      <c r="D232" s="81"/>
      <c r="E232" s="81">
        <f>(E231*Invoice!I1150)+((E231-(E231*Invoice!I1150))*Invoice!J1150)</f>
        <v>29400</v>
      </c>
      <c r="F232" s="81"/>
      <c r="G232" s="90">
        <f>E232/1.11</f>
        <v>26486.486486486483</v>
      </c>
      <c r="H232" s="91">
        <f>G232*11%</f>
        <v>2913.5135135135133</v>
      </c>
      <c r="I232" s="91">
        <f>G232/B231</f>
        <v>5297.2972972972966</v>
      </c>
      <c r="J232" s="104">
        <f>H232/B231</f>
        <v>582.70270270270271</v>
      </c>
    </row>
    <row r="233" spans="1:10" ht="12.75" customHeight="1" x14ac:dyDescent="0.25">
      <c r="A233" s="101"/>
      <c r="D233" s="81" t="s">
        <v>23</v>
      </c>
      <c r="E233" s="81">
        <f>E231-E232</f>
        <v>264600</v>
      </c>
      <c r="F233" s="81"/>
      <c r="G233" s="82">
        <f>G231-G232</f>
        <v>238378.37837837837</v>
      </c>
      <c r="H233" s="82">
        <f>H231-H232</f>
        <v>26221.62162162162</v>
      </c>
      <c r="I233" s="82">
        <f>I231-I232</f>
        <v>47675.67567567568</v>
      </c>
      <c r="J233" s="105">
        <f>J231-J232</f>
        <v>5244.3243243243242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264600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2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Invoice!B1151</f>
        <v>3</v>
      </c>
      <c r="C237" s="88" t="str">
        <f>Invoice!E1151</f>
        <v>PUNCH KENKO NO. 40</v>
      </c>
      <c r="D237" s="89">
        <f>Invoice!H1151</f>
        <v>282000</v>
      </c>
      <c r="E237" s="81">
        <f t="shared" ref="E237" si="30">D237*B237</f>
        <v>846000</v>
      </c>
      <c r="F237" s="81"/>
      <c r="G237" s="82">
        <f t="shared" ref="G237" si="31">E237/1.11</f>
        <v>762162.16216216213</v>
      </c>
      <c r="H237" s="83">
        <f t="shared" ref="H237" si="32">G237*11%</f>
        <v>83837.83783783784</v>
      </c>
      <c r="I237" s="83">
        <f t="shared" ref="I237" si="33">G237/B237</f>
        <v>254054.05405405405</v>
      </c>
      <c r="J237" s="103">
        <f t="shared" ref="J237" si="34">H237/B237</f>
        <v>27945.945945945947</v>
      </c>
    </row>
    <row r="238" spans="1:10" ht="12.75" customHeight="1" x14ac:dyDescent="0.25">
      <c r="A238" s="101"/>
      <c r="D238" s="81"/>
      <c r="E238" s="81">
        <f>(E237*Invoice!I1151)+((E237-(E237*Invoice!I1151))*Invoice!J1151)</f>
        <v>84600</v>
      </c>
      <c r="F238" s="81"/>
      <c r="G238" s="90">
        <f>E238/1.11</f>
        <v>76216.216216216213</v>
      </c>
      <c r="H238" s="91">
        <f>G238*11%</f>
        <v>8383.7837837837833</v>
      </c>
      <c r="I238" s="91">
        <f>G238/B237</f>
        <v>25405.405405405403</v>
      </c>
      <c r="J238" s="104">
        <f>H238/B237</f>
        <v>2794.5945945945946</v>
      </c>
    </row>
    <row r="239" spans="1:10" ht="12.75" customHeight="1" x14ac:dyDescent="0.25">
      <c r="A239" s="101"/>
      <c r="D239" s="81" t="s">
        <v>23</v>
      </c>
      <c r="E239" s="81">
        <f>E237-E238</f>
        <v>761400</v>
      </c>
      <c r="F239" s="81"/>
      <c r="G239" s="82">
        <f>G237-G238</f>
        <v>685945.94594594592</v>
      </c>
      <c r="H239" s="82">
        <f>H237-H238</f>
        <v>75454.054054054053</v>
      </c>
      <c r="I239" s="82">
        <f>I237-I238</f>
        <v>228648.64864864864</v>
      </c>
      <c r="J239" s="105">
        <f>J237-J238</f>
        <v>25151.351351351354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761400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6"/>
      <c r="B242" s="107"/>
      <c r="C242" s="107"/>
      <c r="D242" s="107"/>
      <c r="E242" s="107"/>
      <c r="F242" s="107"/>
      <c r="G242" s="108">
        <f>G233+G239</f>
        <v>924324.32432432426</v>
      </c>
      <c r="H242" s="108">
        <f>H233+H239</f>
        <v>101675.67567567568</v>
      </c>
      <c r="I242" s="107"/>
      <c r="J242" s="109">
        <f>H234+H240</f>
        <v>1026000</v>
      </c>
    </row>
    <row r="244" spans="1:10" ht="12.75" customHeight="1" x14ac:dyDescent="0.25">
      <c r="A244" s="94" t="s">
        <v>1</v>
      </c>
      <c r="B244" s="95">
        <f>Invoice!E1256</f>
        <v>23040012</v>
      </c>
      <c r="C244" s="96"/>
      <c r="D244" s="97"/>
      <c r="E244" s="97"/>
      <c r="F244" s="97"/>
      <c r="G244" s="98"/>
      <c r="H244" s="99"/>
      <c r="I244" s="99"/>
      <c r="J244" s="100"/>
    </row>
    <row r="245" spans="1:10" ht="12.75" customHeight="1" x14ac:dyDescent="0.25">
      <c r="A245" s="101">
        <v>1</v>
      </c>
      <c r="B245" s="84" t="s">
        <v>20</v>
      </c>
      <c r="C245" s="84" t="s">
        <v>21</v>
      </c>
      <c r="D245" s="85" t="s">
        <v>22</v>
      </c>
      <c r="E245" s="85" t="s">
        <v>23</v>
      </c>
      <c r="F245" s="85"/>
      <c r="G245" s="86" t="s">
        <v>24</v>
      </c>
      <c r="H245" s="87" t="s">
        <v>25</v>
      </c>
      <c r="I245" s="87" t="s">
        <v>26</v>
      </c>
      <c r="J245" s="102"/>
    </row>
    <row r="246" spans="1:10" ht="12.75" customHeight="1" x14ac:dyDescent="0.25">
      <c r="A246" s="101"/>
      <c r="B246" s="80">
        <f>Invoice!B1264</f>
        <v>24</v>
      </c>
      <c r="C246" s="88" t="str">
        <f>Invoice!E1264</f>
        <v>TAPE DISPENSER KENKO TD-321 (1" &amp; 3" CORE)</v>
      </c>
      <c r="D246" s="89">
        <f>Invoice!H1264</f>
        <v>18500</v>
      </c>
      <c r="E246" s="81">
        <f>D246*B246</f>
        <v>444000</v>
      </c>
      <c r="F246" s="81"/>
      <c r="G246" s="82">
        <f>E246/1.11</f>
        <v>399999.99999999994</v>
      </c>
      <c r="H246" s="83">
        <f>G246*11%</f>
        <v>43999.999999999993</v>
      </c>
      <c r="I246" s="83">
        <f>G246/B246</f>
        <v>16666.666666666664</v>
      </c>
      <c r="J246" s="103">
        <f>H246/B246</f>
        <v>1833.333333333333</v>
      </c>
    </row>
    <row r="247" spans="1:10" ht="12.75" customHeight="1" x14ac:dyDescent="0.25">
      <c r="A247" s="101"/>
      <c r="D247" s="81"/>
      <c r="E247" s="81">
        <f>(E246*Invoice!I1264)+((E246-(E246*Invoice!I1264))*Invoice!J1264)</f>
        <v>62160.000000000007</v>
      </c>
      <c r="F247" s="81"/>
      <c r="G247" s="90">
        <f>E247/1.11</f>
        <v>56000</v>
      </c>
      <c r="H247" s="91">
        <f>G247*11%</f>
        <v>6160</v>
      </c>
      <c r="I247" s="91">
        <f>G247/B246</f>
        <v>2333.3333333333335</v>
      </c>
      <c r="J247" s="104">
        <f>H247/B246</f>
        <v>256.66666666666669</v>
      </c>
    </row>
    <row r="248" spans="1:10" ht="12.75" customHeight="1" x14ac:dyDescent="0.25">
      <c r="A248" s="101"/>
      <c r="D248" s="81" t="s">
        <v>23</v>
      </c>
      <c r="E248" s="81">
        <f>E246-E247</f>
        <v>381840</v>
      </c>
      <c r="F248" s="81"/>
      <c r="G248" s="82">
        <f>G246-G247</f>
        <v>343999.99999999994</v>
      </c>
      <c r="H248" s="82">
        <f>H246-H247</f>
        <v>37839.999999999993</v>
      </c>
      <c r="I248" s="82">
        <f>I246-I247</f>
        <v>14333.33333333333</v>
      </c>
      <c r="J248" s="105">
        <f>J246-J247</f>
        <v>1576.6666666666663</v>
      </c>
    </row>
    <row r="249" spans="1:10" ht="12.75" customHeight="1" x14ac:dyDescent="0.25">
      <c r="A249" s="101"/>
      <c r="D249" s="81"/>
      <c r="E249" s="81"/>
      <c r="F249" s="81"/>
      <c r="G249" s="82"/>
      <c r="H249" s="83">
        <f>G248+H248</f>
        <v>381839.99999999994</v>
      </c>
      <c r="I249" s="83"/>
      <c r="J249" s="103"/>
    </row>
    <row r="250" spans="1:10" ht="12.75" customHeight="1" x14ac:dyDescent="0.25">
      <c r="A250" s="101"/>
      <c r="B250" s="79"/>
      <c r="D250" s="81"/>
      <c r="E250" s="81"/>
      <c r="F250" s="81"/>
      <c r="G250" s="82"/>
      <c r="H250" s="83"/>
      <c r="I250" s="83"/>
      <c r="J250" s="103"/>
    </row>
    <row r="251" spans="1:10" ht="12.75" customHeight="1" x14ac:dyDescent="0.25">
      <c r="A251" s="106"/>
      <c r="B251" s="107"/>
      <c r="C251" s="107"/>
      <c r="D251" s="107"/>
      <c r="E251" s="107"/>
      <c r="F251" s="107"/>
      <c r="G251" s="108">
        <f>G248</f>
        <v>343999.99999999994</v>
      </c>
      <c r="H251" s="108">
        <f>H248</f>
        <v>37839.999999999993</v>
      </c>
      <c r="I251" s="107"/>
      <c r="J251" s="109">
        <f>H249</f>
        <v>381839.99999999994</v>
      </c>
    </row>
    <row r="253" spans="1:10" ht="12.75" customHeight="1" x14ac:dyDescent="0.25">
      <c r="A253" s="94" t="s">
        <v>1</v>
      </c>
      <c r="B253" s="95">
        <f>Invoice!E1370</f>
        <v>23040013</v>
      </c>
      <c r="C253" s="96"/>
      <c r="D253" s="97"/>
      <c r="E253" s="97"/>
      <c r="F253" s="97"/>
      <c r="G253" s="98"/>
      <c r="H253" s="99"/>
      <c r="I253" s="99"/>
      <c r="J253" s="100"/>
    </row>
    <row r="254" spans="1:10" ht="12.75" customHeight="1" x14ac:dyDescent="0.25">
      <c r="A254" s="101">
        <v>1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Invoice!B1378</f>
        <v>60</v>
      </c>
      <c r="C255" s="88" t="str">
        <f>Invoice!E1378</f>
        <v>HIGHLIGHTER / STABILLO JOYKO HL MIX (kuning, hijau)</v>
      </c>
      <c r="D255" s="89">
        <f>Invoice!H1378</f>
        <v>3700</v>
      </c>
      <c r="E255" s="81">
        <f>D255*B255</f>
        <v>222000</v>
      </c>
      <c r="F255" s="81"/>
      <c r="G255" s="82">
        <f>E255/1.11</f>
        <v>199999.99999999997</v>
      </c>
      <c r="H255" s="83">
        <f>G255*11%</f>
        <v>21999.999999999996</v>
      </c>
      <c r="I255" s="83">
        <f>G255/B255</f>
        <v>3333.333333333333</v>
      </c>
      <c r="J255" s="103">
        <f>H255/B255</f>
        <v>366.66666666666663</v>
      </c>
    </row>
    <row r="256" spans="1:10" ht="12.75" customHeight="1" x14ac:dyDescent="0.25">
      <c r="A256" s="101"/>
      <c r="D256" s="81"/>
      <c r="E256" s="81">
        <f>(E255*Invoice!I1378)+((E255-(E255*Invoice!I1378))*Invoice!J1378)</f>
        <v>31080.000000000004</v>
      </c>
      <c r="F256" s="81"/>
      <c r="G256" s="90">
        <f>E256/1.11</f>
        <v>28000</v>
      </c>
      <c r="H256" s="91">
        <f>G256*11%</f>
        <v>3080</v>
      </c>
      <c r="I256" s="91">
        <f>G256/B255</f>
        <v>466.66666666666669</v>
      </c>
      <c r="J256" s="104">
        <f>H256/B255</f>
        <v>51.333333333333336</v>
      </c>
    </row>
    <row r="257" spans="1:10" ht="12.75" customHeight="1" x14ac:dyDescent="0.25">
      <c r="A257" s="101"/>
      <c r="D257" s="81" t="s">
        <v>23</v>
      </c>
      <c r="E257" s="81">
        <f>E255-E256</f>
        <v>190920</v>
      </c>
      <c r="F257" s="81"/>
      <c r="G257" s="82">
        <f>G255-G256</f>
        <v>171999.99999999997</v>
      </c>
      <c r="H257" s="82">
        <f>H255-H256</f>
        <v>18919.999999999996</v>
      </c>
      <c r="I257" s="82">
        <f>I255-I256</f>
        <v>2866.6666666666665</v>
      </c>
      <c r="J257" s="105">
        <f>J255-J256</f>
        <v>315.33333333333331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190919.99999999997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6"/>
      <c r="B260" s="107"/>
      <c r="C260" s="107"/>
      <c r="D260" s="107"/>
      <c r="E260" s="107"/>
      <c r="F260" s="107"/>
      <c r="G260" s="108">
        <f>G257</f>
        <v>171999.99999999997</v>
      </c>
      <c r="H260" s="108">
        <f>H257</f>
        <v>18919.999999999996</v>
      </c>
      <c r="I260" s="107"/>
      <c r="J260" s="109">
        <f>H258</f>
        <v>190919.99999999997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82"/>
  <sheetViews>
    <sheetView topLeftCell="A1248" zoomScaleNormal="100" workbookViewId="0">
      <selection activeCell="J1291" sqref="J1291:K1291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23040001</v>
      </c>
      <c r="G2" s="11" t="s">
        <v>2</v>
      </c>
      <c r="H2" s="360" t="s">
        <v>30</v>
      </c>
      <c r="I2" s="360"/>
      <c r="J2" s="360"/>
      <c r="K2" s="361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4" t="s">
        <v>3</v>
      </c>
      <c r="G3" s="17"/>
      <c r="H3" s="362"/>
      <c r="I3" s="362"/>
      <c r="J3" s="362"/>
      <c r="K3" s="363"/>
      <c r="L3" s="12"/>
    </row>
    <row r="4" spans="1:12" s="10" customFormat="1" ht="16.5" customHeight="1" x14ac:dyDescent="0.3">
      <c r="A4" s="5"/>
      <c r="B4" s="6" t="s">
        <v>4</v>
      </c>
      <c r="C4" s="7"/>
      <c r="D4" s="334">
        <v>45021</v>
      </c>
      <c r="E4" s="335"/>
      <c r="F4" s="364"/>
      <c r="G4" s="18"/>
      <c r="H4" s="336" t="s">
        <v>31</v>
      </c>
      <c r="I4" s="336"/>
      <c r="J4" s="336"/>
      <c r="K4" s="337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4"/>
      <c r="G5" s="18"/>
      <c r="H5" s="338" t="s">
        <v>32</v>
      </c>
      <c r="I5" s="338"/>
      <c r="J5" s="338"/>
      <c r="K5" s="339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40"/>
      <c r="I6" s="340"/>
      <c r="J6" s="340"/>
      <c r="K6" s="341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120</v>
      </c>
      <c r="C10" s="46" t="s">
        <v>34</v>
      </c>
      <c r="D10" s="47">
        <v>2</v>
      </c>
      <c r="E10" s="110" t="s">
        <v>35</v>
      </c>
      <c r="F10" s="48"/>
      <c r="G10" s="49"/>
      <c r="H10" s="50">
        <v>64800</v>
      </c>
      <c r="I10" s="51">
        <v>0.13500000000000001</v>
      </c>
      <c r="J10" s="51"/>
      <c r="K10" s="52">
        <f t="shared" ref="K10:K25" si="0">(B10*H10-((B10*H10)*I10))-((B10*H10-((B10*H10)*I10))*J10)</f>
        <v>6726240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05"/>
      <c r="K27" s="302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2">
        <f>SUM(K10:K25)</f>
        <v>6726240</v>
      </c>
      <c r="K28" s="343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4"/>
      <c r="K29" s="344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2"/>
      <c r="K31" s="302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03">
        <f>((J28/1.11)+(K30/1.11))*11%</f>
        <v>666564.32432432426</v>
      </c>
      <c r="K32" s="304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2"/>
      <c r="K33" s="302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6726240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54" t="s">
        <v>36</v>
      </c>
      <c r="K36" s="355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54"/>
      <c r="K37" s="355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23040001</v>
      </c>
      <c r="F40" s="123"/>
      <c r="G40" s="124" t="s">
        <v>2</v>
      </c>
      <c r="H40" s="356" t="str">
        <f>H2</f>
        <v>CV PELITA JAYA</v>
      </c>
      <c r="I40" s="356"/>
      <c r="J40" s="356"/>
      <c r="K40" s="357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45" t="s">
        <v>3</v>
      </c>
      <c r="G41" s="130"/>
      <c r="H41" s="358"/>
      <c r="I41" s="358"/>
      <c r="J41" s="358"/>
      <c r="K41" s="359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10">
        <f>D4</f>
        <v>45021</v>
      </c>
      <c r="E42" s="311"/>
      <c r="F42" s="345"/>
      <c r="G42" s="131"/>
      <c r="H42" s="312" t="str">
        <f>H4</f>
        <v>(ANUGERAH SEJAHTERA)</v>
      </c>
      <c r="I42" s="312"/>
      <c r="J42" s="312"/>
      <c r="K42" s="313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45"/>
      <c r="G43" s="131"/>
      <c r="H43" s="306" t="str">
        <f>H5</f>
        <v>PURWOKERTO</v>
      </c>
      <c r="I43" s="306"/>
      <c r="J43" s="306"/>
      <c r="K43" s="307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1417</v>
      </c>
      <c r="E44" s="122"/>
      <c r="F44" s="133"/>
      <c r="G44" s="134"/>
      <c r="H44" s="308"/>
      <c r="I44" s="308"/>
      <c r="J44" s="308"/>
      <c r="K44" s="309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120</v>
      </c>
      <c r="C48" s="287" t="str">
        <f t="shared" si="1"/>
        <v>LSN</v>
      </c>
      <c r="D48" s="288">
        <f t="shared" si="1"/>
        <v>2</v>
      </c>
      <c r="E48" s="289" t="str">
        <f t="shared" si="1"/>
        <v>ISI CUTTER 18 MM KENKO L-150 (BESAR)</v>
      </c>
      <c r="F48" s="158"/>
      <c r="G48" s="159"/>
      <c r="H48" s="160">
        <f t="shared" ref="H48:J63" si="2">H10</f>
        <v>64800</v>
      </c>
      <c r="I48" s="161">
        <f t="shared" si="2"/>
        <v>0.13500000000000001</v>
      </c>
      <c r="J48" s="161">
        <f t="shared" si="2"/>
        <v>0</v>
      </c>
      <c r="K48" s="162">
        <f t="shared" ref="K48:K63" si="3">(B48*H48-((B48*H48)*I48))-((B48*H48-((B48*H48)*I48))*J48)</f>
        <v>6726240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5"/>
      <c r="K65" s="317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6">
        <f>SUM(K48:K63)</f>
        <v>6726240</v>
      </c>
      <c r="K66" s="367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16"/>
      <c r="K67" s="316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17"/>
      <c r="K69" s="317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50">
        <f>((J66/1.11)+(K68/1.11))*11%</f>
        <v>666564.32432432426</v>
      </c>
      <c r="K70" s="351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17"/>
      <c r="K71" s="317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6726240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52" t="str">
        <f>J36</f>
        <v>NOVI / CONDRO</v>
      </c>
      <c r="K74" s="353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52">
        <f>J37</f>
        <v>0</v>
      </c>
      <c r="K75" s="353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23040001</v>
      </c>
      <c r="F78" s="200"/>
      <c r="G78" s="201" t="s">
        <v>2</v>
      </c>
      <c r="H78" s="346" t="str">
        <f>H40</f>
        <v>CV PELITA JAYA</v>
      </c>
      <c r="I78" s="346"/>
      <c r="J78" s="346"/>
      <c r="K78" s="347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25" t="s">
        <v>3</v>
      </c>
      <c r="G79" s="207"/>
      <c r="H79" s="348"/>
      <c r="I79" s="348"/>
      <c r="J79" s="348"/>
      <c r="K79" s="349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26">
        <f>D42</f>
        <v>45021</v>
      </c>
      <c r="E80" s="327"/>
      <c r="F80" s="325"/>
      <c r="G80" s="208"/>
      <c r="H80" s="328" t="str">
        <f>H42</f>
        <v>(ANUGERAH SEJAHTERA)</v>
      </c>
      <c r="I80" s="328"/>
      <c r="J80" s="328"/>
      <c r="K80" s="329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25"/>
      <c r="G81" s="208"/>
      <c r="H81" s="330" t="str">
        <f>H43</f>
        <v>PURWOKERTO</v>
      </c>
      <c r="I81" s="330"/>
      <c r="J81" s="330"/>
      <c r="K81" s="331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1417</v>
      </c>
      <c r="E82" s="199"/>
      <c r="F82" s="210"/>
      <c r="G82" s="211"/>
      <c r="H82" s="332"/>
      <c r="I82" s="332"/>
      <c r="J82" s="332"/>
      <c r="K82" s="333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120</v>
      </c>
      <c r="C86" s="292" t="str">
        <f t="shared" si="4"/>
        <v>LSN</v>
      </c>
      <c r="D86" s="293">
        <f t="shared" si="4"/>
        <v>2</v>
      </c>
      <c r="E86" s="294" t="str">
        <f t="shared" si="4"/>
        <v>ISI CUTTER 18 MM KENKO L-150 (BESAR)</v>
      </c>
      <c r="F86" s="235"/>
      <c r="G86" s="236"/>
      <c r="H86" s="237">
        <f t="shared" ref="H86:J101" si="5">H48</f>
        <v>64800</v>
      </c>
      <c r="I86" s="238">
        <f t="shared" si="5"/>
        <v>0.13500000000000001</v>
      </c>
      <c r="J86" s="238">
        <f t="shared" si="5"/>
        <v>0</v>
      </c>
      <c r="K86" s="239">
        <f t="shared" ref="K86:K101" si="6">(B86*H86-((B86*H86)*I86))-((B86*H86-((B86*H86)*I86))*J86)</f>
        <v>6726240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18"/>
      <c r="K103" s="319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0">
        <f>SUM(K86:K101)</f>
        <v>6726240</v>
      </c>
      <c r="K104" s="321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2"/>
      <c r="K105" s="322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19"/>
      <c r="K107" s="319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3">
        <f>((J104/1.11)+(K106/1.11))*11%</f>
        <v>666564.32432432426</v>
      </c>
      <c r="K108" s="324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19"/>
      <c r="K109" s="319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6726240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14" t="str">
        <f>J74</f>
        <v>NOVI / CONDRO</v>
      </c>
      <c r="K112" s="315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14">
        <f>J75</f>
        <v>0</v>
      </c>
      <c r="K113" s="315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23040002</v>
      </c>
      <c r="G116" s="11" t="s">
        <v>2</v>
      </c>
      <c r="H116" s="360" t="s">
        <v>30</v>
      </c>
      <c r="I116" s="360"/>
      <c r="J116" s="360"/>
      <c r="K116" s="361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4" t="s">
        <v>3</v>
      </c>
      <c r="G117" s="17"/>
      <c r="H117" s="362"/>
      <c r="I117" s="362"/>
      <c r="J117" s="362"/>
      <c r="K117" s="363"/>
      <c r="L117" s="12"/>
    </row>
    <row r="118" spans="1:12" s="10" customFormat="1" ht="16.5" customHeight="1" x14ac:dyDescent="0.3">
      <c r="A118" s="5"/>
      <c r="B118" s="6" t="s">
        <v>4</v>
      </c>
      <c r="C118" s="7"/>
      <c r="D118" s="334">
        <v>45024</v>
      </c>
      <c r="E118" s="335"/>
      <c r="F118" s="364"/>
      <c r="G118" s="18"/>
      <c r="H118" s="336" t="s">
        <v>31</v>
      </c>
      <c r="I118" s="336"/>
      <c r="J118" s="336"/>
      <c r="K118" s="337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4"/>
      <c r="G119" s="18"/>
      <c r="H119" s="338" t="s">
        <v>32</v>
      </c>
      <c r="I119" s="338"/>
      <c r="J119" s="338"/>
      <c r="K119" s="339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37</v>
      </c>
      <c r="E120" s="9"/>
      <c r="F120" s="21"/>
      <c r="G120" s="22"/>
      <c r="H120" s="340"/>
      <c r="I120" s="340"/>
      <c r="J120" s="340"/>
      <c r="K120" s="341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144</v>
      </c>
      <c r="C124" s="46" t="s">
        <v>34</v>
      </c>
      <c r="D124" s="93">
        <v>1</v>
      </c>
      <c r="E124" s="110" t="s">
        <v>38</v>
      </c>
      <c r="F124" s="48"/>
      <c r="G124" s="49"/>
      <c r="H124" s="50">
        <v>12600</v>
      </c>
      <c r="I124" s="51">
        <v>0.13500000000000001</v>
      </c>
      <c r="J124" s="51"/>
      <c r="K124" s="52">
        <f t="shared" ref="K124:K139" si="7">(B124*H124-((B124*H124)*I124))-((B124*H124-((B124*H124)*I124))*J124)</f>
        <v>1569456</v>
      </c>
      <c r="L124" s="36"/>
    </row>
    <row r="125" spans="1:12" s="10" customFormat="1" ht="14.1" customHeight="1" x14ac:dyDescent="0.25">
      <c r="A125" s="45">
        <v>2</v>
      </c>
      <c r="B125" s="46">
        <v>800</v>
      </c>
      <c r="C125" s="46" t="s">
        <v>39</v>
      </c>
      <c r="D125" s="93">
        <v>4</v>
      </c>
      <c r="E125" s="110" t="s">
        <v>40</v>
      </c>
      <c r="F125" s="48"/>
      <c r="G125" s="49"/>
      <c r="H125" s="50">
        <v>4200</v>
      </c>
      <c r="I125" s="51">
        <v>0.13500000000000001</v>
      </c>
      <c r="J125" s="51"/>
      <c r="K125" s="52">
        <f t="shared" si="7"/>
        <v>2906400</v>
      </c>
      <c r="L125" s="36"/>
    </row>
    <row r="126" spans="1:12" s="10" customFormat="1" ht="14.1" customHeight="1" x14ac:dyDescent="0.25">
      <c r="A126" s="45">
        <v>3</v>
      </c>
      <c r="B126" s="46">
        <v>216</v>
      </c>
      <c r="C126" s="46" t="s">
        <v>34</v>
      </c>
      <c r="D126" s="93">
        <v>3</v>
      </c>
      <c r="E126" s="110" t="s">
        <v>41</v>
      </c>
      <c r="F126" s="48"/>
      <c r="G126" s="49"/>
      <c r="H126" s="50">
        <v>54300</v>
      </c>
      <c r="I126" s="51">
        <v>0.13500000000000001</v>
      </c>
      <c r="J126" s="51"/>
      <c r="K126" s="52">
        <f t="shared" si="7"/>
        <v>10145412</v>
      </c>
      <c r="L126" s="36"/>
    </row>
    <row r="127" spans="1:12" s="10" customFormat="1" ht="14.1" customHeight="1" x14ac:dyDescent="0.25">
      <c r="A127" s="45">
        <v>4</v>
      </c>
      <c r="B127" s="46">
        <v>36</v>
      </c>
      <c r="C127" s="46" t="s">
        <v>39</v>
      </c>
      <c r="D127" s="93">
        <v>1</v>
      </c>
      <c r="E127" s="110" t="s">
        <v>42</v>
      </c>
      <c r="F127" s="48"/>
      <c r="G127" s="49"/>
      <c r="H127" s="50">
        <v>66000</v>
      </c>
      <c r="I127" s="51">
        <v>0.13500000000000001</v>
      </c>
      <c r="J127" s="51"/>
      <c r="K127" s="52">
        <f t="shared" si="7"/>
        <v>2055240</v>
      </c>
      <c r="L127" s="36"/>
    </row>
    <row r="128" spans="1:12" s="10" customFormat="1" ht="14.1" customHeight="1" x14ac:dyDescent="0.25">
      <c r="A128" s="45">
        <v>5</v>
      </c>
      <c r="B128" s="46">
        <v>480</v>
      </c>
      <c r="C128" s="46" t="s">
        <v>43</v>
      </c>
      <c r="D128" s="93">
        <v>1</v>
      </c>
      <c r="E128" s="110" t="s">
        <v>44</v>
      </c>
      <c r="F128" s="48"/>
      <c r="G128" s="49"/>
      <c r="H128" s="50">
        <v>3050</v>
      </c>
      <c r="I128" s="51">
        <v>0.13500000000000001</v>
      </c>
      <c r="J128" s="51"/>
      <c r="K128" s="52">
        <f t="shared" si="7"/>
        <v>1266360</v>
      </c>
      <c r="L128" s="36"/>
    </row>
    <row r="129" spans="1:12" s="10" customFormat="1" ht="14.1" customHeight="1" x14ac:dyDescent="0.25">
      <c r="A129" s="45">
        <v>6</v>
      </c>
      <c r="B129" s="46">
        <v>480</v>
      </c>
      <c r="C129" s="46" t="s">
        <v>43</v>
      </c>
      <c r="D129" s="93">
        <v>1</v>
      </c>
      <c r="E129" s="110" t="s">
        <v>45</v>
      </c>
      <c r="F129" s="48"/>
      <c r="G129" s="49"/>
      <c r="H129" s="50">
        <v>3050</v>
      </c>
      <c r="I129" s="51">
        <v>0.13500000000000001</v>
      </c>
      <c r="J129" s="51"/>
      <c r="K129" s="52">
        <f t="shared" si="7"/>
        <v>1266360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05"/>
      <c r="K141" s="302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2">
        <f>SUM(K124:K139)</f>
        <v>19209228</v>
      </c>
      <c r="K142" s="343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4"/>
      <c r="K143" s="344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2"/>
      <c r="K145" s="302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03">
        <f>((J142/1.11)+(K144/1.11))*11%</f>
        <v>1903617.1891891889</v>
      </c>
      <c r="K146" s="304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2"/>
      <c r="K147" s="302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19209228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54" t="s">
        <v>36</v>
      </c>
      <c r="K150" s="355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54"/>
      <c r="K151" s="355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23040002</v>
      </c>
      <c r="F154" s="123"/>
      <c r="G154" s="124" t="s">
        <v>2</v>
      </c>
      <c r="H154" s="356" t="str">
        <f>H116</f>
        <v>CV PELITA JAYA</v>
      </c>
      <c r="I154" s="356"/>
      <c r="J154" s="356"/>
      <c r="K154" s="357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45" t="s">
        <v>3</v>
      </c>
      <c r="G155" s="130"/>
      <c r="H155" s="358"/>
      <c r="I155" s="358"/>
      <c r="J155" s="358"/>
      <c r="K155" s="359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10">
        <f>D118</f>
        <v>45024</v>
      </c>
      <c r="E156" s="311"/>
      <c r="F156" s="345"/>
      <c r="G156" s="131"/>
      <c r="H156" s="312" t="str">
        <f>H118</f>
        <v>(ANUGERAH SEJAHTERA)</v>
      </c>
      <c r="I156" s="312"/>
      <c r="J156" s="312"/>
      <c r="K156" s="313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45"/>
      <c r="G157" s="131"/>
      <c r="H157" s="306" t="str">
        <f>H119</f>
        <v>PURWOKERTO</v>
      </c>
      <c r="I157" s="306"/>
      <c r="J157" s="306"/>
      <c r="K157" s="307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1435</v>
      </c>
      <c r="E158" s="122"/>
      <c r="F158" s="133"/>
      <c r="G158" s="134"/>
      <c r="H158" s="308"/>
      <c r="I158" s="308"/>
      <c r="J158" s="308"/>
      <c r="K158" s="309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144</v>
      </c>
      <c r="C162" s="287" t="str">
        <f t="shared" si="8"/>
        <v>LSN</v>
      </c>
      <c r="D162" s="288">
        <f t="shared" si="8"/>
        <v>1</v>
      </c>
      <c r="E162" s="289" t="str">
        <f t="shared" si="8"/>
        <v>BALLPEN JOYKO BP-338 VOCUS HITAM</v>
      </c>
      <c r="F162" s="158"/>
      <c r="G162" s="159"/>
      <c r="H162" s="160">
        <f t="shared" ref="H162:J162" si="9">H124</f>
        <v>12600</v>
      </c>
      <c r="I162" s="161">
        <f t="shared" si="9"/>
        <v>0.13500000000000001</v>
      </c>
      <c r="J162" s="161">
        <f t="shared" si="9"/>
        <v>0</v>
      </c>
      <c r="K162" s="162">
        <f t="shared" ref="K162:K177" si="10">(B162*H162-((B162*H162)*I162))-((B162*H162-((B162*H162)*I162))*J162)</f>
        <v>1569456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800</v>
      </c>
      <c r="C163" s="287" t="str">
        <f t="shared" si="11"/>
        <v>BOX</v>
      </c>
      <c r="D163" s="288">
        <f t="shared" si="11"/>
        <v>4</v>
      </c>
      <c r="E163" s="289" t="str">
        <f t="shared" si="11"/>
        <v>ISI STAPLER (STAPLES) KENKO 1210 PREMIUM (23/10)</v>
      </c>
      <c r="F163" s="158"/>
      <c r="G163" s="159"/>
      <c r="H163" s="160">
        <f t="shared" ref="H163:J163" si="12">H125</f>
        <v>4200</v>
      </c>
      <c r="I163" s="161">
        <f t="shared" si="12"/>
        <v>0.13500000000000001</v>
      </c>
      <c r="J163" s="161">
        <f t="shared" si="12"/>
        <v>0</v>
      </c>
      <c r="K163" s="162">
        <f t="shared" si="10"/>
        <v>2906400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216</v>
      </c>
      <c r="C164" s="287" t="str">
        <f t="shared" si="13"/>
        <v>LSN</v>
      </c>
      <c r="D164" s="288">
        <f t="shared" si="13"/>
        <v>3</v>
      </c>
      <c r="E164" s="289" t="str">
        <f t="shared" si="13"/>
        <v>CORRECTION FLUID KENKO KE-01</v>
      </c>
      <c r="F164" s="158"/>
      <c r="G164" s="159"/>
      <c r="H164" s="160">
        <f t="shared" ref="H164:J164" si="14">H126</f>
        <v>54300</v>
      </c>
      <c r="I164" s="161">
        <f t="shared" si="14"/>
        <v>0.13500000000000001</v>
      </c>
      <c r="J164" s="161">
        <f t="shared" si="14"/>
        <v>0</v>
      </c>
      <c r="K164" s="162">
        <f t="shared" si="10"/>
        <v>10145412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36</v>
      </c>
      <c r="C165" s="287" t="str">
        <f t="shared" si="15"/>
        <v>BOX</v>
      </c>
      <c r="D165" s="288">
        <f t="shared" si="15"/>
        <v>1</v>
      </c>
      <c r="E165" s="289" t="str">
        <f t="shared" si="15"/>
        <v>LEM STICK KENKO 8 GR (KECIL) isi 30 pc</v>
      </c>
      <c r="F165" s="158"/>
      <c r="G165" s="159"/>
      <c r="H165" s="160">
        <f t="shared" ref="H165:J165" si="16">H127</f>
        <v>66000</v>
      </c>
      <c r="I165" s="161">
        <f t="shared" si="16"/>
        <v>0.13500000000000001</v>
      </c>
      <c r="J165" s="161">
        <f t="shared" si="16"/>
        <v>0</v>
      </c>
      <c r="K165" s="162">
        <f t="shared" si="10"/>
        <v>2055240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480</v>
      </c>
      <c r="C166" s="287" t="str">
        <f t="shared" si="17"/>
        <v>PCS</v>
      </c>
      <c r="D166" s="288">
        <f t="shared" si="17"/>
        <v>1</v>
      </c>
      <c r="E166" s="289" t="str">
        <f t="shared" si="17"/>
        <v>HIGHLIGHTER / STABILO KENKO HL-100 PINK</v>
      </c>
      <c r="F166" s="158"/>
      <c r="G166" s="159"/>
      <c r="H166" s="160">
        <f t="shared" ref="H166:J166" si="18">H128</f>
        <v>3050</v>
      </c>
      <c r="I166" s="161">
        <f t="shared" si="18"/>
        <v>0.13500000000000001</v>
      </c>
      <c r="J166" s="161">
        <f t="shared" si="18"/>
        <v>0</v>
      </c>
      <c r="K166" s="162">
        <f t="shared" si="10"/>
        <v>1266360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480</v>
      </c>
      <c r="C167" s="287" t="str">
        <f t="shared" si="19"/>
        <v>PCS</v>
      </c>
      <c r="D167" s="288">
        <f t="shared" si="19"/>
        <v>1</v>
      </c>
      <c r="E167" s="289" t="str">
        <f t="shared" si="19"/>
        <v>HIGHLIGHTER / STABILO KENKO HL-100 HIJAU</v>
      </c>
      <c r="F167" s="158"/>
      <c r="G167" s="159"/>
      <c r="H167" s="160">
        <f t="shared" ref="H167:J167" si="20">H129</f>
        <v>3050</v>
      </c>
      <c r="I167" s="161">
        <f t="shared" si="20"/>
        <v>0.13500000000000001</v>
      </c>
      <c r="J167" s="161">
        <f t="shared" si="20"/>
        <v>0</v>
      </c>
      <c r="K167" s="162">
        <f t="shared" si="10"/>
        <v>1266360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5"/>
      <c r="K179" s="317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6">
        <f>SUM(K162:K177)</f>
        <v>19209228</v>
      </c>
      <c r="K180" s="367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16"/>
      <c r="K181" s="316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17"/>
      <c r="K183" s="317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50">
        <f>((J180/1.11)+(K182/1.11))*11%</f>
        <v>1903617.1891891889</v>
      </c>
      <c r="K184" s="351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17"/>
      <c r="K185" s="317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19209228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52" t="str">
        <f>J150</f>
        <v>NOVI / CONDRO</v>
      </c>
      <c r="K188" s="353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52">
        <f>J151</f>
        <v>0</v>
      </c>
      <c r="K189" s="353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23040002</v>
      </c>
      <c r="F192" s="200"/>
      <c r="G192" s="201" t="s">
        <v>2</v>
      </c>
      <c r="H192" s="346" t="str">
        <f>H154</f>
        <v>CV PELITA JAYA</v>
      </c>
      <c r="I192" s="346"/>
      <c r="J192" s="346"/>
      <c r="K192" s="347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25" t="s">
        <v>3</v>
      </c>
      <c r="G193" s="207"/>
      <c r="H193" s="348"/>
      <c r="I193" s="348"/>
      <c r="J193" s="348"/>
      <c r="K193" s="349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26">
        <f>D156</f>
        <v>45024</v>
      </c>
      <c r="E194" s="327"/>
      <c r="F194" s="325"/>
      <c r="G194" s="208"/>
      <c r="H194" s="328" t="str">
        <f>H156</f>
        <v>(ANUGERAH SEJAHTERA)</v>
      </c>
      <c r="I194" s="328"/>
      <c r="J194" s="328"/>
      <c r="K194" s="329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25"/>
      <c r="G195" s="208"/>
      <c r="H195" s="330" t="str">
        <f>H157</f>
        <v>PURWOKERTO</v>
      </c>
      <c r="I195" s="330"/>
      <c r="J195" s="330"/>
      <c r="K195" s="331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1435</v>
      </c>
      <c r="E196" s="199"/>
      <c r="F196" s="210"/>
      <c r="G196" s="211"/>
      <c r="H196" s="332"/>
      <c r="I196" s="332"/>
      <c r="J196" s="332"/>
      <c r="K196" s="333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144</v>
      </c>
      <c r="C200" s="292" t="str">
        <f t="shared" si="41"/>
        <v>LSN</v>
      </c>
      <c r="D200" s="293">
        <f t="shared" si="41"/>
        <v>1</v>
      </c>
      <c r="E200" s="294" t="str">
        <f t="shared" si="41"/>
        <v>BALLPEN JOYKO BP-338 VOCUS HITAM</v>
      </c>
      <c r="F200" s="235"/>
      <c r="G200" s="236"/>
      <c r="H200" s="237">
        <f t="shared" ref="H200:J200" si="42">H162</f>
        <v>12600</v>
      </c>
      <c r="I200" s="238">
        <f t="shared" si="42"/>
        <v>0.13500000000000001</v>
      </c>
      <c r="J200" s="238">
        <f t="shared" si="42"/>
        <v>0</v>
      </c>
      <c r="K200" s="239">
        <f t="shared" ref="K200:K215" si="43">(B200*H200-((B200*H200)*I200))-((B200*H200-((B200*H200)*I200))*J200)</f>
        <v>1569456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800</v>
      </c>
      <c r="C201" s="292" t="str">
        <f t="shared" si="44"/>
        <v>BOX</v>
      </c>
      <c r="D201" s="293">
        <f t="shared" si="44"/>
        <v>4</v>
      </c>
      <c r="E201" s="294" t="str">
        <f t="shared" si="44"/>
        <v>ISI STAPLER (STAPLES) KENKO 1210 PREMIUM (23/10)</v>
      </c>
      <c r="F201" s="235"/>
      <c r="G201" s="236"/>
      <c r="H201" s="237">
        <f t="shared" ref="H201:J201" si="45">H163</f>
        <v>4200</v>
      </c>
      <c r="I201" s="238">
        <f t="shared" si="45"/>
        <v>0.13500000000000001</v>
      </c>
      <c r="J201" s="238">
        <f t="shared" si="45"/>
        <v>0</v>
      </c>
      <c r="K201" s="239">
        <f t="shared" si="43"/>
        <v>2906400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216</v>
      </c>
      <c r="C202" s="292" t="str">
        <f t="shared" si="46"/>
        <v>LSN</v>
      </c>
      <c r="D202" s="293">
        <f t="shared" si="46"/>
        <v>3</v>
      </c>
      <c r="E202" s="294" t="str">
        <f t="shared" si="46"/>
        <v>CORRECTION FLUID KENKO KE-01</v>
      </c>
      <c r="F202" s="235"/>
      <c r="G202" s="236"/>
      <c r="H202" s="237">
        <f t="shared" ref="H202:J202" si="47">H164</f>
        <v>54300</v>
      </c>
      <c r="I202" s="238">
        <f t="shared" si="47"/>
        <v>0.13500000000000001</v>
      </c>
      <c r="J202" s="238">
        <f t="shared" si="47"/>
        <v>0</v>
      </c>
      <c r="K202" s="239">
        <f t="shared" si="43"/>
        <v>10145412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36</v>
      </c>
      <c r="C203" s="292" t="str">
        <f t="shared" si="48"/>
        <v>BOX</v>
      </c>
      <c r="D203" s="293">
        <f t="shared" si="48"/>
        <v>1</v>
      </c>
      <c r="E203" s="294" t="str">
        <f t="shared" si="48"/>
        <v>LEM STICK KENKO 8 GR (KECIL) isi 30 pc</v>
      </c>
      <c r="F203" s="235"/>
      <c r="G203" s="236"/>
      <c r="H203" s="237">
        <f t="shared" ref="H203:J203" si="49">H165</f>
        <v>66000</v>
      </c>
      <c r="I203" s="238">
        <f t="shared" si="49"/>
        <v>0.13500000000000001</v>
      </c>
      <c r="J203" s="238">
        <f t="shared" si="49"/>
        <v>0</v>
      </c>
      <c r="K203" s="239">
        <f t="shared" si="43"/>
        <v>2055240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480</v>
      </c>
      <c r="C204" s="292" t="str">
        <f t="shared" si="50"/>
        <v>PCS</v>
      </c>
      <c r="D204" s="293">
        <f t="shared" si="50"/>
        <v>1</v>
      </c>
      <c r="E204" s="294" t="str">
        <f t="shared" si="50"/>
        <v>HIGHLIGHTER / STABILO KENKO HL-100 PINK</v>
      </c>
      <c r="F204" s="235"/>
      <c r="G204" s="236"/>
      <c r="H204" s="237">
        <f t="shared" ref="H204:J204" si="51">H166</f>
        <v>3050</v>
      </c>
      <c r="I204" s="238">
        <f t="shared" si="51"/>
        <v>0.13500000000000001</v>
      </c>
      <c r="J204" s="238">
        <f t="shared" si="51"/>
        <v>0</v>
      </c>
      <c r="K204" s="239">
        <f t="shared" si="43"/>
        <v>1266360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480</v>
      </c>
      <c r="C205" s="292" t="str">
        <f t="shared" si="52"/>
        <v>PCS</v>
      </c>
      <c r="D205" s="293">
        <f t="shared" si="52"/>
        <v>1</v>
      </c>
      <c r="E205" s="294" t="str">
        <f t="shared" si="52"/>
        <v>HIGHLIGHTER / STABILO KENKO HL-100 HIJAU</v>
      </c>
      <c r="F205" s="235"/>
      <c r="G205" s="236"/>
      <c r="H205" s="237">
        <f t="shared" ref="H205:J205" si="53">H167</f>
        <v>3050</v>
      </c>
      <c r="I205" s="238">
        <f t="shared" si="53"/>
        <v>0.13500000000000001</v>
      </c>
      <c r="J205" s="238">
        <f t="shared" si="53"/>
        <v>0</v>
      </c>
      <c r="K205" s="239">
        <f t="shared" si="43"/>
        <v>1266360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18"/>
      <c r="K217" s="319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0">
        <f>SUM(K200:K215)</f>
        <v>19209228</v>
      </c>
      <c r="K218" s="321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2"/>
      <c r="K219" s="322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19"/>
      <c r="K221" s="319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3">
        <f>((J218/1.11)+(K220/1.11))*11%</f>
        <v>1903617.1891891889</v>
      </c>
      <c r="K222" s="324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19"/>
      <c r="K223" s="319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19209228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14" t="str">
        <f>J188</f>
        <v>NOVI / CONDRO</v>
      </c>
      <c r="K226" s="315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14">
        <f>J189</f>
        <v>0</v>
      </c>
      <c r="K227" s="315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23040003</v>
      </c>
      <c r="G230" s="11" t="s">
        <v>2</v>
      </c>
      <c r="H230" s="360" t="s">
        <v>30</v>
      </c>
      <c r="I230" s="360"/>
      <c r="J230" s="360"/>
      <c r="K230" s="361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4" t="s">
        <v>3</v>
      </c>
      <c r="G231" s="17"/>
      <c r="H231" s="362"/>
      <c r="I231" s="362"/>
      <c r="J231" s="362"/>
      <c r="K231" s="363"/>
      <c r="L231" s="12"/>
    </row>
    <row r="232" spans="1:12" s="10" customFormat="1" ht="16.5" customHeight="1" x14ac:dyDescent="0.3">
      <c r="A232" s="5"/>
      <c r="B232" s="6" t="s">
        <v>4</v>
      </c>
      <c r="C232" s="7"/>
      <c r="D232" s="334">
        <v>45024</v>
      </c>
      <c r="E232" s="335"/>
      <c r="F232" s="364"/>
      <c r="G232" s="18"/>
      <c r="H232" s="336" t="s">
        <v>31</v>
      </c>
      <c r="I232" s="336"/>
      <c r="J232" s="336"/>
      <c r="K232" s="337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4"/>
      <c r="G233" s="18"/>
      <c r="H233" s="338" t="s">
        <v>32</v>
      </c>
      <c r="I233" s="338"/>
      <c r="J233" s="338"/>
      <c r="K233" s="339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340"/>
      <c r="I234" s="340"/>
      <c r="J234" s="340"/>
      <c r="K234" s="341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144</v>
      </c>
      <c r="C238" s="46" t="s">
        <v>34</v>
      </c>
      <c r="D238" s="93">
        <v>1</v>
      </c>
      <c r="E238" s="110" t="s">
        <v>47</v>
      </c>
      <c r="F238" s="48"/>
      <c r="G238" s="49"/>
      <c r="H238" s="50">
        <v>28200</v>
      </c>
      <c r="I238" s="51">
        <v>0.13500000000000001</v>
      </c>
      <c r="J238" s="51"/>
      <c r="K238" s="52">
        <f t="shared" ref="K238:K253" si="74">(B238*H238-((B238*H238)*I238))-((B238*H238-((B238*H238)*I238))*J238)</f>
        <v>3512592</v>
      </c>
      <c r="L238" s="36"/>
    </row>
    <row r="239" spans="1:12" s="10" customFormat="1" ht="14.1" customHeight="1" x14ac:dyDescent="0.25">
      <c r="A239" s="45">
        <v>2</v>
      </c>
      <c r="B239" s="46">
        <v>50</v>
      </c>
      <c r="C239" s="46" t="s">
        <v>39</v>
      </c>
      <c r="D239" s="93">
        <v>1</v>
      </c>
      <c r="E239" s="110" t="s">
        <v>48</v>
      </c>
      <c r="F239" s="48"/>
      <c r="G239" s="49"/>
      <c r="H239" s="50">
        <v>28300</v>
      </c>
      <c r="I239" s="51">
        <v>0.13500000000000001</v>
      </c>
      <c r="J239" s="51"/>
      <c r="K239" s="52">
        <f t="shared" si="74"/>
        <v>1223975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05"/>
      <c r="K255" s="302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2">
        <f>SUM(K238:K253)</f>
        <v>4736567</v>
      </c>
      <c r="K256" s="343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4"/>
      <c r="K257" s="344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2"/>
      <c r="K259" s="302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03">
        <f>((J256/1.11)+(K258/1.11))*11%</f>
        <v>469389.52252252249</v>
      </c>
      <c r="K260" s="304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2"/>
      <c r="K261" s="302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4736567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54" t="s">
        <v>36</v>
      </c>
      <c r="K264" s="355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54"/>
      <c r="K265" s="355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23040003</v>
      </c>
      <c r="F268" s="123"/>
      <c r="G268" s="124" t="s">
        <v>2</v>
      </c>
      <c r="H268" s="356" t="str">
        <f>H230</f>
        <v>CV PELITA JAYA</v>
      </c>
      <c r="I268" s="356"/>
      <c r="J268" s="356"/>
      <c r="K268" s="357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45" t="s">
        <v>3</v>
      </c>
      <c r="G269" s="130"/>
      <c r="H269" s="358"/>
      <c r="I269" s="358"/>
      <c r="J269" s="358"/>
      <c r="K269" s="359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10">
        <f>D232</f>
        <v>45024</v>
      </c>
      <c r="E270" s="311"/>
      <c r="F270" s="345"/>
      <c r="G270" s="131"/>
      <c r="H270" s="312" t="str">
        <f>H232</f>
        <v>(ANUGERAH SEJAHTERA)</v>
      </c>
      <c r="I270" s="312"/>
      <c r="J270" s="312"/>
      <c r="K270" s="313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45"/>
      <c r="G271" s="131"/>
      <c r="H271" s="306" t="str">
        <f>H233</f>
        <v>PURWOKERTO</v>
      </c>
      <c r="I271" s="306"/>
      <c r="J271" s="306"/>
      <c r="K271" s="307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1458</v>
      </c>
      <c r="E272" s="122"/>
      <c r="F272" s="133"/>
      <c r="G272" s="134"/>
      <c r="H272" s="308"/>
      <c r="I272" s="308"/>
      <c r="J272" s="308"/>
      <c r="K272" s="309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144</v>
      </c>
      <c r="C276" s="287" t="str">
        <f t="shared" si="75"/>
        <v>LSN</v>
      </c>
      <c r="D276" s="288">
        <f t="shared" si="75"/>
        <v>1</v>
      </c>
      <c r="E276" s="289" t="str">
        <f t="shared" si="75"/>
        <v>GEL PEN JOYKO GP-265 Q-GEL</v>
      </c>
      <c r="F276" s="158"/>
      <c r="G276" s="159"/>
      <c r="H276" s="160">
        <f t="shared" ref="H276:J276" si="76">H238</f>
        <v>28200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3512592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50</v>
      </c>
      <c r="C277" s="287" t="str">
        <f t="shared" si="78"/>
        <v>BOX</v>
      </c>
      <c r="D277" s="288">
        <f t="shared" si="78"/>
        <v>1</v>
      </c>
      <c r="E277" s="289" t="str">
        <f t="shared" si="78"/>
        <v>STIP / PENGHAPUS JOYKO 526-B40P PUTIH</v>
      </c>
      <c r="F277" s="158"/>
      <c r="G277" s="159"/>
      <c r="H277" s="160">
        <f t="shared" ref="H277:J277" si="79">H239</f>
        <v>28300</v>
      </c>
      <c r="I277" s="161">
        <f t="shared" si="79"/>
        <v>0.13500000000000001</v>
      </c>
      <c r="J277" s="161">
        <f t="shared" si="79"/>
        <v>0</v>
      </c>
      <c r="K277" s="162">
        <f t="shared" si="77"/>
        <v>1223975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5"/>
      <c r="K293" s="317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6">
        <f>SUM(K276:K291)</f>
        <v>4736567</v>
      </c>
      <c r="K294" s="367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16"/>
      <c r="K295" s="316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17"/>
      <c r="K297" s="317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50">
        <f>((J294/1.11)+(K296/1.11))*11%</f>
        <v>469389.52252252249</v>
      </c>
      <c r="K298" s="351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17"/>
      <c r="K299" s="317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4736567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52" t="str">
        <f>J264</f>
        <v>NOVI / CONDRO</v>
      </c>
      <c r="K302" s="353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52">
        <f>J265</f>
        <v>0</v>
      </c>
      <c r="K303" s="353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23040003</v>
      </c>
      <c r="F306" s="200"/>
      <c r="G306" s="201" t="s">
        <v>2</v>
      </c>
      <c r="H306" s="346" t="str">
        <f>H268</f>
        <v>CV PELITA JAYA</v>
      </c>
      <c r="I306" s="346"/>
      <c r="J306" s="346"/>
      <c r="K306" s="347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25" t="s">
        <v>3</v>
      </c>
      <c r="G307" s="207"/>
      <c r="H307" s="348"/>
      <c r="I307" s="348"/>
      <c r="J307" s="348"/>
      <c r="K307" s="349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26">
        <f>D270</f>
        <v>45024</v>
      </c>
      <c r="E308" s="327"/>
      <c r="F308" s="325"/>
      <c r="G308" s="208"/>
      <c r="H308" s="328" t="str">
        <f>H270</f>
        <v>(ANUGERAH SEJAHTERA)</v>
      </c>
      <c r="I308" s="328"/>
      <c r="J308" s="328"/>
      <c r="K308" s="329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25"/>
      <c r="G309" s="208"/>
      <c r="H309" s="330" t="str">
        <f>H271</f>
        <v>PURWOKERTO</v>
      </c>
      <c r="I309" s="330"/>
      <c r="J309" s="330"/>
      <c r="K309" s="331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1458</v>
      </c>
      <c r="E310" s="199"/>
      <c r="F310" s="210"/>
      <c r="G310" s="211"/>
      <c r="H310" s="332"/>
      <c r="I310" s="332"/>
      <c r="J310" s="332"/>
      <c r="K310" s="333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144</v>
      </c>
      <c r="C314" s="292" t="str">
        <f t="shared" si="108"/>
        <v>LSN</v>
      </c>
      <c r="D314" s="293">
        <f t="shared" si="108"/>
        <v>1</v>
      </c>
      <c r="E314" s="294" t="str">
        <f t="shared" si="108"/>
        <v>GEL PEN JOYKO GP-265 Q-GEL</v>
      </c>
      <c r="F314" s="235"/>
      <c r="G314" s="236"/>
      <c r="H314" s="237">
        <f t="shared" ref="H314:J314" si="109">H276</f>
        <v>28200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3512592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50</v>
      </c>
      <c r="C315" s="292" t="str">
        <f t="shared" si="111"/>
        <v>BOX</v>
      </c>
      <c r="D315" s="293">
        <f t="shared" si="111"/>
        <v>1</v>
      </c>
      <c r="E315" s="294" t="str">
        <f t="shared" si="111"/>
        <v>STIP / PENGHAPUS JOYKO 526-B40P PUTIH</v>
      </c>
      <c r="F315" s="235"/>
      <c r="G315" s="236"/>
      <c r="H315" s="237">
        <f t="shared" ref="H315:J315" si="112">H277</f>
        <v>28300</v>
      </c>
      <c r="I315" s="238">
        <f t="shared" si="112"/>
        <v>0.13500000000000001</v>
      </c>
      <c r="J315" s="238">
        <f t="shared" si="112"/>
        <v>0</v>
      </c>
      <c r="K315" s="239">
        <f t="shared" si="110"/>
        <v>1223975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18"/>
      <c r="K331" s="319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0">
        <f>SUM(K314:K329)</f>
        <v>4736567</v>
      </c>
      <c r="K332" s="321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2"/>
      <c r="K333" s="322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19"/>
      <c r="K335" s="319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3">
        <f>((J332/1.11)+(K334/1.11))*11%</f>
        <v>469389.52252252249</v>
      </c>
      <c r="K336" s="324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19"/>
      <c r="K337" s="319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4736567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14" t="str">
        <f>J302</f>
        <v>NOVI / CONDRO</v>
      </c>
      <c r="K340" s="315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14">
        <f>J303</f>
        <v>0</v>
      </c>
      <c r="K341" s="315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23040004</v>
      </c>
      <c r="G344" s="11" t="s">
        <v>2</v>
      </c>
      <c r="H344" s="360" t="s">
        <v>49</v>
      </c>
      <c r="I344" s="360"/>
      <c r="J344" s="360"/>
      <c r="K344" s="361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4" t="s">
        <v>3</v>
      </c>
      <c r="G345" s="17"/>
      <c r="H345" s="362"/>
      <c r="I345" s="362"/>
      <c r="J345" s="362"/>
      <c r="K345" s="363"/>
      <c r="L345" s="12"/>
    </row>
    <row r="346" spans="1:12" s="10" customFormat="1" ht="16.5" customHeight="1" x14ac:dyDescent="0.3">
      <c r="A346" s="5"/>
      <c r="B346" s="6" t="s">
        <v>4</v>
      </c>
      <c r="C346" s="7"/>
      <c r="D346" s="334">
        <v>45024</v>
      </c>
      <c r="E346" s="335"/>
      <c r="F346" s="364"/>
      <c r="G346" s="18"/>
      <c r="H346" s="336" t="s">
        <v>50</v>
      </c>
      <c r="I346" s="336"/>
      <c r="J346" s="336"/>
      <c r="K346" s="337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4"/>
      <c r="G347" s="18"/>
      <c r="H347" s="338" t="s">
        <v>51</v>
      </c>
      <c r="I347" s="338"/>
      <c r="J347" s="338"/>
      <c r="K347" s="339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52</v>
      </c>
      <c r="E348" s="9"/>
      <c r="F348" s="21"/>
      <c r="G348" s="22"/>
      <c r="H348" s="340"/>
      <c r="I348" s="340"/>
      <c r="J348" s="340"/>
      <c r="K348" s="341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240</v>
      </c>
      <c r="C352" s="46" t="s">
        <v>43</v>
      </c>
      <c r="D352" s="93">
        <v>5</v>
      </c>
      <c r="E352" s="110" t="s">
        <v>53</v>
      </c>
      <c r="F352" s="48"/>
      <c r="G352" s="49"/>
      <c r="H352" s="50">
        <v>29600</v>
      </c>
      <c r="I352" s="51">
        <v>0.125</v>
      </c>
      <c r="J352" s="51">
        <v>0.03</v>
      </c>
      <c r="K352" s="52">
        <f t="shared" ref="K352:K367" si="141">(B352*H352-((B352*H352)*I352))-((B352*H352-((B352*H352)*I352))*J352)</f>
        <v>6029520</v>
      </c>
      <c r="L352" s="36"/>
    </row>
    <row r="353" spans="1:12" s="10" customFormat="1" ht="14.1" customHeight="1" x14ac:dyDescent="0.25">
      <c r="A353" s="45">
        <v>2</v>
      </c>
      <c r="B353" s="46">
        <v>720</v>
      </c>
      <c r="C353" s="46" t="s">
        <v>43</v>
      </c>
      <c r="D353" s="93">
        <v>1</v>
      </c>
      <c r="E353" s="110" t="s">
        <v>54</v>
      </c>
      <c r="F353" s="48"/>
      <c r="G353" s="49"/>
      <c r="H353" s="50">
        <v>4800</v>
      </c>
      <c r="I353" s="51">
        <v>0.125</v>
      </c>
      <c r="J353" s="51"/>
      <c r="K353" s="52">
        <f t="shared" si="141"/>
        <v>3024000</v>
      </c>
      <c r="L353" s="36"/>
    </row>
    <row r="354" spans="1:12" s="10" customFormat="1" ht="14.1" customHeight="1" x14ac:dyDescent="0.25">
      <c r="A354" s="45">
        <v>3</v>
      </c>
      <c r="B354" s="46">
        <v>60</v>
      </c>
      <c r="C354" s="46" t="s">
        <v>43</v>
      </c>
      <c r="D354" s="93">
        <v>1</v>
      </c>
      <c r="E354" s="110" t="s">
        <v>55</v>
      </c>
      <c r="F354" s="48"/>
      <c r="G354" s="49"/>
      <c r="H354" s="50">
        <v>79000</v>
      </c>
      <c r="I354" s="51">
        <v>0.125</v>
      </c>
      <c r="J354" s="51">
        <v>0.05</v>
      </c>
      <c r="K354" s="52">
        <f t="shared" si="141"/>
        <v>3940125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05"/>
      <c r="K369" s="302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2">
        <f>SUM(K352:K367)</f>
        <v>12993645</v>
      </c>
      <c r="K370" s="343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4"/>
      <c r="K371" s="344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2"/>
      <c r="K373" s="302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03">
        <f>((J370/1.11)+(K372/1.11))*11%</f>
        <v>1287658.5135135134</v>
      </c>
      <c r="K374" s="304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2"/>
      <c r="K375" s="302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12993645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54" t="s">
        <v>36</v>
      </c>
      <c r="K378" s="355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54"/>
      <c r="K379" s="355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23040004</v>
      </c>
      <c r="F382" s="123"/>
      <c r="G382" s="124" t="s">
        <v>2</v>
      </c>
      <c r="H382" s="356" t="str">
        <f>H344</f>
        <v>LILY JULIAWATI</v>
      </c>
      <c r="I382" s="356"/>
      <c r="J382" s="356"/>
      <c r="K382" s="357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45" t="s">
        <v>3</v>
      </c>
      <c r="G383" s="130"/>
      <c r="H383" s="358"/>
      <c r="I383" s="358"/>
      <c r="J383" s="358"/>
      <c r="K383" s="359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10">
        <f>D346</f>
        <v>45024</v>
      </c>
      <c r="E384" s="311"/>
      <c r="F384" s="345"/>
      <c r="G384" s="131"/>
      <c r="H384" s="312" t="str">
        <f>H346</f>
        <v>(REJO AGUNG)</v>
      </c>
      <c r="I384" s="312"/>
      <c r="J384" s="312"/>
      <c r="K384" s="313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45"/>
      <c r="G385" s="131"/>
      <c r="H385" s="306" t="str">
        <f>H347</f>
        <v>JOMBANG</v>
      </c>
      <c r="I385" s="306"/>
      <c r="J385" s="306"/>
      <c r="K385" s="307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1459</v>
      </c>
      <c r="E386" s="122"/>
      <c r="F386" s="133"/>
      <c r="G386" s="134"/>
      <c r="H386" s="308"/>
      <c r="I386" s="308"/>
      <c r="J386" s="308"/>
      <c r="K386" s="309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240</v>
      </c>
      <c r="C390" s="287" t="str">
        <f t="shared" si="142"/>
        <v>PCS</v>
      </c>
      <c r="D390" s="288">
        <f t="shared" si="142"/>
        <v>5</v>
      </c>
      <c r="E390" s="289" t="str">
        <f t="shared" si="142"/>
        <v>CRAYON / OIL PASTEL JOYKO OP-24S PP CASE SEA WORLD</v>
      </c>
      <c r="F390" s="158"/>
      <c r="G390" s="159"/>
      <c r="H390" s="160">
        <f t="shared" ref="H390:J390" si="143">H352</f>
        <v>29600</v>
      </c>
      <c r="I390" s="161">
        <f t="shared" si="143"/>
        <v>0.125</v>
      </c>
      <c r="J390" s="161">
        <f t="shared" si="143"/>
        <v>0.03</v>
      </c>
      <c r="K390" s="162">
        <f t="shared" ref="K390:K405" si="144">(B390*H390-((B390*H390)*I390))-((B390*H390-((B390*H390)*I390))*J390)</f>
        <v>6029520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720</v>
      </c>
      <c r="C391" s="287" t="str">
        <f t="shared" si="145"/>
        <v>PCS</v>
      </c>
      <c r="D391" s="288">
        <f t="shared" si="145"/>
        <v>1</v>
      </c>
      <c r="E391" s="289" t="str">
        <f t="shared" si="145"/>
        <v>CORRECTION TAPE JOYKO CT-522</v>
      </c>
      <c r="F391" s="158"/>
      <c r="G391" s="159"/>
      <c r="H391" s="160">
        <f t="shared" ref="H391:J391" si="146">H353</f>
        <v>4800</v>
      </c>
      <c r="I391" s="161">
        <f t="shared" si="146"/>
        <v>0.125</v>
      </c>
      <c r="J391" s="161">
        <f t="shared" si="146"/>
        <v>0</v>
      </c>
      <c r="K391" s="162">
        <f t="shared" si="144"/>
        <v>3024000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60</v>
      </c>
      <c r="C392" s="287" t="str">
        <f t="shared" si="147"/>
        <v>PCS</v>
      </c>
      <c r="D392" s="288">
        <f t="shared" si="147"/>
        <v>1</v>
      </c>
      <c r="E392" s="289" t="str">
        <f t="shared" si="147"/>
        <v>CALCULATOR JOYKO CC-800CH</v>
      </c>
      <c r="F392" s="158"/>
      <c r="G392" s="159"/>
      <c r="H392" s="160">
        <f t="shared" ref="H392:J392" si="148">H354</f>
        <v>79000</v>
      </c>
      <c r="I392" s="161">
        <f t="shared" si="148"/>
        <v>0.125</v>
      </c>
      <c r="J392" s="161">
        <f t="shared" si="148"/>
        <v>0.05</v>
      </c>
      <c r="K392" s="162">
        <f t="shared" si="144"/>
        <v>3940125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5"/>
      <c r="K407" s="317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6">
        <f>SUM(K390:K405)</f>
        <v>12993645</v>
      </c>
      <c r="K408" s="367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16"/>
      <c r="K409" s="316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17"/>
      <c r="K411" s="317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50">
        <f>((J408/1.11)+(K410/1.11))*11%</f>
        <v>1287658.5135135134</v>
      </c>
      <c r="K412" s="351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17"/>
      <c r="K413" s="317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12993645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52" t="str">
        <f>J378</f>
        <v>NOVI / CONDRO</v>
      </c>
      <c r="K416" s="353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52">
        <f>J379</f>
        <v>0</v>
      </c>
      <c r="K417" s="353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23040004</v>
      </c>
      <c r="F420" s="200"/>
      <c r="G420" s="201" t="s">
        <v>2</v>
      </c>
      <c r="H420" s="346" t="str">
        <f>H382</f>
        <v>LILY JULIAWATI</v>
      </c>
      <c r="I420" s="346"/>
      <c r="J420" s="346"/>
      <c r="K420" s="347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25" t="s">
        <v>3</v>
      </c>
      <c r="G421" s="207"/>
      <c r="H421" s="348"/>
      <c r="I421" s="348"/>
      <c r="J421" s="348"/>
      <c r="K421" s="349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26">
        <f>D384</f>
        <v>45024</v>
      </c>
      <c r="E422" s="327"/>
      <c r="F422" s="325"/>
      <c r="G422" s="208"/>
      <c r="H422" s="328" t="str">
        <f>H384</f>
        <v>(REJO AGUNG)</v>
      </c>
      <c r="I422" s="328"/>
      <c r="J422" s="328"/>
      <c r="K422" s="329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25"/>
      <c r="G423" s="208"/>
      <c r="H423" s="330" t="str">
        <f>H385</f>
        <v>JOMBANG</v>
      </c>
      <c r="I423" s="330"/>
      <c r="J423" s="330"/>
      <c r="K423" s="331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1459</v>
      </c>
      <c r="E424" s="199"/>
      <c r="F424" s="210"/>
      <c r="G424" s="211"/>
      <c r="H424" s="332"/>
      <c r="I424" s="332"/>
      <c r="J424" s="332"/>
      <c r="K424" s="333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240</v>
      </c>
      <c r="C428" s="292" t="str">
        <f t="shared" si="175"/>
        <v>PCS</v>
      </c>
      <c r="D428" s="293">
        <f t="shared" si="175"/>
        <v>5</v>
      </c>
      <c r="E428" s="294" t="str">
        <f t="shared" si="175"/>
        <v>CRAYON / OIL PASTEL JOYKO OP-24S PP CASE SEA WORLD</v>
      </c>
      <c r="F428" s="235"/>
      <c r="G428" s="236"/>
      <c r="H428" s="237">
        <f t="shared" ref="H428:J428" si="176">H390</f>
        <v>29600</v>
      </c>
      <c r="I428" s="238">
        <f t="shared" si="176"/>
        <v>0.125</v>
      </c>
      <c r="J428" s="238">
        <f t="shared" si="176"/>
        <v>0.03</v>
      </c>
      <c r="K428" s="239">
        <f t="shared" ref="K428:K443" si="177">(B428*H428-((B428*H428)*I428))-((B428*H428-((B428*H428)*I428))*J428)</f>
        <v>6029520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720</v>
      </c>
      <c r="C429" s="292" t="str">
        <f t="shared" si="178"/>
        <v>PCS</v>
      </c>
      <c r="D429" s="293">
        <f t="shared" si="178"/>
        <v>1</v>
      </c>
      <c r="E429" s="294" t="str">
        <f t="shared" si="178"/>
        <v>CORRECTION TAPE JOYKO CT-522</v>
      </c>
      <c r="F429" s="235"/>
      <c r="G429" s="236"/>
      <c r="H429" s="237">
        <f t="shared" ref="H429:J429" si="179">H391</f>
        <v>4800</v>
      </c>
      <c r="I429" s="238">
        <f t="shared" si="179"/>
        <v>0.125</v>
      </c>
      <c r="J429" s="238">
        <f t="shared" si="179"/>
        <v>0</v>
      </c>
      <c r="K429" s="239">
        <f t="shared" si="177"/>
        <v>3024000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60</v>
      </c>
      <c r="C430" s="292" t="str">
        <f t="shared" si="180"/>
        <v>PCS</v>
      </c>
      <c r="D430" s="293">
        <f t="shared" si="180"/>
        <v>1</v>
      </c>
      <c r="E430" s="294" t="str">
        <f t="shared" si="180"/>
        <v>CALCULATOR JOYKO CC-800CH</v>
      </c>
      <c r="F430" s="235"/>
      <c r="G430" s="236"/>
      <c r="H430" s="237">
        <f t="shared" ref="H430:J430" si="181">H392</f>
        <v>79000</v>
      </c>
      <c r="I430" s="238">
        <f t="shared" si="181"/>
        <v>0.125</v>
      </c>
      <c r="J430" s="238">
        <f t="shared" si="181"/>
        <v>0.05</v>
      </c>
      <c r="K430" s="239">
        <f t="shared" si="177"/>
        <v>3940125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18"/>
      <c r="K445" s="319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0">
        <f>SUM(K428:K443)</f>
        <v>12993645</v>
      </c>
      <c r="K446" s="321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2"/>
      <c r="K447" s="322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19"/>
      <c r="K449" s="319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3">
        <f>((J446/1.11)+(K448/1.11))*11%</f>
        <v>1287658.5135135134</v>
      </c>
      <c r="K450" s="324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19"/>
      <c r="K451" s="319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12993645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14" t="str">
        <f>J416</f>
        <v>NOVI / CONDRO</v>
      </c>
      <c r="K454" s="315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14">
        <f>J417</f>
        <v>0</v>
      </c>
      <c r="K455" s="315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23040005</v>
      </c>
      <c r="G458" s="11" t="s">
        <v>2</v>
      </c>
      <c r="H458" s="360" t="s">
        <v>30</v>
      </c>
      <c r="I458" s="360"/>
      <c r="J458" s="360"/>
      <c r="K458" s="361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4" t="s">
        <v>3</v>
      </c>
      <c r="G459" s="17"/>
      <c r="H459" s="362"/>
      <c r="I459" s="362"/>
      <c r="J459" s="362"/>
      <c r="K459" s="363"/>
      <c r="L459" s="12"/>
    </row>
    <row r="460" spans="1:12" s="10" customFormat="1" ht="16.5" customHeight="1" x14ac:dyDescent="0.3">
      <c r="A460" s="5"/>
      <c r="B460" s="6" t="s">
        <v>4</v>
      </c>
      <c r="C460" s="7"/>
      <c r="D460" s="334">
        <v>45027</v>
      </c>
      <c r="E460" s="335"/>
      <c r="F460" s="364"/>
      <c r="G460" s="18"/>
      <c r="H460" s="336" t="s">
        <v>31</v>
      </c>
      <c r="I460" s="336"/>
      <c r="J460" s="336"/>
      <c r="K460" s="337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4"/>
      <c r="G461" s="18"/>
      <c r="H461" s="338" t="s">
        <v>32</v>
      </c>
      <c r="I461" s="338"/>
      <c r="J461" s="338"/>
      <c r="K461" s="339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58</v>
      </c>
      <c r="E462" s="9"/>
      <c r="F462" s="21"/>
      <c r="G462" s="22"/>
      <c r="H462" s="340"/>
      <c r="I462" s="340"/>
      <c r="J462" s="340"/>
      <c r="K462" s="341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40</v>
      </c>
      <c r="C466" s="46" t="s">
        <v>56</v>
      </c>
      <c r="D466" s="93">
        <v>2</v>
      </c>
      <c r="E466" s="110" t="s">
        <v>57</v>
      </c>
      <c r="F466" s="48"/>
      <c r="G466" s="49"/>
      <c r="H466" s="50">
        <v>110400</v>
      </c>
      <c r="I466" s="51">
        <v>0.13500000000000001</v>
      </c>
      <c r="J466" s="51"/>
      <c r="K466" s="52">
        <f t="shared" ref="K466:K481" si="208">(B466*H466-((B466*H466)*I466))-((B466*H466-((B466*H466)*I466))*J466)</f>
        <v>3819840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3"/>
      <c r="E467" s="110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05"/>
      <c r="K483" s="302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2">
        <f>SUM(K466:K481)</f>
        <v>3819840</v>
      </c>
      <c r="K484" s="343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4"/>
      <c r="K485" s="344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2"/>
      <c r="K487" s="302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03">
        <f>((J484/1.11)+(K486/1.11))*11%</f>
        <v>378542.70270270266</v>
      </c>
      <c r="K488" s="304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2"/>
      <c r="K489" s="302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3819840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54" t="s">
        <v>36</v>
      </c>
      <c r="K492" s="355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54"/>
      <c r="K493" s="355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23040005</v>
      </c>
      <c r="F496" s="123"/>
      <c r="G496" s="124" t="s">
        <v>2</v>
      </c>
      <c r="H496" s="356" t="str">
        <f>H458</f>
        <v>CV PELITA JAYA</v>
      </c>
      <c r="I496" s="356"/>
      <c r="J496" s="356"/>
      <c r="K496" s="357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45" t="s">
        <v>3</v>
      </c>
      <c r="G497" s="130"/>
      <c r="H497" s="358"/>
      <c r="I497" s="358"/>
      <c r="J497" s="358"/>
      <c r="K497" s="359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10">
        <f>D460</f>
        <v>45027</v>
      </c>
      <c r="E498" s="311"/>
      <c r="F498" s="345"/>
      <c r="G498" s="131"/>
      <c r="H498" s="312" t="str">
        <f>H460</f>
        <v>(ANUGERAH SEJAHTERA)</v>
      </c>
      <c r="I498" s="312"/>
      <c r="J498" s="312"/>
      <c r="K498" s="313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45"/>
      <c r="G499" s="131"/>
      <c r="H499" s="306" t="str">
        <f>H461</f>
        <v>PURWOKERTO</v>
      </c>
      <c r="I499" s="306"/>
      <c r="J499" s="306"/>
      <c r="K499" s="307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 xml:space="preserve">KO 1467 </v>
      </c>
      <c r="E500" s="122"/>
      <c r="F500" s="133"/>
      <c r="G500" s="134"/>
      <c r="H500" s="308"/>
      <c r="I500" s="308"/>
      <c r="J500" s="308"/>
      <c r="K500" s="309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40</v>
      </c>
      <c r="C504" s="287" t="str">
        <f t="shared" si="209"/>
        <v>GRS</v>
      </c>
      <c r="D504" s="288">
        <f t="shared" si="209"/>
        <v>2</v>
      </c>
      <c r="E504" s="289" t="str">
        <f t="shared" si="209"/>
        <v>PENSIL KENKO 2B-6191 HIJAU CAP HITAM</v>
      </c>
      <c r="F504" s="158"/>
      <c r="G504" s="159"/>
      <c r="H504" s="160">
        <f t="shared" ref="H504:J504" si="210">H466</f>
        <v>110400</v>
      </c>
      <c r="I504" s="161">
        <f t="shared" si="210"/>
        <v>0.13500000000000001</v>
      </c>
      <c r="J504" s="161">
        <f t="shared" si="210"/>
        <v>0</v>
      </c>
      <c r="K504" s="162">
        <f t="shared" ref="K504:K519" si="211">(B504*H504-((B504*H504)*I504))-((B504*H504-((B504*H504)*I504))*J504)</f>
        <v>3819840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0</v>
      </c>
      <c r="C505" s="287">
        <f t="shared" si="212"/>
        <v>0</v>
      </c>
      <c r="D505" s="288">
        <f t="shared" si="212"/>
        <v>0</v>
      </c>
      <c r="E505" s="289">
        <f t="shared" si="212"/>
        <v>0</v>
      </c>
      <c r="F505" s="158"/>
      <c r="G505" s="159"/>
      <c r="H505" s="160">
        <f t="shared" ref="H505:J505" si="213">H467</f>
        <v>0</v>
      </c>
      <c r="I505" s="161">
        <f t="shared" si="213"/>
        <v>0</v>
      </c>
      <c r="J505" s="161">
        <f t="shared" si="213"/>
        <v>0</v>
      </c>
      <c r="K505" s="162">
        <f t="shared" si="211"/>
        <v>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5"/>
      <c r="K521" s="317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6">
        <f>SUM(K504:K519)</f>
        <v>3819840</v>
      </c>
      <c r="K522" s="367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16"/>
      <c r="K523" s="316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17"/>
      <c r="K525" s="317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50">
        <f>((J522/1.11)+(K524/1.11))*11%</f>
        <v>378542.70270270266</v>
      </c>
      <c r="K526" s="351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17"/>
      <c r="K527" s="317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3819840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52" t="str">
        <f>J492</f>
        <v>NOVI / CONDRO</v>
      </c>
      <c r="K530" s="353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52">
        <f>J493</f>
        <v>0</v>
      </c>
      <c r="K531" s="353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23040005</v>
      </c>
      <c r="F534" s="200"/>
      <c r="G534" s="201" t="s">
        <v>2</v>
      </c>
      <c r="H534" s="346" t="str">
        <f>H496</f>
        <v>CV PELITA JAYA</v>
      </c>
      <c r="I534" s="346"/>
      <c r="J534" s="346"/>
      <c r="K534" s="347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25" t="s">
        <v>3</v>
      </c>
      <c r="G535" s="207"/>
      <c r="H535" s="348"/>
      <c r="I535" s="348"/>
      <c r="J535" s="348"/>
      <c r="K535" s="349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26">
        <f>D498</f>
        <v>45027</v>
      </c>
      <c r="E536" s="327"/>
      <c r="F536" s="325"/>
      <c r="G536" s="208"/>
      <c r="H536" s="328" t="str">
        <f>H498</f>
        <v>(ANUGERAH SEJAHTERA)</v>
      </c>
      <c r="I536" s="328"/>
      <c r="J536" s="328"/>
      <c r="K536" s="329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25"/>
      <c r="G537" s="208"/>
      <c r="H537" s="330" t="str">
        <f>H499</f>
        <v>PURWOKERTO</v>
      </c>
      <c r="I537" s="330"/>
      <c r="J537" s="330"/>
      <c r="K537" s="331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 xml:space="preserve">KO 1467 </v>
      </c>
      <c r="E538" s="199"/>
      <c r="F538" s="210"/>
      <c r="G538" s="211"/>
      <c r="H538" s="332"/>
      <c r="I538" s="332"/>
      <c r="J538" s="332"/>
      <c r="K538" s="333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40</v>
      </c>
      <c r="C542" s="292" t="str">
        <f t="shared" si="242"/>
        <v>GRS</v>
      </c>
      <c r="D542" s="293">
        <f t="shared" si="242"/>
        <v>2</v>
      </c>
      <c r="E542" s="294" t="str">
        <f t="shared" si="242"/>
        <v>PENSIL KENKO 2B-6191 HIJAU CAP HITAM</v>
      </c>
      <c r="F542" s="235"/>
      <c r="G542" s="236"/>
      <c r="H542" s="237">
        <f t="shared" ref="H542:J542" si="243">H504</f>
        <v>110400</v>
      </c>
      <c r="I542" s="238">
        <f t="shared" si="243"/>
        <v>0.13500000000000001</v>
      </c>
      <c r="J542" s="238">
        <f t="shared" si="243"/>
        <v>0</v>
      </c>
      <c r="K542" s="239">
        <f t="shared" ref="K542:K557" si="244">(B542*H542-((B542*H542)*I542))-((B542*H542-((B542*H542)*I542))*J542)</f>
        <v>3819840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0</v>
      </c>
      <c r="C543" s="292">
        <f t="shared" si="245"/>
        <v>0</v>
      </c>
      <c r="D543" s="293">
        <f t="shared" si="245"/>
        <v>0</v>
      </c>
      <c r="E543" s="294">
        <f t="shared" si="245"/>
        <v>0</v>
      </c>
      <c r="F543" s="235"/>
      <c r="G543" s="236"/>
      <c r="H543" s="237">
        <f t="shared" ref="H543:J543" si="246">H505</f>
        <v>0</v>
      </c>
      <c r="I543" s="238">
        <f t="shared" si="246"/>
        <v>0</v>
      </c>
      <c r="J543" s="238">
        <f t="shared" si="246"/>
        <v>0</v>
      </c>
      <c r="K543" s="239">
        <f t="shared" si="244"/>
        <v>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18"/>
      <c r="K559" s="319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0">
        <f>SUM(K542:K557)</f>
        <v>3819840</v>
      </c>
      <c r="K560" s="321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2"/>
      <c r="K561" s="322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19"/>
      <c r="K563" s="319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3">
        <f>((J560/1.11)+(K562/1.11))*11%</f>
        <v>378542.70270270266</v>
      </c>
      <c r="K564" s="324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19"/>
      <c r="K565" s="319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3819840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14" t="str">
        <f>J530</f>
        <v>NOVI / CONDRO</v>
      </c>
      <c r="K568" s="315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14">
        <f>J531</f>
        <v>0</v>
      </c>
      <c r="K569" s="315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23040006</v>
      </c>
      <c r="G572" s="11" t="s">
        <v>2</v>
      </c>
      <c r="H572" s="360" t="s">
        <v>49</v>
      </c>
      <c r="I572" s="360"/>
      <c r="J572" s="360"/>
      <c r="K572" s="361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4" t="s">
        <v>3</v>
      </c>
      <c r="G573" s="17"/>
      <c r="H573" s="362"/>
      <c r="I573" s="362"/>
      <c r="J573" s="362"/>
      <c r="K573" s="363"/>
      <c r="L573" s="12"/>
    </row>
    <row r="574" spans="1:12" s="10" customFormat="1" ht="16.5" customHeight="1" x14ac:dyDescent="0.3">
      <c r="A574" s="5"/>
      <c r="B574" s="6" t="s">
        <v>4</v>
      </c>
      <c r="C574" s="7"/>
      <c r="D574" s="334">
        <v>45028</v>
      </c>
      <c r="E574" s="335"/>
      <c r="F574" s="364"/>
      <c r="G574" s="18"/>
      <c r="H574" s="336" t="s">
        <v>50</v>
      </c>
      <c r="I574" s="336"/>
      <c r="J574" s="336"/>
      <c r="K574" s="337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4"/>
      <c r="G575" s="18"/>
      <c r="H575" s="338" t="s">
        <v>51</v>
      </c>
      <c r="I575" s="338"/>
      <c r="J575" s="338"/>
      <c r="K575" s="339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59</v>
      </c>
      <c r="E576" s="9"/>
      <c r="F576" s="21"/>
      <c r="G576" s="22"/>
      <c r="H576" s="340"/>
      <c r="I576" s="340"/>
      <c r="J576" s="340"/>
      <c r="K576" s="341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1440</v>
      </c>
      <c r="C580" s="46" t="s">
        <v>43</v>
      </c>
      <c r="D580" s="93">
        <v>10</v>
      </c>
      <c r="E580" s="110" t="s">
        <v>60</v>
      </c>
      <c r="F580" s="48"/>
      <c r="G580" s="49"/>
      <c r="H580" s="50">
        <v>11900</v>
      </c>
      <c r="I580" s="51">
        <v>0.125</v>
      </c>
      <c r="J580" s="51">
        <v>0.03</v>
      </c>
      <c r="K580" s="52">
        <f t="shared" ref="K580:K595" si="275">(B580*H580-((B580*H580)*I580))-((B580*H580-((B580*H580)*I580))*J580)</f>
        <v>14544180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05"/>
      <c r="K597" s="302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2">
        <f>SUM(K580:K595)</f>
        <v>14544180</v>
      </c>
      <c r="K598" s="343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4"/>
      <c r="K599" s="344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2"/>
      <c r="K601" s="302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03">
        <f>((J598/1.11)+(K600/1.11))*11%</f>
        <v>1441315.1351351349</v>
      </c>
      <c r="K602" s="304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2"/>
      <c r="K603" s="302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14544180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54" t="s">
        <v>36</v>
      </c>
      <c r="K606" s="355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54"/>
      <c r="K607" s="355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23040006</v>
      </c>
      <c r="F610" s="123"/>
      <c r="G610" s="124" t="s">
        <v>2</v>
      </c>
      <c r="H610" s="356" t="str">
        <f>H572</f>
        <v>LILY JULIAWATI</v>
      </c>
      <c r="I610" s="356"/>
      <c r="J610" s="356"/>
      <c r="K610" s="357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45" t="s">
        <v>3</v>
      </c>
      <c r="G611" s="130"/>
      <c r="H611" s="358"/>
      <c r="I611" s="358"/>
      <c r="J611" s="358"/>
      <c r="K611" s="359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10">
        <f>D574</f>
        <v>45028</v>
      </c>
      <c r="E612" s="311"/>
      <c r="F612" s="345"/>
      <c r="G612" s="131"/>
      <c r="H612" s="312" t="str">
        <f>H574</f>
        <v>(REJO AGUNG)</v>
      </c>
      <c r="I612" s="312"/>
      <c r="J612" s="312"/>
      <c r="K612" s="313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45"/>
      <c r="G613" s="131"/>
      <c r="H613" s="306" t="str">
        <f>H575</f>
        <v>JOMBANG</v>
      </c>
      <c r="I613" s="306"/>
      <c r="J613" s="306"/>
      <c r="K613" s="307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G 1474</v>
      </c>
      <c r="E614" s="122"/>
      <c r="F614" s="133"/>
      <c r="G614" s="134"/>
      <c r="H614" s="308"/>
      <c r="I614" s="308"/>
      <c r="J614" s="308"/>
      <c r="K614" s="309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1440</v>
      </c>
      <c r="C618" s="287" t="str">
        <f t="shared" si="276"/>
        <v>PCS</v>
      </c>
      <c r="D618" s="288">
        <f t="shared" si="276"/>
        <v>10</v>
      </c>
      <c r="E618" s="289" t="str">
        <f t="shared" si="276"/>
        <v>CRAYON / OIL PASTEL JOYKO OP-12S PP CASE SEA WORLD</v>
      </c>
      <c r="F618" s="158"/>
      <c r="G618" s="159"/>
      <c r="H618" s="160">
        <f t="shared" ref="H618:J618" si="277">H580</f>
        <v>11900</v>
      </c>
      <c r="I618" s="161">
        <f t="shared" si="277"/>
        <v>0.125</v>
      </c>
      <c r="J618" s="161">
        <f t="shared" si="277"/>
        <v>0.03</v>
      </c>
      <c r="K618" s="162">
        <f t="shared" ref="K618:K633" si="278">(B618*H618-((B618*H618)*I618))-((B618*H618-((B618*H618)*I618))*J618)</f>
        <v>14544180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5"/>
      <c r="K635" s="317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6">
        <f>SUM(K618:K633)</f>
        <v>14544180</v>
      </c>
      <c r="K636" s="367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16"/>
      <c r="K637" s="316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17"/>
      <c r="K639" s="317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50">
        <f>((J636/1.11)+(K638/1.11))*11%</f>
        <v>1441315.1351351349</v>
      </c>
      <c r="K640" s="351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17"/>
      <c r="K641" s="317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14544180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52" t="str">
        <f>J606</f>
        <v>NOVI / CONDRO</v>
      </c>
      <c r="K644" s="353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52">
        <f>J607</f>
        <v>0</v>
      </c>
      <c r="K645" s="353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23040006</v>
      </c>
      <c r="F648" s="200"/>
      <c r="G648" s="201" t="s">
        <v>2</v>
      </c>
      <c r="H648" s="346" t="str">
        <f>H610</f>
        <v>LILY JULIAWATI</v>
      </c>
      <c r="I648" s="346"/>
      <c r="J648" s="346"/>
      <c r="K648" s="347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25" t="s">
        <v>3</v>
      </c>
      <c r="G649" s="207"/>
      <c r="H649" s="348"/>
      <c r="I649" s="348"/>
      <c r="J649" s="348"/>
      <c r="K649" s="349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26">
        <f>D612</f>
        <v>45028</v>
      </c>
      <c r="E650" s="327"/>
      <c r="F650" s="325"/>
      <c r="G650" s="208"/>
      <c r="H650" s="328" t="str">
        <f>H612</f>
        <v>(REJO AGUNG)</v>
      </c>
      <c r="I650" s="328"/>
      <c r="J650" s="328"/>
      <c r="K650" s="329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25"/>
      <c r="G651" s="208"/>
      <c r="H651" s="330" t="str">
        <f>H613</f>
        <v>JOMBANG</v>
      </c>
      <c r="I651" s="330"/>
      <c r="J651" s="330"/>
      <c r="K651" s="331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G 1474</v>
      </c>
      <c r="E652" s="199"/>
      <c r="F652" s="210"/>
      <c r="G652" s="211"/>
      <c r="H652" s="332"/>
      <c r="I652" s="332"/>
      <c r="J652" s="332"/>
      <c r="K652" s="333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1440</v>
      </c>
      <c r="C656" s="292" t="str">
        <f t="shared" si="309"/>
        <v>PCS</v>
      </c>
      <c r="D656" s="293">
        <f t="shared" si="309"/>
        <v>10</v>
      </c>
      <c r="E656" s="294" t="str">
        <f t="shared" si="309"/>
        <v>CRAYON / OIL PASTEL JOYKO OP-12S PP CASE SEA WORLD</v>
      </c>
      <c r="F656" s="235"/>
      <c r="G656" s="236"/>
      <c r="H656" s="237">
        <f t="shared" ref="H656:J656" si="310">H618</f>
        <v>11900</v>
      </c>
      <c r="I656" s="238">
        <f t="shared" si="310"/>
        <v>0.125</v>
      </c>
      <c r="J656" s="238">
        <f t="shared" si="310"/>
        <v>0.03</v>
      </c>
      <c r="K656" s="239">
        <f t="shared" ref="K656:K671" si="311">(B656*H656-((B656*H656)*I656))-((B656*H656-((B656*H656)*I656))*J656)</f>
        <v>14544180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18"/>
      <c r="K673" s="319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0">
        <f>SUM(K656:K671)</f>
        <v>14544180</v>
      </c>
      <c r="K674" s="321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2"/>
      <c r="K675" s="322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19"/>
      <c r="K677" s="319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3">
        <f>((J674/1.11)+(K676/1.11))*11%</f>
        <v>1441315.1351351349</v>
      </c>
      <c r="K678" s="324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19"/>
      <c r="K679" s="319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14544180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14" t="str">
        <f>J644</f>
        <v>NOVI / CONDRO</v>
      </c>
      <c r="K682" s="315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14">
        <f>J645</f>
        <v>0</v>
      </c>
      <c r="K683" s="315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23040007</v>
      </c>
      <c r="G686" s="11" t="s">
        <v>2</v>
      </c>
      <c r="H686" s="360" t="s">
        <v>61</v>
      </c>
      <c r="I686" s="360"/>
      <c r="J686" s="360"/>
      <c r="K686" s="361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4" t="s">
        <v>3</v>
      </c>
      <c r="G687" s="17"/>
      <c r="H687" s="362"/>
      <c r="I687" s="362"/>
      <c r="J687" s="362"/>
      <c r="K687" s="363"/>
      <c r="L687" s="12"/>
    </row>
    <row r="688" spans="1:12" s="10" customFormat="1" ht="16.5" customHeight="1" x14ac:dyDescent="0.3">
      <c r="A688" s="5"/>
      <c r="B688" s="6" t="s">
        <v>4</v>
      </c>
      <c r="C688" s="7"/>
      <c r="D688" s="334">
        <v>45028</v>
      </c>
      <c r="E688" s="335"/>
      <c r="F688" s="364"/>
      <c r="G688" s="18"/>
      <c r="H688" s="336" t="s">
        <v>62</v>
      </c>
      <c r="I688" s="336"/>
      <c r="J688" s="336"/>
      <c r="K688" s="337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4"/>
      <c r="G689" s="18"/>
      <c r="H689" s="338" t="s">
        <v>63</v>
      </c>
      <c r="I689" s="338"/>
      <c r="J689" s="338"/>
      <c r="K689" s="339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71</v>
      </c>
      <c r="E690" s="9"/>
      <c r="F690" s="21"/>
      <c r="G690" s="22"/>
      <c r="H690" s="340"/>
      <c r="I690" s="340"/>
      <c r="J690" s="340"/>
      <c r="K690" s="341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60</v>
      </c>
      <c r="C694" s="46" t="s">
        <v>34</v>
      </c>
      <c r="D694" s="93">
        <v>1</v>
      </c>
      <c r="E694" s="110" t="s">
        <v>64</v>
      </c>
      <c r="F694" s="48"/>
      <c r="G694" s="49"/>
      <c r="H694" s="50">
        <v>55200</v>
      </c>
      <c r="I694" s="51">
        <v>0.125</v>
      </c>
      <c r="J694" s="51"/>
      <c r="K694" s="52">
        <f t="shared" ref="K694:K709" si="342">(B694*H694-((B694*H694)*I694))-((B694*H694-((B694*H694)*I694))*J694)</f>
        <v>2898000</v>
      </c>
      <c r="L694" s="36"/>
    </row>
    <row r="695" spans="1:12" s="10" customFormat="1" ht="14.1" customHeight="1" x14ac:dyDescent="0.25">
      <c r="A695" s="45">
        <v>2</v>
      </c>
      <c r="B695" s="46">
        <v>60</v>
      </c>
      <c r="C695" s="46" t="s">
        <v>34</v>
      </c>
      <c r="D695" s="93">
        <v>1</v>
      </c>
      <c r="E695" s="110" t="s">
        <v>65</v>
      </c>
      <c r="F695" s="48"/>
      <c r="G695" s="49"/>
      <c r="H695" s="50">
        <v>54000</v>
      </c>
      <c r="I695" s="51">
        <v>0.125</v>
      </c>
      <c r="J695" s="51"/>
      <c r="K695" s="52">
        <f t="shared" si="342"/>
        <v>2835000</v>
      </c>
      <c r="L695" s="36"/>
    </row>
    <row r="696" spans="1:12" s="10" customFormat="1" ht="14.1" customHeight="1" x14ac:dyDescent="0.25">
      <c r="A696" s="45">
        <v>3</v>
      </c>
      <c r="B696" s="46">
        <v>72</v>
      </c>
      <c r="C696" s="46" t="s">
        <v>43</v>
      </c>
      <c r="D696" s="93">
        <v>1</v>
      </c>
      <c r="E696" s="110" t="s">
        <v>66</v>
      </c>
      <c r="F696" s="48"/>
      <c r="G696" s="49"/>
      <c r="H696" s="50">
        <v>21200</v>
      </c>
      <c r="I696" s="51">
        <v>0.125</v>
      </c>
      <c r="J696" s="51"/>
      <c r="K696" s="52">
        <f t="shared" si="342"/>
        <v>1335600</v>
      </c>
      <c r="L696" s="36"/>
    </row>
    <row r="697" spans="1:12" s="10" customFormat="1" ht="14.1" customHeight="1" x14ac:dyDescent="0.25">
      <c r="A697" s="45">
        <v>4</v>
      </c>
      <c r="B697" s="46">
        <v>288</v>
      </c>
      <c r="C697" s="46" t="s">
        <v>43</v>
      </c>
      <c r="D697" s="93">
        <v>1</v>
      </c>
      <c r="E697" s="110" t="s">
        <v>67</v>
      </c>
      <c r="F697" s="48"/>
      <c r="G697" s="49"/>
      <c r="H697" s="50">
        <v>6700</v>
      </c>
      <c r="I697" s="51">
        <v>0.125</v>
      </c>
      <c r="J697" s="51"/>
      <c r="K697" s="52">
        <f t="shared" si="342"/>
        <v>1688400</v>
      </c>
      <c r="L697" s="36"/>
    </row>
    <row r="698" spans="1:12" s="10" customFormat="1" ht="14.1" customHeight="1" x14ac:dyDescent="0.25">
      <c r="A698" s="45">
        <v>5</v>
      </c>
      <c r="B698" s="46">
        <v>432</v>
      </c>
      <c r="C698" s="46" t="s">
        <v>43</v>
      </c>
      <c r="D698" s="93">
        <v>3</v>
      </c>
      <c r="E698" s="110" t="s">
        <v>68</v>
      </c>
      <c r="F698" s="48"/>
      <c r="G698" s="49"/>
      <c r="H698" s="50">
        <v>10600</v>
      </c>
      <c r="I698" s="51">
        <v>0.125</v>
      </c>
      <c r="J698" s="51"/>
      <c r="K698" s="52">
        <f t="shared" si="342"/>
        <v>4006800</v>
      </c>
      <c r="L698" s="36"/>
    </row>
    <row r="699" spans="1:12" s="10" customFormat="1" ht="14.1" customHeight="1" x14ac:dyDescent="0.25">
      <c r="A699" s="45">
        <v>6</v>
      </c>
      <c r="B699" s="46">
        <v>240</v>
      </c>
      <c r="C699" s="46" t="s">
        <v>43</v>
      </c>
      <c r="D699" s="93">
        <v>2</v>
      </c>
      <c r="E699" s="110" t="s">
        <v>69</v>
      </c>
      <c r="F699" s="48"/>
      <c r="G699" s="49"/>
      <c r="H699" s="50">
        <v>18700</v>
      </c>
      <c r="I699" s="51">
        <v>0.125</v>
      </c>
      <c r="J699" s="51"/>
      <c r="K699" s="52">
        <f t="shared" si="342"/>
        <v>3927000</v>
      </c>
      <c r="L699" s="36"/>
    </row>
    <row r="700" spans="1:12" s="10" customFormat="1" ht="14.1" customHeight="1" x14ac:dyDescent="0.25">
      <c r="A700" s="45">
        <v>7</v>
      </c>
      <c r="B700" s="46">
        <v>100</v>
      </c>
      <c r="C700" s="46" t="s">
        <v>39</v>
      </c>
      <c r="D700" s="93">
        <v>2</v>
      </c>
      <c r="E700" s="110" t="s">
        <v>70</v>
      </c>
      <c r="F700" s="48"/>
      <c r="G700" s="49"/>
      <c r="H700" s="50">
        <v>34100</v>
      </c>
      <c r="I700" s="51">
        <v>0.125</v>
      </c>
      <c r="J700" s="51"/>
      <c r="K700" s="52">
        <f t="shared" si="342"/>
        <v>2983750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05"/>
      <c r="K711" s="302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2">
        <f>SUM(K694:K709)</f>
        <v>19674550</v>
      </c>
      <c r="K712" s="343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4"/>
      <c r="K713" s="344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2"/>
      <c r="K715" s="302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03">
        <f>((J712/1.11)+(K714/1.11))*11%</f>
        <v>1949730.1801801801</v>
      </c>
      <c r="K716" s="304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2"/>
      <c r="K717" s="302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19674550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54" t="s">
        <v>36</v>
      </c>
      <c r="K720" s="355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54"/>
      <c r="K721" s="355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23040007</v>
      </c>
      <c r="F724" s="123"/>
      <c r="G724" s="124" t="s">
        <v>2</v>
      </c>
      <c r="H724" s="356" t="str">
        <f>H686</f>
        <v>SOEYANTO LOPULUSI</v>
      </c>
      <c r="I724" s="356"/>
      <c r="J724" s="356"/>
      <c r="K724" s="357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45" t="s">
        <v>3</v>
      </c>
      <c r="G725" s="130"/>
      <c r="H725" s="358"/>
      <c r="I725" s="358"/>
      <c r="J725" s="358"/>
      <c r="K725" s="359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10">
        <f>D688</f>
        <v>45028</v>
      </c>
      <c r="E726" s="311"/>
      <c r="F726" s="345"/>
      <c r="G726" s="131"/>
      <c r="H726" s="312" t="str">
        <f>H688</f>
        <v>( LANCAR )</v>
      </c>
      <c r="I726" s="312"/>
      <c r="J726" s="312"/>
      <c r="K726" s="313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45"/>
      <c r="G727" s="131"/>
      <c r="H727" s="306" t="str">
        <f>H689</f>
        <v>MALANG</v>
      </c>
      <c r="I727" s="306"/>
      <c r="J727" s="306"/>
      <c r="K727" s="307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1027</v>
      </c>
      <c r="E728" s="122"/>
      <c r="F728" s="133"/>
      <c r="G728" s="134"/>
      <c r="H728" s="308"/>
      <c r="I728" s="308"/>
      <c r="J728" s="308"/>
      <c r="K728" s="309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60</v>
      </c>
      <c r="C732" s="287" t="str">
        <f t="shared" si="343"/>
        <v>LSN</v>
      </c>
      <c r="D732" s="288">
        <f t="shared" si="343"/>
        <v>1</v>
      </c>
      <c r="E732" s="289" t="str">
        <f t="shared" si="343"/>
        <v>CORRECTION TAPE JOYKO CT-507</v>
      </c>
      <c r="F732" s="158"/>
      <c r="G732" s="159"/>
      <c r="H732" s="160">
        <f t="shared" ref="H732:J732" si="344">H694</f>
        <v>55200</v>
      </c>
      <c r="I732" s="161">
        <f t="shared" si="344"/>
        <v>0.125</v>
      </c>
      <c r="J732" s="161">
        <f t="shared" si="344"/>
        <v>0</v>
      </c>
      <c r="K732" s="162">
        <f t="shared" ref="K732:K747" si="345">(B732*H732-((B732*H732)*I732))-((B732*H732-((B732*H732)*I732))*J732)</f>
        <v>2898000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60</v>
      </c>
      <c r="C733" s="287" t="str">
        <f t="shared" si="346"/>
        <v>LSN</v>
      </c>
      <c r="D733" s="288">
        <f t="shared" si="346"/>
        <v>1</v>
      </c>
      <c r="E733" s="289" t="str">
        <f t="shared" si="346"/>
        <v>CORRECTION TAPE JOYKO CT-508</v>
      </c>
      <c r="F733" s="158"/>
      <c r="G733" s="159"/>
      <c r="H733" s="160">
        <f t="shared" ref="H733:J733" si="347">H695</f>
        <v>54000</v>
      </c>
      <c r="I733" s="161">
        <f t="shared" si="347"/>
        <v>0.125</v>
      </c>
      <c r="J733" s="161">
        <f t="shared" si="347"/>
        <v>0</v>
      </c>
      <c r="K733" s="162">
        <f t="shared" si="345"/>
        <v>2835000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72</v>
      </c>
      <c r="C734" s="287" t="str">
        <f t="shared" si="348"/>
        <v>PCS</v>
      </c>
      <c r="D734" s="288">
        <f t="shared" si="348"/>
        <v>1</v>
      </c>
      <c r="E734" s="289" t="str">
        <f t="shared" si="348"/>
        <v>PENSIL WARNA JOYKO CP-24PB (PANJANG)</v>
      </c>
      <c r="F734" s="158"/>
      <c r="G734" s="159"/>
      <c r="H734" s="160">
        <f t="shared" ref="H734:J734" si="349">H696</f>
        <v>21200</v>
      </c>
      <c r="I734" s="161">
        <f t="shared" si="349"/>
        <v>0.125</v>
      </c>
      <c r="J734" s="161">
        <f t="shared" si="349"/>
        <v>0</v>
      </c>
      <c r="K734" s="162">
        <f t="shared" si="345"/>
        <v>1335600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288</v>
      </c>
      <c r="C735" s="287" t="str">
        <f t="shared" si="350"/>
        <v>PCS</v>
      </c>
      <c r="D735" s="288">
        <f t="shared" si="350"/>
        <v>1</v>
      </c>
      <c r="E735" s="289" t="str">
        <f t="shared" si="350"/>
        <v>PENSIL WARNA JOYKO CP-S12 MINI (PENDEK)</v>
      </c>
      <c r="F735" s="158"/>
      <c r="G735" s="159"/>
      <c r="H735" s="160">
        <f t="shared" ref="H735:J735" si="351">H697</f>
        <v>6700</v>
      </c>
      <c r="I735" s="161">
        <f t="shared" si="351"/>
        <v>0.125</v>
      </c>
      <c r="J735" s="161">
        <f t="shared" si="351"/>
        <v>0</v>
      </c>
      <c r="K735" s="162">
        <f t="shared" si="345"/>
        <v>1688400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432</v>
      </c>
      <c r="C736" s="287" t="str">
        <f t="shared" si="352"/>
        <v>PCS</v>
      </c>
      <c r="D736" s="288">
        <f t="shared" si="352"/>
        <v>3</v>
      </c>
      <c r="E736" s="289" t="str">
        <f t="shared" si="352"/>
        <v>PENSIL WARNA JOYKO CP-12PB (PANJANG)</v>
      </c>
      <c r="F736" s="158"/>
      <c r="G736" s="159"/>
      <c r="H736" s="160">
        <f t="shared" ref="H736:J736" si="353">H698</f>
        <v>10600</v>
      </c>
      <c r="I736" s="161">
        <f t="shared" si="353"/>
        <v>0.125</v>
      </c>
      <c r="J736" s="161">
        <f t="shared" si="353"/>
        <v>0</v>
      </c>
      <c r="K736" s="162">
        <f t="shared" si="345"/>
        <v>4006800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240</v>
      </c>
      <c r="C737" s="287" t="str">
        <f t="shared" si="354"/>
        <v>PCS</v>
      </c>
      <c r="D737" s="288">
        <f t="shared" si="354"/>
        <v>2</v>
      </c>
      <c r="E737" s="289" t="str">
        <f t="shared" si="354"/>
        <v>STAPLER JOYKO HD-50</v>
      </c>
      <c r="F737" s="158"/>
      <c r="G737" s="159"/>
      <c r="H737" s="160">
        <f t="shared" ref="H737:J737" si="355">H699</f>
        <v>18700</v>
      </c>
      <c r="I737" s="161">
        <f t="shared" si="355"/>
        <v>0.125</v>
      </c>
      <c r="J737" s="161">
        <f t="shared" si="355"/>
        <v>0</v>
      </c>
      <c r="K737" s="162">
        <f t="shared" si="345"/>
        <v>3927000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100</v>
      </c>
      <c r="C738" s="287" t="str">
        <f t="shared" si="356"/>
        <v>BOX</v>
      </c>
      <c r="D738" s="288">
        <f t="shared" si="356"/>
        <v>2</v>
      </c>
      <c r="E738" s="289" t="str">
        <f t="shared" si="356"/>
        <v>STIP / PENGHAPUS JOYKO 526-B20 PUTIH</v>
      </c>
      <c r="F738" s="158"/>
      <c r="G738" s="159"/>
      <c r="H738" s="160">
        <f t="shared" ref="H738:J738" si="357">H700</f>
        <v>34100</v>
      </c>
      <c r="I738" s="161">
        <f t="shared" si="357"/>
        <v>0.125</v>
      </c>
      <c r="J738" s="161">
        <f t="shared" si="357"/>
        <v>0</v>
      </c>
      <c r="K738" s="162">
        <f t="shared" si="345"/>
        <v>2983750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5"/>
      <c r="K749" s="317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6">
        <f>SUM(K732:K747)</f>
        <v>19674550</v>
      </c>
      <c r="K750" s="367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16"/>
      <c r="K751" s="316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17"/>
      <c r="K753" s="317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50">
        <f>((J750/1.11)+(K752/1.11))*11%</f>
        <v>1949730.1801801801</v>
      </c>
      <c r="K754" s="351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17"/>
      <c r="K755" s="317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19674550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52" t="str">
        <f>J720</f>
        <v>NOVI / CONDRO</v>
      </c>
      <c r="K758" s="353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52">
        <f>J721</f>
        <v>0</v>
      </c>
      <c r="K759" s="353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23040007</v>
      </c>
      <c r="F762" s="200"/>
      <c r="G762" s="201" t="s">
        <v>2</v>
      </c>
      <c r="H762" s="346" t="str">
        <f>H724</f>
        <v>SOEYANTO LOPULUSI</v>
      </c>
      <c r="I762" s="346"/>
      <c r="J762" s="346"/>
      <c r="K762" s="347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25" t="s">
        <v>3</v>
      </c>
      <c r="G763" s="207"/>
      <c r="H763" s="348"/>
      <c r="I763" s="348"/>
      <c r="J763" s="348"/>
      <c r="K763" s="349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26">
        <f>D726</f>
        <v>45028</v>
      </c>
      <c r="E764" s="327"/>
      <c r="F764" s="325"/>
      <c r="G764" s="208"/>
      <c r="H764" s="328" t="str">
        <f>H726</f>
        <v>( LANCAR )</v>
      </c>
      <c r="I764" s="328"/>
      <c r="J764" s="328"/>
      <c r="K764" s="329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25"/>
      <c r="G765" s="208"/>
      <c r="H765" s="330" t="str">
        <f>H727</f>
        <v>MALANG</v>
      </c>
      <c r="I765" s="330"/>
      <c r="J765" s="330"/>
      <c r="K765" s="331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1027</v>
      </c>
      <c r="E766" s="199"/>
      <c r="F766" s="210"/>
      <c r="G766" s="211"/>
      <c r="H766" s="332"/>
      <c r="I766" s="332"/>
      <c r="J766" s="332"/>
      <c r="K766" s="333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60</v>
      </c>
      <c r="C770" s="292" t="str">
        <f t="shared" si="376"/>
        <v>LSN</v>
      </c>
      <c r="D770" s="293">
        <f t="shared" si="376"/>
        <v>1</v>
      </c>
      <c r="E770" s="294" t="str">
        <f t="shared" si="376"/>
        <v>CORRECTION TAPE JOYKO CT-507</v>
      </c>
      <c r="F770" s="235"/>
      <c r="G770" s="236"/>
      <c r="H770" s="237">
        <f t="shared" ref="H770:J770" si="377">H732</f>
        <v>55200</v>
      </c>
      <c r="I770" s="238">
        <f t="shared" si="377"/>
        <v>0.125</v>
      </c>
      <c r="J770" s="238">
        <f t="shared" si="377"/>
        <v>0</v>
      </c>
      <c r="K770" s="239">
        <f t="shared" ref="K770:K785" si="378">(B770*H770-((B770*H770)*I770))-((B770*H770-((B770*H770)*I770))*J770)</f>
        <v>2898000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60</v>
      </c>
      <c r="C771" s="292" t="str">
        <f t="shared" si="379"/>
        <v>LSN</v>
      </c>
      <c r="D771" s="293">
        <f t="shared" si="379"/>
        <v>1</v>
      </c>
      <c r="E771" s="294" t="str">
        <f t="shared" si="379"/>
        <v>CORRECTION TAPE JOYKO CT-508</v>
      </c>
      <c r="F771" s="235"/>
      <c r="G771" s="236"/>
      <c r="H771" s="237">
        <f t="shared" ref="H771:J771" si="380">H733</f>
        <v>54000</v>
      </c>
      <c r="I771" s="238">
        <f t="shared" si="380"/>
        <v>0.125</v>
      </c>
      <c r="J771" s="238">
        <f t="shared" si="380"/>
        <v>0</v>
      </c>
      <c r="K771" s="239">
        <f t="shared" si="378"/>
        <v>2835000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72</v>
      </c>
      <c r="C772" s="292" t="str">
        <f t="shared" si="381"/>
        <v>PCS</v>
      </c>
      <c r="D772" s="293">
        <f t="shared" si="381"/>
        <v>1</v>
      </c>
      <c r="E772" s="294" t="str">
        <f t="shared" si="381"/>
        <v>PENSIL WARNA JOYKO CP-24PB (PANJANG)</v>
      </c>
      <c r="F772" s="235"/>
      <c r="G772" s="236"/>
      <c r="H772" s="237">
        <f t="shared" ref="H772:J772" si="382">H734</f>
        <v>21200</v>
      </c>
      <c r="I772" s="238">
        <f t="shared" si="382"/>
        <v>0.125</v>
      </c>
      <c r="J772" s="238">
        <f t="shared" si="382"/>
        <v>0</v>
      </c>
      <c r="K772" s="239">
        <f t="shared" si="378"/>
        <v>1335600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288</v>
      </c>
      <c r="C773" s="292" t="str">
        <f t="shared" si="383"/>
        <v>PCS</v>
      </c>
      <c r="D773" s="293">
        <f t="shared" si="383"/>
        <v>1</v>
      </c>
      <c r="E773" s="294" t="str">
        <f t="shared" si="383"/>
        <v>PENSIL WARNA JOYKO CP-S12 MINI (PENDEK)</v>
      </c>
      <c r="F773" s="235"/>
      <c r="G773" s="236"/>
      <c r="H773" s="237">
        <f t="shared" ref="H773:J773" si="384">H735</f>
        <v>6700</v>
      </c>
      <c r="I773" s="238">
        <f t="shared" si="384"/>
        <v>0.125</v>
      </c>
      <c r="J773" s="238">
        <f t="shared" si="384"/>
        <v>0</v>
      </c>
      <c r="K773" s="239">
        <f t="shared" si="378"/>
        <v>1688400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432</v>
      </c>
      <c r="C774" s="292" t="str">
        <f t="shared" si="385"/>
        <v>PCS</v>
      </c>
      <c r="D774" s="293">
        <f t="shared" si="385"/>
        <v>3</v>
      </c>
      <c r="E774" s="294" t="str">
        <f t="shared" si="385"/>
        <v>PENSIL WARNA JOYKO CP-12PB (PANJANG)</v>
      </c>
      <c r="F774" s="235"/>
      <c r="G774" s="236"/>
      <c r="H774" s="237">
        <f t="shared" ref="H774:J774" si="386">H736</f>
        <v>10600</v>
      </c>
      <c r="I774" s="238">
        <f t="shared" si="386"/>
        <v>0.125</v>
      </c>
      <c r="J774" s="238">
        <f t="shared" si="386"/>
        <v>0</v>
      </c>
      <c r="K774" s="239">
        <f t="shared" si="378"/>
        <v>4006800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240</v>
      </c>
      <c r="C775" s="292" t="str">
        <f t="shared" si="387"/>
        <v>PCS</v>
      </c>
      <c r="D775" s="293">
        <f t="shared" si="387"/>
        <v>2</v>
      </c>
      <c r="E775" s="294" t="str">
        <f t="shared" si="387"/>
        <v>STAPLER JOYKO HD-50</v>
      </c>
      <c r="F775" s="235"/>
      <c r="G775" s="236"/>
      <c r="H775" s="237">
        <f t="shared" ref="H775:J775" si="388">H737</f>
        <v>18700</v>
      </c>
      <c r="I775" s="238">
        <f t="shared" si="388"/>
        <v>0.125</v>
      </c>
      <c r="J775" s="238">
        <f t="shared" si="388"/>
        <v>0</v>
      </c>
      <c r="K775" s="239">
        <f t="shared" si="378"/>
        <v>3927000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100</v>
      </c>
      <c r="C776" s="292" t="str">
        <f t="shared" si="389"/>
        <v>BOX</v>
      </c>
      <c r="D776" s="293">
        <f t="shared" si="389"/>
        <v>2</v>
      </c>
      <c r="E776" s="294" t="str">
        <f t="shared" si="389"/>
        <v>STIP / PENGHAPUS JOYKO 526-B20 PUTIH</v>
      </c>
      <c r="F776" s="235"/>
      <c r="G776" s="236"/>
      <c r="H776" s="237">
        <f t="shared" ref="H776:J776" si="390">H738</f>
        <v>34100</v>
      </c>
      <c r="I776" s="238">
        <f t="shared" si="390"/>
        <v>0.125</v>
      </c>
      <c r="J776" s="238">
        <f t="shared" si="390"/>
        <v>0</v>
      </c>
      <c r="K776" s="239">
        <f t="shared" si="378"/>
        <v>2983750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18"/>
      <c r="K787" s="319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0">
        <f>SUM(K770:K785)</f>
        <v>19674550</v>
      </c>
      <c r="K788" s="321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2"/>
      <c r="K789" s="322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19"/>
      <c r="K791" s="319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3">
        <f>((J788/1.11)+(K790/1.11))*11%</f>
        <v>1949730.1801801801</v>
      </c>
      <c r="K792" s="324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19"/>
      <c r="K793" s="319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19674550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14" t="str">
        <f>J758</f>
        <v>NOVI / CONDRO</v>
      </c>
      <c r="K796" s="315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14">
        <f>J759</f>
        <v>0</v>
      </c>
      <c r="K797" s="315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23040008</v>
      </c>
      <c r="G800" s="11" t="s">
        <v>2</v>
      </c>
      <c r="H800" s="360" t="s">
        <v>30</v>
      </c>
      <c r="I800" s="360"/>
      <c r="J800" s="360"/>
      <c r="K800" s="361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4" t="s">
        <v>3</v>
      </c>
      <c r="G801" s="17"/>
      <c r="H801" s="362"/>
      <c r="I801" s="362"/>
      <c r="J801" s="362"/>
      <c r="K801" s="363"/>
      <c r="L801" s="12"/>
    </row>
    <row r="802" spans="1:12" s="10" customFormat="1" ht="16.5" customHeight="1" x14ac:dyDescent="0.3">
      <c r="A802" s="5"/>
      <c r="B802" s="6" t="s">
        <v>4</v>
      </c>
      <c r="C802" s="7"/>
      <c r="D802" s="334">
        <v>45028</v>
      </c>
      <c r="E802" s="335"/>
      <c r="F802" s="364"/>
      <c r="G802" s="18"/>
      <c r="H802" s="336" t="s">
        <v>31</v>
      </c>
      <c r="I802" s="336"/>
      <c r="J802" s="336"/>
      <c r="K802" s="337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4"/>
      <c r="G803" s="18"/>
      <c r="H803" s="338" t="s">
        <v>32</v>
      </c>
      <c r="I803" s="338"/>
      <c r="J803" s="338"/>
      <c r="K803" s="339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72</v>
      </c>
      <c r="E804" s="9"/>
      <c r="F804" s="21"/>
      <c r="G804" s="22"/>
      <c r="H804" s="340"/>
      <c r="I804" s="340"/>
      <c r="J804" s="340"/>
      <c r="K804" s="341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50</v>
      </c>
      <c r="C808" s="46" t="s">
        <v>39</v>
      </c>
      <c r="D808" s="93">
        <v>1</v>
      </c>
      <c r="E808" s="110" t="s">
        <v>70</v>
      </c>
      <c r="F808" s="48"/>
      <c r="G808" s="49"/>
      <c r="H808" s="50">
        <v>34100</v>
      </c>
      <c r="I808" s="51">
        <v>0.13500000000000001</v>
      </c>
      <c r="J808" s="51"/>
      <c r="K808" s="52">
        <f t="shared" ref="K808:K823" si="409">(B808*H808-((B808*H808)*I808))-((B808*H808-((B808*H808)*I808))*J808)</f>
        <v>1474825</v>
      </c>
      <c r="L808" s="36"/>
    </row>
    <row r="809" spans="1:12" s="10" customFormat="1" ht="14.1" customHeight="1" x14ac:dyDescent="0.25">
      <c r="A809" s="45">
        <v>2</v>
      </c>
      <c r="B809" s="46">
        <v>144</v>
      </c>
      <c r="C809" s="46" t="s">
        <v>34</v>
      </c>
      <c r="D809" s="93">
        <v>1</v>
      </c>
      <c r="E809" s="110" t="s">
        <v>38</v>
      </c>
      <c r="F809" s="48"/>
      <c r="G809" s="49"/>
      <c r="H809" s="50">
        <v>12600</v>
      </c>
      <c r="I809" s="51">
        <v>0.13500000000000001</v>
      </c>
      <c r="J809" s="51"/>
      <c r="K809" s="52">
        <f t="shared" si="409"/>
        <v>1569456</v>
      </c>
      <c r="L809" s="36"/>
    </row>
    <row r="810" spans="1:12" s="10" customFormat="1" ht="14.1" customHeight="1" x14ac:dyDescent="0.25">
      <c r="A810" s="45">
        <v>3</v>
      </c>
      <c r="B810" s="46">
        <v>50</v>
      </c>
      <c r="C810" s="46" t="s">
        <v>39</v>
      </c>
      <c r="D810" s="93">
        <v>1</v>
      </c>
      <c r="E810" s="110" t="s">
        <v>48</v>
      </c>
      <c r="F810" s="48"/>
      <c r="G810" s="49"/>
      <c r="H810" s="50">
        <v>28300</v>
      </c>
      <c r="I810" s="51">
        <v>0.13500000000000001</v>
      </c>
      <c r="J810" s="51"/>
      <c r="K810" s="52">
        <f t="shared" si="409"/>
        <v>1223975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05"/>
      <c r="K825" s="302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2">
        <f>SUM(K808:K823)</f>
        <v>4268256</v>
      </c>
      <c r="K826" s="343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4"/>
      <c r="K827" s="344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2"/>
      <c r="K829" s="302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03">
        <f>((J826/1.11)+(K828/1.11))*11%</f>
        <v>422980.32432432426</v>
      </c>
      <c r="K830" s="304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2"/>
      <c r="K831" s="302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4268256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54" t="s">
        <v>36</v>
      </c>
      <c r="K834" s="355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54"/>
      <c r="K835" s="355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23040008</v>
      </c>
      <c r="F838" s="123"/>
      <c r="G838" s="124" t="s">
        <v>2</v>
      </c>
      <c r="H838" s="356" t="str">
        <f>H800</f>
        <v>CV PELITA JAYA</v>
      </c>
      <c r="I838" s="356"/>
      <c r="J838" s="356"/>
      <c r="K838" s="357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45" t="s">
        <v>3</v>
      </c>
      <c r="G839" s="130"/>
      <c r="H839" s="358"/>
      <c r="I839" s="358"/>
      <c r="J839" s="358"/>
      <c r="K839" s="359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10">
        <f>D802</f>
        <v>45028</v>
      </c>
      <c r="E840" s="311"/>
      <c r="F840" s="345"/>
      <c r="G840" s="131"/>
      <c r="H840" s="312" t="str">
        <f>H802</f>
        <v>(ANUGERAH SEJAHTERA)</v>
      </c>
      <c r="I840" s="312"/>
      <c r="J840" s="312"/>
      <c r="K840" s="313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45"/>
      <c r="G841" s="131"/>
      <c r="H841" s="306" t="str">
        <f>H803</f>
        <v>PURWOKERTO</v>
      </c>
      <c r="I841" s="306"/>
      <c r="J841" s="306"/>
      <c r="K841" s="307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1482</v>
      </c>
      <c r="E842" s="122"/>
      <c r="F842" s="133"/>
      <c r="G842" s="134"/>
      <c r="H842" s="308"/>
      <c r="I842" s="308"/>
      <c r="J842" s="308"/>
      <c r="K842" s="309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50</v>
      </c>
      <c r="C846" s="287" t="str">
        <f t="shared" si="410"/>
        <v>BOX</v>
      </c>
      <c r="D846" s="288">
        <f t="shared" si="410"/>
        <v>1</v>
      </c>
      <c r="E846" s="289" t="str">
        <f t="shared" si="410"/>
        <v>STIP / PENGHAPUS JOYKO 526-B20 PUTIH</v>
      </c>
      <c r="F846" s="158"/>
      <c r="G846" s="159"/>
      <c r="H846" s="160">
        <f t="shared" ref="H846:J846" si="411">H808</f>
        <v>34100</v>
      </c>
      <c r="I846" s="161">
        <f t="shared" si="411"/>
        <v>0.13500000000000001</v>
      </c>
      <c r="J846" s="161">
        <f t="shared" si="411"/>
        <v>0</v>
      </c>
      <c r="K846" s="162">
        <f t="shared" ref="K846:K861" si="412">(B846*H846-((B846*H846)*I846))-((B846*H846-((B846*H846)*I846))*J846)</f>
        <v>1474825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144</v>
      </c>
      <c r="C847" s="287" t="str">
        <f t="shared" si="413"/>
        <v>LSN</v>
      </c>
      <c r="D847" s="288">
        <f t="shared" si="413"/>
        <v>1</v>
      </c>
      <c r="E847" s="289" t="str">
        <f t="shared" si="413"/>
        <v>BALLPEN JOYKO BP-338 VOCUS HITAM</v>
      </c>
      <c r="F847" s="158"/>
      <c r="G847" s="159"/>
      <c r="H847" s="160">
        <f t="shared" ref="H847:J847" si="414">H809</f>
        <v>12600</v>
      </c>
      <c r="I847" s="161">
        <f t="shared" si="414"/>
        <v>0.13500000000000001</v>
      </c>
      <c r="J847" s="161">
        <f t="shared" si="414"/>
        <v>0</v>
      </c>
      <c r="K847" s="162">
        <f t="shared" si="412"/>
        <v>1569456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50</v>
      </c>
      <c r="C848" s="287" t="str">
        <f t="shared" si="415"/>
        <v>BOX</v>
      </c>
      <c r="D848" s="288">
        <f t="shared" si="415"/>
        <v>1</v>
      </c>
      <c r="E848" s="289" t="str">
        <f t="shared" si="415"/>
        <v>STIP / PENGHAPUS JOYKO 526-B40P PUTIH</v>
      </c>
      <c r="F848" s="158"/>
      <c r="G848" s="159"/>
      <c r="H848" s="160">
        <f t="shared" ref="H848:J848" si="416">H810</f>
        <v>28300</v>
      </c>
      <c r="I848" s="161">
        <f t="shared" si="416"/>
        <v>0.13500000000000001</v>
      </c>
      <c r="J848" s="161">
        <f t="shared" si="416"/>
        <v>0</v>
      </c>
      <c r="K848" s="162">
        <f t="shared" si="412"/>
        <v>1223975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5"/>
      <c r="K863" s="317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6">
        <f>SUM(K846:K861)</f>
        <v>4268256</v>
      </c>
      <c r="K864" s="367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16"/>
      <c r="K865" s="316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17"/>
      <c r="K867" s="317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50">
        <f>((J864/1.11)+(K866/1.11))*11%</f>
        <v>422980.32432432426</v>
      </c>
      <c r="K868" s="351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17"/>
      <c r="K869" s="317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4268256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52" t="str">
        <f>J834</f>
        <v>NOVI / CONDRO</v>
      </c>
      <c r="K872" s="353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52">
        <f>J835</f>
        <v>0</v>
      </c>
      <c r="K873" s="353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23040008</v>
      </c>
      <c r="F876" s="200"/>
      <c r="G876" s="201" t="s">
        <v>2</v>
      </c>
      <c r="H876" s="346" t="str">
        <f>H838</f>
        <v>CV PELITA JAYA</v>
      </c>
      <c r="I876" s="346"/>
      <c r="J876" s="346"/>
      <c r="K876" s="347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25" t="s">
        <v>3</v>
      </c>
      <c r="G877" s="207"/>
      <c r="H877" s="348"/>
      <c r="I877" s="348"/>
      <c r="J877" s="348"/>
      <c r="K877" s="349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26">
        <f>D840</f>
        <v>45028</v>
      </c>
      <c r="E878" s="327"/>
      <c r="F878" s="325"/>
      <c r="G878" s="208"/>
      <c r="H878" s="328" t="str">
        <f>H840</f>
        <v>(ANUGERAH SEJAHTERA)</v>
      </c>
      <c r="I878" s="328"/>
      <c r="J878" s="328"/>
      <c r="K878" s="329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25"/>
      <c r="G879" s="208"/>
      <c r="H879" s="330" t="str">
        <f>H841</f>
        <v>PURWOKERTO</v>
      </c>
      <c r="I879" s="330"/>
      <c r="J879" s="330"/>
      <c r="K879" s="331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1482</v>
      </c>
      <c r="E880" s="199"/>
      <c r="F880" s="210"/>
      <c r="G880" s="211"/>
      <c r="H880" s="332"/>
      <c r="I880" s="332"/>
      <c r="J880" s="332"/>
      <c r="K880" s="333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50</v>
      </c>
      <c r="C884" s="292" t="str">
        <f t="shared" si="443"/>
        <v>BOX</v>
      </c>
      <c r="D884" s="293">
        <f t="shared" si="443"/>
        <v>1</v>
      </c>
      <c r="E884" s="294" t="str">
        <f t="shared" si="443"/>
        <v>STIP / PENGHAPUS JOYKO 526-B20 PUTIH</v>
      </c>
      <c r="F884" s="235"/>
      <c r="G884" s="236"/>
      <c r="H884" s="237">
        <f t="shared" ref="H884:J884" si="444">H846</f>
        <v>34100</v>
      </c>
      <c r="I884" s="238">
        <f t="shared" si="444"/>
        <v>0.13500000000000001</v>
      </c>
      <c r="J884" s="238">
        <f t="shared" si="444"/>
        <v>0</v>
      </c>
      <c r="K884" s="239">
        <f t="shared" ref="K884:K899" si="445">(B884*H884-((B884*H884)*I884))-((B884*H884-((B884*H884)*I884))*J884)</f>
        <v>1474825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144</v>
      </c>
      <c r="C885" s="292" t="str">
        <f t="shared" si="446"/>
        <v>LSN</v>
      </c>
      <c r="D885" s="293">
        <f t="shared" si="446"/>
        <v>1</v>
      </c>
      <c r="E885" s="294" t="str">
        <f t="shared" si="446"/>
        <v>BALLPEN JOYKO BP-338 VOCUS HITAM</v>
      </c>
      <c r="F885" s="235"/>
      <c r="G885" s="236"/>
      <c r="H885" s="237">
        <f t="shared" ref="H885:J885" si="447">H847</f>
        <v>12600</v>
      </c>
      <c r="I885" s="238">
        <f t="shared" si="447"/>
        <v>0.13500000000000001</v>
      </c>
      <c r="J885" s="238">
        <f t="shared" si="447"/>
        <v>0</v>
      </c>
      <c r="K885" s="239">
        <f t="shared" si="445"/>
        <v>1569456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50</v>
      </c>
      <c r="C886" s="292" t="str">
        <f t="shared" si="448"/>
        <v>BOX</v>
      </c>
      <c r="D886" s="293">
        <f t="shared" si="448"/>
        <v>1</v>
      </c>
      <c r="E886" s="294" t="str">
        <f t="shared" si="448"/>
        <v>STIP / PENGHAPUS JOYKO 526-B40P PUTIH</v>
      </c>
      <c r="F886" s="235"/>
      <c r="G886" s="236"/>
      <c r="H886" s="237">
        <f t="shared" ref="H886:J886" si="449">H848</f>
        <v>28300</v>
      </c>
      <c r="I886" s="238">
        <f t="shared" si="449"/>
        <v>0.13500000000000001</v>
      </c>
      <c r="J886" s="238">
        <f t="shared" si="449"/>
        <v>0</v>
      </c>
      <c r="K886" s="239">
        <f t="shared" si="445"/>
        <v>1223975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18"/>
      <c r="K901" s="319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0">
        <f>SUM(K884:K899)</f>
        <v>4268256</v>
      </c>
      <c r="K902" s="321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2"/>
      <c r="K903" s="322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19"/>
      <c r="K905" s="319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3">
        <f>((J902/1.11)+(K904/1.11))*11%</f>
        <v>422980.32432432426</v>
      </c>
      <c r="K906" s="324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19"/>
      <c r="K907" s="319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4268256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14" t="str">
        <f>J872</f>
        <v>NOVI / CONDRO</v>
      </c>
      <c r="K910" s="315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14">
        <f>J873</f>
        <v>0</v>
      </c>
      <c r="K911" s="315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23040009</v>
      </c>
      <c r="G914" s="11" t="s">
        <v>2</v>
      </c>
      <c r="H914" s="360" t="s">
        <v>74</v>
      </c>
      <c r="I914" s="360"/>
      <c r="J914" s="360"/>
      <c r="K914" s="361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4" t="s">
        <v>3</v>
      </c>
      <c r="G915" s="17"/>
      <c r="H915" s="362"/>
      <c r="I915" s="362"/>
      <c r="J915" s="362"/>
      <c r="K915" s="363"/>
      <c r="L915" s="12"/>
    </row>
    <row r="916" spans="1:12" s="10" customFormat="1" ht="16.5" customHeight="1" x14ac:dyDescent="0.3">
      <c r="A916" s="5"/>
      <c r="B916" s="6" t="s">
        <v>4</v>
      </c>
      <c r="C916" s="7"/>
      <c r="D916" s="334">
        <v>45030</v>
      </c>
      <c r="E916" s="335"/>
      <c r="F916" s="364"/>
      <c r="G916" s="18"/>
      <c r="H916" s="336" t="s">
        <v>75</v>
      </c>
      <c r="I916" s="336"/>
      <c r="J916" s="336"/>
      <c r="K916" s="337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4"/>
      <c r="G917" s="18"/>
      <c r="H917" s="338" t="s">
        <v>32</v>
      </c>
      <c r="I917" s="338"/>
      <c r="J917" s="338"/>
      <c r="K917" s="339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73</v>
      </c>
      <c r="E918" s="9"/>
      <c r="F918" s="21"/>
      <c r="G918" s="22"/>
      <c r="H918" s="340"/>
      <c r="I918" s="340"/>
      <c r="J918" s="340"/>
      <c r="K918" s="341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</v>
      </c>
      <c r="C922" s="46" t="s">
        <v>76</v>
      </c>
      <c r="D922" s="93">
        <v>1</v>
      </c>
      <c r="E922" s="48" t="s">
        <v>77</v>
      </c>
      <c r="F922" s="48"/>
      <c r="G922" s="49"/>
      <c r="H922" s="50">
        <v>150000</v>
      </c>
      <c r="I922" s="51"/>
      <c r="J922" s="51"/>
      <c r="K922" s="52">
        <f t="shared" ref="K922:K937" si="476">(B922*H922-((B922*H922)*I922))-((B922*H922-((B922*H922)*I922))*J922)</f>
        <v>1800000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05"/>
      <c r="K939" s="302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2">
        <f>SUM(K922:K937)</f>
        <v>1800000</v>
      </c>
      <c r="K940" s="343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4"/>
      <c r="K941" s="344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2"/>
      <c r="K943" s="302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03">
        <f>((J940/1.11)+(K942/1.11))*11%</f>
        <v>178378.37837837837</v>
      </c>
      <c r="K944" s="304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2"/>
      <c r="K945" s="302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1800000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54" t="s">
        <v>78</v>
      </c>
      <c r="K948" s="355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54"/>
      <c r="K949" s="355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23040009</v>
      </c>
      <c r="F952" s="123"/>
      <c r="G952" s="124" t="s">
        <v>2</v>
      </c>
      <c r="H952" s="356" t="str">
        <f>H914</f>
        <v>CV TRINITY CENTRAAL</v>
      </c>
      <c r="I952" s="356"/>
      <c r="J952" s="356"/>
      <c r="K952" s="357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45" t="s">
        <v>3</v>
      </c>
      <c r="G953" s="130"/>
      <c r="H953" s="358"/>
      <c r="I953" s="358"/>
      <c r="J953" s="358"/>
      <c r="K953" s="359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10">
        <f>D916</f>
        <v>45030</v>
      </c>
      <c r="E954" s="311"/>
      <c r="F954" s="345"/>
      <c r="G954" s="131"/>
      <c r="H954" s="312" t="str">
        <f>H916</f>
        <v/>
      </c>
      <c r="I954" s="312"/>
      <c r="J954" s="312"/>
      <c r="K954" s="313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45"/>
      <c r="G955" s="131"/>
      <c r="H955" s="306" t="str">
        <f>H917</f>
        <v>PURWOKERTO</v>
      </c>
      <c r="I955" s="306"/>
      <c r="J955" s="306"/>
      <c r="K955" s="307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4010</v>
      </c>
      <c r="E956" s="122"/>
      <c r="F956" s="133"/>
      <c r="G956" s="134"/>
      <c r="H956" s="308"/>
      <c r="I956" s="308"/>
      <c r="J956" s="308"/>
      <c r="K956" s="309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12</v>
      </c>
      <c r="C960" s="287" t="str">
        <f t="shared" si="477"/>
        <v>LS</v>
      </c>
      <c r="D960" s="288">
        <f t="shared" si="477"/>
        <v>1</v>
      </c>
      <c r="E960" s="289" t="str">
        <f t="shared" si="477"/>
        <v>PENCIL CASE 22 x 7.5 MAGNET C-1758</v>
      </c>
      <c r="F960" s="158"/>
      <c r="G960" s="159"/>
      <c r="H960" s="160">
        <f t="shared" ref="H960:J960" si="478">H922</f>
        <v>150000</v>
      </c>
      <c r="I960" s="161">
        <f t="shared" si="478"/>
        <v>0</v>
      </c>
      <c r="J960" s="161">
        <f t="shared" si="478"/>
        <v>0</v>
      </c>
      <c r="K960" s="162">
        <f t="shared" ref="K960:K975" si="479">(B960*H960-((B960*H960)*I960))-((B960*H960-((B960*H960)*I960))*J960)</f>
        <v>1800000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5"/>
      <c r="K977" s="317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6">
        <f>SUM(K960:K975)</f>
        <v>1800000</v>
      </c>
      <c r="K978" s="367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16"/>
      <c r="K979" s="316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17"/>
      <c r="K981" s="317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50">
        <f>((J978/1.11)+(K980/1.11))*11%</f>
        <v>178378.37837837837</v>
      </c>
      <c r="K982" s="351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17"/>
      <c r="K983" s="317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1800000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52" t="str">
        <f>J948</f>
        <v>NOVI / YO</v>
      </c>
      <c r="K986" s="353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52">
        <f>J949</f>
        <v>0</v>
      </c>
      <c r="K987" s="353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23040009</v>
      </c>
      <c r="F990" s="200"/>
      <c r="G990" s="201" t="s">
        <v>2</v>
      </c>
      <c r="H990" s="346" t="str">
        <f>H952</f>
        <v>CV TRINITY CENTRAAL</v>
      </c>
      <c r="I990" s="346"/>
      <c r="J990" s="346"/>
      <c r="K990" s="347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25" t="s">
        <v>3</v>
      </c>
      <c r="G991" s="207"/>
      <c r="H991" s="348"/>
      <c r="I991" s="348"/>
      <c r="J991" s="348"/>
      <c r="K991" s="349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26">
        <f>D954</f>
        <v>45030</v>
      </c>
      <c r="E992" s="327"/>
      <c r="F992" s="325"/>
      <c r="G992" s="208"/>
      <c r="H992" s="328" t="str">
        <f>H954</f>
        <v/>
      </c>
      <c r="I992" s="328"/>
      <c r="J992" s="328"/>
      <c r="K992" s="329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25"/>
      <c r="G993" s="208"/>
      <c r="H993" s="330" t="str">
        <f>H955</f>
        <v>PURWOKERTO</v>
      </c>
      <c r="I993" s="330"/>
      <c r="J993" s="330"/>
      <c r="K993" s="331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4010</v>
      </c>
      <c r="E994" s="199"/>
      <c r="F994" s="210"/>
      <c r="G994" s="211"/>
      <c r="H994" s="332"/>
      <c r="I994" s="332"/>
      <c r="J994" s="332"/>
      <c r="K994" s="333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12</v>
      </c>
      <c r="C998" s="292" t="str">
        <f t="shared" si="510"/>
        <v>LS</v>
      </c>
      <c r="D998" s="293">
        <f t="shared" si="510"/>
        <v>1</v>
      </c>
      <c r="E998" s="294" t="str">
        <f t="shared" si="510"/>
        <v>PENCIL CASE 22 x 7.5 MAGNET C-1758</v>
      </c>
      <c r="F998" s="235"/>
      <c r="G998" s="236"/>
      <c r="H998" s="237">
        <f t="shared" ref="H998:J998" si="511">H960</f>
        <v>150000</v>
      </c>
      <c r="I998" s="238">
        <f t="shared" si="511"/>
        <v>0</v>
      </c>
      <c r="J998" s="238">
        <f t="shared" si="511"/>
        <v>0</v>
      </c>
      <c r="K998" s="239">
        <f t="shared" ref="K998:K1013" si="512">(B998*H998-((B998*H998)*I998))-((B998*H998-((B998*H998)*I998))*J998)</f>
        <v>1800000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18"/>
      <c r="K1015" s="319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0">
        <f>SUM(K998:K1013)</f>
        <v>1800000</v>
      </c>
      <c r="K1016" s="321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2"/>
      <c r="K1017" s="322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19"/>
      <c r="K1019" s="319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3">
        <f>((J1016/1.11)+(K1018/1.11))*11%</f>
        <v>178378.37837837837</v>
      </c>
      <c r="K1020" s="324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19"/>
      <c r="K1021" s="319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1800000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14" t="str">
        <f>J986</f>
        <v>NOVI / YO</v>
      </c>
      <c r="K1024" s="315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14">
        <f>J987</f>
        <v>0</v>
      </c>
      <c r="K1025" s="315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23040010</v>
      </c>
      <c r="G1028" s="11" t="s">
        <v>2</v>
      </c>
      <c r="H1028" s="360" t="s">
        <v>80</v>
      </c>
      <c r="I1028" s="360"/>
      <c r="J1028" s="360"/>
      <c r="K1028" s="361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4" t="s">
        <v>3</v>
      </c>
      <c r="G1029" s="17"/>
      <c r="H1029" s="362"/>
      <c r="I1029" s="362"/>
      <c r="J1029" s="362"/>
      <c r="K1029" s="363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34">
        <v>45030</v>
      </c>
      <c r="E1030" s="335"/>
      <c r="F1030" s="364"/>
      <c r="G1030" s="18"/>
      <c r="H1030" s="336" t="s">
        <v>75</v>
      </c>
      <c r="I1030" s="336"/>
      <c r="J1030" s="336"/>
      <c r="K1030" s="337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4"/>
      <c r="G1031" s="18"/>
      <c r="H1031" s="338" t="s">
        <v>81</v>
      </c>
      <c r="I1031" s="338"/>
      <c r="J1031" s="338"/>
      <c r="K1031" s="339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79</v>
      </c>
      <c r="E1032" s="9"/>
      <c r="F1032" s="21"/>
      <c r="G1032" s="22"/>
      <c r="H1032" s="340"/>
      <c r="I1032" s="340"/>
      <c r="J1032" s="340"/>
      <c r="K1032" s="341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</v>
      </c>
      <c r="C1036" s="46" t="s">
        <v>76</v>
      </c>
      <c r="D1036" s="93"/>
      <c r="E1036" s="63" t="s">
        <v>82</v>
      </c>
      <c r="F1036" s="48"/>
      <c r="G1036" s="49"/>
      <c r="H1036" s="50">
        <v>149000</v>
      </c>
      <c r="I1036" s="51"/>
      <c r="J1036" s="51"/>
      <c r="K1036" s="52">
        <f t="shared" ref="K1036:K1051" si="543">(B1036*H1036-((B1036*H1036)*I1036))-((B1036*H1036-((B1036*H1036)*I1036))*J1036)</f>
        <v>298000</v>
      </c>
      <c r="L1036" s="36"/>
    </row>
    <row r="1037" spans="1:12" s="10" customFormat="1" ht="14.1" customHeight="1" x14ac:dyDescent="0.25">
      <c r="A1037" s="45">
        <v>2</v>
      </c>
      <c r="B1037" s="46">
        <v>2</v>
      </c>
      <c r="C1037" s="46" t="s">
        <v>39</v>
      </c>
      <c r="D1037" s="93"/>
      <c r="E1037" s="63" t="s">
        <v>83</v>
      </c>
      <c r="F1037" s="48"/>
      <c r="G1037" s="49"/>
      <c r="H1037" s="50">
        <v>57000</v>
      </c>
      <c r="I1037" s="51"/>
      <c r="J1037" s="51"/>
      <c r="K1037" s="52">
        <f t="shared" si="543"/>
        <v>114000</v>
      </c>
      <c r="L1037" s="36"/>
    </row>
    <row r="1038" spans="1:12" s="10" customFormat="1" ht="14.1" customHeight="1" x14ac:dyDescent="0.25">
      <c r="A1038" s="45">
        <v>3</v>
      </c>
      <c r="B1038" s="46">
        <v>2</v>
      </c>
      <c r="C1038" s="46" t="s">
        <v>39</v>
      </c>
      <c r="D1038" s="93"/>
      <c r="E1038" s="63" t="s">
        <v>84</v>
      </c>
      <c r="F1038" s="48"/>
      <c r="G1038" s="49"/>
      <c r="H1038" s="50">
        <v>122000</v>
      </c>
      <c r="I1038" s="51"/>
      <c r="J1038" s="51"/>
      <c r="K1038" s="52">
        <f t="shared" si="543"/>
        <v>244000</v>
      </c>
      <c r="L1038" s="36"/>
    </row>
    <row r="1039" spans="1:12" s="10" customFormat="1" ht="14.1" customHeight="1" x14ac:dyDescent="0.25">
      <c r="A1039" s="45">
        <v>4</v>
      </c>
      <c r="B1039" s="46">
        <v>7</v>
      </c>
      <c r="C1039" s="46" t="s">
        <v>76</v>
      </c>
      <c r="D1039" s="93"/>
      <c r="E1039" s="63" t="s">
        <v>86</v>
      </c>
      <c r="F1039" s="48"/>
      <c r="G1039" s="49"/>
      <c r="H1039" s="50">
        <v>18500</v>
      </c>
      <c r="I1039" s="51"/>
      <c r="J1039" s="51"/>
      <c r="K1039" s="52">
        <f t="shared" si="543"/>
        <v>129500</v>
      </c>
      <c r="L1039" s="36"/>
    </row>
    <row r="1040" spans="1:12" s="10" customFormat="1" ht="14.1" customHeight="1" x14ac:dyDescent="0.25">
      <c r="A1040" s="45">
        <v>5</v>
      </c>
      <c r="B1040" s="46">
        <v>12</v>
      </c>
      <c r="C1040" s="46" t="s">
        <v>76</v>
      </c>
      <c r="D1040" s="93"/>
      <c r="E1040" s="63" t="s">
        <v>87</v>
      </c>
      <c r="F1040" s="48"/>
      <c r="G1040" s="49"/>
      <c r="H1040" s="50">
        <v>18500</v>
      </c>
      <c r="I1040" s="51"/>
      <c r="J1040" s="51"/>
      <c r="K1040" s="52">
        <f t="shared" si="543"/>
        <v>222000</v>
      </c>
      <c r="L1040" s="36"/>
    </row>
    <row r="1041" spans="1:12" s="10" customFormat="1" ht="14.1" customHeight="1" x14ac:dyDescent="0.25">
      <c r="A1041" s="45">
        <v>6</v>
      </c>
      <c r="B1041" s="46">
        <v>2</v>
      </c>
      <c r="C1041" s="46" t="s">
        <v>76</v>
      </c>
      <c r="D1041" s="93"/>
      <c r="E1041" s="63" t="s">
        <v>85</v>
      </c>
      <c r="F1041" s="48"/>
      <c r="G1041" s="49"/>
      <c r="H1041" s="50">
        <v>18500</v>
      </c>
      <c r="I1041" s="51"/>
      <c r="J1041" s="51"/>
      <c r="K1041" s="52">
        <f t="shared" si="543"/>
        <v>37000</v>
      </c>
      <c r="L1041" s="36"/>
    </row>
    <row r="1042" spans="1:12" s="10" customFormat="1" ht="14.1" customHeight="1" x14ac:dyDescent="0.25">
      <c r="A1042" s="45">
        <v>7</v>
      </c>
      <c r="B1042" s="46">
        <v>12</v>
      </c>
      <c r="C1042" s="46" t="s">
        <v>88</v>
      </c>
      <c r="D1042" s="93"/>
      <c r="E1042" s="110" t="s">
        <v>89</v>
      </c>
      <c r="F1042" s="48"/>
      <c r="G1042" s="49"/>
      <c r="H1042" s="50">
        <v>25000</v>
      </c>
      <c r="I1042" s="51">
        <v>0.1</v>
      </c>
      <c r="J1042" s="51"/>
      <c r="K1042" s="52">
        <f t="shared" si="543"/>
        <v>270000</v>
      </c>
      <c r="L1042" s="36"/>
    </row>
    <row r="1043" spans="1:12" s="10" customFormat="1" ht="14.1" customHeight="1" x14ac:dyDescent="0.25">
      <c r="A1043" s="45">
        <v>8</v>
      </c>
      <c r="B1043" s="46">
        <v>2</v>
      </c>
      <c r="C1043" s="46" t="s">
        <v>39</v>
      </c>
      <c r="D1043" s="93"/>
      <c r="E1043" s="301" t="s">
        <v>90</v>
      </c>
      <c r="F1043" s="48"/>
      <c r="G1043" s="49"/>
      <c r="H1043" s="50">
        <v>105000</v>
      </c>
      <c r="I1043" s="51"/>
      <c r="J1043" s="51"/>
      <c r="K1043" s="52">
        <f t="shared" si="543"/>
        <v>210000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05"/>
      <c r="K1053" s="302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2">
        <f>SUM(K1036:K1051)</f>
        <v>1524500</v>
      </c>
      <c r="K1054" s="343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4"/>
      <c r="K1055" s="344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2"/>
      <c r="K1057" s="302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03">
        <f>((J1054/1.11)+(K1056/1.11))*11%</f>
        <v>151076.57657657654</v>
      </c>
      <c r="K1058" s="304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2"/>
      <c r="K1059" s="302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1524500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54" t="s">
        <v>91</v>
      </c>
      <c r="K1062" s="355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54"/>
      <c r="K1063" s="355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23040010</v>
      </c>
      <c r="F1066" s="123"/>
      <c r="G1066" s="124" t="s">
        <v>2</v>
      </c>
      <c r="H1066" s="356" t="str">
        <f>H1028</f>
        <v>SINAR BHAKTI</v>
      </c>
      <c r="I1066" s="356"/>
      <c r="J1066" s="356"/>
      <c r="K1066" s="357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45" t="s">
        <v>3</v>
      </c>
      <c r="G1067" s="130"/>
      <c r="H1067" s="358"/>
      <c r="I1067" s="358"/>
      <c r="J1067" s="358"/>
      <c r="K1067" s="359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10">
        <f>D1030</f>
        <v>45030</v>
      </c>
      <c r="E1068" s="311"/>
      <c r="F1068" s="345"/>
      <c r="G1068" s="131"/>
      <c r="H1068" s="312" t="str">
        <f>H1030</f>
        <v/>
      </c>
      <c r="I1068" s="312"/>
      <c r="J1068" s="312"/>
      <c r="K1068" s="313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45"/>
      <c r="G1069" s="131"/>
      <c r="H1069" s="306" t="str">
        <f>H1031</f>
        <v>YOGYAKARTA</v>
      </c>
      <c r="I1069" s="306"/>
      <c r="J1069" s="306"/>
      <c r="K1069" s="307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G 2944</v>
      </c>
      <c r="E1070" s="122"/>
      <c r="F1070" s="133"/>
      <c r="G1070" s="134"/>
      <c r="H1070" s="308"/>
      <c r="I1070" s="308"/>
      <c r="J1070" s="308"/>
      <c r="K1070" s="309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2</v>
      </c>
      <c r="C1074" s="287" t="str">
        <f t="shared" si="544"/>
        <v>LS</v>
      </c>
      <c r="D1074" s="288">
        <f t="shared" si="544"/>
        <v>0</v>
      </c>
      <c r="E1074" s="289" t="str">
        <f t="shared" si="544"/>
        <v>PENSIL WARNA KAYAGI KY-CP1224 TWIN</v>
      </c>
      <c r="F1074" s="158"/>
      <c r="G1074" s="159"/>
      <c r="H1074" s="160">
        <f t="shared" ref="H1074:J1074" si="545">H1036</f>
        <v>149000</v>
      </c>
      <c r="I1074" s="161">
        <f t="shared" si="545"/>
        <v>0</v>
      </c>
      <c r="J1074" s="161">
        <f t="shared" si="545"/>
        <v>0</v>
      </c>
      <c r="K1074" s="162">
        <f t="shared" ref="K1074:K1089" si="546">(B1074*H1074-((B1074*H1074)*I1074))-((B1074*H1074-((B1074*H1074)*I1074))*J1074)</f>
        <v>298000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2</v>
      </c>
      <c r="C1075" s="287" t="str">
        <f t="shared" si="547"/>
        <v>BOX</v>
      </c>
      <c r="D1075" s="288">
        <f t="shared" si="547"/>
        <v>0</v>
      </c>
      <c r="E1075" s="289" t="str">
        <f t="shared" si="547"/>
        <v>HIGHLIGHTER / STABILLO TIZO TF-616 (isi 24 pc)</v>
      </c>
      <c r="F1075" s="158"/>
      <c r="G1075" s="159"/>
      <c r="H1075" s="160">
        <f t="shared" ref="H1075:J1075" si="548">H1037</f>
        <v>57000</v>
      </c>
      <c r="I1075" s="161">
        <f t="shared" si="548"/>
        <v>0</v>
      </c>
      <c r="J1075" s="161">
        <f t="shared" si="548"/>
        <v>0</v>
      </c>
      <c r="K1075" s="162">
        <f t="shared" si="546"/>
        <v>114000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2</v>
      </c>
      <c r="C1076" s="287" t="str">
        <f t="shared" si="549"/>
        <v>BOX</v>
      </c>
      <c r="D1076" s="288">
        <f t="shared" si="549"/>
        <v>0</v>
      </c>
      <c r="E1076" s="289" t="str">
        <f t="shared" si="549"/>
        <v>HIGHLIGHTER / STABILLO TIZO TF-610 (isi 54 pc)</v>
      </c>
      <c r="F1076" s="158"/>
      <c r="G1076" s="159"/>
      <c r="H1076" s="160">
        <f t="shared" ref="H1076:J1076" si="550">H1038</f>
        <v>122000</v>
      </c>
      <c r="I1076" s="161">
        <f t="shared" si="550"/>
        <v>0</v>
      </c>
      <c r="J1076" s="161">
        <f t="shared" si="550"/>
        <v>0</v>
      </c>
      <c r="K1076" s="162">
        <f t="shared" si="546"/>
        <v>244000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7</v>
      </c>
      <c r="C1077" s="287" t="str">
        <f t="shared" si="551"/>
        <v>LS</v>
      </c>
      <c r="D1077" s="288">
        <f t="shared" si="551"/>
        <v>0</v>
      </c>
      <c r="E1077" s="289" t="str">
        <f t="shared" si="551"/>
        <v>GEL PEN TIZO TG30801-EL</v>
      </c>
      <c r="F1077" s="158"/>
      <c r="G1077" s="159"/>
      <c r="H1077" s="160">
        <f t="shared" ref="H1077:J1077" si="552">H1039</f>
        <v>18500</v>
      </c>
      <c r="I1077" s="161">
        <f t="shared" si="552"/>
        <v>0</v>
      </c>
      <c r="J1077" s="161">
        <f t="shared" si="552"/>
        <v>0</v>
      </c>
      <c r="K1077" s="162">
        <f t="shared" si="546"/>
        <v>129500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12</v>
      </c>
      <c r="C1078" s="287" t="str">
        <f t="shared" si="553"/>
        <v>LS</v>
      </c>
      <c r="D1078" s="288">
        <f t="shared" si="553"/>
        <v>0</v>
      </c>
      <c r="E1078" s="289" t="str">
        <f t="shared" si="553"/>
        <v>GEL PEN TIZO TG31590-EL</v>
      </c>
      <c r="F1078" s="158"/>
      <c r="G1078" s="159"/>
      <c r="H1078" s="160">
        <f t="shared" ref="H1078:J1078" si="554">H1040</f>
        <v>18500</v>
      </c>
      <c r="I1078" s="161">
        <f t="shared" si="554"/>
        <v>0</v>
      </c>
      <c r="J1078" s="161">
        <f t="shared" si="554"/>
        <v>0</v>
      </c>
      <c r="K1078" s="162">
        <f t="shared" si="546"/>
        <v>222000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2</v>
      </c>
      <c r="C1079" s="287" t="str">
        <f t="shared" si="555"/>
        <v>LS</v>
      </c>
      <c r="D1079" s="288">
        <f t="shared" si="555"/>
        <v>0</v>
      </c>
      <c r="E1079" s="289" t="str">
        <f t="shared" si="555"/>
        <v>GEL PEN TIZO TG31762-EL</v>
      </c>
      <c r="F1079" s="158"/>
      <c r="G1079" s="159"/>
      <c r="H1079" s="160">
        <f t="shared" ref="H1079:J1079" si="556">H1041</f>
        <v>18500</v>
      </c>
      <c r="I1079" s="161">
        <f t="shared" si="556"/>
        <v>0</v>
      </c>
      <c r="J1079" s="161">
        <f t="shared" si="556"/>
        <v>0</v>
      </c>
      <c r="K1079" s="162">
        <f t="shared" si="546"/>
        <v>37000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12</v>
      </c>
      <c r="C1080" s="287" t="str">
        <f t="shared" si="557"/>
        <v>SET</v>
      </c>
      <c r="D1080" s="288">
        <f t="shared" si="557"/>
        <v>0</v>
      </c>
      <c r="E1080" s="289" t="str">
        <f t="shared" si="557"/>
        <v>COLOR BRUSH PEN KENKO DBP-12 DUAL TIP  (12 WARNA)</v>
      </c>
      <c r="F1080" s="158"/>
      <c r="G1080" s="159"/>
      <c r="H1080" s="160">
        <f t="shared" ref="H1080:J1080" si="558">H1042</f>
        <v>25000</v>
      </c>
      <c r="I1080" s="161">
        <f t="shared" si="558"/>
        <v>0.1</v>
      </c>
      <c r="J1080" s="161">
        <f t="shared" si="558"/>
        <v>0</v>
      </c>
      <c r="K1080" s="162">
        <f t="shared" si="546"/>
        <v>270000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2</v>
      </c>
      <c r="C1081" s="287" t="str">
        <f t="shared" si="559"/>
        <v>BOX</v>
      </c>
      <c r="D1081" s="288">
        <f t="shared" si="559"/>
        <v>0</v>
      </c>
      <c r="E1081" s="290" t="str">
        <f t="shared" si="559"/>
        <v>TAPE DISPENSER POLAR BEAR MN-305 @12pc</v>
      </c>
      <c r="F1081" s="158"/>
      <c r="G1081" s="159"/>
      <c r="H1081" s="160">
        <f t="shared" ref="H1081:J1081" si="560">H1043</f>
        <v>105000</v>
      </c>
      <c r="I1081" s="161">
        <f t="shared" si="560"/>
        <v>0</v>
      </c>
      <c r="J1081" s="161">
        <f t="shared" si="560"/>
        <v>0</v>
      </c>
      <c r="K1081" s="162">
        <f t="shared" si="546"/>
        <v>210000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5"/>
      <c r="K1091" s="317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6">
        <f>SUM(K1074:K1089)</f>
        <v>1524500</v>
      </c>
      <c r="K1092" s="367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16"/>
      <c r="K1093" s="316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17"/>
      <c r="K1095" s="317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50">
        <f>((J1092/1.11)+(K1094/1.11))*11%</f>
        <v>151076.57657657654</v>
      </c>
      <c r="K1096" s="351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17"/>
      <c r="K1097" s="317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1524500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52" t="str">
        <f>J1062</f>
        <v>RISMA / YO</v>
      </c>
      <c r="K1100" s="353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52">
        <f>J1063</f>
        <v>0</v>
      </c>
      <c r="K1101" s="353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23040010</v>
      </c>
      <c r="F1104" s="200"/>
      <c r="G1104" s="201" t="s">
        <v>2</v>
      </c>
      <c r="H1104" s="346" t="str">
        <f>H1066</f>
        <v>SINAR BHAKTI</v>
      </c>
      <c r="I1104" s="346"/>
      <c r="J1104" s="346"/>
      <c r="K1104" s="347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25" t="s">
        <v>3</v>
      </c>
      <c r="G1105" s="207"/>
      <c r="H1105" s="348"/>
      <c r="I1105" s="348"/>
      <c r="J1105" s="348"/>
      <c r="K1105" s="349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26">
        <f>D1068</f>
        <v>45030</v>
      </c>
      <c r="E1106" s="327"/>
      <c r="F1106" s="325"/>
      <c r="G1106" s="208"/>
      <c r="H1106" s="328" t="str">
        <f>H1068</f>
        <v/>
      </c>
      <c r="I1106" s="328"/>
      <c r="J1106" s="328"/>
      <c r="K1106" s="329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25"/>
      <c r="G1107" s="208"/>
      <c r="H1107" s="330" t="str">
        <f>H1069</f>
        <v>YOGYAKARTA</v>
      </c>
      <c r="I1107" s="330"/>
      <c r="J1107" s="330"/>
      <c r="K1107" s="331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G 2944</v>
      </c>
      <c r="E1108" s="199"/>
      <c r="F1108" s="210"/>
      <c r="G1108" s="211"/>
      <c r="H1108" s="332"/>
      <c r="I1108" s="332"/>
      <c r="J1108" s="332"/>
      <c r="K1108" s="333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2</v>
      </c>
      <c r="C1112" s="292" t="str">
        <f t="shared" si="577"/>
        <v>LS</v>
      </c>
      <c r="D1112" s="293">
        <f t="shared" si="577"/>
        <v>0</v>
      </c>
      <c r="E1112" s="294" t="str">
        <f t="shared" si="577"/>
        <v>PENSIL WARNA KAYAGI KY-CP1224 TWIN</v>
      </c>
      <c r="F1112" s="235"/>
      <c r="G1112" s="236"/>
      <c r="H1112" s="237">
        <f t="shared" ref="H1112:J1112" si="578">H1074</f>
        <v>149000</v>
      </c>
      <c r="I1112" s="238">
        <f t="shared" si="578"/>
        <v>0</v>
      </c>
      <c r="J1112" s="238">
        <f t="shared" si="578"/>
        <v>0</v>
      </c>
      <c r="K1112" s="239">
        <f t="shared" ref="K1112:K1127" si="579">(B1112*H1112-((B1112*H1112)*I1112))-((B1112*H1112-((B1112*H1112)*I1112))*J1112)</f>
        <v>298000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2</v>
      </c>
      <c r="C1113" s="292" t="str">
        <f t="shared" si="580"/>
        <v>BOX</v>
      </c>
      <c r="D1113" s="293">
        <f t="shared" si="580"/>
        <v>0</v>
      </c>
      <c r="E1113" s="294" t="str">
        <f t="shared" si="580"/>
        <v>HIGHLIGHTER / STABILLO TIZO TF-616 (isi 24 pc)</v>
      </c>
      <c r="F1113" s="235"/>
      <c r="G1113" s="236"/>
      <c r="H1113" s="237">
        <f t="shared" ref="H1113:J1113" si="581">H1075</f>
        <v>57000</v>
      </c>
      <c r="I1113" s="238">
        <f t="shared" si="581"/>
        <v>0</v>
      </c>
      <c r="J1113" s="238">
        <f t="shared" si="581"/>
        <v>0</v>
      </c>
      <c r="K1113" s="239">
        <f t="shared" si="579"/>
        <v>114000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2</v>
      </c>
      <c r="C1114" s="292" t="str">
        <f t="shared" si="582"/>
        <v>BOX</v>
      </c>
      <c r="D1114" s="293">
        <f t="shared" si="582"/>
        <v>0</v>
      </c>
      <c r="E1114" s="294" t="str">
        <f t="shared" si="582"/>
        <v>HIGHLIGHTER / STABILLO TIZO TF-610 (isi 54 pc)</v>
      </c>
      <c r="F1114" s="235"/>
      <c r="G1114" s="236"/>
      <c r="H1114" s="237">
        <f t="shared" ref="H1114:J1114" si="583">H1076</f>
        <v>122000</v>
      </c>
      <c r="I1114" s="238">
        <f t="shared" si="583"/>
        <v>0</v>
      </c>
      <c r="J1114" s="238">
        <f t="shared" si="583"/>
        <v>0</v>
      </c>
      <c r="K1114" s="239">
        <f t="shared" si="579"/>
        <v>244000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7</v>
      </c>
      <c r="C1115" s="292" t="str">
        <f t="shared" si="584"/>
        <v>LS</v>
      </c>
      <c r="D1115" s="293">
        <f t="shared" si="584"/>
        <v>0</v>
      </c>
      <c r="E1115" s="294" t="str">
        <f t="shared" si="584"/>
        <v>GEL PEN TIZO TG30801-EL</v>
      </c>
      <c r="F1115" s="235"/>
      <c r="G1115" s="236"/>
      <c r="H1115" s="237">
        <f t="shared" ref="H1115:J1115" si="585">H1077</f>
        <v>18500</v>
      </c>
      <c r="I1115" s="238">
        <f t="shared" si="585"/>
        <v>0</v>
      </c>
      <c r="J1115" s="238">
        <f t="shared" si="585"/>
        <v>0</v>
      </c>
      <c r="K1115" s="239">
        <f t="shared" si="579"/>
        <v>129500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12</v>
      </c>
      <c r="C1116" s="292" t="str">
        <f t="shared" si="586"/>
        <v>LS</v>
      </c>
      <c r="D1116" s="293">
        <f t="shared" si="586"/>
        <v>0</v>
      </c>
      <c r="E1116" s="294" t="str">
        <f t="shared" si="586"/>
        <v>GEL PEN TIZO TG31590-EL</v>
      </c>
      <c r="F1116" s="235"/>
      <c r="G1116" s="236"/>
      <c r="H1116" s="237">
        <f t="shared" ref="H1116:J1116" si="587">H1078</f>
        <v>18500</v>
      </c>
      <c r="I1116" s="238">
        <f t="shared" si="587"/>
        <v>0</v>
      </c>
      <c r="J1116" s="238">
        <f t="shared" si="587"/>
        <v>0</v>
      </c>
      <c r="K1116" s="239">
        <f t="shared" si="579"/>
        <v>222000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2</v>
      </c>
      <c r="C1117" s="292" t="str">
        <f t="shared" si="588"/>
        <v>LS</v>
      </c>
      <c r="D1117" s="293">
        <f t="shared" si="588"/>
        <v>0</v>
      </c>
      <c r="E1117" s="294" t="str">
        <f t="shared" si="588"/>
        <v>GEL PEN TIZO TG31762-EL</v>
      </c>
      <c r="F1117" s="235"/>
      <c r="G1117" s="236"/>
      <c r="H1117" s="237">
        <f t="shared" ref="H1117:J1117" si="589">H1079</f>
        <v>18500</v>
      </c>
      <c r="I1117" s="238">
        <f t="shared" si="589"/>
        <v>0</v>
      </c>
      <c r="J1117" s="238">
        <f t="shared" si="589"/>
        <v>0</v>
      </c>
      <c r="K1117" s="239">
        <f t="shared" si="579"/>
        <v>37000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12</v>
      </c>
      <c r="C1118" s="292" t="str">
        <f t="shared" si="590"/>
        <v>SET</v>
      </c>
      <c r="D1118" s="293">
        <f t="shared" si="590"/>
        <v>0</v>
      </c>
      <c r="E1118" s="294" t="str">
        <f t="shared" si="590"/>
        <v>COLOR BRUSH PEN KENKO DBP-12 DUAL TIP  (12 WARNA)</v>
      </c>
      <c r="F1118" s="235"/>
      <c r="G1118" s="236"/>
      <c r="H1118" s="237">
        <f t="shared" ref="H1118:J1118" si="591">H1080</f>
        <v>25000</v>
      </c>
      <c r="I1118" s="238">
        <f t="shared" si="591"/>
        <v>0.1</v>
      </c>
      <c r="J1118" s="238">
        <f t="shared" si="591"/>
        <v>0</v>
      </c>
      <c r="K1118" s="239">
        <f t="shared" si="579"/>
        <v>270000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2</v>
      </c>
      <c r="C1119" s="292" t="str">
        <f t="shared" si="592"/>
        <v>BOX</v>
      </c>
      <c r="D1119" s="293">
        <f t="shared" si="592"/>
        <v>0</v>
      </c>
      <c r="E1119" s="295" t="str">
        <f t="shared" si="592"/>
        <v>TAPE DISPENSER POLAR BEAR MN-305 @12pc</v>
      </c>
      <c r="F1119" s="235"/>
      <c r="G1119" s="236"/>
      <c r="H1119" s="237">
        <f t="shared" ref="H1119:J1119" si="593">H1081</f>
        <v>105000</v>
      </c>
      <c r="I1119" s="238">
        <f t="shared" si="593"/>
        <v>0</v>
      </c>
      <c r="J1119" s="238">
        <f t="shared" si="593"/>
        <v>0</v>
      </c>
      <c r="K1119" s="239">
        <f t="shared" si="579"/>
        <v>210000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18"/>
      <c r="K1129" s="319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0">
        <f>SUM(K1112:K1127)</f>
        <v>1524500</v>
      </c>
      <c r="K1130" s="321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2"/>
      <c r="K1131" s="322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19"/>
      <c r="K1133" s="319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3">
        <f>((J1130/1.11)+(K1132/1.11))*11%</f>
        <v>151076.57657657654</v>
      </c>
      <c r="K1134" s="324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19"/>
      <c r="K1135" s="319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1524500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14" t="str">
        <f>J1100</f>
        <v>RISMA / YO</v>
      </c>
      <c r="K1138" s="315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14">
        <f>J1101</f>
        <v>0</v>
      </c>
      <c r="K1139" s="315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23040011</v>
      </c>
      <c r="G1142" s="11" t="s">
        <v>2</v>
      </c>
      <c r="H1142" s="360" t="s">
        <v>92</v>
      </c>
      <c r="I1142" s="360"/>
      <c r="J1142" s="360"/>
      <c r="K1142" s="361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4" t="s">
        <v>3</v>
      </c>
      <c r="G1143" s="17"/>
      <c r="H1143" s="362"/>
      <c r="I1143" s="362"/>
      <c r="J1143" s="362"/>
      <c r="K1143" s="363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34">
        <v>45031</v>
      </c>
      <c r="E1144" s="335"/>
      <c r="F1144" s="364"/>
      <c r="G1144" s="18"/>
      <c r="H1144" s="336" t="s">
        <v>75</v>
      </c>
      <c r="I1144" s="336"/>
      <c r="J1144" s="336"/>
      <c r="K1144" s="337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4"/>
      <c r="G1145" s="18"/>
      <c r="H1145" s="338" t="s">
        <v>81</v>
      </c>
      <c r="I1145" s="338"/>
      <c r="J1145" s="338"/>
      <c r="K1145" s="339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93</v>
      </c>
      <c r="E1146" s="9"/>
      <c r="F1146" s="21"/>
      <c r="G1146" s="22"/>
      <c r="H1146" s="340"/>
      <c r="I1146" s="340"/>
      <c r="J1146" s="340"/>
      <c r="K1146" s="341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5</v>
      </c>
      <c r="C1150" s="46" t="s">
        <v>34</v>
      </c>
      <c r="D1150" s="93" t="s">
        <v>75</v>
      </c>
      <c r="E1150" s="110" t="s">
        <v>94</v>
      </c>
      <c r="F1150" s="48"/>
      <c r="G1150" s="49"/>
      <c r="H1150" s="50">
        <v>58800</v>
      </c>
      <c r="I1150" s="51">
        <v>0.1</v>
      </c>
      <c r="J1150" s="51"/>
      <c r="K1150" s="52">
        <f t="shared" ref="K1150:K1165" si="610">(B1150*H1150-((B1150*H1150)*I1150))-((B1150*H1150-((B1150*H1150)*I1150))*J1150)</f>
        <v>264600</v>
      </c>
      <c r="L1150" s="36"/>
    </row>
    <row r="1151" spans="1:12" s="10" customFormat="1" ht="14.1" customHeight="1" x14ac:dyDescent="0.25">
      <c r="A1151" s="45">
        <v>2</v>
      </c>
      <c r="B1151" s="46">
        <v>3</v>
      </c>
      <c r="C1151" s="46" t="s">
        <v>34</v>
      </c>
      <c r="D1151" s="93" t="s">
        <v>75</v>
      </c>
      <c r="E1151" s="110" t="s">
        <v>95</v>
      </c>
      <c r="F1151" s="48"/>
      <c r="G1151" s="49"/>
      <c r="H1151" s="50">
        <v>282000</v>
      </c>
      <c r="I1151" s="51">
        <v>0.1</v>
      </c>
      <c r="J1151" s="51"/>
      <c r="K1151" s="52">
        <f t="shared" si="610"/>
        <v>761400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05"/>
      <c r="K1167" s="302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2">
        <f>SUM(K1150:K1165)</f>
        <v>1026000</v>
      </c>
      <c r="K1168" s="343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4"/>
      <c r="K1169" s="344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2"/>
      <c r="K1171" s="302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03">
        <f>((J1168/1.11)+(K1170/1.11))*11%</f>
        <v>101675.67567567567</v>
      </c>
      <c r="K1172" s="304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2"/>
      <c r="K1173" s="302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1026000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54" t="s">
        <v>36</v>
      </c>
      <c r="K1176" s="355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54"/>
      <c r="K1177" s="355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23040011</v>
      </c>
      <c r="F1180" s="123"/>
      <c r="G1180" s="124" t="s">
        <v>2</v>
      </c>
      <c r="H1180" s="356" t="str">
        <f>H1142</f>
        <v>CV DWI JAYA</v>
      </c>
      <c r="I1180" s="356"/>
      <c r="J1180" s="356"/>
      <c r="K1180" s="357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45" t="s">
        <v>3</v>
      </c>
      <c r="G1181" s="130"/>
      <c r="H1181" s="358"/>
      <c r="I1181" s="358"/>
      <c r="J1181" s="358"/>
      <c r="K1181" s="359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10">
        <f>D1144</f>
        <v>45031</v>
      </c>
      <c r="E1182" s="311"/>
      <c r="F1182" s="345"/>
      <c r="G1182" s="131"/>
      <c r="H1182" s="312" t="str">
        <f>H1144</f>
        <v/>
      </c>
      <c r="I1182" s="312"/>
      <c r="J1182" s="312"/>
      <c r="K1182" s="313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45"/>
      <c r="G1183" s="131"/>
      <c r="H1183" s="306" t="str">
        <f>H1145</f>
        <v>YOGYAKARTA</v>
      </c>
      <c r="I1183" s="306"/>
      <c r="J1183" s="306"/>
      <c r="K1183" s="307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2945</v>
      </c>
      <c r="E1184" s="122"/>
      <c r="F1184" s="133"/>
      <c r="G1184" s="134"/>
      <c r="H1184" s="308"/>
      <c r="I1184" s="308"/>
      <c r="J1184" s="308"/>
      <c r="K1184" s="309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5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CORRECTION TAPE KENKO CT-606 (6M x 5MM)</v>
      </c>
      <c r="F1188" s="158"/>
      <c r="G1188" s="159"/>
      <c r="H1188" s="160">
        <f t="shared" ref="H1188:J1188" si="612">H1150</f>
        <v>58800</v>
      </c>
      <c r="I1188" s="161">
        <f t="shared" si="612"/>
        <v>0.1</v>
      </c>
      <c r="J1188" s="161">
        <f t="shared" si="612"/>
        <v>0</v>
      </c>
      <c r="K1188" s="162">
        <f t="shared" ref="K1188:K1203" si="613">(B1188*H1188-((B1188*H1188)*I1188))-((B1188*H1188-((B1188*H1188)*I1188))*J1188)</f>
        <v>264600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3</v>
      </c>
      <c r="C1189" s="287" t="str">
        <f t="shared" si="614"/>
        <v>LSN</v>
      </c>
      <c r="D1189" s="288" t="str">
        <f t="shared" si="614"/>
        <v/>
      </c>
      <c r="E1189" s="289" t="str">
        <f t="shared" si="614"/>
        <v>PUNCH KENKO NO. 40</v>
      </c>
      <c r="F1189" s="158"/>
      <c r="G1189" s="159"/>
      <c r="H1189" s="160">
        <f t="shared" ref="H1189:J1189" si="615">H1151</f>
        <v>282000</v>
      </c>
      <c r="I1189" s="161">
        <f t="shared" si="615"/>
        <v>0.1</v>
      </c>
      <c r="J1189" s="161">
        <f t="shared" si="615"/>
        <v>0</v>
      </c>
      <c r="K1189" s="162">
        <f t="shared" si="613"/>
        <v>761400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5"/>
      <c r="K1205" s="317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6">
        <f>SUM(K1188:K1203)</f>
        <v>1026000</v>
      </c>
      <c r="K1206" s="367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16"/>
      <c r="K1207" s="316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17"/>
      <c r="K1209" s="317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50">
        <f>((J1206/1.11)+(K1208/1.11))*11%</f>
        <v>101675.67567567567</v>
      </c>
      <c r="K1210" s="351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17"/>
      <c r="K1211" s="317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1026000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52" t="str">
        <f>J1176</f>
        <v>NOVI / CONDRO</v>
      </c>
      <c r="K1214" s="353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52">
        <f>J1177</f>
        <v>0</v>
      </c>
      <c r="K1215" s="353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23040011</v>
      </c>
      <c r="F1218" s="200"/>
      <c r="G1218" s="201" t="s">
        <v>2</v>
      </c>
      <c r="H1218" s="346" t="str">
        <f>H1180</f>
        <v>CV DWI JAYA</v>
      </c>
      <c r="I1218" s="346"/>
      <c r="J1218" s="346"/>
      <c r="K1218" s="347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25" t="s">
        <v>3</v>
      </c>
      <c r="G1219" s="207"/>
      <c r="H1219" s="348"/>
      <c r="I1219" s="348"/>
      <c r="J1219" s="348"/>
      <c r="K1219" s="349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26">
        <f>D1182</f>
        <v>45031</v>
      </c>
      <c r="E1220" s="327"/>
      <c r="F1220" s="325"/>
      <c r="G1220" s="208"/>
      <c r="H1220" s="328" t="str">
        <f>H1182</f>
        <v/>
      </c>
      <c r="I1220" s="328"/>
      <c r="J1220" s="328"/>
      <c r="K1220" s="329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25"/>
      <c r="G1221" s="208"/>
      <c r="H1221" s="330" t="str">
        <f>H1183</f>
        <v>YOGYAKARTA</v>
      </c>
      <c r="I1221" s="330"/>
      <c r="J1221" s="330"/>
      <c r="K1221" s="331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2945</v>
      </c>
      <c r="E1222" s="199"/>
      <c r="F1222" s="210"/>
      <c r="G1222" s="211"/>
      <c r="H1222" s="332"/>
      <c r="I1222" s="332"/>
      <c r="J1222" s="332"/>
      <c r="K1222" s="333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5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CORRECTION TAPE KENKO CT-606 (6M x 5MM)</v>
      </c>
      <c r="F1226" s="235"/>
      <c r="G1226" s="236"/>
      <c r="H1226" s="237">
        <f t="shared" ref="H1226:J1226" si="645">H1188</f>
        <v>58800</v>
      </c>
      <c r="I1226" s="238">
        <f t="shared" si="645"/>
        <v>0.1</v>
      </c>
      <c r="J1226" s="238">
        <f t="shared" si="645"/>
        <v>0</v>
      </c>
      <c r="K1226" s="239">
        <f t="shared" ref="K1226:K1241" si="646">(B1226*H1226-((B1226*H1226)*I1226))-((B1226*H1226-((B1226*H1226)*I1226))*J1226)</f>
        <v>264600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3</v>
      </c>
      <c r="C1227" s="292" t="str">
        <f t="shared" si="647"/>
        <v>LSN</v>
      </c>
      <c r="D1227" s="293" t="str">
        <f t="shared" si="647"/>
        <v/>
      </c>
      <c r="E1227" s="294" t="str">
        <f t="shared" si="647"/>
        <v>PUNCH KENKO NO. 40</v>
      </c>
      <c r="F1227" s="235"/>
      <c r="G1227" s="236"/>
      <c r="H1227" s="237">
        <f t="shared" ref="H1227:J1227" si="648">H1189</f>
        <v>282000</v>
      </c>
      <c r="I1227" s="238">
        <f t="shared" si="648"/>
        <v>0.1</v>
      </c>
      <c r="J1227" s="238">
        <f t="shared" si="648"/>
        <v>0</v>
      </c>
      <c r="K1227" s="239">
        <f t="shared" si="646"/>
        <v>761400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18"/>
      <c r="K1243" s="319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0">
        <f>SUM(K1226:K1241)</f>
        <v>1026000</v>
      </c>
      <c r="K1244" s="321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2"/>
      <c r="K1245" s="322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19"/>
      <c r="K1247" s="319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3">
        <f>((J1244/1.11)+(K1246/1.11))*11%</f>
        <v>101675.67567567567</v>
      </c>
      <c r="K1248" s="324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19"/>
      <c r="K1249" s="319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1026000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14" t="str">
        <f>J1214</f>
        <v>NOVI / CONDRO</v>
      </c>
      <c r="K1252" s="315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14">
        <f>J1215</f>
        <v>0</v>
      </c>
      <c r="K1253" s="315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23040012</v>
      </c>
      <c r="G1256" s="11" t="s">
        <v>2</v>
      </c>
      <c r="H1256" s="360" t="s">
        <v>96</v>
      </c>
      <c r="I1256" s="360"/>
      <c r="J1256" s="360"/>
      <c r="K1256" s="361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4" t="s">
        <v>3</v>
      </c>
      <c r="G1257" s="17"/>
      <c r="H1257" s="362"/>
      <c r="I1257" s="362"/>
      <c r="J1257" s="362"/>
      <c r="K1257" s="363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34">
        <v>45026</v>
      </c>
      <c r="E1258" s="335"/>
      <c r="F1258" s="364"/>
      <c r="G1258" s="18"/>
      <c r="H1258" s="336" t="s">
        <v>97</v>
      </c>
      <c r="I1258" s="336"/>
      <c r="J1258" s="336"/>
      <c r="K1258" s="337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4"/>
      <c r="G1259" s="18"/>
      <c r="H1259" s="338" t="s">
        <v>98</v>
      </c>
      <c r="I1259" s="338"/>
      <c r="J1259" s="338"/>
      <c r="K1259" s="339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99</v>
      </c>
      <c r="E1260" s="9"/>
      <c r="F1260" s="21"/>
      <c r="G1260" s="22"/>
      <c r="H1260" s="340"/>
      <c r="I1260" s="340"/>
      <c r="J1260" s="340"/>
      <c r="K1260" s="341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24</v>
      </c>
      <c r="C1264" s="46" t="s">
        <v>43</v>
      </c>
      <c r="D1264" s="93">
        <v>1</v>
      </c>
      <c r="E1264" s="110" t="s">
        <v>100</v>
      </c>
      <c r="F1264" s="48"/>
      <c r="G1264" s="49"/>
      <c r="H1264" s="50">
        <v>18500</v>
      </c>
      <c r="I1264" s="51">
        <v>0.14000000000000001</v>
      </c>
      <c r="J1264" s="51"/>
      <c r="K1264" s="52">
        <f t="shared" ref="K1264:K1279" si="677">(B1264*H1264-((B1264*H1264)*I1264))-((B1264*H1264-((B1264*H1264)*I1264))*J1264)</f>
        <v>381840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05"/>
      <c r="K1281" s="302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2">
        <f>SUM(K1264:K1279)</f>
        <v>381840</v>
      </c>
      <c r="K1282" s="343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4"/>
      <c r="K1283" s="344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2"/>
      <c r="K1285" s="302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03">
        <f>((J1282/1.11)+(K1284/1.11))*11%</f>
        <v>37839.999999999993</v>
      </c>
      <c r="K1286" s="304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2"/>
      <c r="K1287" s="302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381840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54"/>
      <c r="K1290" s="355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54" t="s">
        <v>101</v>
      </c>
      <c r="K1291" s="355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23040012</v>
      </c>
      <c r="F1294" s="123"/>
      <c r="G1294" s="124" t="s">
        <v>2</v>
      </c>
      <c r="H1294" s="356" t="str">
        <f>H1256</f>
        <v>HARNOYO</v>
      </c>
      <c r="I1294" s="356"/>
      <c r="J1294" s="356"/>
      <c r="K1294" s="357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45" t="s">
        <v>3</v>
      </c>
      <c r="G1295" s="130"/>
      <c r="H1295" s="358"/>
      <c r="I1295" s="358"/>
      <c r="J1295" s="358"/>
      <c r="K1295" s="359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10">
        <f>D1258</f>
        <v>45026</v>
      </c>
      <c r="E1296" s="311"/>
      <c r="F1296" s="345"/>
      <c r="G1296" s="131"/>
      <c r="H1296" s="312" t="str">
        <f>H1258</f>
        <v>(BENDAN)</v>
      </c>
      <c r="I1296" s="312"/>
      <c r="J1296" s="312"/>
      <c r="K1296" s="313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45"/>
      <c r="G1297" s="131"/>
      <c r="H1297" s="306" t="str">
        <f>H1259</f>
        <v>PEKALONGAN</v>
      </c>
      <c r="I1297" s="306"/>
      <c r="J1297" s="306"/>
      <c r="K1297" s="307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1463</v>
      </c>
      <c r="E1298" s="122"/>
      <c r="F1298" s="133"/>
      <c r="G1298" s="134"/>
      <c r="H1298" s="308"/>
      <c r="I1298" s="308"/>
      <c r="J1298" s="308"/>
      <c r="K1298" s="309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24</v>
      </c>
      <c r="C1302" s="287" t="str">
        <f t="shared" si="678"/>
        <v>PCS</v>
      </c>
      <c r="D1302" s="288">
        <f t="shared" si="678"/>
        <v>1</v>
      </c>
      <c r="E1302" s="289" t="str">
        <f t="shared" si="678"/>
        <v>TAPE DISPENSER KENKO TD-321 (1" &amp; 3" CORE)</v>
      </c>
      <c r="F1302" s="158"/>
      <c r="G1302" s="159"/>
      <c r="H1302" s="160">
        <f t="shared" ref="H1302:J1302" si="679">H1264</f>
        <v>18500</v>
      </c>
      <c r="I1302" s="161">
        <f t="shared" si="679"/>
        <v>0.14000000000000001</v>
      </c>
      <c r="J1302" s="161">
        <f t="shared" si="679"/>
        <v>0</v>
      </c>
      <c r="K1302" s="162">
        <f t="shared" ref="K1302:K1317" si="680">(B1302*H1302-((B1302*H1302)*I1302))-((B1302*H1302-((B1302*H1302)*I1302))*J1302)</f>
        <v>381840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5"/>
      <c r="K1319" s="317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6">
        <f>SUM(K1302:K1317)</f>
        <v>381840</v>
      </c>
      <c r="K1320" s="367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16"/>
      <c r="K1321" s="316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17"/>
      <c r="K1323" s="317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50">
        <f>((J1320/1.11)+(K1322/1.11))*11%</f>
        <v>37839.999999999993</v>
      </c>
      <c r="K1324" s="351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17"/>
      <c r="K1325" s="317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381840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52">
        <f>J1290</f>
        <v>0</v>
      </c>
      <c r="K1328" s="353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52" t="str">
        <f>J1291</f>
        <v>RISMA / CONDRO</v>
      </c>
      <c r="K1329" s="353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23040012</v>
      </c>
      <c r="F1332" s="200"/>
      <c r="G1332" s="201" t="s">
        <v>2</v>
      </c>
      <c r="H1332" s="346" t="str">
        <f>H1294</f>
        <v>HARNOYO</v>
      </c>
      <c r="I1332" s="346"/>
      <c r="J1332" s="346"/>
      <c r="K1332" s="347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25" t="s">
        <v>3</v>
      </c>
      <c r="G1333" s="207"/>
      <c r="H1333" s="348"/>
      <c r="I1333" s="348"/>
      <c r="J1333" s="348"/>
      <c r="K1333" s="349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26">
        <f>D1296</f>
        <v>45026</v>
      </c>
      <c r="E1334" s="327"/>
      <c r="F1334" s="325"/>
      <c r="G1334" s="208"/>
      <c r="H1334" s="328" t="str">
        <f>H1296</f>
        <v>(BENDAN)</v>
      </c>
      <c r="I1334" s="328"/>
      <c r="J1334" s="328"/>
      <c r="K1334" s="329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25"/>
      <c r="G1335" s="208"/>
      <c r="H1335" s="330" t="str">
        <f>H1297</f>
        <v>PEKALONGAN</v>
      </c>
      <c r="I1335" s="330"/>
      <c r="J1335" s="330"/>
      <c r="K1335" s="331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1463</v>
      </c>
      <c r="E1336" s="199"/>
      <c r="F1336" s="210"/>
      <c r="G1336" s="211"/>
      <c r="H1336" s="332"/>
      <c r="I1336" s="332"/>
      <c r="J1336" s="332"/>
      <c r="K1336" s="333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24</v>
      </c>
      <c r="C1340" s="292" t="str">
        <f t="shared" si="711"/>
        <v>PCS</v>
      </c>
      <c r="D1340" s="293">
        <f t="shared" si="711"/>
        <v>1</v>
      </c>
      <c r="E1340" s="294" t="str">
        <f t="shared" si="711"/>
        <v>TAPE DISPENSER KENKO TD-321 (1" &amp; 3" CORE)</v>
      </c>
      <c r="F1340" s="235"/>
      <c r="G1340" s="236"/>
      <c r="H1340" s="237">
        <f t="shared" ref="H1340:J1340" si="712">H1302</f>
        <v>18500</v>
      </c>
      <c r="I1340" s="238">
        <f t="shared" si="712"/>
        <v>0.14000000000000001</v>
      </c>
      <c r="J1340" s="238">
        <f t="shared" si="712"/>
        <v>0</v>
      </c>
      <c r="K1340" s="239">
        <f t="shared" ref="K1340:K1355" si="713">(B1340*H1340-((B1340*H1340)*I1340))-((B1340*H1340-((B1340*H1340)*I1340))*J1340)</f>
        <v>381840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18"/>
      <c r="K1357" s="319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0">
        <f>SUM(K1340:K1355)</f>
        <v>381840</v>
      </c>
      <c r="K1358" s="321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2"/>
      <c r="K1359" s="322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19"/>
      <c r="K1361" s="319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3">
        <f>((J1358/1.11)+(K1360/1.11))*11%</f>
        <v>37839.999999999993</v>
      </c>
      <c r="K1362" s="324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19"/>
      <c r="K1363" s="319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381840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14">
        <f>J1328</f>
        <v>0</v>
      </c>
      <c r="K1366" s="315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14" t="str">
        <f>J1329</f>
        <v>RISMA / CONDRO</v>
      </c>
      <c r="K1367" s="315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23040013</v>
      </c>
      <c r="G1370" s="11" t="s">
        <v>2</v>
      </c>
      <c r="H1370" s="360" t="s">
        <v>96</v>
      </c>
      <c r="I1370" s="360"/>
      <c r="J1370" s="360"/>
      <c r="K1370" s="361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4" t="s">
        <v>3</v>
      </c>
      <c r="G1371" s="17"/>
      <c r="H1371" s="362"/>
      <c r="I1371" s="362"/>
      <c r="J1371" s="362"/>
      <c r="K1371" s="363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34">
        <v>45026</v>
      </c>
      <c r="E1372" s="335"/>
      <c r="F1372" s="364"/>
      <c r="G1372" s="18"/>
      <c r="H1372" s="336" t="s">
        <v>97</v>
      </c>
      <c r="I1372" s="336"/>
      <c r="J1372" s="336"/>
      <c r="K1372" s="337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4"/>
      <c r="G1373" s="18"/>
      <c r="H1373" s="338" t="s">
        <v>98</v>
      </c>
      <c r="I1373" s="338"/>
      <c r="J1373" s="338"/>
      <c r="K1373" s="339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102</v>
      </c>
      <c r="E1374" s="9"/>
      <c r="F1374" s="21"/>
      <c r="G1374" s="22"/>
      <c r="H1374" s="340"/>
      <c r="I1374" s="340"/>
      <c r="J1374" s="340"/>
      <c r="K1374" s="341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60</v>
      </c>
      <c r="C1378" s="46" t="s">
        <v>43</v>
      </c>
      <c r="D1378" s="93" t="s">
        <v>75</v>
      </c>
      <c r="E1378" s="110" t="s">
        <v>103</v>
      </c>
      <c r="F1378" s="48"/>
      <c r="G1378" s="49"/>
      <c r="H1378" s="50">
        <v>3700</v>
      </c>
      <c r="I1378" s="51">
        <v>0.14000000000000001</v>
      </c>
      <c r="J1378" s="51"/>
      <c r="K1378" s="52">
        <f t="shared" ref="K1378:K1393" si="744">(B1378*H1378-((B1378*H1378)*I1378))-((B1378*H1378-((B1378*H1378)*I1378))*J1378)</f>
        <v>190920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05"/>
      <c r="K1395" s="302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2">
        <f>SUM(K1378:K1393)</f>
        <v>190920</v>
      </c>
      <c r="K1396" s="343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4"/>
      <c r="K1397" s="344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2"/>
      <c r="K1399" s="302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03">
        <f>((J1396/1.11)+(K1398/1.11))*11%</f>
        <v>18919.999999999996</v>
      </c>
      <c r="K1400" s="304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2"/>
      <c r="K1401" s="302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190920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54" t="s">
        <v>101</v>
      </c>
      <c r="K1404" s="355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54"/>
      <c r="K1405" s="355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23040013</v>
      </c>
      <c r="F1408" s="123"/>
      <c r="G1408" s="124" t="s">
        <v>2</v>
      </c>
      <c r="H1408" s="356" t="str">
        <f>H1370</f>
        <v>HARNOYO</v>
      </c>
      <c r="I1408" s="356"/>
      <c r="J1408" s="356"/>
      <c r="K1408" s="357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45" t="s">
        <v>3</v>
      </c>
      <c r="G1409" s="130"/>
      <c r="H1409" s="358"/>
      <c r="I1409" s="358"/>
      <c r="J1409" s="358"/>
      <c r="K1409" s="359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10">
        <f>D1372</f>
        <v>45026</v>
      </c>
      <c r="E1410" s="311"/>
      <c r="F1410" s="345"/>
      <c r="G1410" s="131"/>
      <c r="H1410" s="312" t="str">
        <f>H1372</f>
        <v>(BENDAN)</v>
      </c>
      <c r="I1410" s="312"/>
      <c r="J1410" s="312"/>
      <c r="K1410" s="313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45"/>
      <c r="G1411" s="131"/>
      <c r="H1411" s="306" t="str">
        <f>H1373</f>
        <v>PEKALONGAN</v>
      </c>
      <c r="I1411" s="306"/>
      <c r="J1411" s="306"/>
      <c r="K1411" s="307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1464</v>
      </c>
      <c r="E1412" s="122"/>
      <c r="F1412" s="133"/>
      <c r="G1412" s="134"/>
      <c r="H1412" s="308"/>
      <c r="I1412" s="308"/>
      <c r="J1412" s="308"/>
      <c r="K1412" s="309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60</v>
      </c>
      <c r="C1416" s="287" t="str">
        <f t="shared" si="745"/>
        <v>PCS</v>
      </c>
      <c r="D1416" s="288" t="str">
        <f t="shared" si="745"/>
        <v/>
      </c>
      <c r="E1416" s="289" t="str">
        <f t="shared" si="745"/>
        <v>HIGHLIGHTER / STABILLO JOYKO HL MIX (kuning, hijau)</v>
      </c>
      <c r="F1416" s="158"/>
      <c r="G1416" s="159"/>
      <c r="H1416" s="160">
        <f t="shared" ref="H1416:J1416" si="746">H1378</f>
        <v>3700</v>
      </c>
      <c r="I1416" s="161">
        <f t="shared" si="746"/>
        <v>0.14000000000000001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190920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5"/>
      <c r="K1433" s="317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6">
        <f>SUM(K1416:K1431)</f>
        <v>190920</v>
      </c>
      <c r="K1434" s="367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16"/>
      <c r="K1435" s="316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17"/>
      <c r="K1437" s="317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50">
        <f>((J1434/1.11)+(K1436/1.11))*11%</f>
        <v>18919.999999999996</v>
      </c>
      <c r="K1438" s="351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17"/>
      <c r="K1439" s="317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190920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52" t="str">
        <f>J1404</f>
        <v>RISMA / CONDRO</v>
      </c>
      <c r="K1442" s="353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52">
        <f>J1405</f>
        <v>0</v>
      </c>
      <c r="K1443" s="353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23040013</v>
      </c>
      <c r="F1446" s="200"/>
      <c r="G1446" s="201" t="s">
        <v>2</v>
      </c>
      <c r="H1446" s="346" t="str">
        <f>H1408</f>
        <v>HARNOYO</v>
      </c>
      <c r="I1446" s="346"/>
      <c r="J1446" s="346"/>
      <c r="K1446" s="347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25" t="s">
        <v>3</v>
      </c>
      <c r="G1447" s="207"/>
      <c r="H1447" s="348"/>
      <c r="I1447" s="348"/>
      <c r="J1447" s="348"/>
      <c r="K1447" s="349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26">
        <f>D1410</f>
        <v>45026</v>
      </c>
      <c r="E1448" s="327"/>
      <c r="F1448" s="325"/>
      <c r="G1448" s="208"/>
      <c r="H1448" s="328" t="str">
        <f>H1410</f>
        <v>(BENDAN)</v>
      </c>
      <c r="I1448" s="328"/>
      <c r="J1448" s="328"/>
      <c r="K1448" s="329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25"/>
      <c r="G1449" s="208"/>
      <c r="H1449" s="330" t="str">
        <f>H1411</f>
        <v>PEKALONGAN</v>
      </c>
      <c r="I1449" s="330"/>
      <c r="J1449" s="330"/>
      <c r="K1449" s="331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1464</v>
      </c>
      <c r="E1450" s="199"/>
      <c r="F1450" s="210"/>
      <c r="G1450" s="211"/>
      <c r="H1450" s="332"/>
      <c r="I1450" s="332"/>
      <c r="J1450" s="332"/>
      <c r="K1450" s="333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60</v>
      </c>
      <c r="C1454" s="292" t="str">
        <f t="shared" si="778"/>
        <v>PCS</v>
      </c>
      <c r="D1454" s="293" t="str">
        <f t="shared" si="778"/>
        <v/>
      </c>
      <c r="E1454" s="294" t="str">
        <f t="shared" si="778"/>
        <v>HIGHLIGHTER / STABILLO JOYKO HL MIX (kuning, hijau)</v>
      </c>
      <c r="F1454" s="235"/>
      <c r="G1454" s="236"/>
      <c r="H1454" s="237">
        <f t="shared" ref="H1454:J1454" si="779">H1416</f>
        <v>3700</v>
      </c>
      <c r="I1454" s="238">
        <f t="shared" si="779"/>
        <v>0.14000000000000001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190920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18"/>
      <c r="K1471" s="319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0">
        <f>SUM(K1454:K1469)</f>
        <v>190920</v>
      </c>
      <c r="K1472" s="321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2"/>
      <c r="K1473" s="322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19"/>
      <c r="K1475" s="319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3">
        <f>((J1472/1.11)+(K1474/1.11))*11%</f>
        <v>18919.999999999996</v>
      </c>
      <c r="K1476" s="324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19"/>
      <c r="K1477" s="319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190920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14" t="str">
        <f>J1442</f>
        <v>RISMA / CONDRO</v>
      </c>
      <c r="K1480" s="315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14">
        <f>J1443</f>
        <v>0</v>
      </c>
      <c r="K1481" s="315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</sheetData>
  <mergeCells count="507">
    <mergeCell ref="J1133:K11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H1256:K1257"/>
    <mergeCell ref="F1257:F1259"/>
    <mergeCell ref="H1410:K1410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J1282:K1282"/>
    <mergeCell ref="J1283:K1283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J943:K943"/>
    <mergeCell ref="J944:K944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J717:K717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H651:K652"/>
    <mergeCell ref="J603:K60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J493:K493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88:K188"/>
    <mergeCell ref="J150:K150"/>
    <mergeCell ref="H154:K155"/>
    <mergeCell ref="J185:K185"/>
    <mergeCell ref="J113:K113"/>
    <mergeCell ref="H116:K117"/>
    <mergeCell ref="J141:K141"/>
    <mergeCell ref="J104:K104"/>
    <mergeCell ref="J145:K145"/>
    <mergeCell ref="F193:F195"/>
    <mergeCell ref="J151:K151"/>
    <mergeCell ref="H118:K118"/>
    <mergeCell ref="H119:K120"/>
    <mergeCell ref="J143:K143"/>
    <mergeCell ref="J105:K105"/>
    <mergeCell ref="J107:K107"/>
    <mergeCell ref="J108:K108"/>
    <mergeCell ref="J109:K109"/>
    <mergeCell ref="J112:K112"/>
    <mergeCell ref="D270:E270"/>
    <mergeCell ref="H270:K270"/>
    <mergeCell ref="H271:K272"/>
    <mergeCell ref="F231:F233"/>
    <mergeCell ref="D232:E232"/>
    <mergeCell ref="H232:K232"/>
    <mergeCell ref="H233:K234"/>
    <mergeCell ref="H230:K231"/>
    <mergeCell ref="J227:K227"/>
    <mergeCell ref="F269:F271"/>
    <mergeCell ref="H458:K459"/>
    <mergeCell ref="J332:K332"/>
    <mergeCell ref="H382:K383"/>
    <mergeCell ref="J487:K487"/>
    <mergeCell ref="J488:K488"/>
    <mergeCell ref="J189:K189"/>
    <mergeCell ref="H192:K193"/>
    <mergeCell ref="J223:K223"/>
    <mergeCell ref="J226:K226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J640:K640"/>
    <mergeCell ref="J641:K641"/>
    <mergeCell ref="J644:K644"/>
    <mergeCell ref="J645:K645"/>
    <mergeCell ref="J675:K675"/>
    <mergeCell ref="J677:K677"/>
    <mergeCell ref="J293:K293"/>
    <mergeCell ref="J294:K294"/>
    <mergeCell ref="J295:K295"/>
    <mergeCell ref="J297:K297"/>
    <mergeCell ref="J298:K298"/>
    <mergeCell ref="J559:K559"/>
    <mergeCell ref="J560:K560"/>
    <mergeCell ref="J409:K409"/>
    <mergeCell ref="J333:K33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37:K37"/>
    <mergeCell ref="J36:K36"/>
    <mergeCell ref="J74:K74"/>
    <mergeCell ref="J75:K75"/>
    <mergeCell ref="J142:K142"/>
    <mergeCell ref="J146:K146"/>
    <mergeCell ref="D118:E118"/>
    <mergeCell ref="D80:E80"/>
    <mergeCell ref="H80:K80"/>
    <mergeCell ref="H81:K82"/>
    <mergeCell ref="J103:K103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J446:K446"/>
    <mergeCell ref="J447:K447"/>
    <mergeCell ref="J449:K449"/>
    <mergeCell ref="J450:K450"/>
    <mergeCell ref="J451:K451"/>
    <mergeCell ref="J454:K454"/>
    <mergeCell ref="J455:K455"/>
    <mergeCell ref="J489:K489"/>
    <mergeCell ref="J492:K492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792:K792"/>
    <mergeCell ref="J793:K793"/>
    <mergeCell ref="J796:K796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341:K341"/>
    <mergeCell ref="F307:F309"/>
    <mergeCell ref="J445:K44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J1176:K1176"/>
    <mergeCell ref="J1177:K1177"/>
    <mergeCell ref="H1180:K1181"/>
    <mergeCell ref="F1181:F1183"/>
    <mergeCell ref="J1253:K1253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D1372:E1372"/>
    <mergeCell ref="H1372:K1372"/>
    <mergeCell ref="H1373:K1374"/>
    <mergeCell ref="J1290:K1290"/>
    <mergeCell ref="H1294:K1295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11:K411"/>
    <mergeCell ref="J412:K412"/>
    <mergeCell ref="J413:K413"/>
    <mergeCell ref="J416:K416"/>
    <mergeCell ref="J417:K417"/>
    <mergeCell ref="J335:K335"/>
    <mergeCell ref="J336:K336"/>
    <mergeCell ref="J1247:K1247"/>
    <mergeCell ref="J1248:K1248"/>
    <mergeCell ref="J1249:K1249"/>
    <mergeCell ref="J1252:K1252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285:K1285"/>
    <mergeCell ref="J1286:K1286"/>
    <mergeCell ref="J1395:K1395"/>
    <mergeCell ref="H1411:K1412"/>
    <mergeCell ref="D1182:E1182"/>
    <mergeCell ref="H1182:K1182"/>
    <mergeCell ref="H1183:K1184"/>
    <mergeCell ref="J1480:K1480"/>
    <mergeCell ref="J1481:K1481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1219:F1221"/>
    <mergeCell ref="D1220:E1220"/>
    <mergeCell ref="H1220:K1220"/>
    <mergeCell ref="H1221:K1222"/>
    <mergeCell ref="J1243:K1243"/>
    <mergeCell ref="J1244:K1244"/>
    <mergeCell ref="J1245:K124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Hitung FP Keluar</vt:lpstr>
      <vt:lpstr>Invoice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2023-04-14T09:36:07Z</cp:lastPrinted>
  <dcterms:created xsi:type="dcterms:W3CDTF">2022-01-21T06:52:44Z</dcterms:created>
  <dcterms:modified xsi:type="dcterms:W3CDTF">2023-05-15T03:10:25Z</dcterms:modified>
</cp:coreProperties>
</file>