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pivotCaches>
    <pivotCache cacheId="32" r:id="rId17"/>
  </pivotCaches>
</workbook>
</file>

<file path=xl/calcChain.xml><?xml version="1.0" encoding="utf-8"?>
<calcChain xmlns="http://schemas.openxmlformats.org/spreadsheetml/2006/main">
  <c r="B894" i="1" l="1"/>
  <c r="C894" i="1" s="1"/>
  <c r="AE894" i="1"/>
  <c r="AF894" i="1"/>
  <c r="W894" i="1" s="1"/>
  <c r="AL894" i="1"/>
  <c r="AM894" i="1" s="1"/>
  <c r="AO894" i="1"/>
  <c r="AP894" i="1" s="1"/>
  <c r="AQ894" i="1" l="1"/>
  <c r="AN894" i="1"/>
  <c r="X894" i="1"/>
  <c r="Y894" i="1" s="1"/>
  <c r="Z894" i="1" s="1"/>
  <c r="AA894" i="1" s="1"/>
  <c r="AF1175" i="1" l="1"/>
  <c r="W1175" i="1" s="1"/>
  <c r="AL1175" i="1"/>
  <c r="AO1175" i="1" s="1"/>
  <c r="AP1175" i="1" s="1"/>
  <c r="B1167" i="1"/>
  <c r="C1167" i="1" s="1"/>
  <c r="AF1167" i="1"/>
  <c r="W1167" i="1" s="1"/>
  <c r="AL1167" i="1"/>
  <c r="AO1167" i="1"/>
  <c r="AP1167" i="1" s="1"/>
  <c r="AE1175" i="1" l="1"/>
  <c r="AM1175" i="1" s="1"/>
  <c r="X1175" i="1"/>
  <c r="Y1175" i="1" s="1"/>
  <c r="AN1175" i="1"/>
  <c r="AE1167" i="1"/>
  <c r="AN1167" i="1" s="1"/>
  <c r="X1167" i="1"/>
  <c r="AM1167" i="1" l="1"/>
  <c r="Z1175" i="1"/>
  <c r="AA1175" i="1" s="1"/>
  <c r="AB1175" i="1" s="1"/>
  <c r="Y1167" i="1"/>
  <c r="Z1167" i="1" s="1"/>
  <c r="AA1167" i="1" s="1"/>
  <c r="B997" i="1" l="1"/>
  <c r="C997" i="1" s="1"/>
  <c r="AF997" i="1"/>
  <c r="AE997" i="1" s="1"/>
  <c r="AL997" i="1"/>
  <c r="AO997" i="1"/>
  <c r="AP997" i="1" s="1"/>
  <c r="W3" i="1"/>
  <c r="W4" i="1"/>
  <c r="W5" i="1"/>
  <c r="W6" i="1"/>
  <c r="W7" i="1"/>
  <c r="W8" i="1"/>
  <c r="W9" i="1"/>
  <c r="W10" i="1"/>
  <c r="W11" i="1"/>
  <c r="W12" i="1"/>
  <c r="B921" i="1"/>
  <c r="C921" i="1" s="1"/>
  <c r="AF921" i="1"/>
  <c r="AL921" i="1"/>
  <c r="AO921" i="1"/>
  <c r="AP921" i="1" s="1"/>
  <c r="B898" i="1"/>
  <c r="C898" i="1" s="1"/>
  <c r="AF898" i="1"/>
  <c r="AL898" i="1"/>
  <c r="AO898" i="1"/>
  <c r="AP898" i="1" s="1"/>
  <c r="B895" i="1"/>
  <c r="B896" i="1"/>
  <c r="B897" i="1"/>
  <c r="B899" i="1"/>
  <c r="C899" i="1" s="1"/>
  <c r="B900" i="1"/>
  <c r="C900" i="1" s="1"/>
  <c r="B901" i="1"/>
  <c r="C901" i="1" s="1"/>
  <c r="B904" i="1"/>
  <c r="C904" i="1" s="1"/>
  <c r="B906" i="1"/>
  <c r="C906" i="1" s="1"/>
  <c r="B907" i="1"/>
  <c r="C907" i="1" s="1"/>
  <c r="B908" i="1"/>
  <c r="C908" i="1" s="1"/>
  <c r="B909" i="1"/>
  <c r="C909" i="1" s="1"/>
  <c r="B910" i="1"/>
  <c r="C910" i="1" s="1"/>
  <c r="B913" i="1"/>
  <c r="C913" i="1" s="1"/>
  <c r="B915" i="1"/>
  <c r="C915" i="1" s="1"/>
  <c r="B916" i="1"/>
  <c r="B917" i="1"/>
  <c r="C917" i="1" s="1"/>
  <c r="B918" i="1"/>
  <c r="C918" i="1" s="1"/>
  <c r="B919" i="1"/>
  <c r="C919" i="1" s="1"/>
  <c r="B920" i="1"/>
  <c r="C920" i="1" s="1"/>
  <c r="B922" i="1"/>
  <c r="C922" i="1" s="1"/>
  <c r="B925" i="1"/>
  <c r="C925" i="1" s="1"/>
  <c r="B927" i="1"/>
  <c r="C927" i="1" s="1"/>
  <c r="B928" i="1"/>
  <c r="C928" i="1" s="1"/>
  <c r="B929" i="1"/>
  <c r="C929" i="1" s="1"/>
  <c r="B930" i="1"/>
  <c r="B931" i="1"/>
  <c r="C931" i="1" s="1"/>
  <c r="B932" i="1"/>
  <c r="C932" i="1" s="1"/>
  <c r="B935" i="1"/>
  <c r="C935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7" i="1"/>
  <c r="C947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7" i="1"/>
  <c r="C957" i="1" s="1"/>
  <c r="B960" i="1"/>
  <c r="C960" i="1" s="1"/>
  <c r="B961" i="1"/>
  <c r="C961" i="1" s="1"/>
  <c r="B963" i="1"/>
  <c r="C963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5" i="1"/>
  <c r="C975" i="1" s="1"/>
  <c r="B978" i="1"/>
  <c r="C978" i="1" s="1"/>
  <c r="B979" i="1"/>
  <c r="C979" i="1" s="1"/>
  <c r="B980" i="1"/>
  <c r="C980" i="1" s="1"/>
  <c r="B981" i="1"/>
  <c r="B983" i="1"/>
  <c r="C983" i="1" s="1"/>
  <c r="B986" i="1"/>
  <c r="C986" i="1" s="1"/>
  <c r="B987" i="1"/>
  <c r="C987" i="1" s="1"/>
  <c r="B988" i="1"/>
  <c r="C988" i="1" s="1"/>
  <c r="B989" i="1"/>
  <c r="C989" i="1" s="1"/>
  <c r="B990" i="1"/>
  <c r="B991" i="1"/>
  <c r="C991" i="1" s="1"/>
  <c r="B993" i="1"/>
  <c r="C993" i="1" s="1"/>
  <c r="B996" i="1"/>
  <c r="C996" i="1" s="1"/>
  <c r="B998" i="1"/>
  <c r="C998" i="1" s="1"/>
  <c r="B999" i="1"/>
  <c r="C999" i="1" s="1"/>
  <c r="B1000" i="1"/>
  <c r="B1001" i="1"/>
  <c r="C1001" i="1" s="1"/>
  <c r="B1003" i="1"/>
  <c r="C1003" i="1" s="1"/>
  <c r="B1006" i="1"/>
  <c r="C1006" i="1" s="1"/>
  <c r="B1008" i="1"/>
  <c r="C1008" i="1" s="1"/>
  <c r="B1009" i="1"/>
  <c r="C1009" i="1" s="1"/>
  <c r="B1011" i="1"/>
  <c r="C1011" i="1" s="1"/>
  <c r="B1012" i="1"/>
  <c r="C1012" i="1" s="1"/>
  <c r="B1014" i="1"/>
  <c r="C1014" i="1" s="1"/>
  <c r="B1017" i="1"/>
  <c r="C1017" i="1" s="1"/>
  <c r="B1019" i="1"/>
  <c r="B1022" i="1"/>
  <c r="C1022" i="1" s="1"/>
  <c r="B1023" i="1"/>
  <c r="C1023" i="1" s="1"/>
  <c r="B1024" i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3" i="1"/>
  <c r="C1033" i="1" s="1"/>
  <c r="B1035" i="1"/>
  <c r="C1035" i="1" s="1"/>
  <c r="B1036" i="1"/>
  <c r="C1036" i="1" s="1"/>
  <c r="B1037" i="1"/>
  <c r="C1037" i="1" s="1"/>
  <c r="B1041" i="1"/>
  <c r="C1041" i="1" s="1"/>
  <c r="B1045" i="1"/>
  <c r="C1045" i="1" s="1"/>
  <c r="B1048" i="1"/>
  <c r="C1048" i="1" s="1"/>
  <c r="B1051" i="1"/>
  <c r="C1051" i="1" s="1"/>
  <c r="B1053" i="1"/>
  <c r="B1055" i="1"/>
  <c r="C1055" i="1" s="1"/>
  <c r="B1056" i="1"/>
  <c r="C1056" i="1" s="1"/>
  <c r="B1057" i="1"/>
  <c r="C1057" i="1" s="1"/>
  <c r="B1058" i="1"/>
  <c r="C1058" i="1" s="1"/>
  <c r="B1059" i="1"/>
  <c r="C1059" i="1" s="1"/>
  <c r="B1063" i="1"/>
  <c r="C1063" i="1" s="1"/>
  <c r="B1064" i="1"/>
  <c r="C1064" i="1" s="1"/>
  <c r="B1065" i="1"/>
  <c r="C1065" i="1" s="1"/>
  <c r="B1067" i="1"/>
  <c r="C1067" i="1" s="1"/>
  <c r="B1069" i="1"/>
  <c r="C1069" i="1" s="1"/>
  <c r="B1072" i="1"/>
  <c r="C1072" i="1" s="1"/>
  <c r="B1074" i="1"/>
  <c r="C1074" i="1" s="1"/>
  <c r="B1076" i="1"/>
  <c r="C1076" i="1" s="1"/>
  <c r="B1077" i="1"/>
  <c r="B1078" i="1"/>
  <c r="C1078" i="1" s="1"/>
  <c r="B1079" i="1"/>
  <c r="C1079" i="1" s="1"/>
  <c r="B1082" i="1"/>
  <c r="C1082" i="1" s="1"/>
  <c r="B1084" i="1"/>
  <c r="C1084" i="1" s="1"/>
  <c r="B1086" i="1"/>
  <c r="C1086" i="1" s="1"/>
  <c r="B1087" i="1"/>
  <c r="C1087" i="1" s="1"/>
  <c r="B1088" i="1"/>
  <c r="C1088" i="1" s="1"/>
  <c r="B1090" i="1"/>
  <c r="C1090" i="1" s="1"/>
  <c r="B1095" i="1"/>
  <c r="C1095" i="1" s="1"/>
  <c r="B1097" i="1"/>
  <c r="C1097" i="1" s="1"/>
  <c r="B1102" i="1"/>
  <c r="C1102" i="1" s="1"/>
  <c r="B1104" i="1"/>
  <c r="C1104" i="1" s="1"/>
  <c r="B1106" i="1"/>
  <c r="C1106" i="1" s="1"/>
  <c r="B1107" i="1"/>
  <c r="B1108" i="1"/>
  <c r="C1108" i="1" s="1"/>
  <c r="B1109" i="1"/>
  <c r="B1111" i="1"/>
  <c r="C1111" i="1" s="1"/>
  <c r="B1113" i="1"/>
  <c r="B1114" i="1"/>
  <c r="C1114" i="1" s="1"/>
  <c r="B1115" i="1"/>
  <c r="B1116" i="1"/>
  <c r="C1116" i="1" s="1"/>
  <c r="B1117" i="1"/>
  <c r="B1119" i="1"/>
  <c r="C1119" i="1" s="1"/>
  <c r="B1121" i="1"/>
  <c r="B1123" i="1"/>
  <c r="C1123" i="1" s="1"/>
  <c r="B1125" i="1"/>
  <c r="B1126" i="1"/>
  <c r="C1126" i="1" s="1"/>
  <c r="B1127" i="1"/>
  <c r="B1128" i="1"/>
  <c r="C1128" i="1" s="1"/>
  <c r="B1129" i="1"/>
  <c r="B1131" i="1"/>
  <c r="C1131" i="1" s="1"/>
  <c r="B1134" i="1"/>
  <c r="C1134" i="1" s="1"/>
  <c r="B1136" i="1"/>
  <c r="C1136" i="1" s="1"/>
  <c r="B1137" i="1"/>
  <c r="C1137" i="1" s="1"/>
  <c r="B1139" i="1"/>
  <c r="B1141" i="1"/>
  <c r="C1141" i="1" s="1"/>
  <c r="B1143" i="1"/>
  <c r="C1143" i="1" s="1"/>
  <c r="B1145" i="1"/>
  <c r="C1145" i="1" s="1"/>
  <c r="B1146" i="1"/>
  <c r="C1146" i="1" s="1"/>
  <c r="B1147" i="1"/>
  <c r="C1147" i="1" s="1"/>
  <c r="B1148" i="1"/>
  <c r="C1148" i="1" s="1"/>
  <c r="B1149" i="1"/>
  <c r="B1150" i="1"/>
  <c r="C1150" i="1" s="1"/>
  <c r="B1152" i="1"/>
  <c r="C1152" i="1" s="1"/>
  <c r="B1156" i="1"/>
  <c r="C1156" i="1" s="1"/>
  <c r="B1158" i="1"/>
  <c r="C1158" i="1" s="1"/>
  <c r="B1160" i="1"/>
  <c r="C1160" i="1" s="1"/>
  <c r="B1161" i="1"/>
  <c r="B1163" i="1"/>
  <c r="C1163" i="1" s="1"/>
  <c r="B1165" i="1"/>
  <c r="B1166" i="1"/>
  <c r="C1166" i="1" s="1"/>
  <c r="B1168" i="1"/>
  <c r="C1168" i="1" s="1"/>
  <c r="B1169" i="1"/>
  <c r="C1169" i="1" s="1"/>
  <c r="B1170" i="1"/>
  <c r="C1170" i="1" s="1"/>
  <c r="B1171" i="1"/>
  <c r="C1171" i="1" s="1"/>
  <c r="B1173" i="1"/>
  <c r="C1173" i="1" s="1"/>
  <c r="B1176" i="1"/>
  <c r="C1176" i="1" s="1"/>
  <c r="B1178" i="1"/>
  <c r="C1178" i="1" s="1"/>
  <c r="B1181" i="1"/>
  <c r="C1181" i="1" s="1"/>
  <c r="B1183" i="1"/>
  <c r="C1183" i="1" s="1"/>
  <c r="B1186" i="1"/>
  <c r="C1186" i="1" s="1"/>
  <c r="B1188" i="1"/>
  <c r="C1188" i="1" s="1"/>
  <c r="B1189" i="1"/>
  <c r="C1189" i="1" s="1"/>
  <c r="B1190" i="1"/>
  <c r="C1190" i="1" s="1"/>
  <c r="B1191" i="1"/>
  <c r="C1191" i="1" s="1"/>
  <c r="C895" i="1"/>
  <c r="C896" i="1"/>
  <c r="C897" i="1"/>
  <c r="C916" i="1"/>
  <c r="C930" i="1"/>
  <c r="C981" i="1"/>
  <c r="C990" i="1"/>
  <c r="C1000" i="1"/>
  <c r="C1019" i="1"/>
  <c r="C1024" i="1"/>
  <c r="C1053" i="1"/>
  <c r="C1077" i="1"/>
  <c r="C1107" i="1"/>
  <c r="C1109" i="1"/>
  <c r="C1113" i="1"/>
  <c r="C1115" i="1"/>
  <c r="C1117" i="1"/>
  <c r="C1121" i="1"/>
  <c r="C1125" i="1"/>
  <c r="C1127" i="1"/>
  <c r="C1129" i="1"/>
  <c r="C1139" i="1"/>
  <c r="C1149" i="1"/>
  <c r="C1161" i="1"/>
  <c r="C1165" i="1"/>
  <c r="D1186" i="1"/>
  <c r="D1188" i="1"/>
  <c r="D1189" i="1"/>
  <c r="AC1189" i="1" s="1"/>
  <c r="D1190" i="1"/>
  <c r="AG1190" i="1" s="1"/>
  <c r="D1191" i="1"/>
  <c r="AE1186" i="1"/>
  <c r="AE1188" i="1"/>
  <c r="AE1189" i="1"/>
  <c r="AE1190" i="1"/>
  <c r="AE1191" i="1"/>
  <c r="AF895" i="1"/>
  <c r="W895" i="1" s="1"/>
  <c r="AF896" i="1"/>
  <c r="W896" i="1" s="1"/>
  <c r="AF897" i="1"/>
  <c r="W897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AE917" i="1" s="1"/>
  <c r="AF918" i="1"/>
  <c r="W918" i="1" s="1"/>
  <c r="AF919" i="1"/>
  <c r="W919" i="1" s="1"/>
  <c r="AF920" i="1"/>
  <c r="W920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AF928" i="1"/>
  <c r="W928" i="1" s="1"/>
  <c r="AF929" i="1"/>
  <c r="AF930" i="1"/>
  <c r="W930" i="1" s="1"/>
  <c r="X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AF949" i="1"/>
  <c r="W949" i="1" s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AE955" i="1" s="1"/>
  <c r="AF956" i="1"/>
  <c r="W956" i="1" s="1"/>
  <c r="AF957" i="1"/>
  <c r="W957" i="1" s="1"/>
  <c r="AF958" i="1"/>
  <c r="W958" i="1" s="1"/>
  <c r="AF959" i="1"/>
  <c r="AF960" i="1"/>
  <c r="W960" i="1" s="1"/>
  <c r="AF961" i="1"/>
  <c r="W961" i="1" s="1"/>
  <c r="AF962" i="1"/>
  <c r="W962" i="1" s="1"/>
  <c r="AF963" i="1"/>
  <c r="W963" i="1" s="1"/>
  <c r="AF964" i="1"/>
  <c r="W964" i="1" s="1"/>
  <c r="AF965" i="1"/>
  <c r="AE965" i="1" s="1"/>
  <c r="AF966" i="1"/>
  <c r="AE966" i="1" s="1"/>
  <c r="AF967" i="1"/>
  <c r="W967" i="1" s="1"/>
  <c r="AF968" i="1"/>
  <c r="W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AF978" i="1"/>
  <c r="W978" i="1" s="1"/>
  <c r="AF979" i="1"/>
  <c r="W979" i="1" s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AF996" i="1"/>
  <c r="W996" i="1" s="1"/>
  <c r="AF998" i="1"/>
  <c r="W998" i="1" s="1"/>
  <c r="AF999" i="1"/>
  <c r="AE999" i="1" s="1"/>
  <c r="AF1000" i="1"/>
  <c r="AF1001" i="1"/>
  <c r="AE1001" i="1" s="1"/>
  <c r="AF1002" i="1"/>
  <c r="W1002" i="1" s="1"/>
  <c r="AF1003" i="1"/>
  <c r="AE1003" i="1" s="1"/>
  <c r="AF1004" i="1"/>
  <c r="W1004" i="1" s="1"/>
  <c r="AF1005" i="1"/>
  <c r="W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AF1051" i="1"/>
  <c r="W1051" i="1" s="1"/>
  <c r="AF1052" i="1"/>
  <c r="W1052" i="1" s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AF1097" i="1"/>
  <c r="W1097" i="1" s="1"/>
  <c r="AF1098" i="1"/>
  <c r="AF1099" i="1"/>
  <c r="W1099" i="1" s="1"/>
  <c r="AF1100" i="1"/>
  <c r="W1100" i="1" s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AF1119" i="1"/>
  <c r="W1119" i="1" s="1"/>
  <c r="AF1120" i="1"/>
  <c r="W1120" i="1" s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H1186" i="1"/>
  <c r="AK1186" i="1" s="1"/>
  <c r="AH1188" i="1"/>
  <c r="AK1188" i="1" s="1"/>
  <c r="AH1189" i="1"/>
  <c r="AK1189" i="1" s="1"/>
  <c r="AH1190" i="1"/>
  <c r="AK1190" i="1" s="1"/>
  <c r="AH1191" i="1"/>
  <c r="AK1191" i="1" s="1"/>
  <c r="AL895" i="1"/>
  <c r="AL896" i="1"/>
  <c r="AL897" i="1"/>
  <c r="AL899" i="1"/>
  <c r="AL900" i="1"/>
  <c r="AL901" i="1"/>
  <c r="AL902" i="1"/>
  <c r="AO902" i="1" s="1"/>
  <c r="AP902" i="1" s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O914" i="1" s="1"/>
  <c r="AP914" i="1" s="1"/>
  <c r="AL915" i="1"/>
  <c r="AL916" i="1"/>
  <c r="AL917" i="1"/>
  <c r="AL918" i="1"/>
  <c r="AL919" i="1"/>
  <c r="AL920" i="1"/>
  <c r="AL922" i="1"/>
  <c r="AL923" i="1"/>
  <c r="AO923" i="1" s="1"/>
  <c r="AP923" i="1" s="1"/>
  <c r="AL924" i="1"/>
  <c r="AL925" i="1"/>
  <c r="AL926" i="1"/>
  <c r="AL927" i="1"/>
  <c r="AL928" i="1"/>
  <c r="AL929" i="1"/>
  <c r="AL930" i="1"/>
  <c r="AL931" i="1"/>
  <c r="AL932" i="1"/>
  <c r="AL933" i="1"/>
  <c r="AO933" i="1" s="1"/>
  <c r="AP933" i="1" s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O945" i="1" s="1"/>
  <c r="AP945" i="1" s="1"/>
  <c r="AL946" i="1"/>
  <c r="AL947" i="1"/>
  <c r="AL948" i="1"/>
  <c r="AL949" i="1"/>
  <c r="AL950" i="1"/>
  <c r="AL951" i="1"/>
  <c r="AL952" i="1"/>
  <c r="AL953" i="1"/>
  <c r="AL954" i="1"/>
  <c r="AL955" i="1"/>
  <c r="AL956" i="1"/>
  <c r="AO956" i="1" s="1"/>
  <c r="AP956" i="1" s="1"/>
  <c r="AL957" i="1"/>
  <c r="AL958" i="1"/>
  <c r="AL959" i="1"/>
  <c r="AO959" i="1" s="1"/>
  <c r="AP959" i="1" s="1"/>
  <c r="AL960" i="1"/>
  <c r="AL961" i="1"/>
  <c r="AL962" i="1"/>
  <c r="AO962" i="1" s="1"/>
  <c r="AP962" i="1" s="1"/>
  <c r="AL963" i="1"/>
  <c r="AL964" i="1"/>
  <c r="AL965" i="1"/>
  <c r="AO965" i="1" s="1"/>
  <c r="AP965" i="1" s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O977" i="1" s="1"/>
  <c r="AP977" i="1" s="1"/>
  <c r="AL978" i="1"/>
  <c r="AL979" i="1"/>
  <c r="AL980" i="1"/>
  <c r="AL981" i="1"/>
  <c r="AL982" i="1"/>
  <c r="AO982" i="1" s="1"/>
  <c r="AP982" i="1" s="1"/>
  <c r="AL983" i="1"/>
  <c r="AL984" i="1"/>
  <c r="AL985" i="1"/>
  <c r="AO985" i="1" s="1"/>
  <c r="AP985" i="1" s="1"/>
  <c r="AL986" i="1"/>
  <c r="AL987" i="1"/>
  <c r="AL988" i="1"/>
  <c r="AL989" i="1"/>
  <c r="AL990" i="1"/>
  <c r="AL991" i="1"/>
  <c r="AL992" i="1"/>
  <c r="AO992" i="1" s="1"/>
  <c r="AP992" i="1" s="1"/>
  <c r="AL993" i="1"/>
  <c r="AL994" i="1"/>
  <c r="AL995" i="1"/>
  <c r="AO995" i="1" s="1"/>
  <c r="AP995" i="1" s="1"/>
  <c r="AL996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O1010" i="1" s="1"/>
  <c r="AP1010" i="1" s="1"/>
  <c r="AL1011" i="1"/>
  <c r="AL1012" i="1"/>
  <c r="AL1013" i="1"/>
  <c r="AO1013" i="1" s="1"/>
  <c r="AP1013" i="1" s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O1031" i="1" s="1"/>
  <c r="AP1031" i="1" s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O1046" i="1" s="1"/>
  <c r="AP1046" i="1" s="1"/>
  <c r="AL1047" i="1"/>
  <c r="AO1047" i="1" s="1"/>
  <c r="AP1047" i="1" s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O1061" i="1" s="1"/>
  <c r="AP1061" i="1" s="1"/>
  <c r="AL1062" i="1"/>
  <c r="AL1063" i="1"/>
  <c r="AO1063" i="1" s="1"/>
  <c r="AP1063" i="1" s="1"/>
  <c r="AL1064" i="1"/>
  <c r="AL1065" i="1"/>
  <c r="AO1065" i="1" s="1"/>
  <c r="AP1065" i="1" s="1"/>
  <c r="AL1066" i="1"/>
  <c r="AL1067" i="1"/>
  <c r="AL1068" i="1"/>
  <c r="AL1069" i="1"/>
  <c r="AL1070" i="1"/>
  <c r="AO1070" i="1" s="1"/>
  <c r="AP1070" i="1" s="1"/>
  <c r="AL1071" i="1"/>
  <c r="AO1071" i="1" s="1"/>
  <c r="AP1071" i="1" s="1"/>
  <c r="AL1072" i="1"/>
  <c r="AL1073" i="1"/>
  <c r="AL1074" i="1"/>
  <c r="AL1075" i="1"/>
  <c r="AL1076" i="1"/>
  <c r="AL1077" i="1"/>
  <c r="AL1078" i="1"/>
  <c r="AL1079" i="1"/>
  <c r="AL1080" i="1"/>
  <c r="AO1080" i="1" s="1"/>
  <c r="AP1080" i="1" s="1"/>
  <c r="AL1081" i="1"/>
  <c r="AO1081" i="1" s="1"/>
  <c r="AP1081" i="1" s="1"/>
  <c r="AL1082" i="1"/>
  <c r="AL1083" i="1"/>
  <c r="AL1084" i="1"/>
  <c r="AL1085" i="1"/>
  <c r="AL1086" i="1"/>
  <c r="AL1087" i="1"/>
  <c r="AL1088" i="1"/>
  <c r="AL1089" i="1"/>
  <c r="AO1089" i="1" s="1"/>
  <c r="AP1089" i="1" s="1"/>
  <c r="AL1090" i="1"/>
  <c r="AL1091" i="1"/>
  <c r="AQ1091" i="1" s="1"/>
  <c r="AL1092" i="1"/>
  <c r="AO1092" i="1" s="1"/>
  <c r="AP1092" i="1" s="1"/>
  <c r="AL1093" i="1"/>
  <c r="AL1094" i="1"/>
  <c r="AL1095" i="1"/>
  <c r="AL1096" i="1"/>
  <c r="AL1097" i="1"/>
  <c r="AL1098" i="1"/>
  <c r="AL1099" i="1"/>
  <c r="AO1099" i="1" s="1"/>
  <c r="AP1099" i="1" s="1"/>
  <c r="AL1100" i="1"/>
  <c r="AL1101" i="1"/>
  <c r="AO1101" i="1" s="1"/>
  <c r="AP1101" i="1" s="1"/>
  <c r="AL1102" i="1"/>
  <c r="AL1103" i="1"/>
  <c r="AO1103" i="1" s="1"/>
  <c r="AP1103" i="1" s="1"/>
  <c r="AL1104" i="1"/>
  <c r="AL1105" i="1"/>
  <c r="AO1105" i="1" s="1"/>
  <c r="AP1105" i="1" s="1"/>
  <c r="AL1106" i="1"/>
  <c r="AL1107" i="1"/>
  <c r="AL1108" i="1"/>
  <c r="AL1109" i="1"/>
  <c r="AL1110" i="1"/>
  <c r="AL1111" i="1"/>
  <c r="AL1112" i="1"/>
  <c r="AO1112" i="1" s="1"/>
  <c r="AP1112" i="1" s="1"/>
  <c r="AL1113" i="1"/>
  <c r="AL1114" i="1"/>
  <c r="AL1115" i="1"/>
  <c r="AL1116" i="1"/>
  <c r="AL1117" i="1"/>
  <c r="AL1118" i="1"/>
  <c r="AL1119" i="1"/>
  <c r="AL1120" i="1"/>
  <c r="AO1120" i="1" s="1"/>
  <c r="AP1120" i="1" s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O1144" i="1" s="1"/>
  <c r="AP1144" i="1" s="1"/>
  <c r="AL1145" i="1"/>
  <c r="AL1146" i="1"/>
  <c r="AL1147" i="1"/>
  <c r="AL1148" i="1"/>
  <c r="AL1149" i="1"/>
  <c r="AL1150" i="1"/>
  <c r="AL1151" i="1"/>
  <c r="AO1151" i="1" s="1"/>
  <c r="AP1151" i="1" s="1"/>
  <c r="AL1152" i="1"/>
  <c r="AL1153" i="1"/>
  <c r="AO1153" i="1" s="1"/>
  <c r="AP1153" i="1" s="1"/>
  <c r="AL1154" i="1"/>
  <c r="AL1155" i="1"/>
  <c r="AO1155" i="1" s="1"/>
  <c r="AP1155" i="1" s="1"/>
  <c r="AL1156" i="1"/>
  <c r="AL1157" i="1"/>
  <c r="AL1158" i="1"/>
  <c r="AL1159" i="1"/>
  <c r="AL1160" i="1"/>
  <c r="AL1161" i="1"/>
  <c r="AQ1161" i="1" s="1"/>
  <c r="AL1162" i="1"/>
  <c r="AL1163" i="1"/>
  <c r="AL1164" i="1"/>
  <c r="AL1165" i="1"/>
  <c r="AL1166" i="1"/>
  <c r="AL1168" i="1"/>
  <c r="AL1169" i="1"/>
  <c r="AL1170" i="1"/>
  <c r="AL1171" i="1"/>
  <c r="AL1172" i="1"/>
  <c r="AO1172" i="1" s="1"/>
  <c r="AP1172" i="1" s="1"/>
  <c r="AL1173" i="1"/>
  <c r="AL1174" i="1"/>
  <c r="AQ1174" i="1" s="1"/>
  <c r="AL1176" i="1"/>
  <c r="AL1177" i="1"/>
  <c r="AO1177" i="1" s="1"/>
  <c r="AP1177" i="1" s="1"/>
  <c r="AL1178" i="1"/>
  <c r="AL1179" i="1"/>
  <c r="AO1179" i="1" s="1"/>
  <c r="AP1179" i="1" s="1"/>
  <c r="AL1180" i="1"/>
  <c r="AL1181" i="1"/>
  <c r="AL1182" i="1"/>
  <c r="AO1182" i="1" s="1"/>
  <c r="AP1182" i="1" s="1"/>
  <c r="AL1183" i="1"/>
  <c r="AL1184" i="1"/>
  <c r="AL1185" i="1"/>
  <c r="AO1185" i="1" s="1"/>
  <c r="AP1185" i="1" s="1"/>
  <c r="AL1186" i="1"/>
  <c r="AL1187" i="1"/>
  <c r="AO1187" i="1" s="1"/>
  <c r="AP1187" i="1" s="1"/>
  <c r="AL1188" i="1"/>
  <c r="AL1189" i="1"/>
  <c r="AN1189" i="1" s="1"/>
  <c r="AL1190" i="1"/>
  <c r="AL1191" i="1"/>
  <c r="AM1191" i="1" s="1"/>
  <c r="AO895" i="1"/>
  <c r="AP895" i="1" s="1"/>
  <c r="AO896" i="1"/>
  <c r="AP896" i="1" s="1"/>
  <c r="AO897" i="1"/>
  <c r="AP897" i="1" s="1"/>
  <c r="AO899" i="1"/>
  <c r="AP899" i="1" s="1"/>
  <c r="AO900" i="1"/>
  <c r="AP900" i="1" s="1"/>
  <c r="AO901" i="1"/>
  <c r="AP901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2" i="1"/>
  <c r="AP922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7" i="1"/>
  <c r="AP957" i="1" s="1"/>
  <c r="AO958" i="1"/>
  <c r="AP958" i="1" s="1"/>
  <c r="AO960" i="1"/>
  <c r="AP960" i="1" s="1"/>
  <c r="AO961" i="1"/>
  <c r="AP961" i="1" s="1"/>
  <c r="AO963" i="1"/>
  <c r="AP963" i="1" s="1"/>
  <c r="AO964" i="1"/>
  <c r="AP964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8" i="1"/>
  <c r="AP978" i="1" s="1"/>
  <c r="AO979" i="1"/>
  <c r="AP979" i="1" s="1"/>
  <c r="AO980" i="1"/>
  <c r="AP980" i="1" s="1"/>
  <c r="AO981" i="1"/>
  <c r="AP981" i="1" s="1"/>
  <c r="AO983" i="1"/>
  <c r="AP983" i="1" s="1"/>
  <c r="AO984" i="1"/>
  <c r="AP984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3" i="1"/>
  <c r="AP993" i="1" s="1"/>
  <c r="AO994" i="1"/>
  <c r="AP994" i="1" s="1"/>
  <c r="AO996" i="1"/>
  <c r="AP996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1" i="1"/>
  <c r="AP1011" i="1" s="1"/>
  <c r="AO1012" i="1"/>
  <c r="AP1012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8" i="1"/>
  <c r="AP1048" i="1" s="1"/>
  <c r="AO1049" i="1"/>
  <c r="AP1049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2" i="1"/>
  <c r="AP1062" i="1" s="1"/>
  <c r="AO1064" i="1"/>
  <c r="AP1064" i="1" s="1"/>
  <c r="AO1066" i="1"/>
  <c r="AP1066" i="1" s="1"/>
  <c r="AO1067" i="1"/>
  <c r="AP1067" i="1" s="1"/>
  <c r="AO1068" i="1"/>
  <c r="AP1068" i="1" s="1"/>
  <c r="AO1069" i="1"/>
  <c r="AP1069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90" i="1"/>
  <c r="AP1090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102" i="1"/>
  <c r="AP1102" i="1" s="1"/>
  <c r="AO1104" i="1"/>
  <c r="AP1104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2" i="1"/>
  <c r="AP1152" i="1" s="1"/>
  <c r="AO1154" i="1"/>
  <c r="AP1154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8" i="1"/>
  <c r="AP1168" i="1" s="1"/>
  <c r="AO1169" i="1"/>
  <c r="AP1169" i="1" s="1"/>
  <c r="AO1170" i="1"/>
  <c r="AP1170" i="1" s="1"/>
  <c r="AO1171" i="1"/>
  <c r="AP1171" i="1" s="1"/>
  <c r="AO1173" i="1"/>
  <c r="AP1173" i="1" s="1"/>
  <c r="AO1176" i="1"/>
  <c r="AP1176" i="1" s="1"/>
  <c r="AO1178" i="1"/>
  <c r="AP1178" i="1" s="1"/>
  <c r="AO1180" i="1"/>
  <c r="AP1180" i="1" s="1"/>
  <c r="AO1181" i="1"/>
  <c r="AP1181" i="1" s="1"/>
  <c r="AO1183" i="1"/>
  <c r="AP1183" i="1" s="1"/>
  <c r="AO1184" i="1"/>
  <c r="AP1184" i="1" s="1"/>
  <c r="AO1186" i="1"/>
  <c r="AP1186" i="1" s="1"/>
  <c r="AO1188" i="1"/>
  <c r="AP1188" i="1" s="1"/>
  <c r="AO1189" i="1"/>
  <c r="AP1189" i="1" s="1"/>
  <c r="AO1190" i="1"/>
  <c r="AP1190" i="1" s="1"/>
  <c r="AO1191" i="1"/>
  <c r="AP1191" i="1" s="1"/>
  <c r="AO1174" i="1" l="1"/>
  <c r="AP1174" i="1" s="1"/>
  <c r="AO1091" i="1"/>
  <c r="AP1091" i="1" s="1"/>
  <c r="AE1181" i="1"/>
  <c r="AN1181" i="1" s="1"/>
  <c r="AE1161" i="1"/>
  <c r="AM1161" i="1" s="1"/>
  <c r="AE1049" i="1"/>
  <c r="AM1049" i="1" s="1"/>
  <c r="AE1187" i="1"/>
  <c r="AM1187" i="1" s="1"/>
  <c r="AE1184" i="1"/>
  <c r="AE1171" i="1"/>
  <c r="AM1171" i="1" s="1"/>
  <c r="AE1091" i="1"/>
  <c r="AQ1049" i="1"/>
  <c r="AM1189" i="1"/>
  <c r="AN1091" i="1"/>
  <c r="AM1091" i="1"/>
  <c r="AQ1187" i="1"/>
  <c r="AN1049" i="1"/>
  <c r="AM1181" i="1"/>
  <c r="AE1179" i="1"/>
  <c r="AN1179" i="1" s="1"/>
  <c r="AE1156" i="1"/>
  <c r="AN1156" i="1" s="1"/>
  <c r="AE1143" i="1"/>
  <c r="AE1132" i="1"/>
  <c r="AN1132" i="1" s="1"/>
  <c r="AE1121" i="1"/>
  <c r="AE1111" i="1"/>
  <c r="AE1079" i="1"/>
  <c r="AE1072" i="1"/>
  <c r="AE1060" i="1"/>
  <c r="AM1060" i="1" s="1"/>
  <c r="AE1045" i="1"/>
  <c r="AE1038" i="1"/>
  <c r="AN1038" i="1" s="1"/>
  <c r="AE1020" i="1"/>
  <c r="AM1020" i="1" s="1"/>
  <c r="AE1006" i="1"/>
  <c r="AM1006" i="1" s="1"/>
  <c r="AE994" i="1"/>
  <c r="AM994" i="1" s="1"/>
  <c r="AE976" i="1"/>
  <c r="AN976" i="1" s="1"/>
  <c r="AE958" i="1"/>
  <c r="AE935" i="1"/>
  <c r="AM935" i="1" s="1"/>
  <c r="AE913" i="1"/>
  <c r="AM1072" i="1"/>
  <c r="AN1060" i="1"/>
  <c r="AE1158" i="1"/>
  <c r="AM1158" i="1" s="1"/>
  <c r="AE1153" i="1"/>
  <c r="AE1134" i="1"/>
  <c r="AN1134" i="1" s="1"/>
  <c r="AE1123" i="1"/>
  <c r="AE1119" i="1"/>
  <c r="AE1099" i="1"/>
  <c r="AE1084" i="1"/>
  <c r="AM1084" i="1" s="1"/>
  <c r="AE1074" i="1"/>
  <c r="AM1074" i="1" s="1"/>
  <c r="AE1069" i="1"/>
  <c r="AE1042" i="1"/>
  <c r="AM1042" i="1" s="1"/>
  <c r="AE1030" i="1"/>
  <c r="AM1030" i="1" s="1"/>
  <c r="AE1009" i="1"/>
  <c r="AE1004" i="1"/>
  <c r="AN1004" i="1" s="1"/>
  <c r="AE984" i="1"/>
  <c r="AE964" i="1"/>
  <c r="AN964" i="1" s="1"/>
  <c r="AE947" i="1"/>
  <c r="AN947" i="1" s="1"/>
  <c r="AE925" i="1"/>
  <c r="AM925" i="1" s="1"/>
  <c r="AE904" i="1"/>
  <c r="AM904" i="1" s="1"/>
  <c r="AE1185" i="1"/>
  <c r="AN1185" i="1" s="1"/>
  <c r="AE1183" i="1"/>
  <c r="AM1183" i="1"/>
  <c r="AE1182" i="1"/>
  <c r="AE1180" i="1"/>
  <c r="AM1180" i="1" s="1"/>
  <c r="AQ1191" i="1"/>
  <c r="AN1191" i="1"/>
  <c r="AN1183" i="1"/>
  <c r="AE1177" i="1"/>
  <c r="AN1177" i="1" s="1"/>
  <c r="AE1178" i="1"/>
  <c r="AN1178" i="1" s="1"/>
  <c r="AE1176" i="1"/>
  <c r="AE1174" i="1"/>
  <c r="AN1174" i="1" s="1"/>
  <c r="AE1173" i="1"/>
  <c r="AE1172" i="1"/>
  <c r="AM1172" i="1" s="1"/>
  <c r="AE1170" i="1"/>
  <c r="AN1170" i="1" s="1"/>
  <c r="AQ1189" i="1"/>
  <c r="AQ1181" i="1"/>
  <c r="AE1169" i="1"/>
  <c r="AM1169" i="1" s="1"/>
  <c r="AE1168" i="1"/>
  <c r="AN1168" i="1" s="1"/>
  <c r="AE1166" i="1"/>
  <c r="AN1166" i="1" s="1"/>
  <c r="AE1165" i="1"/>
  <c r="AE1164" i="1"/>
  <c r="AN1164" i="1" s="1"/>
  <c r="AE1163" i="1"/>
  <c r="AM1163" i="1" s="1"/>
  <c r="AE1162" i="1"/>
  <c r="AM1162" i="1" s="1"/>
  <c r="AN1161" i="1"/>
  <c r="AE1160" i="1"/>
  <c r="AN1160" i="1" s="1"/>
  <c r="AE1159" i="1"/>
  <c r="AE1157" i="1"/>
  <c r="AN1157" i="1" s="1"/>
  <c r="AE1155" i="1"/>
  <c r="AE1154" i="1"/>
  <c r="AN1154" i="1" s="1"/>
  <c r="AE1151" i="1"/>
  <c r="AE1149" i="1"/>
  <c r="AE1147" i="1"/>
  <c r="AE1152" i="1"/>
  <c r="AN1152" i="1" s="1"/>
  <c r="AE1150" i="1"/>
  <c r="AM1150" i="1" s="1"/>
  <c r="AE1148" i="1"/>
  <c r="AN1148" i="1" s="1"/>
  <c r="AE1146" i="1"/>
  <c r="AM1146" i="1" s="1"/>
  <c r="AE1145" i="1"/>
  <c r="AM1145" i="1" s="1"/>
  <c r="AE1144" i="1"/>
  <c r="AN1144" i="1" s="1"/>
  <c r="AE1141" i="1"/>
  <c r="AM1141" i="1" s="1"/>
  <c r="AE1139" i="1"/>
  <c r="AM1139" i="1" s="1"/>
  <c r="AE1137" i="1"/>
  <c r="AM1137" i="1" s="1"/>
  <c r="AN1139" i="1"/>
  <c r="AE1142" i="1"/>
  <c r="AM1142" i="1" s="1"/>
  <c r="AE1140" i="1"/>
  <c r="AM1140" i="1" s="1"/>
  <c r="AE1138" i="1"/>
  <c r="AM1138" i="1" s="1"/>
  <c r="AE1136" i="1"/>
  <c r="AN1136" i="1" s="1"/>
  <c r="AE1135" i="1"/>
  <c r="AM1135" i="1" s="1"/>
  <c r="AO1135" i="1"/>
  <c r="AP1135" i="1" s="1"/>
  <c r="AE1133" i="1"/>
  <c r="AE1130" i="1"/>
  <c r="AM1130" i="1" s="1"/>
  <c r="AE1131" i="1"/>
  <c r="AN1131" i="1" s="1"/>
  <c r="AE1129" i="1"/>
  <c r="AM1129" i="1" s="1"/>
  <c r="AE1128" i="1"/>
  <c r="AM1128" i="1" s="1"/>
  <c r="AE1127" i="1"/>
  <c r="AM1127" i="1" s="1"/>
  <c r="AE1125" i="1"/>
  <c r="AN1125" i="1" s="1"/>
  <c r="AE1126" i="1"/>
  <c r="AM1126" i="1" s="1"/>
  <c r="AE1124" i="1"/>
  <c r="AN1124" i="1" s="1"/>
  <c r="AE1122" i="1"/>
  <c r="AM1122" i="1" s="1"/>
  <c r="AE1120" i="1"/>
  <c r="AM1120" i="1" s="1"/>
  <c r="AM1190" i="1"/>
  <c r="AN1190" i="1"/>
  <c r="AM1188" i="1"/>
  <c r="AN1188" i="1"/>
  <c r="AM1186" i="1"/>
  <c r="AN1186" i="1"/>
  <c r="AM1184" i="1"/>
  <c r="AN1184" i="1"/>
  <c r="AM1182" i="1"/>
  <c r="AN1182" i="1"/>
  <c r="AM1178" i="1"/>
  <c r="AM1176" i="1"/>
  <c r="AN1176" i="1"/>
  <c r="AM1173" i="1"/>
  <c r="AN1173" i="1"/>
  <c r="AN1171" i="1"/>
  <c r="AM1166" i="1"/>
  <c r="AN1162" i="1"/>
  <c r="AM1156" i="1"/>
  <c r="AO1050" i="1"/>
  <c r="AP1050" i="1" s="1"/>
  <c r="AN935" i="1"/>
  <c r="AE1115" i="1"/>
  <c r="AN1115" i="1" s="1"/>
  <c r="AN1072" i="1"/>
  <c r="AE1097" i="1"/>
  <c r="AM1097" i="1" s="1"/>
  <c r="W1118" i="1"/>
  <c r="X1118" i="1" s="1"/>
  <c r="Y1118" i="1" s="1"/>
  <c r="Z1118" i="1" s="1"/>
  <c r="AA1118" i="1" s="1"/>
  <c r="AE1118" i="1"/>
  <c r="AM1118" i="1" s="1"/>
  <c r="W1096" i="1"/>
  <c r="X1096" i="1" s="1"/>
  <c r="Y1096" i="1" s="1"/>
  <c r="AE1096" i="1"/>
  <c r="AM1096" i="1" s="1"/>
  <c r="AE1068" i="1"/>
  <c r="AN1068" i="1" s="1"/>
  <c r="W1098" i="1"/>
  <c r="X1098" i="1" s="1"/>
  <c r="Y1098" i="1" s="1"/>
  <c r="AE1098" i="1"/>
  <c r="AM1098" i="1" s="1"/>
  <c r="AE1106" i="1"/>
  <c r="AM1106" i="1" s="1"/>
  <c r="AE1088" i="1"/>
  <c r="AM1088" i="1" s="1"/>
  <c r="AE1076" i="1"/>
  <c r="AM1076" i="1" s="1"/>
  <c r="AE1064" i="1"/>
  <c r="AN1064" i="1" s="1"/>
  <c r="AQ1190" i="1"/>
  <c r="AQ1188" i="1"/>
  <c r="AQ1186" i="1"/>
  <c r="AQ1184" i="1"/>
  <c r="AQ1176" i="1"/>
  <c r="AQ1171" i="1"/>
  <c r="AN1076" i="1"/>
  <c r="AN1074" i="1"/>
  <c r="AN1042" i="1"/>
  <c r="AN925" i="1"/>
  <c r="AN904" i="1"/>
  <c r="AM1064" i="1"/>
  <c r="AE1108" i="1"/>
  <c r="AN1108" i="1" s="1"/>
  <c r="AE1078" i="1"/>
  <c r="AN1078" i="1" s="1"/>
  <c r="AE1066" i="1"/>
  <c r="AM1066" i="1" s="1"/>
  <c r="AE1062" i="1"/>
  <c r="AN1062" i="1" s="1"/>
  <c r="AE1107" i="1"/>
  <c r="AE1105" i="1"/>
  <c r="AM1105" i="1" s="1"/>
  <c r="AE1089" i="1"/>
  <c r="AM1089" i="1" s="1"/>
  <c r="AE1085" i="1"/>
  <c r="AM1085" i="1" s="1"/>
  <c r="AE1077" i="1"/>
  <c r="AE1075" i="1"/>
  <c r="AE1073" i="1"/>
  <c r="AM1073" i="1" s="1"/>
  <c r="AE1067" i="1"/>
  <c r="AE1065" i="1"/>
  <c r="AE1063" i="1"/>
  <c r="AE1061" i="1"/>
  <c r="AM1061" i="1" s="1"/>
  <c r="AE1117" i="1"/>
  <c r="AE1116" i="1"/>
  <c r="AE1114" i="1"/>
  <c r="AE1113" i="1"/>
  <c r="AN1113" i="1" s="1"/>
  <c r="AE1112" i="1"/>
  <c r="AE1110" i="1"/>
  <c r="AE1109" i="1"/>
  <c r="AE1104" i="1"/>
  <c r="AE1103" i="1"/>
  <c r="AM1103" i="1" s="1"/>
  <c r="AE1102" i="1"/>
  <c r="AE1101" i="1"/>
  <c r="AE1100" i="1"/>
  <c r="AM1100" i="1" s="1"/>
  <c r="AO1100" i="1"/>
  <c r="AP1100" i="1" s="1"/>
  <c r="AN1096" i="1"/>
  <c r="AE1095" i="1"/>
  <c r="AE1094" i="1"/>
  <c r="AE1093" i="1"/>
  <c r="AM1093" i="1" s="1"/>
  <c r="AE1092" i="1"/>
  <c r="AE1090" i="1"/>
  <c r="AM1090" i="1" s="1"/>
  <c r="AE1087" i="1"/>
  <c r="AM1087" i="1" s="1"/>
  <c r="AE1086" i="1"/>
  <c r="AM1086" i="1" s="1"/>
  <c r="AE1083" i="1"/>
  <c r="AE1082" i="1"/>
  <c r="AM1082" i="1" s="1"/>
  <c r="AE1081" i="1"/>
  <c r="AE1080" i="1"/>
  <c r="AN1080" i="1" s="1"/>
  <c r="AE1071" i="1"/>
  <c r="AE1070" i="1"/>
  <c r="AE1059" i="1"/>
  <c r="AE1058" i="1"/>
  <c r="AN1058" i="1" s="1"/>
  <c r="AE1057" i="1"/>
  <c r="AE1056" i="1"/>
  <c r="AE1055" i="1"/>
  <c r="AE1054" i="1"/>
  <c r="AE1053" i="1"/>
  <c r="AE1052" i="1"/>
  <c r="AE1050" i="1"/>
  <c r="AE1051" i="1"/>
  <c r="AN1051" i="1" s="1"/>
  <c r="AM917" i="1"/>
  <c r="AE1048" i="1"/>
  <c r="AM1048" i="1" s="1"/>
  <c r="AE1040" i="1"/>
  <c r="AN1040" i="1" s="1"/>
  <c r="AE1036" i="1"/>
  <c r="AE1034" i="1"/>
  <c r="AE1032" i="1"/>
  <c r="AM1032" i="1" s="1"/>
  <c r="AE1028" i="1"/>
  <c r="AM1028" i="1" s="1"/>
  <c r="AE1026" i="1"/>
  <c r="AM1026" i="1" s="1"/>
  <c r="AE1024" i="1"/>
  <c r="AM1024" i="1" s="1"/>
  <c r="AE1022" i="1"/>
  <c r="AM1022" i="1" s="1"/>
  <c r="AE1018" i="1"/>
  <c r="AE1016" i="1"/>
  <c r="AE1014" i="1"/>
  <c r="AE1012" i="1"/>
  <c r="AE940" i="1"/>
  <c r="AM940" i="1" s="1"/>
  <c r="AE928" i="1"/>
  <c r="AM928" i="1" s="1"/>
  <c r="AE922" i="1"/>
  <c r="AM922" i="1" s="1"/>
  <c r="AE901" i="1"/>
  <c r="AM901" i="1" s="1"/>
  <c r="W917" i="1"/>
  <c r="X917" i="1" s="1"/>
  <c r="Y917" i="1" s="1"/>
  <c r="Z917" i="1" s="1"/>
  <c r="AA917" i="1" s="1"/>
  <c r="AE1046" i="1"/>
  <c r="AE1044" i="1"/>
  <c r="AM1044" i="1" s="1"/>
  <c r="AE1041" i="1"/>
  <c r="AE1039" i="1"/>
  <c r="AE1037" i="1"/>
  <c r="AN1037" i="1" s="1"/>
  <c r="AE1035" i="1"/>
  <c r="AN1035" i="1" s="1"/>
  <c r="AE1033" i="1"/>
  <c r="AN1033" i="1" s="1"/>
  <c r="AE1031" i="1"/>
  <c r="AE1029" i="1"/>
  <c r="AN1029" i="1" s="1"/>
  <c r="AE1027" i="1"/>
  <c r="AN1027" i="1" s="1"/>
  <c r="AE1025" i="1"/>
  <c r="AN1025" i="1" s="1"/>
  <c r="AE1023" i="1"/>
  <c r="AN1023" i="1" s="1"/>
  <c r="AE1021" i="1"/>
  <c r="AM1021" i="1" s="1"/>
  <c r="AE1019" i="1"/>
  <c r="AN1019" i="1" s="1"/>
  <c r="AE1017" i="1"/>
  <c r="AN1017" i="1" s="1"/>
  <c r="AE1015" i="1"/>
  <c r="AN1015" i="1" s="1"/>
  <c r="AE1013" i="1"/>
  <c r="AN1013" i="1" s="1"/>
  <c r="AE1010" i="1"/>
  <c r="AE1008" i="1"/>
  <c r="AM1008" i="1" s="1"/>
  <c r="AE1005" i="1"/>
  <c r="AM1005" i="1" s="1"/>
  <c r="AE996" i="1"/>
  <c r="AM996" i="1" s="1"/>
  <c r="AE1047" i="1"/>
  <c r="AM1047" i="1" s="1"/>
  <c r="AE1043" i="1"/>
  <c r="AN1044" i="1"/>
  <c r="AE1011" i="1"/>
  <c r="AM1011" i="1" s="1"/>
  <c r="AO1021" i="1"/>
  <c r="AP1021" i="1" s="1"/>
  <c r="AE1007" i="1"/>
  <c r="AN1005" i="1"/>
  <c r="AN997" i="1"/>
  <c r="AM997" i="1"/>
  <c r="W997" i="1"/>
  <c r="AM984" i="1"/>
  <c r="AN984" i="1"/>
  <c r="AM976" i="1"/>
  <c r="AM964" i="1"/>
  <c r="W1000" i="1"/>
  <c r="X1000" i="1" s="1"/>
  <c r="Y1000" i="1" s="1"/>
  <c r="Z1000" i="1" s="1"/>
  <c r="AA1000" i="1" s="1"/>
  <c r="AE1000" i="1"/>
  <c r="W995" i="1"/>
  <c r="X995" i="1" s="1"/>
  <c r="Y995" i="1" s="1"/>
  <c r="AE995" i="1"/>
  <c r="AM995" i="1" s="1"/>
  <c r="W977" i="1"/>
  <c r="X977" i="1" s="1"/>
  <c r="Y977" i="1" s="1"/>
  <c r="Z977" i="1" s="1"/>
  <c r="AA977" i="1" s="1"/>
  <c r="AE977" i="1"/>
  <c r="W959" i="1"/>
  <c r="X959" i="1" s="1"/>
  <c r="Y959" i="1" s="1"/>
  <c r="AE959" i="1"/>
  <c r="AM959" i="1" s="1"/>
  <c r="AE929" i="1"/>
  <c r="AN929" i="1" s="1"/>
  <c r="W929" i="1"/>
  <c r="X929" i="1" s="1"/>
  <c r="Y929" i="1" s="1"/>
  <c r="Z929" i="1" s="1"/>
  <c r="AA929" i="1" s="1"/>
  <c r="W927" i="1"/>
  <c r="X927" i="1" s="1"/>
  <c r="Y927" i="1" s="1"/>
  <c r="AE927" i="1"/>
  <c r="AN927" i="1" s="1"/>
  <c r="AE1002" i="1"/>
  <c r="W898" i="1"/>
  <c r="X898" i="1" s="1"/>
  <c r="Y898" i="1" s="1"/>
  <c r="Z898" i="1" s="1"/>
  <c r="AA898" i="1" s="1"/>
  <c r="AE898" i="1"/>
  <c r="AN898" i="1" s="1"/>
  <c r="AN994" i="1"/>
  <c r="AE985" i="1"/>
  <c r="AN985" i="1" s="1"/>
  <c r="AE979" i="1"/>
  <c r="AE921" i="1"/>
  <c r="AM921" i="1" s="1"/>
  <c r="W921" i="1"/>
  <c r="X921" i="1" s="1"/>
  <c r="AM985" i="1"/>
  <c r="AE948" i="1"/>
  <c r="AM948" i="1" s="1"/>
  <c r="W948" i="1"/>
  <c r="X948" i="1" s="1"/>
  <c r="Y948" i="1" s="1"/>
  <c r="Z948" i="1" s="1"/>
  <c r="AA948" i="1" s="1"/>
  <c r="AE992" i="1"/>
  <c r="AM992" i="1" s="1"/>
  <c r="AE968" i="1"/>
  <c r="AM968" i="1" s="1"/>
  <c r="AE936" i="1"/>
  <c r="AN936" i="1" s="1"/>
  <c r="AE924" i="1"/>
  <c r="AM924" i="1" s="1"/>
  <c r="AE919" i="1"/>
  <c r="AM919" i="1" s="1"/>
  <c r="AE915" i="1"/>
  <c r="AM915" i="1" s="1"/>
  <c r="AE998" i="1"/>
  <c r="AM1003" i="1"/>
  <c r="AN1003" i="1"/>
  <c r="AM1001" i="1"/>
  <c r="AN1001" i="1"/>
  <c r="AM999" i="1"/>
  <c r="AN999" i="1"/>
  <c r="W1003" i="1"/>
  <c r="X1003" i="1" s="1"/>
  <c r="Y1003" i="1" s="1"/>
  <c r="Z1003" i="1" s="1"/>
  <c r="AA1003" i="1" s="1"/>
  <c r="W1001" i="1"/>
  <c r="X1001" i="1" s="1"/>
  <c r="Y1001" i="1" s="1"/>
  <c r="Z1001" i="1" s="1"/>
  <c r="AA1001" i="1" s="1"/>
  <c r="W999" i="1"/>
  <c r="X999" i="1" s="1"/>
  <c r="Y999" i="1" s="1"/>
  <c r="Z999" i="1" s="1"/>
  <c r="AA999" i="1" s="1"/>
  <c r="AN995" i="1"/>
  <c r="AE993" i="1"/>
  <c r="AE990" i="1"/>
  <c r="AE989" i="1"/>
  <c r="AE988" i="1"/>
  <c r="AE991" i="1"/>
  <c r="AE987" i="1"/>
  <c r="AN987" i="1" s="1"/>
  <c r="AE986" i="1"/>
  <c r="AM986" i="1" s="1"/>
  <c r="AE983" i="1"/>
  <c r="AE982" i="1"/>
  <c r="AE981" i="1"/>
  <c r="AE980" i="1"/>
  <c r="AE978" i="1"/>
  <c r="AM978" i="1" s="1"/>
  <c r="AE975" i="1"/>
  <c r="AN975" i="1" s="1"/>
  <c r="AE974" i="1"/>
  <c r="AN974" i="1" s="1"/>
  <c r="AE972" i="1"/>
  <c r="AN972" i="1" s="1"/>
  <c r="AE973" i="1"/>
  <c r="AN973" i="1" s="1"/>
  <c r="AE971" i="1"/>
  <c r="AN971" i="1" s="1"/>
  <c r="AE970" i="1"/>
  <c r="AN970" i="1" s="1"/>
  <c r="AE969" i="1"/>
  <c r="W966" i="1"/>
  <c r="X966" i="1" s="1"/>
  <c r="Y966" i="1" s="1"/>
  <c r="Z966" i="1" s="1"/>
  <c r="AA966" i="1" s="1"/>
  <c r="AN966" i="1"/>
  <c r="AM966" i="1"/>
  <c r="AE967" i="1"/>
  <c r="AN965" i="1"/>
  <c r="AM965" i="1"/>
  <c r="W965" i="1"/>
  <c r="X965" i="1" s="1"/>
  <c r="Y965" i="1" s="1"/>
  <c r="AE963" i="1"/>
  <c r="AM963" i="1" s="1"/>
  <c r="AE962" i="1"/>
  <c r="AN962" i="1" s="1"/>
  <c r="AE961" i="1"/>
  <c r="AM961" i="1" s="1"/>
  <c r="AE960" i="1"/>
  <c r="AN960" i="1" s="1"/>
  <c r="AE957" i="1"/>
  <c r="AE954" i="1"/>
  <c r="AM954" i="1" s="1"/>
  <c r="AE956" i="1"/>
  <c r="AN956" i="1" s="1"/>
  <c r="AM955" i="1"/>
  <c r="AN955" i="1"/>
  <c r="W955" i="1"/>
  <c r="X955" i="1" s="1"/>
  <c r="Y955" i="1" s="1"/>
  <c r="AE953" i="1"/>
  <c r="AE950" i="1"/>
  <c r="AM950" i="1" s="1"/>
  <c r="AE952" i="1"/>
  <c r="AN952" i="1" s="1"/>
  <c r="AE951" i="1"/>
  <c r="AM951" i="1" s="1"/>
  <c r="AE949" i="1"/>
  <c r="AN949" i="1" s="1"/>
  <c r="AN951" i="1"/>
  <c r="AE946" i="1"/>
  <c r="AE945" i="1"/>
  <c r="AE944" i="1"/>
  <c r="AE943" i="1"/>
  <c r="AE942" i="1"/>
  <c r="AE941" i="1"/>
  <c r="AE939" i="1"/>
  <c r="AM939" i="1" s="1"/>
  <c r="AE938" i="1"/>
  <c r="AN938" i="1" s="1"/>
  <c r="AE937" i="1"/>
  <c r="AM937" i="1" s="1"/>
  <c r="AE934" i="1"/>
  <c r="AE933" i="1"/>
  <c r="AE932" i="1"/>
  <c r="AE931" i="1"/>
  <c r="AE930" i="1"/>
  <c r="AM930" i="1" s="1"/>
  <c r="AE926" i="1"/>
  <c r="AE908" i="1"/>
  <c r="AN908" i="1" s="1"/>
  <c r="AE906" i="1"/>
  <c r="AM906" i="1" s="1"/>
  <c r="AN917" i="1"/>
  <c r="AE910" i="1"/>
  <c r="AN910" i="1" s="1"/>
  <c r="AE923" i="1"/>
  <c r="AM923" i="1" s="1"/>
  <c r="AE920" i="1"/>
  <c r="AM920" i="1" s="1"/>
  <c r="AE918" i="1"/>
  <c r="AM918" i="1" s="1"/>
  <c r="AE916" i="1"/>
  <c r="AM916" i="1" s="1"/>
  <c r="AE914" i="1"/>
  <c r="AM914" i="1" s="1"/>
  <c r="AE911" i="1"/>
  <c r="AM911" i="1" s="1"/>
  <c r="AE909" i="1"/>
  <c r="AM909" i="1" s="1"/>
  <c r="AE907" i="1"/>
  <c r="AM907" i="1" s="1"/>
  <c r="AE905" i="1"/>
  <c r="AM905" i="1" s="1"/>
  <c r="AE903" i="1"/>
  <c r="AM903" i="1" s="1"/>
  <c r="AE899" i="1"/>
  <c r="AM899" i="1" s="1"/>
  <c r="AE912" i="1"/>
  <c r="AM912" i="1" s="1"/>
  <c r="AE902" i="1"/>
  <c r="AM902" i="1" s="1"/>
  <c r="AE900" i="1"/>
  <c r="AM900" i="1" s="1"/>
  <c r="AE897" i="1"/>
  <c r="AM897" i="1" s="1"/>
  <c r="AE896" i="1"/>
  <c r="AE895" i="1"/>
  <c r="AD1189" i="1"/>
  <c r="AD1190" i="1"/>
  <c r="AC1190" i="1"/>
  <c r="AI1190" i="1"/>
  <c r="AD1188" i="1"/>
  <c r="AG1188" i="1"/>
  <c r="AD1186" i="1"/>
  <c r="AC1186" i="1"/>
  <c r="AG1186" i="1"/>
  <c r="AI1186" i="1"/>
  <c r="AI1188" i="1"/>
  <c r="AC1188" i="1"/>
  <c r="AC1191" i="1"/>
  <c r="AD1191" i="1"/>
  <c r="AI1191" i="1"/>
  <c r="AI1189" i="1"/>
  <c r="AG1191" i="1"/>
  <c r="AG1189" i="1"/>
  <c r="X1190" i="1"/>
  <c r="Z1190" i="1"/>
  <c r="Y1190" i="1"/>
  <c r="X1188" i="1"/>
  <c r="Z1188" i="1"/>
  <c r="Y1188" i="1"/>
  <c r="X1186" i="1"/>
  <c r="Z1186" i="1"/>
  <c r="Y1186" i="1"/>
  <c r="X1184" i="1"/>
  <c r="Y1184" i="1" s="1"/>
  <c r="X1182" i="1"/>
  <c r="Y1182" i="1" s="1"/>
  <c r="X1180" i="1"/>
  <c r="Y1180" i="1" s="1"/>
  <c r="X1178" i="1"/>
  <c r="Y1178" i="1" s="1"/>
  <c r="X1176" i="1"/>
  <c r="X1173" i="1"/>
  <c r="X1171" i="1"/>
  <c r="X1169" i="1"/>
  <c r="Y1169" i="1" s="1"/>
  <c r="X1166" i="1"/>
  <c r="Y1166" i="1" s="1"/>
  <c r="X1164" i="1"/>
  <c r="X1162" i="1"/>
  <c r="Y1162" i="1" s="1"/>
  <c r="X1160" i="1"/>
  <c r="Y1160" i="1" s="1"/>
  <c r="X1158" i="1"/>
  <c r="Y1158" i="1" s="1"/>
  <c r="X1156" i="1"/>
  <c r="X1154" i="1"/>
  <c r="X1152" i="1"/>
  <c r="Y1152" i="1" s="1"/>
  <c r="X1150" i="1"/>
  <c r="Y1150" i="1" s="1"/>
  <c r="X1148" i="1"/>
  <c r="X1146" i="1"/>
  <c r="Y1146" i="1" s="1"/>
  <c r="X1144" i="1"/>
  <c r="X1142" i="1"/>
  <c r="X1140" i="1"/>
  <c r="X1138" i="1"/>
  <c r="X1136" i="1"/>
  <c r="X1134" i="1"/>
  <c r="Y1134" i="1" s="1"/>
  <c r="X1132" i="1"/>
  <c r="Y1132" i="1" s="1"/>
  <c r="X1130" i="1"/>
  <c r="X1128" i="1"/>
  <c r="X1126" i="1"/>
  <c r="X1124" i="1"/>
  <c r="Y1124" i="1" s="1"/>
  <c r="X1122" i="1"/>
  <c r="Y1122" i="1" s="1"/>
  <c r="X1120" i="1"/>
  <c r="X1119" i="1"/>
  <c r="X1117" i="1"/>
  <c r="X1115" i="1"/>
  <c r="Y1115" i="1" s="1"/>
  <c r="X1113" i="1"/>
  <c r="X1111" i="1"/>
  <c r="X1109" i="1"/>
  <c r="X1107" i="1"/>
  <c r="Y1107" i="1" s="1"/>
  <c r="X1105" i="1"/>
  <c r="X1103" i="1"/>
  <c r="X1101" i="1"/>
  <c r="X1099" i="1"/>
  <c r="X1097" i="1"/>
  <c r="Y1097" i="1" s="1"/>
  <c r="X1095" i="1"/>
  <c r="Y1095" i="1" s="1"/>
  <c r="X1093" i="1"/>
  <c r="X1091" i="1"/>
  <c r="Y1091" i="1" s="1"/>
  <c r="X1089" i="1"/>
  <c r="X1087" i="1"/>
  <c r="Y1087" i="1" s="1"/>
  <c r="Z1087" i="1" s="1"/>
  <c r="AA1087" i="1" s="1"/>
  <c r="X1085" i="1"/>
  <c r="X1083" i="1"/>
  <c r="Y1083" i="1" s="1"/>
  <c r="X1081" i="1"/>
  <c r="Y1081" i="1" s="1"/>
  <c r="X1079" i="1"/>
  <c r="Y1079" i="1" s="1"/>
  <c r="Z1079" i="1" s="1"/>
  <c r="AA1079" i="1" s="1"/>
  <c r="X1077" i="1"/>
  <c r="Y1077" i="1" s="1"/>
  <c r="X1075" i="1"/>
  <c r="Y1075" i="1" s="1"/>
  <c r="Z1075" i="1" s="1"/>
  <c r="AA1075" i="1" s="1"/>
  <c r="X1073" i="1"/>
  <c r="X1071" i="1"/>
  <c r="Y1071" i="1" s="1"/>
  <c r="Z1071" i="1" s="1"/>
  <c r="AA1071" i="1" s="1"/>
  <c r="X1069" i="1"/>
  <c r="Y1069" i="1"/>
  <c r="X1067" i="1"/>
  <c r="Y1067" i="1" s="1"/>
  <c r="Z1067" i="1" s="1"/>
  <c r="AA1067" i="1" s="1"/>
  <c r="X1065" i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 s="1"/>
  <c r="X1051" i="1"/>
  <c r="Y1051" i="1" s="1"/>
  <c r="Z1051" i="1" s="1"/>
  <c r="AA1051" i="1" s="1"/>
  <c r="X1049" i="1"/>
  <c r="Y1049" i="1" s="1"/>
  <c r="Z1049" i="1" s="1"/>
  <c r="AA1049" i="1" s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Z1013" i="1" s="1"/>
  <c r="AA1013" i="1" s="1"/>
  <c r="X1011" i="1"/>
  <c r="Y1011" i="1" s="1"/>
  <c r="Z1011" i="1" s="1"/>
  <c r="AA1011" i="1" s="1"/>
  <c r="X1009" i="1"/>
  <c r="Y1009" i="1" s="1"/>
  <c r="X1007" i="1"/>
  <c r="Y1007" i="1" s="1"/>
  <c r="Z1007" i="1" s="1"/>
  <c r="AA1007" i="1" s="1"/>
  <c r="X1005" i="1"/>
  <c r="Y1005" i="1" s="1"/>
  <c r="Z1005" i="1" s="1"/>
  <c r="AA1005" i="1" s="1"/>
  <c r="X996" i="1"/>
  <c r="Y996" i="1" s="1"/>
  <c r="X994" i="1"/>
  <c r="Y994" i="1" s="1"/>
  <c r="X992" i="1"/>
  <c r="Y992" i="1" s="1"/>
  <c r="Z992" i="1" s="1"/>
  <c r="AA992" i="1" s="1"/>
  <c r="X990" i="1"/>
  <c r="Y990" i="1" s="1"/>
  <c r="Z990" i="1" s="1"/>
  <c r="AA990" i="1" s="1"/>
  <c r="X988" i="1"/>
  <c r="Y988" i="1" s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8" i="1"/>
  <c r="Y968" i="1" s="1"/>
  <c r="Z968" i="1" s="1"/>
  <c r="AA968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0" i="1"/>
  <c r="Y950" i="1" s="1"/>
  <c r="Z950" i="1" s="1"/>
  <c r="AA950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X932" i="1"/>
  <c r="Y932" i="1" s="1"/>
  <c r="Z932" i="1" s="1"/>
  <c r="AA932" i="1" s="1"/>
  <c r="Y930" i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2" i="1"/>
  <c r="Y922" i="1" s="1"/>
  <c r="Z922" i="1" s="1"/>
  <c r="AA922" i="1" s="1"/>
  <c r="X919" i="1"/>
  <c r="Y919" i="1" s="1"/>
  <c r="Z919" i="1" s="1"/>
  <c r="AA919" i="1" s="1"/>
  <c r="X915" i="1"/>
  <c r="Y915" i="1" s="1"/>
  <c r="Z915" i="1" s="1"/>
  <c r="AA915" i="1" s="1"/>
  <c r="X913" i="1"/>
  <c r="Y913" i="1" s="1"/>
  <c r="Z913" i="1" s="1"/>
  <c r="AA913" i="1" s="1"/>
  <c r="X911" i="1"/>
  <c r="Y911" i="1" s="1"/>
  <c r="Z911" i="1" s="1"/>
  <c r="AA911" i="1" s="1"/>
  <c r="X909" i="1"/>
  <c r="Y909" i="1" s="1"/>
  <c r="X907" i="1"/>
  <c r="Y907" i="1" s="1"/>
  <c r="Z907" i="1" s="1"/>
  <c r="AA907" i="1" s="1"/>
  <c r="X905" i="1"/>
  <c r="Y905" i="1" s="1"/>
  <c r="Z905" i="1" s="1"/>
  <c r="AA905" i="1" s="1"/>
  <c r="X903" i="1"/>
  <c r="Y903" i="1" s="1"/>
  <c r="X901" i="1"/>
  <c r="Y901" i="1" s="1"/>
  <c r="Z901" i="1" s="1"/>
  <c r="AA901" i="1" s="1"/>
  <c r="X899" i="1"/>
  <c r="Y899" i="1" s="1"/>
  <c r="Z899" i="1" s="1"/>
  <c r="AA899" i="1" s="1"/>
  <c r="X896" i="1"/>
  <c r="Y896" i="1" s="1"/>
  <c r="Z896" i="1" s="1"/>
  <c r="AA896" i="1" s="1"/>
  <c r="AA1190" i="1"/>
  <c r="AA1188" i="1"/>
  <c r="AA1186" i="1"/>
  <c r="X1191" i="1"/>
  <c r="Y1191" i="1"/>
  <c r="Z1191" i="1"/>
  <c r="X1189" i="1"/>
  <c r="Y1189" i="1"/>
  <c r="Z1189" i="1"/>
  <c r="X1187" i="1"/>
  <c r="Y1187" i="1" s="1"/>
  <c r="Z1187" i="1" s="1"/>
  <c r="AA1187" i="1" s="1"/>
  <c r="X1185" i="1"/>
  <c r="Y1185" i="1" s="1"/>
  <c r="Z1185" i="1" s="1"/>
  <c r="AA1185" i="1" s="1"/>
  <c r="X1183" i="1"/>
  <c r="Y1183" i="1" s="1"/>
  <c r="Z1183" i="1" s="1"/>
  <c r="AA1183" i="1" s="1"/>
  <c r="X1181" i="1"/>
  <c r="Y1181" i="1" s="1"/>
  <c r="Z1181" i="1" s="1"/>
  <c r="AA1181" i="1" s="1"/>
  <c r="X1179" i="1"/>
  <c r="Y1179" i="1" s="1"/>
  <c r="Z1179" i="1" s="1"/>
  <c r="AA1179" i="1" s="1"/>
  <c r="X1177" i="1"/>
  <c r="X1174" i="1"/>
  <c r="Y1174" i="1" s="1"/>
  <c r="Z1174" i="1" s="1"/>
  <c r="AA1174" i="1" s="1"/>
  <c r="AB1174" i="1" s="1"/>
  <c r="X1172" i="1"/>
  <c r="Y1172" i="1" s="1"/>
  <c r="Z1172" i="1" s="1"/>
  <c r="AA1172" i="1" s="1"/>
  <c r="AB1172" i="1" s="1"/>
  <c r="X1170" i="1"/>
  <c r="Y1170" i="1" s="1"/>
  <c r="Z1170" i="1" s="1"/>
  <c r="AA1170" i="1" s="1"/>
  <c r="X1168" i="1"/>
  <c r="Y1168" i="1" s="1"/>
  <c r="X1165" i="1"/>
  <c r="Y1165" i="1" s="1"/>
  <c r="Z1165" i="1" s="1"/>
  <c r="AA1165" i="1" s="1"/>
  <c r="X1163" i="1"/>
  <c r="Y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 s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 s="1"/>
  <c r="Z1125" i="1" s="1"/>
  <c r="AA1125" i="1" s="1"/>
  <c r="X1123" i="1"/>
  <c r="Y1123" i="1" s="1"/>
  <c r="Z1123" i="1" s="1"/>
  <c r="AA1123" i="1" s="1"/>
  <c r="X1121" i="1"/>
  <c r="Y1121" i="1" s="1"/>
  <c r="Z1121" i="1" s="1"/>
  <c r="AA1121" i="1" s="1"/>
  <c r="X1116" i="1"/>
  <c r="Y1116" i="1" s="1"/>
  <c r="X1114" i="1"/>
  <c r="Y1114" i="1" s="1"/>
  <c r="Z1114" i="1" s="1"/>
  <c r="AA1114" i="1" s="1"/>
  <c r="X1112" i="1"/>
  <c r="Y1112" i="1" s="1"/>
  <c r="X1110" i="1"/>
  <c r="Y1110" i="1" s="1"/>
  <c r="X1108" i="1"/>
  <c r="Y1108" i="1" s="1"/>
  <c r="Z1108" i="1" s="1"/>
  <c r="AA1108" i="1" s="1"/>
  <c r="X1106" i="1"/>
  <c r="Y1106" i="1" s="1"/>
  <c r="X1104" i="1"/>
  <c r="Y1104" i="1" s="1"/>
  <c r="Z1104" i="1" s="1"/>
  <c r="AA1104" i="1" s="1"/>
  <c r="X1102" i="1"/>
  <c r="Y1102" i="1" s="1"/>
  <c r="Z1102" i="1" s="1"/>
  <c r="AA1102" i="1" s="1"/>
  <c r="X1100" i="1"/>
  <c r="Y1100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AA1074" i="1" s="1"/>
  <c r="X1072" i="1"/>
  <c r="Y1072" i="1" s="1"/>
  <c r="Z1072" i="1" s="1"/>
  <c r="AA1072" i="1" s="1"/>
  <c r="X1070" i="1"/>
  <c r="Y1070" i="1" s="1"/>
  <c r="Z1070" i="1" s="1"/>
  <c r="X1068" i="1"/>
  <c r="Y1068" i="1" s="1"/>
  <c r="Z1068" i="1" s="1"/>
  <c r="AA1068" i="1" s="1"/>
  <c r="X1066" i="1"/>
  <c r="Y1066" i="1" s="1"/>
  <c r="Z1066" i="1" s="1"/>
  <c r="AA1066" i="1" s="1"/>
  <c r="X1064" i="1"/>
  <c r="Y1064" i="1" s="1"/>
  <c r="Z1064" i="1" s="1"/>
  <c r="AA1064" i="1" s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4" i="1"/>
  <c r="Y1054" i="1" s="1"/>
  <c r="Z1054" i="1" s="1"/>
  <c r="AA1054" i="1" s="1"/>
  <c r="X1052" i="1"/>
  <c r="Y1052" i="1" s="1"/>
  <c r="Z1052" i="1" s="1"/>
  <c r="AA1052" i="1" s="1"/>
  <c r="X1048" i="1"/>
  <c r="Y1048" i="1" s="1"/>
  <c r="Z1048" i="1" s="1"/>
  <c r="AA1048" i="1" s="1"/>
  <c r="X1046" i="1"/>
  <c r="Y1046" i="1" s="1"/>
  <c r="Z1046" i="1" s="1"/>
  <c r="AA1046" i="1" s="1"/>
  <c r="X1044" i="1"/>
  <c r="Y1044" i="1" s="1"/>
  <c r="Z1044" i="1" s="1"/>
  <c r="AA1044" i="1" s="1"/>
  <c r="Y1042" i="1"/>
  <c r="X1042" i="1"/>
  <c r="AA1042" i="1"/>
  <c r="Z1042" i="1"/>
  <c r="X1040" i="1"/>
  <c r="Y1040" i="1" s="1"/>
  <c r="Z1040" i="1" s="1"/>
  <c r="AA1040" i="1" s="1"/>
  <c r="X1038" i="1"/>
  <c r="Y1038" i="1" s="1"/>
  <c r="X1036" i="1"/>
  <c r="Y1036" i="1" s="1"/>
  <c r="Z1036" i="1" s="1"/>
  <c r="AA1036" i="1" s="1"/>
  <c r="X1034" i="1"/>
  <c r="Y1034" i="1" s="1"/>
  <c r="Z1034" i="1" s="1"/>
  <c r="AA1034" i="1" s="1"/>
  <c r="X1032" i="1"/>
  <c r="X1030" i="1"/>
  <c r="Y1030" i="1" s="1"/>
  <c r="Z1030" i="1" s="1"/>
  <c r="AA1030" i="1" s="1"/>
  <c r="X1028" i="1"/>
  <c r="Y1028" i="1" s="1"/>
  <c r="X1026" i="1"/>
  <c r="X1024" i="1"/>
  <c r="Y1024" i="1" s="1"/>
  <c r="Z1024" i="1" s="1"/>
  <c r="AA1024" i="1" s="1"/>
  <c r="X1022" i="1"/>
  <c r="Y1022" i="1" s="1"/>
  <c r="Z1022" i="1" s="1"/>
  <c r="AA1022" i="1" s="1"/>
  <c r="X1020" i="1"/>
  <c r="Y1020" i="1" s="1"/>
  <c r="Z1020" i="1" s="1"/>
  <c r="AA1020" i="1" s="1"/>
  <c r="X1018" i="1"/>
  <c r="Y1018" i="1" s="1"/>
  <c r="Z1018" i="1" s="1"/>
  <c r="AA1018" i="1" s="1"/>
  <c r="X1016" i="1"/>
  <c r="Y1016" i="1" s="1"/>
  <c r="X1014" i="1"/>
  <c r="Y1014" i="1" s="1"/>
  <c r="Z1014" i="1" s="1"/>
  <c r="AA1014" i="1" s="1"/>
  <c r="X1012" i="1"/>
  <c r="Y1012" i="1" s="1"/>
  <c r="X1010" i="1"/>
  <c r="Y1010" i="1" s="1"/>
  <c r="X1008" i="1"/>
  <c r="Y1008" i="1" s="1"/>
  <c r="X1006" i="1"/>
  <c r="Y1006" i="1" s="1"/>
  <c r="Z1006" i="1" s="1"/>
  <c r="AA1006" i="1" s="1"/>
  <c r="X1004" i="1"/>
  <c r="Y1004" i="1" s="1"/>
  <c r="Z1004" i="1" s="1"/>
  <c r="AA1004" i="1" s="1"/>
  <c r="X1002" i="1"/>
  <c r="Y1002" i="1" s="1"/>
  <c r="Z1002" i="1" s="1"/>
  <c r="AA1002" i="1" s="1"/>
  <c r="X998" i="1"/>
  <c r="Y998" i="1" s="1"/>
  <c r="Z998" i="1" s="1"/>
  <c r="AA998" i="1" s="1"/>
  <c r="X993" i="1"/>
  <c r="Y993" i="1" s="1"/>
  <c r="Z993" i="1" s="1"/>
  <c r="AA993" i="1" s="1"/>
  <c r="X991" i="1"/>
  <c r="Y991" i="1" s="1"/>
  <c r="X989" i="1"/>
  <c r="Y989" i="1" s="1"/>
  <c r="Z989" i="1" s="1"/>
  <c r="AA989" i="1" s="1"/>
  <c r="X987" i="1"/>
  <c r="Y987" i="1" s="1"/>
  <c r="Z987" i="1" s="1"/>
  <c r="AA987" i="1" s="1"/>
  <c r="X985" i="1"/>
  <c r="Y985" i="1" s="1"/>
  <c r="Z985" i="1" s="1"/>
  <c r="AA985" i="1" s="1"/>
  <c r="X983" i="1"/>
  <c r="Y983" i="1" s="1"/>
  <c r="X981" i="1"/>
  <c r="Y981" i="1" s="1"/>
  <c r="Z981" i="1" s="1"/>
  <c r="AA981" i="1" s="1"/>
  <c r="X979" i="1"/>
  <c r="Y979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Z971" i="1" s="1"/>
  <c r="AA971" i="1" s="1"/>
  <c r="X969" i="1"/>
  <c r="Y969" i="1" s="1"/>
  <c r="Z969" i="1" s="1"/>
  <c r="AA969" i="1" s="1"/>
  <c r="X967" i="1"/>
  <c r="Y967" i="1" s="1"/>
  <c r="X963" i="1"/>
  <c r="Y963" i="1" s="1"/>
  <c r="Z963" i="1" s="1"/>
  <c r="AA963" i="1" s="1"/>
  <c r="X961" i="1"/>
  <c r="Y961" i="1" s="1"/>
  <c r="Z961" i="1" s="1"/>
  <c r="AA961" i="1" s="1"/>
  <c r="X957" i="1"/>
  <c r="Y957" i="1" s="1"/>
  <c r="Z957" i="1" s="1"/>
  <c r="AA957" i="1" s="1"/>
  <c r="X953" i="1"/>
  <c r="Y953" i="1" s="1"/>
  <c r="Z953" i="1" s="1"/>
  <c r="AA953" i="1" s="1"/>
  <c r="X952" i="1"/>
  <c r="Y952" i="1" s="1"/>
  <c r="X951" i="1"/>
  <c r="Y951" i="1" s="1"/>
  <c r="Z951" i="1" s="1"/>
  <c r="AA951" i="1" s="1"/>
  <c r="X949" i="1"/>
  <c r="Y949" i="1" s="1"/>
  <c r="X947" i="1"/>
  <c r="Y947" i="1" s="1"/>
  <c r="Z947" i="1" s="1"/>
  <c r="AA947" i="1" s="1"/>
  <c r="X945" i="1"/>
  <c r="Y945" i="1" s="1"/>
  <c r="Z945" i="1" s="1"/>
  <c r="AA945" i="1" s="1"/>
  <c r="X943" i="1"/>
  <c r="Y943" i="1" s="1"/>
  <c r="X941" i="1"/>
  <c r="Y941" i="1" s="1"/>
  <c r="Z941" i="1" s="1"/>
  <c r="AA941" i="1" s="1"/>
  <c r="X939" i="1"/>
  <c r="Y939" i="1" s="1"/>
  <c r="X937" i="1"/>
  <c r="Y937" i="1" s="1"/>
  <c r="X935" i="1"/>
  <c r="Y935" i="1" s="1"/>
  <c r="X933" i="1"/>
  <c r="Y933" i="1" s="1"/>
  <c r="X931" i="1"/>
  <c r="Y931" i="1" s="1"/>
  <c r="X925" i="1"/>
  <c r="Y925" i="1" s="1"/>
  <c r="Z925" i="1" s="1"/>
  <c r="AA925" i="1" s="1"/>
  <c r="X923" i="1"/>
  <c r="Y923" i="1" s="1"/>
  <c r="X920" i="1"/>
  <c r="Y920" i="1" s="1"/>
  <c r="Z920" i="1" s="1"/>
  <c r="AA920" i="1" s="1"/>
  <c r="X918" i="1"/>
  <c r="Y918" i="1" s="1"/>
  <c r="X916" i="1"/>
  <c r="Y916" i="1" s="1"/>
  <c r="Z916" i="1" s="1"/>
  <c r="AA916" i="1" s="1"/>
  <c r="X914" i="1"/>
  <c r="Y914" i="1" s="1"/>
  <c r="Z914" i="1" s="1"/>
  <c r="AA914" i="1" s="1"/>
  <c r="X912" i="1"/>
  <c r="Y912" i="1" s="1"/>
  <c r="X910" i="1"/>
  <c r="Y910" i="1" s="1"/>
  <c r="X908" i="1"/>
  <c r="Y908" i="1" s="1"/>
  <c r="Z908" i="1" s="1"/>
  <c r="AA908" i="1" s="1"/>
  <c r="X906" i="1"/>
  <c r="Y906" i="1" s="1"/>
  <c r="X904" i="1"/>
  <c r="Y904" i="1" s="1"/>
  <c r="X902" i="1"/>
  <c r="Y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AA1191" i="1"/>
  <c r="AA1189" i="1"/>
  <c r="AN1106" i="1" l="1"/>
  <c r="AN1118" i="1"/>
  <c r="AN1126" i="1"/>
  <c r="AM1132" i="1"/>
  <c r="AM956" i="1"/>
  <c r="AN1085" i="1"/>
  <c r="AN1020" i="1"/>
  <c r="AN1122" i="1"/>
  <c r="AN1130" i="1"/>
  <c r="AN1146" i="1"/>
  <c r="AN954" i="1"/>
  <c r="Y1171" i="1"/>
  <c r="Z1171" i="1" s="1"/>
  <c r="AA1171" i="1" s="1"/>
  <c r="Z1184" i="1"/>
  <c r="AA1184" i="1" s="1"/>
  <c r="AM1115" i="1"/>
  <c r="AN1030" i="1"/>
  <c r="AN1084" i="1"/>
  <c r="AM1134" i="1"/>
  <c r="AN1158" i="1"/>
  <c r="AM1164" i="1"/>
  <c r="AN1169" i="1"/>
  <c r="AM1170" i="1"/>
  <c r="Z1091" i="1"/>
  <c r="AA1091" i="1" s="1"/>
  <c r="AN1088" i="1"/>
  <c r="AN1098" i="1"/>
  <c r="AM1038" i="1"/>
  <c r="AN1006" i="1"/>
  <c r="AN1180" i="1"/>
  <c r="AN1187" i="1"/>
  <c r="AM1160" i="1"/>
  <c r="Z1069" i="1"/>
  <c r="AA1069" i="1" s="1"/>
  <c r="Y1099" i="1"/>
  <c r="Z1099" i="1" s="1"/>
  <c r="AA1099" i="1" s="1"/>
  <c r="Z1134" i="1"/>
  <c r="AA1134" i="1" s="1"/>
  <c r="AN1061" i="1"/>
  <c r="AN1142" i="1"/>
  <c r="AM1148" i="1"/>
  <c r="Z1158" i="1"/>
  <c r="AA1158" i="1" s="1"/>
  <c r="Y1119" i="1"/>
  <c r="Z1119" i="1" s="1"/>
  <c r="AA1119" i="1" s="1"/>
  <c r="AM1154" i="1"/>
  <c r="Z1182" i="1"/>
  <c r="AA1182" i="1" s="1"/>
  <c r="AN1100" i="1"/>
  <c r="Y1142" i="1"/>
  <c r="Z1142" i="1" s="1"/>
  <c r="AA1142" i="1" s="1"/>
  <c r="Z904" i="1"/>
  <c r="AA904" i="1" s="1"/>
  <c r="Z935" i="1"/>
  <c r="AA935" i="1" s="1"/>
  <c r="Z1038" i="1"/>
  <c r="AA1038" i="1" s="1"/>
  <c r="Z994" i="1"/>
  <c r="AA994" i="1" s="1"/>
  <c r="Z996" i="1"/>
  <c r="AA996" i="1" s="1"/>
  <c r="Z1009" i="1"/>
  <c r="AA1009" i="1" s="1"/>
  <c r="Y1111" i="1"/>
  <c r="Z1111" i="1" s="1"/>
  <c r="AA1111" i="1" s="1"/>
  <c r="Z1132" i="1"/>
  <c r="AA1132" i="1" s="1"/>
  <c r="Y1144" i="1"/>
  <c r="Z1144" i="1" s="1"/>
  <c r="AA1144" i="1" s="1"/>
  <c r="Y1156" i="1"/>
  <c r="Z1156" i="1" s="1"/>
  <c r="AA1156" i="1" s="1"/>
  <c r="AM1069" i="1"/>
  <c r="AN1069" i="1"/>
  <c r="AM1119" i="1"/>
  <c r="AN1119" i="1"/>
  <c r="AM947" i="1"/>
  <c r="AM913" i="1"/>
  <c r="AN913" i="1"/>
  <c r="AM958" i="1"/>
  <c r="AN958" i="1"/>
  <c r="AM1045" i="1"/>
  <c r="AN1045" i="1"/>
  <c r="AM1111" i="1"/>
  <c r="AN1111" i="1"/>
  <c r="AN1105" i="1"/>
  <c r="AM1009" i="1"/>
  <c r="AN1009" i="1"/>
  <c r="AM1099" i="1"/>
  <c r="AN1099" i="1"/>
  <c r="AM1123" i="1"/>
  <c r="AN1123" i="1"/>
  <c r="AM1153" i="1"/>
  <c r="AN1153" i="1"/>
  <c r="AM1004" i="1"/>
  <c r="AM1079" i="1"/>
  <c r="AN1079" i="1"/>
  <c r="AN1121" i="1"/>
  <c r="AM1121" i="1"/>
  <c r="AN1143" i="1"/>
  <c r="AM1143" i="1"/>
  <c r="AM1179" i="1"/>
  <c r="AM1185" i="1"/>
  <c r="Z1180" i="1"/>
  <c r="AA1180" i="1" s="1"/>
  <c r="AB1180" i="1" s="1"/>
  <c r="Z1178" i="1"/>
  <c r="AA1178" i="1" s="1"/>
  <c r="AB1178" i="1" s="1"/>
  <c r="AN1120" i="1"/>
  <c r="Y1176" i="1"/>
  <c r="Z1176" i="1" s="1"/>
  <c r="AA1176" i="1" s="1"/>
  <c r="AB1176" i="1" s="1"/>
  <c r="Y1177" i="1"/>
  <c r="Z1177" i="1" s="1"/>
  <c r="AA1177" i="1" s="1"/>
  <c r="AB1177" i="1" s="1"/>
  <c r="AM1177" i="1"/>
  <c r="AM1174" i="1"/>
  <c r="Y1173" i="1"/>
  <c r="Z1173" i="1" s="1"/>
  <c r="AA1173" i="1" s="1"/>
  <c r="AB1173" i="1" s="1"/>
  <c r="AN1172" i="1"/>
  <c r="Z1166" i="1"/>
  <c r="AA1166" i="1" s="1"/>
  <c r="AM949" i="1"/>
  <c r="Z1122" i="1"/>
  <c r="AA1122" i="1" s="1"/>
  <c r="Y1154" i="1"/>
  <c r="Z1154" i="1" s="1"/>
  <c r="AA1154" i="1" s="1"/>
  <c r="AM1062" i="1"/>
  <c r="AN1089" i="1"/>
  <c r="AN1128" i="1"/>
  <c r="AN1138" i="1"/>
  <c r="AM1152" i="1"/>
  <c r="Z1169" i="1"/>
  <c r="AA1169" i="1" s="1"/>
  <c r="Y1164" i="1"/>
  <c r="Z1164" i="1" s="1"/>
  <c r="AA1164" i="1" s="1"/>
  <c r="Z1162" i="1"/>
  <c r="AA1162" i="1" s="1"/>
  <c r="Z1168" i="1"/>
  <c r="AA1168" i="1" s="1"/>
  <c r="AM1168" i="1"/>
  <c r="Z1163" i="1"/>
  <c r="AA1163" i="1" s="1"/>
  <c r="AM1165" i="1"/>
  <c r="AN1165" i="1"/>
  <c r="AN1163" i="1"/>
  <c r="Z1160" i="1"/>
  <c r="AA1160" i="1" s="1"/>
  <c r="AM1159" i="1"/>
  <c r="AN1159" i="1"/>
  <c r="Z1146" i="1"/>
  <c r="AA1146" i="1" s="1"/>
  <c r="AN901" i="1"/>
  <c r="AN1073" i="1"/>
  <c r="AN1086" i="1"/>
  <c r="AN1097" i="1"/>
  <c r="AM1068" i="1"/>
  <c r="AM1124" i="1"/>
  <c r="AM1136" i="1"/>
  <c r="AN1140" i="1"/>
  <c r="AM1144" i="1"/>
  <c r="AN1145" i="1"/>
  <c r="Z1150" i="1"/>
  <c r="AA1150" i="1" s="1"/>
  <c r="Y1120" i="1"/>
  <c r="Z1120" i="1" s="1"/>
  <c r="AA1120" i="1" s="1"/>
  <c r="Y1140" i="1"/>
  <c r="Z1140" i="1" s="1"/>
  <c r="AA1140" i="1" s="1"/>
  <c r="AM1157" i="1"/>
  <c r="AM1155" i="1"/>
  <c r="AN1155" i="1"/>
  <c r="Y1148" i="1"/>
  <c r="Z1148" i="1" s="1"/>
  <c r="AA1148" i="1" s="1"/>
  <c r="Z1152" i="1"/>
  <c r="AA1152" i="1" s="1"/>
  <c r="AN1150" i="1"/>
  <c r="AM1147" i="1"/>
  <c r="AN1147" i="1"/>
  <c r="AM1151" i="1"/>
  <c r="AN1151" i="1"/>
  <c r="Y1130" i="1"/>
  <c r="Z1130" i="1" s="1"/>
  <c r="AA1130" i="1" s="1"/>
  <c r="Z1124" i="1"/>
  <c r="AA1124" i="1" s="1"/>
  <c r="Y1136" i="1"/>
  <c r="Z1136" i="1" s="1"/>
  <c r="AA1136" i="1" s="1"/>
  <c r="AN907" i="1"/>
  <c r="AN948" i="1"/>
  <c r="AN1149" i="1"/>
  <c r="AM1149" i="1"/>
  <c r="Y1138" i="1"/>
  <c r="Z1138" i="1" s="1"/>
  <c r="AA1138" i="1" s="1"/>
  <c r="AN1141" i="1"/>
  <c r="AN1137" i="1"/>
  <c r="AN1135" i="1"/>
  <c r="AM1133" i="1"/>
  <c r="AN1133" i="1"/>
  <c r="AM1131" i="1"/>
  <c r="AN1129" i="1"/>
  <c r="Y1128" i="1"/>
  <c r="Z1128" i="1" s="1"/>
  <c r="AA1128" i="1" s="1"/>
  <c r="Y1126" i="1"/>
  <c r="Z1126" i="1" s="1"/>
  <c r="AA1126" i="1" s="1"/>
  <c r="AM1125" i="1"/>
  <c r="AN1127" i="1"/>
  <c r="AN959" i="1"/>
  <c r="AN1082" i="1"/>
  <c r="AN922" i="1"/>
  <c r="AN911" i="1"/>
  <c r="AN924" i="1"/>
  <c r="AM908" i="1"/>
  <c r="AN915" i="1"/>
  <c r="AM898" i="1"/>
  <c r="Z1095" i="1"/>
  <c r="AA1095" i="1" s="1"/>
  <c r="Z1115" i="1"/>
  <c r="AA1115" i="1" s="1"/>
  <c r="AN899" i="1"/>
  <c r="AN906" i="1"/>
  <c r="AN909" i="1"/>
  <c r="AN919" i="1"/>
  <c r="AN921" i="1"/>
  <c r="AN992" i="1"/>
  <c r="AM929" i="1"/>
  <c r="AN1028" i="1"/>
  <c r="AM1040" i="1"/>
  <c r="AM1035" i="1"/>
  <c r="AM1063" i="1"/>
  <c r="AN1063" i="1"/>
  <c r="AM1067" i="1"/>
  <c r="AN1067" i="1"/>
  <c r="AM1075" i="1"/>
  <c r="AN1075" i="1"/>
  <c r="Z1083" i="1"/>
  <c r="AA1083" i="1" s="1"/>
  <c r="Y1113" i="1"/>
  <c r="Z1113" i="1" s="1"/>
  <c r="AA1113" i="1" s="1"/>
  <c r="AN918" i="1"/>
  <c r="AM952" i="1"/>
  <c r="AN940" i="1"/>
  <c r="AN1024" i="1"/>
  <c r="AN1103" i="1"/>
  <c r="AM1065" i="1"/>
  <c r="AN1065" i="1"/>
  <c r="AN1077" i="1"/>
  <c r="AM1077" i="1"/>
  <c r="AM1107" i="1"/>
  <c r="AN1107" i="1"/>
  <c r="AN1066" i="1"/>
  <c r="AM1108" i="1"/>
  <c r="AM1078" i="1"/>
  <c r="Y1117" i="1"/>
  <c r="Z1117" i="1" s="1"/>
  <c r="AA1117" i="1" s="1"/>
  <c r="AN1117" i="1"/>
  <c r="AM1117" i="1"/>
  <c r="Z1116" i="1"/>
  <c r="AA1116" i="1" s="1"/>
  <c r="AM1116" i="1"/>
  <c r="AN1116" i="1"/>
  <c r="AM1114" i="1"/>
  <c r="AN1114" i="1"/>
  <c r="AM1113" i="1"/>
  <c r="Z1112" i="1"/>
  <c r="AA1112" i="1" s="1"/>
  <c r="AM1112" i="1"/>
  <c r="AN1112" i="1"/>
  <c r="Z1110" i="1"/>
  <c r="AA1110" i="1" s="1"/>
  <c r="AN1110" i="1"/>
  <c r="AM1110" i="1"/>
  <c r="Y1109" i="1"/>
  <c r="Z1109" i="1" s="1"/>
  <c r="AA1109" i="1" s="1"/>
  <c r="AM1109" i="1"/>
  <c r="AN1109" i="1"/>
  <c r="Z1107" i="1"/>
  <c r="AA1107" i="1" s="1"/>
  <c r="Z1106" i="1"/>
  <c r="AA1106" i="1" s="1"/>
  <c r="Y1105" i="1"/>
  <c r="Z1105" i="1" s="1"/>
  <c r="AA1105" i="1" s="1"/>
  <c r="AM1104" i="1"/>
  <c r="AN1104" i="1"/>
  <c r="Y1103" i="1"/>
  <c r="Z1103" i="1" s="1"/>
  <c r="AA1103" i="1" s="1"/>
  <c r="AM1102" i="1"/>
  <c r="AN1102" i="1"/>
  <c r="Y1101" i="1"/>
  <c r="Z1101" i="1" s="1"/>
  <c r="AA1101" i="1" s="1"/>
  <c r="AN1101" i="1"/>
  <c r="AM1101" i="1"/>
  <c r="Z1100" i="1"/>
  <c r="AA1100" i="1" s="1"/>
  <c r="AN1093" i="1"/>
  <c r="Z1098" i="1"/>
  <c r="AA1098" i="1" s="1"/>
  <c r="Z1097" i="1"/>
  <c r="AA1097" i="1" s="1"/>
  <c r="Z1096" i="1"/>
  <c r="AA1096" i="1" s="1"/>
  <c r="AM1095" i="1"/>
  <c r="AN1095" i="1"/>
  <c r="AM1094" i="1"/>
  <c r="AN1094" i="1"/>
  <c r="Y1093" i="1"/>
  <c r="Z1093" i="1" s="1"/>
  <c r="AA1093" i="1" s="1"/>
  <c r="Z1092" i="1"/>
  <c r="AA1092" i="1" s="1"/>
  <c r="AM1092" i="1"/>
  <c r="AN1092" i="1"/>
  <c r="AN1090" i="1"/>
  <c r="Y1089" i="1"/>
  <c r="Z1089" i="1" s="1"/>
  <c r="AA1089" i="1" s="1"/>
  <c r="Z1088" i="1"/>
  <c r="AA1088" i="1" s="1"/>
  <c r="AN1087" i="1"/>
  <c r="Y1085" i="1"/>
  <c r="Z1085" i="1" s="1"/>
  <c r="AA1085" i="1" s="1"/>
  <c r="AM1083" i="1"/>
  <c r="AN1083" i="1"/>
  <c r="Z1081" i="1"/>
  <c r="AA1081" i="1" s="1"/>
  <c r="AM1081" i="1"/>
  <c r="AN1081" i="1"/>
  <c r="AM1080" i="1"/>
  <c r="Z1077" i="1"/>
  <c r="AA1077" i="1" s="1"/>
  <c r="Y1073" i="1"/>
  <c r="Z1073" i="1" s="1"/>
  <c r="AA1073" i="1" s="1"/>
  <c r="AM1071" i="1"/>
  <c r="AN1071" i="1"/>
  <c r="AM1070" i="1"/>
  <c r="AN1070" i="1"/>
  <c r="AA1070" i="1"/>
  <c r="Y1065" i="1"/>
  <c r="Z1065" i="1" s="1"/>
  <c r="AA1065" i="1" s="1"/>
  <c r="Z1061" i="1"/>
  <c r="AA1061" i="1" s="1"/>
  <c r="AM1059" i="1"/>
  <c r="AN1059" i="1"/>
  <c r="AM1058" i="1"/>
  <c r="Z1057" i="1"/>
  <c r="AA1057" i="1" s="1"/>
  <c r="AM1057" i="1"/>
  <c r="AN1057" i="1"/>
  <c r="AN1056" i="1"/>
  <c r="AM1056" i="1"/>
  <c r="AM1055" i="1"/>
  <c r="AN1055" i="1"/>
  <c r="AN1054" i="1"/>
  <c r="AM1054" i="1"/>
  <c r="Z1053" i="1"/>
  <c r="AA1053" i="1" s="1"/>
  <c r="AM1053" i="1"/>
  <c r="AN1053" i="1"/>
  <c r="AN1052" i="1"/>
  <c r="AM1052" i="1"/>
  <c r="AM1050" i="1"/>
  <c r="AN1050" i="1"/>
  <c r="AM1051" i="1"/>
  <c r="AM1041" i="1"/>
  <c r="AN1041" i="1"/>
  <c r="AN1046" i="1"/>
  <c r="AM1046" i="1"/>
  <c r="AM1012" i="1"/>
  <c r="AN1012" i="1"/>
  <c r="AM1016" i="1"/>
  <c r="AN1016" i="1"/>
  <c r="AM1036" i="1"/>
  <c r="AN1036" i="1"/>
  <c r="AM1013" i="1"/>
  <c r="AM1017" i="1"/>
  <c r="AN1021" i="1"/>
  <c r="AM1025" i="1"/>
  <c r="AM1029" i="1"/>
  <c r="AN903" i="1"/>
  <c r="AN912" i="1"/>
  <c r="AN916" i="1"/>
  <c r="AN928" i="1"/>
  <c r="AN939" i="1"/>
  <c r="AN950" i="1"/>
  <c r="AM973" i="1"/>
  <c r="AN986" i="1"/>
  <c r="AN996" i="1"/>
  <c r="AM927" i="1"/>
  <c r="AN1008" i="1"/>
  <c r="AN1022" i="1"/>
  <c r="AN1026" i="1"/>
  <c r="AN1032" i="1"/>
  <c r="AN1047" i="1"/>
  <c r="AN1048" i="1"/>
  <c r="AN1010" i="1"/>
  <c r="AM1010" i="1"/>
  <c r="AN1031" i="1"/>
  <c r="AM1031" i="1"/>
  <c r="AM1039" i="1"/>
  <c r="AN1039" i="1"/>
  <c r="AM1014" i="1"/>
  <c r="AN1014" i="1"/>
  <c r="AM1018" i="1"/>
  <c r="AN1018" i="1"/>
  <c r="AM1034" i="1"/>
  <c r="AN1034" i="1"/>
  <c r="AM1015" i="1"/>
  <c r="AM1019" i="1"/>
  <c r="AM1023" i="1"/>
  <c r="AM1027" i="1"/>
  <c r="AM1033" i="1"/>
  <c r="AM1037" i="1"/>
  <c r="AN1043" i="1"/>
  <c r="AM1043" i="1"/>
  <c r="AN1011" i="1"/>
  <c r="Y1032" i="1"/>
  <c r="Z1032" i="1" s="1"/>
  <c r="AA1032" i="1" s="1"/>
  <c r="Z1028" i="1"/>
  <c r="AA1028" i="1" s="1"/>
  <c r="Y1026" i="1"/>
  <c r="Z1026" i="1" s="1"/>
  <c r="AA1026" i="1" s="1"/>
  <c r="Z1016" i="1"/>
  <c r="AA1016" i="1" s="1"/>
  <c r="Z1012" i="1"/>
  <c r="AA1012" i="1" s="1"/>
  <c r="Z1010" i="1"/>
  <c r="AA1010" i="1" s="1"/>
  <c r="Z1008" i="1"/>
  <c r="AA1008" i="1" s="1"/>
  <c r="AN1007" i="1"/>
  <c r="AM1007" i="1"/>
  <c r="X997" i="1"/>
  <c r="Y997" i="1" s="1"/>
  <c r="AN905" i="1"/>
  <c r="AN914" i="1"/>
  <c r="AN923" i="1"/>
  <c r="AM910" i="1"/>
  <c r="AN937" i="1"/>
  <c r="AN963" i="1"/>
  <c r="AM970" i="1"/>
  <c r="AM979" i="1"/>
  <c r="AN979" i="1"/>
  <c r="AN968" i="1"/>
  <c r="AM1002" i="1"/>
  <c r="AN1002" i="1"/>
  <c r="AM936" i="1"/>
  <c r="AN977" i="1"/>
  <c r="AM977" i="1"/>
  <c r="AM1000" i="1"/>
  <c r="AN1000" i="1"/>
  <c r="AM998" i="1"/>
  <c r="AN998" i="1"/>
  <c r="Z995" i="1"/>
  <c r="AA995" i="1" s="1"/>
  <c r="AN993" i="1"/>
  <c r="AM993" i="1"/>
  <c r="Z991" i="1"/>
  <c r="AA991" i="1" s="1"/>
  <c r="AM990" i="1"/>
  <c r="AN990" i="1"/>
  <c r="AM989" i="1"/>
  <c r="AN989" i="1"/>
  <c r="AM988" i="1"/>
  <c r="AN988" i="1"/>
  <c r="AM991" i="1"/>
  <c r="AN991" i="1"/>
  <c r="AM987" i="1"/>
  <c r="Z983" i="1"/>
  <c r="AA983" i="1" s="1"/>
  <c r="AM983" i="1"/>
  <c r="AN983" i="1"/>
  <c r="AN982" i="1"/>
  <c r="AM982" i="1"/>
  <c r="AM981" i="1"/>
  <c r="AN981" i="1"/>
  <c r="AN980" i="1"/>
  <c r="AM980" i="1"/>
  <c r="Z979" i="1"/>
  <c r="AA979" i="1" s="1"/>
  <c r="AN978" i="1"/>
  <c r="AM975" i="1"/>
  <c r="AM974" i="1"/>
  <c r="AM972" i="1"/>
  <c r="AM971" i="1"/>
  <c r="AM969" i="1"/>
  <c r="AN969" i="1"/>
  <c r="Z967" i="1"/>
  <c r="AA967" i="1" s="1"/>
  <c r="AM967" i="1"/>
  <c r="AN967" i="1"/>
  <c r="Z965" i="1"/>
  <c r="AA965" i="1" s="1"/>
  <c r="AM962" i="1"/>
  <c r="AN961" i="1"/>
  <c r="AM960" i="1"/>
  <c r="Z959" i="1"/>
  <c r="AA959" i="1" s="1"/>
  <c r="AN957" i="1"/>
  <c r="AM957" i="1"/>
  <c r="Z955" i="1"/>
  <c r="AA955" i="1" s="1"/>
  <c r="AN953" i="1"/>
  <c r="AM953" i="1"/>
  <c r="Z952" i="1"/>
  <c r="AA952" i="1" s="1"/>
  <c r="Z949" i="1"/>
  <c r="AA949" i="1" s="1"/>
  <c r="AN946" i="1"/>
  <c r="AM946" i="1"/>
  <c r="AM945" i="1"/>
  <c r="AN945" i="1"/>
  <c r="AN944" i="1"/>
  <c r="AM944" i="1"/>
  <c r="Z943" i="1"/>
  <c r="AA943" i="1" s="1"/>
  <c r="AM943" i="1"/>
  <c r="AN943" i="1"/>
  <c r="AN942" i="1"/>
  <c r="AM942" i="1"/>
  <c r="AM941" i="1"/>
  <c r="AN941" i="1"/>
  <c r="Z939" i="1"/>
  <c r="AA939" i="1" s="1"/>
  <c r="AM938" i="1"/>
  <c r="Z937" i="1"/>
  <c r="AA937" i="1" s="1"/>
  <c r="AM934" i="1"/>
  <c r="AN934" i="1"/>
  <c r="Z933" i="1"/>
  <c r="AA933" i="1" s="1"/>
  <c r="AN933" i="1"/>
  <c r="AM933" i="1"/>
  <c r="AM932" i="1"/>
  <c r="AN932" i="1"/>
  <c r="Z931" i="1"/>
  <c r="AA931" i="1" s="1"/>
  <c r="AN931" i="1"/>
  <c r="AM931" i="1"/>
  <c r="AN930" i="1"/>
  <c r="Z927" i="1"/>
  <c r="AA927" i="1" s="1"/>
  <c r="AM926" i="1"/>
  <c r="AN926" i="1"/>
  <c r="AN920" i="1"/>
  <c r="Y921" i="1"/>
  <c r="Z921" i="1" s="1"/>
  <c r="AA921" i="1" s="1"/>
  <c r="AN897" i="1"/>
  <c r="AN902" i="1"/>
  <c r="Z923" i="1"/>
  <c r="AA923" i="1" s="1"/>
  <c r="Z918" i="1"/>
  <c r="AA918" i="1" s="1"/>
  <c r="Z912" i="1"/>
  <c r="AA912" i="1" s="1"/>
  <c r="Z910" i="1"/>
  <c r="AA910" i="1" s="1"/>
  <c r="Z909" i="1"/>
  <c r="AA909" i="1" s="1"/>
  <c r="Z906" i="1"/>
  <c r="AA906" i="1" s="1"/>
  <c r="AN900" i="1"/>
  <c r="Z903" i="1"/>
  <c r="AA903" i="1" s="1"/>
  <c r="Z902" i="1"/>
  <c r="AA902" i="1" s="1"/>
  <c r="AN896" i="1"/>
  <c r="AM896" i="1"/>
  <c r="Z895" i="1"/>
  <c r="AA895" i="1" s="1"/>
  <c r="AM895" i="1"/>
  <c r="AN895" i="1"/>
  <c r="Z997" i="1" l="1"/>
  <c r="AA997" i="1" s="1"/>
  <c r="AF893" i="1" l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 s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AN875" i="1" s="1"/>
  <c r="W875" i="1"/>
  <c r="X875" i="1" s="1"/>
  <c r="AE876" i="1"/>
  <c r="W876" i="1"/>
  <c r="X876" i="1" s="1"/>
  <c r="AO893" i="1"/>
  <c r="AP893" i="1" s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6" i="1"/>
  <c r="AO875" i="1"/>
  <c r="AP875" i="1" s="1"/>
  <c r="AM876" i="1"/>
  <c r="AE849" i="1"/>
  <c r="AM849" i="1" s="1"/>
  <c r="X849" i="1"/>
  <c r="Y849" i="1" s="1"/>
  <c r="Z849" i="1" s="1"/>
  <c r="AA849" i="1" s="1"/>
  <c r="AM875" i="1" l="1"/>
  <c r="AN893" i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C685" i="1" s="1"/>
  <c r="B686" i="1"/>
  <c r="C686" i="1" s="1"/>
  <c r="B688" i="1"/>
  <c r="B689" i="1"/>
  <c r="C689" i="1" s="1"/>
  <c r="B690" i="1"/>
  <c r="C690" i="1" s="1"/>
  <c r="C688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O686" i="1" s="1"/>
  <c r="AP686" i="1" s="1"/>
  <c r="AL687" i="1"/>
  <c r="AO687" i="1" s="1"/>
  <c r="AP687" i="1" s="1"/>
  <c r="AL688" i="1"/>
  <c r="AL689" i="1"/>
  <c r="AL690" i="1"/>
  <c r="AM690" i="1" s="1"/>
  <c r="AO685" i="1"/>
  <c r="AP685" i="1" s="1"/>
  <c r="AO688" i="1"/>
  <c r="AP688" i="1" s="1"/>
  <c r="AO689" i="1"/>
  <c r="AP689" i="1" s="1"/>
  <c r="AO690" i="1" l="1"/>
  <c r="AP690" i="1" s="1"/>
  <c r="AN690" i="1"/>
  <c r="AE688" i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 l="1"/>
  <c r="AM688" i="1"/>
  <c r="X685" i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C694" i="1" s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C720" i="1" s="1"/>
  <c r="B722" i="1"/>
  <c r="C722" i="1" s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C752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C790" i="1" s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704" i="1"/>
  <c r="C716" i="1"/>
  <c r="C740" i="1"/>
  <c r="C764" i="1"/>
  <c r="C798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O639" i="1" s="1"/>
  <c r="AP639" i="1" s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O663" i="1" s="1"/>
  <c r="AP663" i="1" s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O675" i="1" s="1"/>
  <c r="AP675" i="1" s="1"/>
  <c r="AL676" i="1"/>
  <c r="AL677" i="1"/>
  <c r="AO677" i="1" s="1"/>
  <c r="AP677" i="1" s="1"/>
  <c r="AL678" i="1"/>
  <c r="AL679" i="1"/>
  <c r="AO679" i="1" s="1"/>
  <c r="AP679" i="1" s="1"/>
  <c r="AL680" i="1"/>
  <c r="AL681" i="1"/>
  <c r="AO681" i="1" s="1"/>
  <c r="AP681" i="1" s="1"/>
  <c r="AL682" i="1"/>
  <c r="AO682" i="1" s="1"/>
  <c r="AP682" i="1" s="1"/>
  <c r="AL683" i="1"/>
  <c r="AO683" i="1" s="1"/>
  <c r="AP683" i="1" s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O705" i="1" s="1"/>
  <c r="AP705" i="1" s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O719" i="1" s="1"/>
  <c r="AP719" i="1" s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O732" i="1" s="1"/>
  <c r="AP732" i="1" s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Q745" i="1" s="1"/>
  <c r="AL746" i="1"/>
  <c r="AL747" i="1"/>
  <c r="AL748" i="1"/>
  <c r="AL749" i="1"/>
  <c r="AO749" i="1" s="1"/>
  <c r="AP749" i="1" s="1"/>
  <c r="AL750" i="1"/>
  <c r="AL751" i="1"/>
  <c r="AO751" i="1" s="1"/>
  <c r="AP751" i="1" s="1"/>
  <c r="AL752" i="1"/>
  <c r="AN752" i="1" s="1"/>
  <c r="AL754" i="1"/>
  <c r="AL755" i="1"/>
  <c r="AL756" i="1"/>
  <c r="AL757" i="1"/>
  <c r="AL758" i="1"/>
  <c r="AL759" i="1"/>
  <c r="AL760" i="1"/>
  <c r="AO760" i="1" s="1"/>
  <c r="AP760" i="1" s="1"/>
  <c r="AL761" i="1"/>
  <c r="AL762" i="1"/>
  <c r="AL763" i="1"/>
  <c r="AL764" i="1"/>
  <c r="AL765" i="1"/>
  <c r="AL766" i="1"/>
  <c r="AL767" i="1"/>
  <c r="AL768" i="1"/>
  <c r="AL769" i="1"/>
  <c r="AL770" i="1"/>
  <c r="AO770" i="1" s="1"/>
  <c r="AP770" i="1" s="1"/>
  <c r="AL771" i="1"/>
  <c r="AL772" i="1"/>
  <c r="AL773" i="1"/>
  <c r="AL774" i="1"/>
  <c r="AO774" i="1" s="1"/>
  <c r="AP774" i="1" s="1"/>
  <c r="AL775" i="1"/>
  <c r="AL776" i="1"/>
  <c r="AL777" i="1"/>
  <c r="AL778" i="1"/>
  <c r="AO778" i="1" s="1"/>
  <c r="AP778" i="1" s="1"/>
  <c r="AL779" i="1"/>
  <c r="AL780" i="1"/>
  <c r="AL781" i="1"/>
  <c r="AL782" i="1"/>
  <c r="AL783" i="1"/>
  <c r="AL784" i="1"/>
  <c r="AL785" i="1"/>
  <c r="AL786" i="1"/>
  <c r="AL787" i="1"/>
  <c r="AL788" i="1"/>
  <c r="AO788" i="1" s="1"/>
  <c r="AP788" i="1" s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O797" i="1" s="1"/>
  <c r="AP797" i="1" s="1"/>
  <c r="AL798" i="1"/>
  <c r="AL799" i="1"/>
  <c r="AO799" i="1" s="1"/>
  <c r="AP799" i="1" s="1"/>
  <c r="AL800" i="1"/>
  <c r="AL801" i="1"/>
  <c r="AL802" i="1"/>
  <c r="AL803" i="1"/>
  <c r="AL804" i="1"/>
  <c r="AL805" i="1"/>
  <c r="AL806" i="1"/>
  <c r="AO806" i="1" s="1"/>
  <c r="AP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O822" i="1" s="1"/>
  <c r="AP822" i="1" s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O860" i="1" s="1"/>
  <c r="AP860" i="1" s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O877" i="1" s="1"/>
  <c r="AP877" i="1" s="1"/>
  <c r="AL878" i="1"/>
  <c r="AL879" i="1"/>
  <c r="AL880" i="1"/>
  <c r="AO880" i="1" s="1"/>
  <c r="AP880" i="1" s="1"/>
  <c r="AL881" i="1"/>
  <c r="AL882" i="1"/>
  <c r="AL883" i="1"/>
  <c r="AO883" i="1" s="1"/>
  <c r="AP883" i="1" s="1"/>
  <c r="AL884" i="1"/>
  <c r="AL885" i="1"/>
  <c r="AO885" i="1" s="1"/>
  <c r="AP885" i="1" s="1"/>
  <c r="AL886" i="1"/>
  <c r="AL887" i="1"/>
  <c r="AO887" i="1" s="1"/>
  <c r="AP887" i="1" s="1"/>
  <c r="AL888" i="1"/>
  <c r="AO888" i="1" s="1"/>
  <c r="AP888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6" i="1"/>
  <c r="AP676" i="1" s="1"/>
  <c r="AO678" i="1"/>
  <c r="AP678" i="1" s="1"/>
  <c r="AO680" i="1"/>
  <c r="AP680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1" i="1"/>
  <c r="AP771" i="1" s="1"/>
  <c r="AO772" i="1"/>
  <c r="AP772" i="1" s="1"/>
  <c r="AO773" i="1"/>
  <c r="AP773" i="1" s="1"/>
  <c r="AO775" i="1"/>
  <c r="AP775" i="1" s="1"/>
  <c r="AO776" i="1"/>
  <c r="AP776" i="1" s="1"/>
  <c r="AO777" i="1"/>
  <c r="AP777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8" i="1"/>
  <c r="AP798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9" i="1"/>
  <c r="AP879" i="1" s="1"/>
  <c r="AO881" i="1"/>
  <c r="AP881" i="1" s="1"/>
  <c r="AO882" i="1"/>
  <c r="AP882" i="1" s="1"/>
  <c r="AO884" i="1"/>
  <c r="AP884" i="1" s="1"/>
  <c r="AO886" i="1"/>
  <c r="AP886" i="1" s="1"/>
  <c r="B889" i="1"/>
  <c r="C889" i="1" s="1"/>
  <c r="AF889" i="1"/>
  <c r="W889" i="1" s="1"/>
  <c r="AL889" i="1"/>
  <c r="AM720" i="1" l="1"/>
  <c r="AO651" i="1"/>
  <c r="AP651" i="1" s="1"/>
  <c r="AM874" i="1"/>
  <c r="AM862" i="1"/>
  <c r="AM854" i="1"/>
  <c r="AM829" i="1"/>
  <c r="AM734" i="1"/>
  <c r="AE831" i="1"/>
  <c r="AN831" i="1" s="1"/>
  <c r="AE823" i="1"/>
  <c r="AM823" i="1" s="1"/>
  <c r="AE791" i="1"/>
  <c r="AM791" i="1" s="1"/>
  <c r="AE667" i="1"/>
  <c r="AE663" i="1"/>
  <c r="AN663" i="1" s="1"/>
  <c r="AE651" i="1"/>
  <c r="AE639" i="1"/>
  <c r="AN639" i="1" s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M665" i="1" s="1"/>
  <c r="AE653" i="1"/>
  <c r="AM653" i="1" s="1"/>
  <c r="AE644" i="1"/>
  <c r="AN644" i="1" s="1"/>
  <c r="AQ752" i="1"/>
  <c r="AQ720" i="1"/>
  <c r="AM752" i="1"/>
  <c r="AN862" i="1"/>
  <c r="AN854" i="1"/>
  <c r="AN829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3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M697" i="1"/>
  <c r="AN697" i="1"/>
  <c r="AM667" i="1"/>
  <c r="AN667" i="1"/>
  <c r="AM663" i="1"/>
  <c r="AM651" i="1"/>
  <c r="AN651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E847" i="1"/>
  <c r="AN847" i="1" s="1"/>
  <c r="AE846" i="1"/>
  <c r="AM846" i="1" s="1"/>
  <c r="AE845" i="1"/>
  <c r="AN845" i="1" s="1"/>
  <c r="AE844" i="1"/>
  <c r="AM844" i="1" s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M706" i="1"/>
  <c r="AQ706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44" i="1"/>
  <c r="AN836" i="1"/>
  <c r="AN834" i="1"/>
  <c r="AN826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 s="1"/>
  <c r="Z877" i="1" s="1"/>
  <c r="AA877" i="1" s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X860" i="1"/>
  <c r="Y860" i="1" s="1"/>
  <c r="Z860" i="1" s="1"/>
  <c r="AA860" i="1" s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X831" i="1"/>
  <c r="Y831" i="1" s="1"/>
  <c r="Z831" i="1" s="1"/>
  <c r="AA831" i="1" s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X791" i="1"/>
  <c r="Y791" i="1" s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X703" i="1"/>
  <c r="Y703" i="1" s="1"/>
  <c r="X699" i="1"/>
  <c r="Y699" i="1" s="1"/>
  <c r="Y697" i="1"/>
  <c r="Z697" i="1"/>
  <c r="X695" i="1"/>
  <c r="Y695" i="1" s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Y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 s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Z752" i="1"/>
  <c r="Z720" i="1"/>
  <c r="Z716" i="1"/>
  <c r="Z704" i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F629" i="1"/>
  <c r="W629" i="1" s="1"/>
  <c r="AL629" i="1"/>
  <c r="B628" i="1"/>
  <c r="C628" i="1" s="1"/>
  <c r="AF628" i="1"/>
  <c r="W628" i="1" s="1"/>
  <c r="AL628" i="1"/>
  <c r="AN810" i="1" l="1"/>
  <c r="AN830" i="1"/>
  <c r="AN851" i="1"/>
  <c r="AN665" i="1"/>
  <c r="AM639" i="1"/>
  <c r="AM695" i="1"/>
  <c r="AN791" i="1"/>
  <c r="AM843" i="1"/>
  <c r="AM853" i="1"/>
  <c r="AN808" i="1"/>
  <c r="AM799" i="1"/>
  <c r="AN860" i="1"/>
  <c r="Z653" i="1"/>
  <c r="AA653" i="1" s="1"/>
  <c r="AE628" i="1"/>
  <c r="AE629" i="1"/>
  <c r="AE633" i="1"/>
  <c r="AM644" i="1"/>
  <c r="Y644" i="1"/>
  <c r="Z644" i="1" s="1"/>
  <c r="AA644" i="1" s="1"/>
  <c r="Z695" i="1"/>
  <c r="AA695" i="1" s="1"/>
  <c r="Z724" i="1"/>
  <c r="AA724" i="1" s="1"/>
  <c r="Z791" i="1"/>
  <c r="AA791" i="1" s="1"/>
  <c r="Z705" i="1"/>
  <c r="AA705" i="1" s="1"/>
  <c r="Z703" i="1"/>
  <c r="AA703" i="1" s="1"/>
  <c r="W637" i="1"/>
  <c r="AE637" i="1"/>
  <c r="AM637" i="1" s="1"/>
  <c r="Y639" i="1"/>
  <c r="Z639" i="1" s="1"/>
  <c r="AA639" i="1" s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Z834" i="1" s="1"/>
  <c r="AA834" i="1" s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N638" i="1"/>
  <c r="AM638" i="1"/>
  <c r="AO638" i="1"/>
  <c r="AP638" i="1" s="1"/>
  <c r="AM636" i="1"/>
  <c r="AE635" i="1"/>
  <c r="AN635" i="1" s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X638" i="1" s="1"/>
  <c r="Y638" i="1" s="1"/>
  <c r="AE634" i="1"/>
  <c r="AN634" i="1" s="1"/>
  <c r="W634" i="1"/>
  <c r="X634" i="1" s="1"/>
  <c r="Y634" i="1" s="1"/>
  <c r="Z634" i="1" s="1"/>
  <c r="AA634" i="1" s="1"/>
  <c r="AN631" i="1"/>
  <c r="AM635" i="1"/>
  <c r="AM632" i="1"/>
  <c r="AE518" i="1"/>
  <c r="AM518" i="1" s="1"/>
  <c r="AM630" i="1"/>
  <c r="X518" i="1"/>
  <c r="AM634" i="1" l="1"/>
  <c r="Z638" i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AF373" i="1"/>
  <c r="W373" i="1" s="1"/>
  <c r="AL373" i="1"/>
  <c r="AO373" i="1" s="1"/>
  <c r="AP373" i="1" s="1"/>
  <c r="Y372" i="1" l="1"/>
  <c r="Z372" i="1" s="1"/>
  <c r="AA372" i="1" s="1"/>
  <c r="AE373" i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X376" i="1"/>
  <c r="Y376" i="1" s="1"/>
  <c r="Z376" i="1" s="1"/>
  <c r="AA376" i="1" s="1"/>
  <c r="AF377" i="1"/>
  <c r="W377" i="1" s="1"/>
  <c r="AL377" i="1"/>
  <c r="AO377" i="1" s="1"/>
  <c r="AP377" i="1" s="1"/>
  <c r="AN376" i="1" l="1"/>
  <c r="AE377" i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N384" i="1" s="1"/>
  <c r="AM383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M393" i="1" s="1"/>
  <c r="AN392" i="1"/>
  <c r="Z392" i="1"/>
  <c r="AA392" i="1" s="1"/>
  <c r="X393" i="1"/>
  <c r="Y393" i="1" s="1"/>
  <c r="AF394" i="1"/>
  <c r="W394" i="1" s="1"/>
  <c r="AL394" i="1"/>
  <c r="AO394" i="1" s="1"/>
  <c r="AP394" i="1" s="1"/>
  <c r="AN393" i="1" l="1"/>
  <c r="X394" i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4" i="1" s="1"/>
  <c r="AM403" i="1"/>
  <c r="Z403" i="1"/>
  <c r="AA403" i="1" s="1"/>
  <c r="C405" i="1"/>
  <c r="AF405" i="1"/>
  <c r="AL405" i="1"/>
  <c r="W405" i="1" l="1"/>
  <c r="AE405" i="1"/>
  <c r="AN405" i="1" s="1"/>
  <c r="AN404" i="1"/>
  <c r="AM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3" i="1" s="1"/>
  <c r="AM412" i="1"/>
  <c r="X413" i="1"/>
  <c r="C414" i="1"/>
  <c r="AF414" i="1"/>
  <c r="AL414" i="1"/>
  <c r="W414" i="1" l="1"/>
  <c r="AE414" i="1"/>
  <c r="AN414" i="1" s="1"/>
  <c r="AN413" i="1"/>
  <c r="AM414" i="1"/>
  <c r="Y413" i="1"/>
  <c r="Z413" i="1" s="1"/>
  <c r="AA413" i="1" s="1"/>
  <c r="X414" i="1"/>
  <c r="AF415" i="1"/>
  <c r="W415" i="1" s="1"/>
  <c r="AL415" i="1"/>
  <c r="AO415" i="1" s="1"/>
  <c r="AP415" i="1" s="1"/>
  <c r="Y414" i="1" l="1"/>
  <c r="Z414" i="1" s="1"/>
  <c r="AA414" i="1" s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X419" i="1" s="1"/>
  <c r="Y419" i="1" s="1"/>
  <c r="Z419" i="1" s="1"/>
  <c r="AA419" i="1" s="1"/>
  <c r="AE419" i="1"/>
  <c r="AM418" i="1"/>
  <c r="AM419" i="1"/>
  <c r="AN419" i="1"/>
  <c r="Y418" i="1"/>
  <c r="Z418" i="1" s="1"/>
  <c r="AA418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Z429" i="1"/>
  <c r="AA429" i="1" s="1"/>
  <c r="X430" i="1"/>
  <c r="AF431" i="1"/>
  <c r="W431" i="1" s="1"/>
  <c r="AL431" i="1"/>
  <c r="AO431" i="1" s="1"/>
  <c r="AP431" i="1" s="1"/>
  <c r="AN430" i="1" l="1"/>
  <c r="AE431" i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X438" i="1"/>
  <c r="AF439" i="1"/>
  <c r="W439" i="1" s="1"/>
  <c r="AL439" i="1"/>
  <c r="AO439" i="1" s="1"/>
  <c r="AP439" i="1" s="1"/>
  <c r="AN438" i="1" l="1"/>
  <c r="X439" i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N445" i="1" s="1"/>
  <c r="AM444" i="1"/>
  <c r="AM445" i="1"/>
  <c r="Y444" i="1"/>
  <c r="Z444" i="1" s="1"/>
  <c r="AA444" i="1" s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AM455" i="1" s="1"/>
  <c r="Y454" i="1"/>
  <c r="Z454" i="1" s="1"/>
  <c r="AA454" i="1" s="1"/>
  <c r="X455" i="1"/>
  <c r="Y455" i="1" s="1"/>
  <c r="C456" i="1"/>
  <c r="AF456" i="1"/>
  <c r="AL456" i="1"/>
  <c r="W456" i="1" l="1"/>
  <c r="AE456" i="1"/>
  <c r="AN456" i="1" s="1"/>
  <c r="AN455" i="1"/>
  <c r="AM456" i="1"/>
  <c r="Z455" i="1"/>
  <c r="AA455" i="1" s="1"/>
  <c r="X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Y477" i="1"/>
  <c r="Z477" i="1" s="1"/>
  <c r="AA477" i="1" s="1"/>
  <c r="X478" i="1"/>
  <c r="AF479" i="1"/>
  <c r="W479" i="1" s="1"/>
  <c r="AL479" i="1"/>
  <c r="AO479" i="1" s="1"/>
  <c r="AP479" i="1" s="1"/>
  <c r="Y478" i="1" l="1"/>
  <c r="Z478" i="1" s="1"/>
  <c r="AA478" i="1" s="1"/>
  <c r="AN478" i="1"/>
  <c r="AE479" i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 s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2" i="1" s="1"/>
  <c r="AM501" i="1"/>
  <c r="Y501" i="1"/>
  <c r="Z501" i="1" s="1"/>
  <c r="AA501" i="1" s="1"/>
  <c r="X502" i="1"/>
  <c r="AF503" i="1"/>
  <c r="W503" i="1" s="1"/>
  <c r="AL503" i="1"/>
  <c r="AO503" i="1" s="1"/>
  <c r="AP503" i="1" s="1"/>
  <c r="AN502" i="1" l="1"/>
  <c r="Y502" i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X513" i="1"/>
  <c r="AF514" i="1"/>
  <c r="W514" i="1" s="1"/>
  <c r="AL514" i="1"/>
  <c r="AO514" i="1" s="1"/>
  <c r="AP514" i="1" s="1"/>
  <c r="Y513" i="1" l="1"/>
  <c r="Z513" i="1" s="1"/>
  <c r="AA513" i="1" s="1"/>
  <c r="AE514" i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X522" i="1"/>
  <c r="Y522" i="1" s="1"/>
  <c r="C523" i="1"/>
  <c r="AF523" i="1"/>
  <c r="W523" i="1" s="1"/>
  <c r="AL523" i="1"/>
  <c r="AM522" i="1" l="1"/>
  <c r="X523" i="1"/>
  <c r="AE523" i="1"/>
  <c r="AN523" i="1" s="1"/>
  <c r="Z522" i="1"/>
  <c r="AA522" i="1" s="1"/>
  <c r="AM523" i="1"/>
  <c r="C524" i="1"/>
  <c r="AF524" i="1"/>
  <c r="AL524" i="1"/>
  <c r="W524" i="1" l="1"/>
  <c r="AE524" i="1"/>
  <c r="AN524" i="1" s="1"/>
  <c r="Y523" i="1"/>
  <c r="Z523" i="1" s="1"/>
  <c r="AA523" i="1" s="1"/>
  <c r="AM524" i="1"/>
  <c r="X524" i="1"/>
  <c r="Y524" i="1" s="1"/>
  <c r="AF525" i="1"/>
  <c r="W525" i="1" s="1"/>
  <c r="AL525" i="1"/>
  <c r="AO525" i="1" s="1"/>
  <c r="AP525" i="1" s="1"/>
  <c r="Z524" i="1" l="1"/>
  <c r="AA524" i="1" s="1"/>
  <c r="AE525" i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AN527" i="1" s="1"/>
  <c r="Y526" i="1"/>
  <c r="Z526" i="1" s="1"/>
  <c r="AA526" i="1" s="1"/>
  <c r="AM527" i="1"/>
  <c r="X527" i="1"/>
  <c r="Y527" i="1" s="1"/>
  <c r="AF528" i="1"/>
  <c r="W528" i="1" s="1"/>
  <c r="AL528" i="1"/>
  <c r="AO528" i="1" s="1"/>
  <c r="AP528" i="1" s="1"/>
  <c r="Z527" i="1" l="1"/>
  <c r="AA527" i="1" s="1"/>
  <c r="AE528" i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X534" i="1"/>
  <c r="AF535" i="1"/>
  <c r="W535" i="1" s="1"/>
  <c r="AL535" i="1"/>
  <c r="AO535" i="1" s="1"/>
  <c r="AP535" i="1" s="1"/>
  <c r="AN534" i="1" l="1"/>
  <c r="Y534" i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 s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X546" i="1"/>
  <c r="AF547" i="1"/>
  <c r="W547" i="1" s="1"/>
  <c r="AL547" i="1"/>
  <c r="AO547" i="1" s="1"/>
  <c r="AP547" i="1" s="1"/>
  <c r="AN546" i="1" l="1"/>
  <c r="Y546" i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X551" i="1"/>
  <c r="AF552" i="1"/>
  <c r="W552" i="1" s="1"/>
  <c r="AL552" i="1"/>
  <c r="AO552" i="1" s="1"/>
  <c r="AP552" i="1" s="1"/>
  <c r="AN551" i="1" l="1"/>
  <c r="Y551" i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AN554" i="1" s="1"/>
  <c r="Y553" i="1"/>
  <c r="Z553" i="1" s="1"/>
  <c r="AA553" i="1" s="1"/>
  <c r="AM554" i="1"/>
  <c r="X554" i="1"/>
  <c r="Y554" i="1"/>
  <c r="AF555" i="1"/>
  <c r="W555" i="1" s="1"/>
  <c r="AL555" i="1"/>
  <c r="AO555" i="1" s="1"/>
  <c r="AP555" i="1" s="1"/>
  <c r="Z554" i="1" l="1"/>
  <c r="AA554" i="1" s="1"/>
  <c r="AE555" i="1"/>
  <c r="AM555" i="1" s="1"/>
  <c r="X555" i="1"/>
  <c r="Y555" i="1" s="1"/>
  <c r="Z555" i="1" s="1"/>
  <c r="AA555" i="1" s="1"/>
  <c r="C556" i="1"/>
  <c r="AF556" i="1"/>
  <c r="AL556" i="1"/>
  <c r="W556" i="1" l="1"/>
  <c r="AE556" i="1"/>
  <c r="AN556" i="1" s="1"/>
  <c r="AN555" i="1"/>
  <c r="X556" i="1"/>
  <c r="AF557" i="1"/>
  <c r="W557" i="1" s="1"/>
  <c r="AL557" i="1"/>
  <c r="AO557" i="1" s="1"/>
  <c r="AP557" i="1" s="1"/>
  <c r="AM556" i="1" l="1"/>
  <c r="Y556" i="1"/>
  <c r="Z556" i="1" s="1"/>
  <c r="AA556" i="1" s="1"/>
  <c r="AE557" i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4" i="1" s="1"/>
  <c r="AN563" i="1"/>
  <c r="AM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M577" i="1" s="1"/>
  <c r="AN576" i="1"/>
  <c r="Y576" i="1"/>
  <c r="Z576" i="1" s="1"/>
  <c r="AA576" i="1" s="1"/>
  <c r="AN577" i="1"/>
  <c r="X577" i="1"/>
  <c r="Y577" i="1" s="1"/>
  <c r="AF578" i="1"/>
  <c r="W578" i="1" s="1"/>
  <c r="AL578" i="1"/>
  <c r="AO578" i="1" s="1"/>
  <c r="AP578" i="1" s="1"/>
  <c r="Z577" i="1" l="1"/>
  <c r="AA577" i="1" s="1"/>
  <c r="AE578" i="1"/>
  <c r="AM578" i="1" s="1"/>
  <c r="X578" i="1"/>
  <c r="Y578" i="1" s="1"/>
  <c r="Z578" i="1" s="1"/>
  <c r="AA578" i="1" s="1"/>
  <c r="C579" i="1"/>
  <c r="AF579" i="1"/>
  <c r="AL579" i="1"/>
  <c r="W579" i="1" l="1"/>
  <c r="AE579" i="1"/>
  <c r="AN579" i="1" s="1"/>
  <c r="AN578" i="1"/>
  <c r="AM579" i="1"/>
  <c r="X579" i="1"/>
  <c r="AF580" i="1"/>
  <c r="W580" i="1" s="1"/>
  <c r="AL580" i="1"/>
  <c r="AO580" i="1" s="1"/>
  <c r="AP580" i="1" s="1"/>
  <c r="Y579" i="1" l="1"/>
  <c r="Z579" i="1"/>
  <c r="AA579" i="1" s="1"/>
  <c r="AE580" i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X583" i="1"/>
  <c r="AF584" i="1"/>
  <c r="W584" i="1" s="1"/>
  <c r="AL584" i="1"/>
  <c r="AO584" i="1" s="1"/>
  <c r="AP584" i="1" s="1"/>
  <c r="AN583" i="1" l="1"/>
  <c r="Y583" i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M597" i="1" s="1"/>
  <c r="AN596" i="1"/>
  <c r="X596" i="1"/>
  <c r="AN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 s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AN621" i="1" s="1"/>
  <c r="Y620" i="1"/>
  <c r="Z620" i="1" s="1"/>
  <c r="AA620" i="1" s="1"/>
  <c r="AM621" i="1"/>
  <c r="X621" i="1"/>
  <c r="Y621" i="1"/>
  <c r="AF622" i="1"/>
  <c r="W622" i="1" s="1"/>
  <c r="AL622" i="1"/>
  <c r="AO622" i="1" s="1"/>
  <c r="AP622" i="1" s="1"/>
  <c r="Z621" i="1" l="1"/>
  <c r="AA621" i="1" s="1"/>
  <c r="X622" i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X623" i="1"/>
  <c r="Y623" i="1" s="1"/>
  <c r="AF624" i="1"/>
  <c r="W624" i="1" s="1"/>
  <c r="AL624" i="1"/>
  <c r="AO624" i="1" s="1"/>
  <c r="AP624" i="1" s="1"/>
  <c r="Z623" i="1" l="1"/>
  <c r="AA623" i="1" s="1"/>
  <c r="AN623" i="1"/>
  <c r="X624" i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AN626" i="1" s="1"/>
  <c r="Y625" i="1"/>
  <c r="Z625" i="1" s="1"/>
  <c r="AA625" i="1" s="1"/>
  <c r="AM626" i="1"/>
  <c r="X626" i="1"/>
  <c r="Y626" i="1" s="1"/>
  <c r="AF627" i="1"/>
  <c r="W627" i="1" s="1"/>
  <c r="AL627" i="1"/>
  <c r="AO627" i="1" s="1"/>
  <c r="AP627" i="1" s="1"/>
  <c r="Z626" i="1" l="1"/>
  <c r="AA626" i="1" s="1"/>
  <c r="AE627" i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343" i="1"/>
  <c r="AQ251" i="1"/>
  <c r="AQ237" i="1"/>
  <c r="AQ23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AN286" i="1" s="1"/>
  <c r="W44" i="1"/>
  <c r="AE44" i="1"/>
  <c r="W54" i="1"/>
  <c r="AE54" i="1"/>
  <c r="W86" i="1"/>
  <c r="AE86" i="1"/>
  <c r="AM86" i="1" s="1"/>
  <c r="W88" i="1"/>
  <c r="AE88" i="1"/>
  <c r="W109" i="1"/>
  <c r="AE109" i="1"/>
  <c r="W115" i="1"/>
  <c r="AE115" i="1"/>
  <c r="W129" i="1"/>
  <c r="AE129" i="1"/>
  <c r="W149" i="1"/>
  <c r="AE149" i="1"/>
  <c r="AN149" i="1" s="1"/>
  <c r="W167" i="1"/>
  <c r="AE167" i="1"/>
  <c r="AN167" i="1" s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X95" i="1" s="1"/>
  <c r="AE37" i="1"/>
  <c r="W37" i="1"/>
  <c r="X37" i="1" s="1"/>
  <c r="AE87" i="1"/>
  <c r="W87" i="1"/>
  <c r="X87" i="1" s="1"/>
  <c r="AE89" i="1"/>
  <c r="W89" i="1"/>
  <c r="X89" i="1" s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X99" i="1" s="1"/>
  <c r="AE101" i="1"/>
  <c r="W101" i="1"/>
  <c r="AE169" i="1"/>
  <c r="W169" i="1"/>
  <c r="X169" i="1" s="1"/>
  <c r="AE173" i="1"/>
  <c r="W173" i="1"/>
  <c r="AE90" i="1"/>
  <c r="W90" i="1"/>
  <c r="X90" i="1" s="1"/>
  <c r="Y90" i="1" s="1"/>
  <c r="Z90" i="1" s="1"/>
  <c r="AA90" i="1" s="1"/>
  <c r="AE94" i="1"/>
  <c r="W94" i="1"/>
  <c r="X94" i="1" s="1"/>
  <c r="AE96" i="1"/>
  <c r="W96" i="1"/>
  <c r="X96" i="1" s="1"/>
  <c r="Y96" i="1" s="1"/>
  <c r="Z96" i="1" s="1"/>
  <c r="AA96" i="1" s="1"/>
  <c r="AE126" i="1"/>
  <c r="W126" i="1"/>
  <c r="X126" i="1" s="1"/>
  <c r="Y126" i="1" s="1"/>
  <c r="Z126" i="1" s="1"/>
  <c r="AA126" i="1" s="1"/>
  <c r="AE14" i="1"/>
  <c r="W14" i="1"/>
  <c r="X14" i="1" s="1"/>
  <c r="Y14" i="1" s="1"/>
  <c r="Z14" i="1" s="1"/>
  <c r="AA14" i="1" s="1"/>
  <c r="AE33" i="1"/>
  <c r="W33" i="1"/>
  <c r="X33" i="1" s="1"/>
  <c r="Y33" i="1" s="1"/>
  <c r="Z33" i="1" s="1"/>
  <c r="AA33" i="1" s="1"/>
  <c r="AE62" i="1"/>
  <c r="W62" i="1"/>
  <c r="X62" i="1" s="1"/>
  <c r="AE66" i="1"/>
  <c r="W66" i="1"/>
  <c r="X66" i="1" s="1"/>
  <c r="AE105" i="1"/>
  <c r="W105" i="1"/>
  <c r="X105" i="1" s="1"/>
  <c r="AE122" i="1"/>
  <c r="W122" i="1"/>
  <c r="X122" i="1" s="1"/>
  <c r="AE20" i="1"/>
  <c r="W20" i="1"/>
  <c r="X20" i="1" s="1"/>
  <c r="Y20" i="1" s="1"/>
  <c r="Z20" i="1" s="1"/>
  <c r="AA20" i="1" s="1"/>
  <c r="AE24" i="1"/>
  <c r="W24" i="1"/>
  <c r="X24" i="1" s="1"/>
  <c r="Y24" i="1" s="1"/>
  <c r="Z24" i="1" s="1"/>
  <c r="AA24" i="1" s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X47" i="1" s="1"/>
  <c r="Y47" i="1" s="1"/>
  <c r="Z47" i="1" s="1"/>
  <c r="AA47" i="1" s="1"/>
  <c r="AE64" i="1"/>
  <c r="W64" i="1"/>
  <c r="X64" i="1" s="1"/>
  <c r="AE68" i="1"/>
  <c r="W68" i="1"/>
  <c r="X68" i="1" s="1"/>
  <c r="AE83" i="1"/>
  <c r="W83" i="1"/>
  <c r="Y83" i="1" s="1"/>
  <c r="Z83" i="1" s="1"/>
  <c r="AA83" i="1" s="1"/>
  <c r="AE107" i="1"/>
  <c r="W107" i="1"/>
  <c r="X107" i="1" s="1"/>
  <c r="Y107" i="1" s="1"/>
  <c r="Z107" i="1" s="1"/>
  <c r="AA107" i="1" s="1"/>
  <c r="AE124" i="1"/>
  <c r="W124" i="1"/>
  <c r="AE130" i="1"/>
  <c r="W130" i="1"/>
  <c r="AE154" i="1"/>
  <c r="W154" i="1"/>
  <c r="AE162" i="1"/>
  <c r="W162" i="1"/>
  <c r="X162" i="1" s="1"/>
  <c r="AE179" i="1"/>
  <c r="W179" i="1"/>
  <c r="AE269" i="1"/>
  <c r="W269" i="1"/>
  <c r="X269" i="1" s="1"/>
  <c r="AE18" i="1"/>
  <c r="W18" i="1"/>
  <c r="X18" i="1" s="1"/>
  <c r="Y18" i="1" s="1"/>
  <c r="Z18" i="1" s="1"/>
  <c r="AA18" i="1" s="1"/>
  <c r="AE22" i="1"/>
  <c r="W22" i="1"/>
  <c r="X22" i="1" s="1"/>
  <c r="Y22" i="1" s="1"/>
  <c r="Z22" i="1" s="1"/>
  <c r="AA22" i="1" s="1"/>
  <c r="AE29" i="1"/>
  <c r="W29" i="1"/>
  <c r="X29" i="1" s="1"/>
  <c r="Y29" i="1" s="1"/>
  <c r="Z29" i="1" s="1"/>
  <c r="AA29" i="1" s="1"/>
  <c r="AE58" i="1"/>
  <c r="W58" i="1"/>
  <c r="X58" i="1" s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X128" i="1" s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X138" i="1" s="1"/>
  <c r="Y138" i="1" s="1"/>
  <c r="Z138" i="1" s="1"/>
  <c r="AA138" i="1" s="1"/>
  <c r="AE143" i="1"/>
  <c r="W143" i="1"/>
  <c r="X143" i="1" s="1"/>
  <c r="Y143" i="1" s="1"/>
  <c r="Z143" i="1" s="1"/>
  <c r="AA143" i="1" s="1"/>
  <c r="AE145" i="1"/>
  <c r="W145" i="1"/>
  <c r="X145" i="1" s="1"/>
  <c r="Y145" i="1" s="1"/>
  <c r="Z145" i="1" s="1"/>
  <c r="AA145" i="1" s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X3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AN92" i="1"/>
  <c r="AM93" i="1"/>
  <c r="AN97" i="1"/>
  <c r="X97" i="1"/>
  <c r="AM124" i="1"/>
  <c r="X149" i="1"/>
  <c r="X167" i="1"/>
  <c r="X261" i="1"/>
  <c r="X5" i="1"/>
  <c r="X41" i="1"/>
  <c r="Y41" i="1" s="1"/>
  <c r="Z41" i="1" s="1"/>
  <c r="AA41" i="1" s="1"/>
  <c r="X49" i="1"/>
  <c r="Y49" i="1" s="1"/>
  <c r="Z49" i="1" s="1"/>
  <c r="AA49" i="1" s="1"/>
  <c r="AN89" i="1"/>
  <c r="AN94" i="1"/>
  <c r="AN95" i="1"/>
  <c r="AM96" i="1"/>
  <c r="X101" i="1"/>
  <c r="Y101" i="1" s="1"/>
  <c r="Z101" i="1" s="1"/>
  <c r="AA101" i="1" s="1"/>
  <c r="AN103" i="1"/>
  <c r="AM105" i="1"/>
  <c r="AN119" i="1"/>
  <c r="AM122" i="1"/>
  <c r="AM126" i="1"/>
  <c r="AN158" i="1"/>
  <c r="X171" i="1"/>
  <c r="X179" i="1"/>
  <c r="AN173" i="1"/>
  <c r="X173" i="1"/>
  <c r="AN162" i="1"/>
  <c r="X154" i="1"/>
  <c r="AM136" i="1"/>
  <c r="AN136" i="1"/>
  <c r="AM103" i="1"/>
  <c r="AM99" i="1"/>
  <c r="AN99" i="1"/>
  <c r="E1" i="8"/>
  <c r="B13" i="8" s="1"/>
  <c r="I13" i="8" s="1"/>
  <c r="AM162" i="1"/>
  <c r="AM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Y253" i="1" s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49" i="1" l="1"/>
  <c r="Y134" i="1"/>
  <c r="Z134" i="1" s="1"/>
  <c r="AA134" i="1" s="1"/>
  <c r="AM298" i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89" i="1" l="1"/>
  <c r="AQ354" i="1"/>
  <c r="AQ369" i="1"/>
  <c r="AQ363" i="1"/>
  <c r="AQ360" i="1"/>
  <c r="AQ352" i="1"/>
  <c r="AQ348" i="1"/>
  <c r="AQ358" i="1"/>
  <c r="AQ306" i="1"/>
  <c r="AQ292" i="1"/>
  <c r="AQ223" i="1"/>
  <c r="AQ322" i="1"/>
  <c r="AQ219" i="1"/>
  <c r="AQ215" i="1"/>
  <c r="AQ274" i="1"/>
  <c r="AQ303" i="1"/>
  <c r="AQ300" i="1"/>
  <c r="AQ277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J2" i="2"/>
  <c r="I2" i="2"/>
  <c r="H2" i="2"/>
  <c r="F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60" i="1"/>
  <c r="AQ39" i="1"/>
  <c r="AQ132" i="1"/>
  <c r="AQ30" i="1"/>
  <c r="AQ125" i="1"/>
  <c r="AQ36" i="1"/>
  <c r="AQ97" i="1"/>
  <c r="AQ4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G127" i="1" l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4" i="1"/>
  <c r="D3" i="1"/>
  <c r="AH3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AH4" i="1"/>
  <c r="D4" i="1"/>
  <c r="AG3" i="1"/>
  <c r="A5" i="1"/>
  <c r="B2" i="2"/>
  <c r="G2" i="2" l="1"/>
  <c r="AK4" i="1"/>
  <c r="AJ5" i="1"/>
  <c r="B5" i="1" s="1"/>
  <c r="C5" i="1" s="1"/>
  <c r="AI4" i="1"/>
  <c r="AG4" i="1"/>
  <c r="AH5" i="1"/>
  <c r="A6" i="1"/>
  <c r="D5" i="1"/>
  <c r="AK5" i="1" l="1"/>
  <c r="AJ6" i="1"/>
  <c r="B6" i="1" s="1"/>
  <c r="C6" i="1" s="1"/>
  <c r="A7" i="1"/>
  <c r="D7" i="1"/>
  <c r="AH6" i="1"/>
  <c r="AH7" i="1"/>
  <c r="AG5" i="1"/>
  <c r="D6" i="1"/>
  <c r="AI5" i="1"/>
  <c r="A8" i="1"/>
  <c r="AJ7" i="1" l="1"/>
  <c r="B7" i="1" s="1"/>
  <c r="C7" i="1" s="1"/>
  <c r="AK6" i="1"/>
  <c r="AK7" i="1" s="1"/>
  <c r="AJ8" i="1"/>
  <c r="AG6" i="1"/>
  <c r="AI6" i="1"/>
  <c r="AG7" i="1"/>
  <c r="A9" i="1"/>
  <c r="D8" i="1"/>
  <c r="AH8" i="1"/>
  <c r="AK8" i="1" l="1"/>
  <c r="AJ9" i="1"/>
  <c r="B9" i="1" s="1"/>
  <c r="C9" i="1" s="1"/>
  <c r="AI13" i="1"/>
  <c r="AI7" i="1"/>
  <c r="D9" i="1"/>
  <c r="AG8" i="1"/>
  <c r="A10" i="1"/>
  <c r="AH9" i="1"/>
  <c r="AK9" i="1" l="1"/>
  <c r="AJ10" i="1"/>
  <c r="AI8" i="1"/>
  <c r="AI9" i="1"/>
  <c r="D10" i="1"/>
  <c r="A11" i="1"/>
  <c r="AH10" i="1"/>
  <c r="AG9" i="1"/>
  <c r="AK10" i="1" l="1"/>
  <c r="AJ11" i="1"/>
  <c r="B11" i="1" s="1"/>
  <c r="C11" i="1" s="1"/>
  <c r="AG10" i="1"/>
  <c r="AI10" i="1"/>
  <c r="D11" i="1"/>
  <c r="AH11" i="1"/>
  <c r="A12" i="1"/>
  <c r="AK11" i="1" l="1"/>
  <c r="AJ12" i="1"/>
  <c r="D12" i="1"/>
  <c r="A13" i="1"/>
  <c r="AI11" i="1"/>
  <c r="AG11" i="1"/>
  <c r="AH12" i="1"/>
  <c r="AK12" i="1" l="1"/>
  <c r="AK13" i="1" s="1"/>
  <c r="AJ13" i="1"/>
  <c r="AG12" i="1"/>
  <c r="AI12" i="1"/>
  <c r="A14" i="1"/>
  <c r="AK14" i="1" l="1"/>
  <c r="D14" i="1"/>
  <c r="AH14" i="1"/>
  <c r="A15" i="1"/>
  <c r="D15" i="1"/>
  <c r="AH15" i="1"/>
  <c r="A16" i="1"/>
  <c r="AH16" i="1"/>
  <c r="D16" i="1"/>
  <c r="AJ15" i="1" l="1"/>
  <c r="AI14" i="1"/>
  <c r="AJ16" i="1"/>
  <c r="AK15" i="1"/>
  <c r="AK16" i="1" s="1"/>
  <c r="A17" i="1"/>
  <c r="D17" i="1"/>
  <c r="AH17" i="1"/>
  <c r="AG15" i="1"/>
  <c r="AG16" i="1"/>
  <c r="A18" i="1"/>
  <c r="AI15" i="1"/>
  <c r="AG14" i="1"/>
  <c r="AJ17" i="1" l="1"/>
  <c r="B17" i="1" s="1"/>
  <c r="C17" i="1" s="1"/>
  <c r="AK17" i="1"/>
  <c r="AJ18" i="1"/>
  <c r="AH18" i="1"/>
  <c r="AG17" i="1"/>
  <c r="A19" i="1"/>
  <c r="AI16" i="1"/>
  <c r="D18" i="1"/>
  <c r="AK18" i="1" l="1"/>
  <c r="AJ19" i="1"/>
  <c r="B19" i="1" s="1"/>
  <c r="C19" i="1" s="1"/>
  <c r="AI17" i="1"/>
  <c r="AG18" i="1"/>
  <c r="A20" i="1"/>
  <c r="AH19" i="1"/>
  <c r="AI18" i="1"/>
  <c r="D19" i="1"/>
  <c r="AK19" i="1" l="1"/>
  <c r="AJ20" i="1"/>
  <c r="AH20" i="1"/>
  <c r="A21" i="1"/>
  <c r="AI19" i="1"/>
  <c r="D20" i="1"/>
  <c r="AH21" i="1"/>
  <c r="AG19" i="1"/>
  <c r="AJ21" i="1" l="1"/>
  <c r="AK20" i="1"/>
  <c r="AK21" i="1" s="1"/>
  <c r="D21" i="1"/>
  <c r="A22" i="1"/>
  <c r="D22" i="1"/>
  <c r="AG20" i="1"/>
  <c r="AI20" i="1"/>
  <c r="A23" i="1"/>
  <c r="AH22" i="1"/>
  <c r="AJ22" i="1" l="1"/>
  <c r="B22" i="1" s="1"/>
  <c r="C22" i="1" s="1"/>
  <c r="AK22" i="1"/>
  <c r="AJ23" i="1"/>
  <c r="A24" i="1"/>
  <c r="AI21" i="1"/>
  <c r="D24" i="1"/>
  <c r="AG21" i="1"/>
  <c r="A25" i="1"/>
  <c r="AG22" i="1"/>
  <c r="AI24" i="1" l="1"/>
  <c r="AJ25" i="1"/>
  <c r="AG24" i="1"/>
  <c r="AH24" i="1"/>
  <c r="A26" i="1"/>
  <c r="AH25" i="1"/>
  <c r="AI22" i="1"/>
  <c r="D25" i="1"/>
  <c r="D26" i="1"/>
  <c r="AK24" i="1" l="1"/>
  <c r="AK25" i="1" s="1"/>
  <c r="AJ26" i="1"/>
  <c r="AH26" i="1"/>
  <c r="AG25" i="1"/>
  <c r="AI25" i="1"/>
  <c r="AG26" i="1"/>
  <c r="A27" i="1"/>
  <c r="D27" i="1" s="1"/>
  <c r="A28" i="1"/>
  <c r="AH27" i="1"/>
  <c r="AK26" i="1" l="1"/>
  <c r="AK27" i="1" s="1"/>
  <c r="AJ27" i="1"/>
  <c r="B27" i="1" s="1"/>
  <c r="C27" i="1" s="1"/>
  <c r="AJ28" i="1"/>
  <c r="D28" i="1"/>
  <c r="AG27" i="1"/>
  <c r="AI26" i="1"/>
  <c r="A29" i="1"/>
  <c r="A30" i="1"/>
  <c r="AI27" i="1"/>
  <c r="AH29" i="1"/>
  <c r="AH28" i="1"/>
  <c r="D29" i="1"/>
  <c r="AJ29" i="1" l="1"/>
  <c r="B29" i="1" s="1"/>
  <c r="C29" i="1" s="1"/>
  <c r="AK28" i="1"/>
  <c r="AK29" i="1" s="1"/>
  <c r="AK30" i="1" s="1"/>
  <c r="AJ30" i="1"/>
  <c r="AG28" i="1"/>
  <c r="AI28" i="1"/>
  <c r="A31" i="1"/>
  <c r="AG29" i="1"/>
  <c r="AH31" i="1"/>
  <c r="AK31" i="1" l="1"/>
  <c r="D31" i="1"/>
  <c r="A32" i="1"/>
  <c r="AI29" i="1"/>
  <c r="A33" i="1"/>
  <c r="AH32" i="1"/>
  <c r="D32" i="1"/>
  <c r="D33" i="1"/>
  <c r="A34" i="1"/>
  <c r="AH33" i="1"/>
  <c r="D34" i="1"/>
  <c r="AH34" i="1"/>
  <c r="A35" i="1"/>
  <c r="AI31" i="1" l="1"/>
  <c r="AJ33" i="1"/>
  <c r="B33" i="1" s="1"/>
  <c r="C33" i="1" s="1"/>
  <c r="AJ32" i="1"/>
  <c r="AK32" i="1"/>
  <c r="AJ34" i="1"/>
  <c r="AK33" i="1"/>
  <c r="AK34" i="1" s="1"/>
  <c r="AJ35" i="1"/>
  <c r="B35" i="1" s="1"/>
  <c r="C35" i="1" s="1"/>
  <c r="AG33" i="1"/>
  <c r="D35" i="1"/>
  <c r="B3" i="4"/>
  <c r="AI32" i="1"/>
  <c r="AH35" i="1"/>
  <c r="AG32" i="1"/>
  <c r="AG31" i="1"/>
  <c r="AG34" i="1"/>
  <c r="A36" i="1"/>
  <c r="AK35" i="1" l="1"/>
  <c r="AK36" i="1" s="1"/>
  <c r="AJ36" i="1"/>
  <c r="AI33" i="1"/>
  <c r="D3" i="4"/>
  <c r="A37" i="1"/>
  <c r="E3" i="4"/>
  <c r="F3" i="4"/>
  <c r="AG35" i="1"/>
  <c r="G3" i="4"/>
  <c r="AI34" i="1"/>
  <c r="H3" i="4"/>
  <c r="C3" i="4"/>
  <c r="AK37" i="1" l="1"/>
  <c r="A3" i="4"/>
  <c r="AI35" i="1"/>
  <c r="A38" i="1"/>
  <c r="AH37" i="1"/>
  <c r="D37" i="1"/>
  <c r="AI37" i="1" l="1"/>
  <c r="AJ38" i="1"/>
  <c r="B38" i="1" s="1"/>
  <c r="C38" i="1" s="1"/>
  <c r="AG37" i="1"/>
  <c r="A39" i="1"/>
  <c r="AH38" i="1"/>
  <c r="D38" i="1"/>
  <c r="AK38" i="1" l="1"/>
  <c r="AJ39" i="1"/>
  <c r="AK40" i="1"/>
  <c r="B3" i="11"/>
  <c r="A40" i="1"/>
  <c r="A41" i="1"/>
  <c r="AH40" i="1"/>
  <c r="AG38" i="1"/>
  <c r="D40" i="1"/>
  <c r="A42" i="1"/>
  <c r="AH42" i="1"/>
  <c r="AI38" i="1"/>
  <c r="D42" i="1"/>
  <c r="A43" i="1"/>
  <c r="D43" i="1"/>
  <c r="AH43" i="1"/>
  <c r="A44" i="1"/>
  <c r="AI40" i="1" l="1"/>
  <c r="AK42" i="1"/>
  <c r="AJ43" i="1"/>
  <c r="AI42" i="1"/>
  <c r="AJ41" i="1"/>
  <c r="AK43" i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A45" i="1"/>
  <c r="AI43" i="1"/>
  <c r="AG43" i="1"/>
  <c r="AH44" i="1"/>
  <c r="AG40" i="1"/>
  <c r="D44" i="1"/>
  <c r="AG42" i="1"/>
  <c r="AK44" i="1" l="1"/>
  <c r="AK46" i="1"/>
  <c r="A3" i="11"/>
  <c r="K3" i="11"/>
  <c r="L3" i="11" s="1"/>
  <c r="M3" i="11" s="1"/>
  <c r="AG46" i="1"/>
  <c r="AI44" i="1"/>
  <c r="AH45" i="1"/>
  <c r="A46" i="1"/>
  <c r="D45" i="1"/>
  <c r="AG44" i="1"/>
  <c r="A47" i="1"/>
  <c r="D47" i="1"/>
  <c r="AJ46" i="1" l="1"/>
  <c r="B46" i="1" s="1"/>
  <c r="C46" i="1" s="1"/>
  <c r="AK47" i="1"/>
  <c r="AK45" i="1"/>
  <c r="AI46" i="1"/>
  <c r="D51" i="1"/>
  <c r="AH51" i="1"/>
  <c r="AH47" i="1"/>
  <c r="AG47" i="1"/>
  <c r="AG45" i="1"/>
  <c r="A48" i="1"/>
  <c r="A49" i="1"/>
  <c r="AI45" i="1"/>
  <c r="A50" i="1"/>
  <c r="D48" i="1"/>
  <c r="D49" i="1"/>
  <c r="AH48" i="1"/>
  <c r="AJ48" i="1" l="1"/>
  <c r="AK48" i="1"/>
  <c r="AJ49" i="1"/>
  <c r="AK51" i="1"/>
  <c r="AI47" i="1"/>
  <c r="AG51" i="1"/>
  <c r="AI51" i="1"/>
  <c r="D50" i="1"/>
  <c r="A51" i="1"/>
  <c r="AG49" i="1"/>
  <c r="AH49" i="1"/>
  <c r="AH50" i="1"/>
  <c r="AG48" i="1"/>
  <c r="AK49" i="1" l="1"/>
  <c r="AK50" i="1" s="1"/>
  <c r="AJ51" i="1"/>
  <c r="B51" i="1" s="1"/>
  <c r="C51" i="1" s="1"/>
  <c r="AK52" i="1"/>
  <c r="AG50" i="1"/>
  <c r="A52" i="1"/>
  <c r="AI48" i="1"/>
  <c r="AH57" i="1" l="1"/>
  <c r="D57" i="1"/>
  <c r="D52" i="1"/>
  <c r="A53" i="1"/>
  <c r="AH53" i="1"/>
  <c r="A54" i="1"/>
  <c r="D53" i="1"/>
  <c r="AH52" i="1"/>
  <c r="A55" i="1"/>
  <c r="AI49" i="1"/>
  <c r="D55" i="1"/>
  <c r="D54" i="1"/>
  <c r="AH54" i="1"/>
  <c r="AI52" i="1" l="1"/>
  <c r="AK53" i="1"/>
  <c r="AK54" i="1" s="1"/>
  <c r="AJ54" i="1"/>
  <c r="B54" i="1" s="1"/>
  <c r="C54" i="1" s="1"/>
  <c r="AJ53" i="1"/>
  <c r="AK57" i="1"/>
  <c r="AG57" i="1"/>
  <c r="AI57" i="1"/>
  <c r="AH55" i="1"/>
  <c r="AI53" i="1"/>
  <c r="AI54" i="1"/>
  <c r="AG53" i="1"/>
  <c r="AG55" i="1"/>
  <c r="AG52" i="1"/>
  <c r="A56" i="1"/>
  <c r="AG54" i="1"/>
  <c r="AH56" i="1"/>
  <c r="AI50" i="1"/>
  <c r="A57" i="1"/>
  <c r="A58" i="1"/>
  <c r="A59" i="1"/>
  <c r="AH58" i="1"/>
  <c r="D58" i="1"/>
  <c r="D56" i="1"/>
  <c r="AK55" i="1" l="1"/>
  <c r="AJ57" i="1"/>
  <c r="AJ56" i="1"/>
  <c r="B56" i="1" s="1"/>
  <c r="C56" i="1" s="1"/>
  <c r="AK56" i="1"/>
  <c r="AK58" i="1"/>
  <c r="AI58" i="1"/>
  <c r="AJ59" i="1"/>
  <c r="AG56" i="1"/>
  <c r="D59" i="1"/>
  <c r="AH59" i="1"/>
  <c r="A60" i="1"/>
  <c r="AG58" i="1"/>
  <c r="AI55" i="1"/>
  <c r="A61" i="1"/>
  <c r="AJ60" i="1" l="1"/>
  <c r="B60" i="1" s="1"/>
  <c r="C60" i="1" s="1"/>
  <c r="AK59" i="1"/>
  <c r="AI56" i="1"/>
  <c r="A62" i="1"/>
  <c r="D61" i="1"/>
  <c r="AG59" i="1"/>
  <c r="AH61" i="1"/>
  <c r="AI59" i="1"/>
  <c r="D62" i="1"/>
  <c r="AI61" i="1" l="1"/>
  <c r="AK61" i="1"/>
  <c r="AJ62" i="1"/>
  <c r="A63" i="1"/>
  <c r="AH63" i="1"/>
  <c r="AI62" i="1"/>
  <c r="AG61" i="1"/>
  <c r="AH62" i="1"/>
  <c r="D63" i="1"/>
  <c r="AG62" i="1"/>
  <c r="A64" i="1"/>
  <c r="AK62" i="1" l="1"/>
  <c r="AK63" i="1" s="1"/>
  <c r="AJ64" i="1"/>
  <c r="B64" i="1" s="1"/>
  <c r="C64" i="1" s="1"/>
  <c r="AJ63" i="1"/>
  <c r="AH69" i="1"/>
  <c r="D69" i="1"/>
  <c r="AH64" i="1"/>
  <c r="A65" i="1"/>
  <c r="D64" i="1"/>
  <c r="AI63" i="1"/>
  <c r="AG63" i="1"/>
  <c r="AK64" i="1" l="1"/>
  <c r="AJ65" i="1"/>
  <c r="AK69" i="1"/>
  <c r="AG69" i="1"/>
  <c r="A66" i="1"/>
  <c r="AG64" i="1"/>
  <c r="A67" i="1"/>
  <c r="AH65" i="1"/>
  <c r="AI64" i="1"/>
  <c r="AH67" i="1"/>
  <c r="D66" i="1"/>
  <c r="D65" i="1"/>
  <c r="D67" i="1"/>
  <c r="A68" i="1"/>
  <c r="AH66" i="1"/>
  <c r="A69" i="1"/>
  <c r="AH68" i="1"/>
  <c r="D68" i="1"/>
  <c r="AJ66" i="1" l="1"/>
  <c r="AK65" i="1"/>
  <c r="AK66" i="1" s="1"/>
  <c r="AK67" i="1" s="1"/>
  <c r="AK68" i="1" s="1"/>
  <c r="AJ69" i="1"/>
  <c r="AJ68" i="1"/>
  <c r="AJ67" i="1"/>
  <c r="AK70" i="1"/>
  <c r="AH74" i="1"/>
  <c r="A70" i="1"/>
  <c r="AG68" i="1"/>
  <c r="AG65" i="1"/>
  <c r="AG66" i="1"/>
  <c r="AI65" i="1"/>
  <c r="AG67" i="1"/>
  <c r="D70" i="1"/>
  <c r="AH70" i="1"/>
  <c r="A71" i="1"/>
  <c r="AH71" i="1"/>
  <c r="D71" i="1"/>
  <c r="A72" i="1"/>
  <c r="D72" i="1"/>
  <c r="AH72" i="1"/>
  <c r="A73" i="1"/>
  <c r="D73" i="1"/>
  <c r="A74" i="1"/>
  <c r="AK71" i="1" l="1"/>
  <c r="AJ71" i="1"/>
  <c r="AJ72" i="1"/>
  <c r="B72" i="1" s="1"/>
  <c r="C72" i="1" s="1"/>
  <c r="AJ73" i="1"/>
  <c r="B73" i="1" s="1"/>
  <c r="C73" i="1" s="1"/>
  <c r="AK72" i="1"/>
  <c r="AJ74" i="1"/>
  <c r="AK74" i="1"/>
  <c r="AI69" i="1"/>
  <c r="D74" i="1"/>
  <c r="AG71" i="1"/>
  <c r="AI66" i="1"/>
  <c r="AG70" i="1"/>
  <c r="A75" i="1"/>
  <c r="AI67" i="1"/>
  <c r="AH73" i="1"/>
  <c r="AG73" i="1"/>
  <c r="A76" i="1"/>
  <c r="AG72" i="1"/>
  <c r="D75" i="1"/>
  <c r="AH75" i="1"/>
  <c r="AK73" i="1" l="1"/>
  <c r="AK75" i="1"/>
  <c r="AI75" i="1"/>
  <c r="AI70" i="1"/>
  <c r="AG74" i="1"/>
  <c r="D76" i="1"/>
  <c r="AG75" i="1"/>
  <c r="A77" i="1"/>
  <c r="AI68" i="1"/>
  <c r="AH76" i="1"/>
  <c r="AH77" i="1"/>
  <c r="D77" i="1"/>
  <c r="A78" i="1"/>
  <c r="AJ77" i="1" l="1"/>
  <c r="AK76" i="1"/>
  <c r="AK77" i="1" s="1"/>
  <c r="AJ78" i="1"/>
  <c r="B78" i="1" s="1"/>
  <c r="C78" i="1" s="1"/>
  <c r="AI76" i="1"/>
  <c r="AI71" i="1"/>
  <c r="AI77" i="1"/>
  <c r="AG76" i="1"/>
  <c r="AH78" i="1"/>
  <c r="AG77" i="1"/>
  <c r="A79" i="1"/>
  <c r="D78" i="1"/>
  <c r="A80" i="1"/>
  <c r="AH79" i="1"/>
  <c r="D79" i="1"/>
  <c r="AK78" i="1" l="1"/>
  <c r="AJ79" i="1"/>
  <c r="AK79" i="1"/>
  <c r="AJ80" i="1"/>
  <c r="AH81" i="1"/>
  <c r="D83" i="1"/>
  <c r="AH83" i="1"/>
  <c r="D81" i="1"/>
  <c r="AH80" i="1"/>
  <c r="AI78" i="1"/>
  <c r="AG79" i="1"/>
  <c r="AG78" i="1"/>
  <c r="D80" i="1"/>
  <c r="A81" i="1"/>
  <c r="AI72" i="1"/>
  <c r="AK80" i="1" l="1"/>
  <c r="AJ81" i="1"/>
  <c r="AK81" i="1"/>
  <c r="D87" i="1"/>
  <c r="AH87" i="1"/>
  <c r="AG83" i="1"/>
  <c r="AG81" i="1"/>
  <c r="AG80" i="1"/>
  <c r="A82" i="1"/>
  <c r="AH82" i="1" s="1"/>
  <c r="AI79" i="1"/>
  <c r="AI73" i="1"/>
  <c r="AK82" i="1" l="1"/>
  <c r="AK83" i="1" s="1"/>
  <c r="AK87" i="1"/>
  <c r="AI87" i="1"/>
  <c r="AI81" i="1"/>
  <c r="AI74" i="1"/>
  <c r="AG87" i="1"/>
  <c r="AI80" i="1"/>
  <c r="D82" i="1"/>
  <c r="A83" i="1"/>
  <c r="A84" i="1"/>
  <c r="D84" i="1" s="1"/>
  <c r="A85" i="1"/>
  <c r="AJ83" i="1" l="1"/>
  <c r="B83" i="1" s="1"/>
  <c r="C83" i="1" s="1"/>
  <c r="AK84" i="1"/>
  <c r="AJ85" i="1"/>
  <c r="AH93" i="1"/>
  <c r="AI82" i="1"/>
  <c r="D93" i="1"/>
  <c r="D85" i="1"/>
  <c r="AG82" i="1"/>
  <c r="AH85" i="1"/>
  <c r="AH84" i="1"/>
  <c r="A86" i="1"/>
  <c r="AG84" i="1"/>
  <c r="A87" i="1"/>
  <c r="D86" i="1"/>
  <c r="AK85" i="1" l="1"/>
  <c r="AJ86" i="1"/>
  <c r="AI83" i="1"/>
  <c r="AG93" i="1"/>
  <c r="AG85" i="1"/>
  <c r="A88" i="1"/>
  <c r="AH86" i="1"/>
  <c r="AG86" i="1"/>
  <c r="AK86" i="1" l="1"/>
  <c r="AK88" i="1"/>
  <c r="AI93" i="1"/>
  <c r="AI84" i="1"/>
  <c r="D88" i="1"/>
  <c r="A89" i="1"/>
  <c r="D89" i="1"/>
  <c r="AH88" i="1"/>
  <c r="A90" i="1"/>
  <c r="D90" i="1" s="1"/>
  <c r="AH90" i="1"/>
  <c r="AH89" i="1"/>
  <c r="AI88" i="1" l="1"/>
  <c r="AK89" i="1"/>
  <c r="AK90" i="1" s="1"/>
  <c r="AJ90" i="1"/>
  <c r="B90" i="1" s="1"/>
  <c r="C90" i="1" s="1"/>
  <c r="AG88" i="1"/>
  <c r="A91" i="1"/>
  <c r="AI89" i="1"/>
  <c r="AG89" i="1"/>
  <c r="AI85" i="1"/>
  <c r="AH91" i="1"/>
  <c r="D91" i="1"/>
  <c r="A92" i="1"/>
  <c r="AH92" i="1"/>
  <c r="AG90" i="1"/>
  <c r="AJ91" i="1" l="1"/>
  <c r="AK91" i="1"/>
  <c r="AJ92" i="1"/>
  <c r="AK92" i="1"/>
  <c r="AK93" i="1" s="1"/>
  <c r="AG91" i="1"/>
  <c r="AI86" i="1"/>
  <c r="A93" i="1"/>
  <c r="D92" i="1"/>
  <c r="AI90" i="1"/>
  <c r="AJ93" i="1" l="1"/>
  <c r="AK94" i="1"/>
  <c r="A94" i="1"/>
  <c r="AI91" i="1"/>
  <c r="AH94" i="1"/>
  <c r="AG92" i="1"/>
  <c r="D94" i="1"/>
  <c r="A95" i="1"/>
  <c r="D95" i="1" s="1"/>
  <c r="A96" i="1"/>
  <c r="D96" i="1"/>
  <c r="AH95" i="1"/>
  <c r="A97" i="1"/>
  <c r="AI94" i="1" l="1"/>
  <c r="AJ95" i="1"/>
  <c r="AK95" i="1"/>
  <c r="AJ97" i="1"/>
  <c r="AJ96" i="1"/>
  <c r="AH96" i="1"/>
  <c r="AI92" i="1"/>
  <c r="AG94" i="1"/>
  <c r="AG95" i="1"/>
  <c r="AI95" i="1"/>
  <c r="AI96" i="1"/>
  <c r="AG96" i="1"/>
  <c r="A98" i="1"/>
  <c r="A99" i="1"/>
  <c r="AH98" i="1"/>
  <c r="AH99" i="1"/>
  <c r="D98" i="1"/>
  <c r="D99" i="1"/>
  <c r="AK96" i="1" l="1"/>
  <c r="AK98" i="1"/>
  <c r="AK99" i="1" s="1"/>
  <c r="AJ99" i="1"/>
  <c r="B99" i="1" s="1"/>
  <c r="C99" i="1" s="1"/>
  <c r="AI98" i="1"/>
  <c r="AG99" i="1"/>
  <c r="A100" i="1"/>
  <c r="D100" i="1"/>
  <c r="AI99" i="1"/>
  <c r="AG98" i="1"/>
  <c r="AJ100" i="1" l="1"/>
  <c r="B100" i="1" s="1"/>
  <c r="C100" i="1" s="1"/>
  <c r="AH100" i="1"/>
  <c r="AI100" i="1"/>
  <c r="A101" i="1"/>
  <c r="A102" i="1"/>
  <c r="AG100" i="1"/>
  <c r="D101" i="1"/>
  <c r="A103" i="1"/>
  <c r="AH102" i="1"/>
  <c r="D103" i="1"/>
  <c r="D102" i="1"/>
  <c r="AH101" i="1"/>
  <c r="AK100" i="1" l="1"/>
  <c r="AJ102" i="1"/>
  <c r="AJ101" i="1"/>
  <c r="AK101" i="1"/>
  <c r="AK102" i="1" s="1"/>
  <c r="D112" i="1"/>
  <c r="AH103" i="1"/>
  <c r="AG103" i="1"/>
  <c r="AI101" i="1"/>
  <c r="A104" i="1"/>
  <c r="A105" i="1"/>
  <c r="AH105" i="1"/>
  <c r="AG101" i="1"/>
  <c r="AH104" i="1"/>
  <c r="D105" i="1"/>
  <c r="AG102" i="1"/>
  <c r="D104" i="1"/>
  <c r="AK103" i="1" l="1"/>
  <c r="AJ105" i="1"/>
  <c r="AJ104" i="1"/>
  <c r="AK104" i="1"/>
  <c r="AK105" i="1" s="1"/>
  <c r="AI112" i="1"/>
  <c r="AG112" i="1"/>
  <c r="AH112" i="1"/>
  <c r="AG104" i="1"/>
  <c r="A106" i="1"/>
  <c r="A107" i="1"/>
  <c r="D106" i="1"/>
  <c r="AG105" i="1"/>
  <c r="AI102" i="1"/>
  <c r="AH106" i="1"/>
  <c r="D107" i="1"/>
  <c r="A108" i="1"/>
  <c r="AH107" i="1"/>
  <c r="AH108" i="1"/>
  <c r="A109" i="1"/>
  <c r="D108" i="1"/>
  <c r="D109" i="1"/>
  <c r="AH109" i="1"/>
  <c r="A110" i="1"/>
  <c r="D110" i="1"/>
  <c r="AH110" i="1"/>
  <c r="A111" i="1"/>
  <c r="D111" i="1"/>
  <c r="AH111" i="1"/>
  <c r="A112" i="1"/>
  <c r="AJ111" i="1" l="1"/>
  <c r="AJ109" i="1"/>
  <c r="AJ108" i="1"/>
  <c r="AJ107" i="1"/>
  <c r="B107" i="1" s="1"/>
  <c r="C107" i="1" s="1"/>
  <c r="AJ106" i="1"/>
  <c r="AK106" i="1"/>
  <c r="AK107" i="1" s="1"/>
  <c r="AK108" i="1" s="1"/>
  <c r="AK109" i="1" s="1"/>
  <c r="AK110" i="1" s="1"/>
  <c r="AK111" i="1" s="1"/>
  <c r="AK112" i="1"/>
  <c r="AK113" i="1"/>
  <c r="AI103" i="1"/>
  <c r="AG109" i="1"/>
  <c r="AG110" i="1"/>
  <c r="AG111" i="1"/>
  <c r="A113" i="1"/>
  <c r="AG106" i="1"/>
  <c r="AI104" i="1"/>
  <c r="AG107" i="1"/>
  <c r="AG108" i="1"/>
  <c r="AH113" i="1"/>
  <c r="A114" i="1"/>
  <c r="D113" i="1"/>
  <c r="AH114" i="1"/>
  <c r="D114" i="1"/>
  <c r="A115" i="1"/>
  <c r="D115" i="1" s="1"/>
  <c r="AJ114" i="1" l="1"/>
  <c r="AI113" i="1"/>
  <c r="AK114" i="1"/>
  <c r="AJ115" i="1"/>
  <c r="B115" i="1" s="1"/>
  <c r="C115" i="1" s="1"/>
  <c r="AG115" i="1"/>
  <c r="AG114" i="1"/>
  <c r="A116" i="1"/>
  <c r="AI105" i="1"/>
  <c r="AG113" i="1"/>
  <c r="AH115" i="1"/>
  <c r="AH116" i="1"/>
  <c r="AI114" i="1"/>
  <c r="AK115" i="1" l="1"/>
  <c r="AK116" i="1" s="1"/>
  <c r="D116" i="1"/>
  <c r="AI115" i="1"/>
  <c r="AI106" i="1"/>
  <c r="A117" i="1"/>
  <c r="D117" i="1"/>
  <c r="A118" i="1"/>
  <c r="AH117" i="1"/>
  <c r="D118" i="1"/>
  <c r="A119" i="1"/>
  <c r="AJ117" i="1" l="1"/>
  <c r="B117" i="1" s="1"/>
  <c r="C117" i="1" s="1"/>
  <c r="AJ118" i="1"/>
  <c r="B118" i="1" s="1"/>
  <c r="C118" i="1" s="1"/>
  <c r="AK117" i="1"/>
  <c r="AJ119" i="1"/>
  <c r="B119" i="1" s="1"/>
  <c r="C119" i="1" s="1"/>
  <c r="AG116" i="1"/>
  <c r="AI116" i="1"/>
  <c r="A120" i="1"/>
  <c r="AI107" i="1"/>
  <c r="AG118" i="1"/>
  <c r="D120" i="1"/>
  <c r="AH118" i="1"/>
  <c r="AG117" i="1"/>
  <c r="A121" i="1"/>
  <c r="D119" i="1"/>
  <c r="AH119" i="1"/>
  <c r="AK118" i="1" l="1"/>
  <c r="AK119" i="1" s="1"/>
  <c r="AJ121" i="1"/>
  <c r="B121" i="1" s="1"/>
  <c r="C121" i="1" s="1"/>
  <c r="AJ120" i="1"/>
  <c r="B120" i="1" s="1"/>
  <c r="C120" i="1" s="1"/>
  <c r="AG120" i="1"/>
  <c r="D121" i="1"/>
  <c r="A122" i="1"/>
  <c r="AH120" i="1"/>
  <c r="AG119" i="1"/>
  <c r="AH121" i="1"/>
  <c r="AI108" i="1"/>
  <c r="AI117" i="1"/>
  <c r="AK120" i="1" l="1"/>
  <c r="AK121" i="1"/>
  <c r="AI125" i="1"/>
  <c r="D123" i="1"/>
  <c r="AH123" i="1"/>
  <c r="AG121" i="1"/>
  <c r="A123" i="1"/>
  <c r="AH122" i="1"/>
  <c r="AI109" i="1"/>
  <c r="D122" i="1"/>
  <c r="AI118" i="1"/>
  <c r="AJ123" i="1" l="1"/>
  <c r="AK122" i="1"/>
  <c r="AK123" i="1"/>
  <c r="AG123" i="1"/>
  <c r="AI123" i="1"/>
  <c r="AI110" i="1"/>
  <c r="AG122" i="1"/>
  <c r="AI119" i="1"/>
  <c r="A124" i="1"/>
  <c r="D124" i="1" s="1"/>
  <c r="AH124" i="1"/>
  <c r="AK124" i="1" l="1"/>
  <c r="AK125" i="1" s="1"/>
  <c r="AI124" i="1"/>
  <c r="A125" i="1"/>
  <c r="AI120" i="1"/>
  <c r="AI111" i="1"/>
  <c r="A126" i="1"/>
  <c r="AH126" i="1" s="1"/>
  <c r="AG124" i="1"/>
  <c r="AJ125" i="1" l="1"/>
  <c r="AK126" i="1"/>
  <c r="AK127" i="1" s="1"/>
  <c r="D130" i="1"/>
  <c r="AH130" i="1"/>
  <c r="D126" i="1"/>
  <c r="AI121" i="1"/>
  <c r="A127" i="1"/>
  <c r="A128" i="1" s="1"/>
  <c r="AI126" i="1" l="1"/>
  <c r="AK128" i="1"/>
  <c r="AJ127" i="1"/>
  <c r="B127" i="1" s="1"/>
  <c r="C127" i="1" s="1"/>
  <c r="AK130" i="1"/>
  <c r="AI130" i="1"/>
  <c r="AG130" i="1"/>
  <c r="AH128" i="1"/>
  <c r="AG126" i="1"/>
  <c r="A129" i="1"/>
  <c r="AI122" i="1"/>
  <c r="AH129" i="1"/>
  <c r="D128" i="1"/>
  <c r="D129" i="1"/>
  <c r="A130" i="1"/>
  <c r="A131" i="1" s="1"/>
  <c r="A132" i="1" s="1"/>
  <c r="AI128" i="1" l="1"/>
  <c r="AK129" i="1"/>
  <c r="AJ129" i="1"/>
  <c r="AK131" i="1"/>
  <c r="AK132" i="1" s="1"/>
  <c r="AJ132" i="1"/>
  <c r="AH134" i="1"/>
  <c r="D134" i="1"/>
  <c r="AG128" i="1"/>
  <c r="AI129" i="1"/>
  <c r="A133" i="1"/>
  <c r="AH133" i="1"/>
  <c r="D131" i="1"/>
  <c r="AH131" i="1"/>
  <c r="AG129" i="1"/>
  <c r="AI131" i="1" l="1"/>
  <c r="AK133" i="1"/>
  <c r="AK134" i="1"/>
  <c r="AK135" i="1" s="1"/>
  <c r="AG134" i="1"/>
  <c r="AI134" i="1"/>
  <c r="AH137" i="1"/>
  <c r="D137" i="1"/>
  <c r="A134" i="1"/>
  <c r="AG131" i="1"/>
  <c r="A135" i="1"/>
  <c r="D133" i="1"/>
  <c r="AH135" i="1"/>
  <c r="AJ134" i="1" l="1"/>
  <c r="AI133" i="1"/>
  <c r="AK137" i="1"/>
  <c r="AK138" i="1" s="1"/>
  <c r="AG137" i="1"/>
  <c r="D135" i="1"/>
  <c r="A136" i="1"/>
  <c r="AG133" i="1"/>
  <c r="D136" i="1"/>
  <c r="AH136" i="1"/>
  <c r="A137" i="1"/>
  <c r="A138" i="1"/>
  <c r="D138" i="1"/>
  <c r="AH138" i="1"/>
  <c r="A139" i="1"/>
  <c r="AH139" i="1"/>
  <c r="AI135" i="1" l="1"/>
  <c r="AJ137" i="1"/>
  <c r="B137" i="1" s="1"/>
  <c r="C137" i="1" s="1"/>
  <c r="AK136" i="1"/>
  <c r="AJ136" i="1"/>
  <c r="AJ139" i="1"/>
  <c r="B139" i="1" s="1"/>
  <c r="C139" i="1" s="1"/>
  <c r="AK139" i="1"/>
  <c r="AI137" i="1"/>
  <c r="AI138" i="1"/>
  <c r="D139" i="1"/>
  <c r="AG135" i="1"/>
  <c r="AG136" i="1"/>
  <c r="A140" i="1"/>
  <c r="AH140" i="1"/>
  <c r="AI136" i="1"/>
  <c r="A141" i="1"/>
  <c r="D141" i="1"/>
  <c r="D140" i="1"/>
  <c r="AG138" i="1"/>
  <c r="AH141" i="1"/>
  <c r="AJ141" i="1" l="1"/>
  <c r="B141" i="1" s="1"/>
  <c r="C141" i="1" s="1"/>
  <c r="AK140" i="1"/>
  <c r="AK141" i="1" s="1"/>
  <c r="D144" i="1"/>
  <c r="AH144" i="1"/>
  <c r="AI139" i="1"/>
  <c r="A142" i="1"/>
  <c r="AG141" i="1"/>
  <c r="A143" i="1"/>
  <c r="D142" i="1"/>
  <c r="D143" i="1"/>
  <c r="AG139" i="1"/>
  <c r="AI140" i="1"/>
  <c r="AG140" i="1"/>
  <c r="AH142" i="1"/>
  <c r="AH143" i="1"/>
  <c r="A144" i="1"/>
  <c r="AJ143" i="1" l="1"/>
  <c r="B143" i="1" s="1"/>
  <c r="C143" i="1" s="1"/>
  <c r="AJ142" i="1"/>
  <c r="AK142" i="1"/>
  <c r="AK143" i="1"/>
  <c r="AJ144" i="1"/>
  <c r="B144" i="1" s="1"/>
  <c r="C144" i="1" s="1"/>
  <c r="AK144" i="1"/>
  <c r="AG144" i="1"/>
  <c r="AI144" i="1"/>
  <c r="AG142" i="1"/>
  <c r="AI141" i="1"/>
  <c r="AG143" i="1"/>
  <c r="A145" i="1"/>
  <c r="AH145" i="1"/>
  <c r="D145" i="1"/>
  <c r="A146" i="1"/>
  <c r="D146" i="1"/>
  <c r="AH146" i="1"/>
  <c r="AJ146" i="1" l="1"/>
  <c r="AK145" i="1"/>
  <c r="AK146" i="1" s="1"/>
  <c r="AI145" i="1"/>
  <c r="AI142" i="1"/>
  <c r="A147" i="1"/>
  <c r="AH147" i="1"/>
  <c r="AG146" i="1"/>
  <c r="AG145" i="1"/>
  <c r="D147" i="1"/>
  <c r="A148" i="1"/>
  <c r="AH148" i="1"/>
  <c r="D148" i="1"/>
  <c r="AJ147" i="1" l="1"/>
  <c r="B147" i="1" s="1"/>
  <c r="C147" i="1" s="1"/>
  <c r="AK147" i="1"/>
  <c r="AJ148" i="1"/>
  <c r="B148" i="1" s="1"/>
  <c r="C148" i="1" s="1"/>
  <c r="AK148" i="1"/>
  <c r="A149" i="1"/>
  <c r="AI143" i="1"/>
  <c r="AI146" i="1"/>
  <c r="D149" i="1"/>
  <c r="AG148" i="1"/>
  <c r="AG147" i="1"/>
  <c r="AH149" i="1"/>
  <c r="A150" i="1"/>
  <c r="A151" i="1"/>
  <c r="D151" i="1"/>
  <c r="A152" i="1"/>
  <c r="AH151" i="1"/>
  <c r="D150" i="1"/>
  <c r="AH150" i="1"/>
  <c r="AJ149" i="1" l="1"/>
  <c r="B149" i="1" s="1"/>
  <c r="C149" i="1" s="1"/>
  <c r="AK149" i="1"/>
  <c r="AK150" i="1"/>
  <c r="AK151" i="1" s="1"/>
  <c r="AJ151" i="1"/>
  <c r="B151" i="1" s="1"/>
  <c r="C151" i="1" s="1"/>
  <c r="AJ152" i="1"/>
  <c r="B152" i="1" s="1"/>
  <c r="C152" i="1" s="1"/>
  <c r="AH154" i="1"/>
  <c r="D154" i="1"/>
  <c r="AG150" i="1"/>
  <c r="A153" i="1"/>
  <c r="A154" i="1"/>
  <c r="D152" i="1"/>
  <c r="D153" i="1"/>
  <c r="AG149" i="1"/>
  <c r="AG151" i="1"/>
  <c r="AH152" i="1"/>
  <c r="AI147" i="1"/>
  <c r="AK152" i="1" l="1"/>
  <c r="AJ154" i="1"/>
  <c r="B154" i="1" s="1"/>
  <c r="C154" i="1" s="1"/>
  <c r="AJ153" i="1"/>
  <c r="AG154" i="1"/>
  <c r="AH153" i="1"/>
  <c r="A155" i="1"/>
  <c r="AG153" i="1"/>
  <c r="D155" i="1"/>
  <c r="AG152" i="1"/>
  <c r="AI148" i="1"/>
  <c r="A156" i="1"/>
  <c r="AK153" i="1" l="1"/>
  <c r="AK154" i="1" s="1"/>
  <c r="AJ156" i="1"/>
  <c r="B156" i="1" s="1"/>
  <c r="C156" i="1" s="1"/>
  <c r="AK155" i="1"/>
  <c r="AI154" i="1"/>
  <c r="A157" i="1"/>
  <c r="A158" i="1"/>
  <c r="AH156" i="1"/>
  <c r="AI149" i="1"/>
  <c r="D157" i="1"/>
  <c r="D156" i="1"/>
  <c r="AG155" i="1"/>
  <c r="AH155" i="1"/>
  <c r="AH157" i="1"/>
  <c r="AK156" i="1" l="1"/>
  <c r="AK157" i="1" s="1"/>
  <c r="AJ158" i="1"/>
  <c r="B158" i="1" s="1"/>
  <c r="C158" i="1" s="1"/>
  <c r="AJ157" i="1"/>
  <c r="B157" i="1" s="1"/>
  <c r="C157" i="1" s="1"/>
  <c r="AI155" i="1"/>
  <c r="AI150" i="1"/>
  <c r="AH158" i="1"/>
  <c r="A159" i="1"/>
  <c r="AG157" i="1"/>
  <c r="AG156" i="1"/>
  <c r="AH159" i="1"/>
  <c r="D158" i="1"/>
  <c r="AK158" i="1" l="1"/>
  <c r="AK159" i="1" s="1"/>
  <c r="AJ159" i="1"/>
  <c r="B159" i="1" s="1"/>
  <c r="C159" i="1" s="1"/>
  <c r="AH164" i="1"/>
  <c r="D164" i="1"/>
  <c r="AI156" i="1"/>
  <c r="AG158" i="1"/>
  <c r="A160" i="1"/>
  <c r="D160" i="1"/>
  <c r="D159" i="1"/>
  <c r="AI151" i="1"/>
  <c r="AH160" i="1"/>
  <c r="A161" i="1"/>
  <c r="D161" i="1"/>
  <c r="AH161" i="1"/>
  <c r="A162" i="1"/>
  <c r="AH162" i="1"/>
  <c r="D162" i="1"/>
  <c r="A163" i="1"/>
  <c r="D163" i="1"/>
  <c r="AH163" i="1"/>
  <c r="AJ162" i="1" l="1"/>
  <c r="AJ161" i="1"/>
  <c r="B161" i="1" s="1"/>
  <c r="C161" i="1" s="1"/>
  <c r="AK160" i="1"/>
  <c r="AK161" i="1" s="1"/>
  <c r="AK162" i="1" s="1"/>
  <c r="AK163" i="1" s="1"/>
  <c r="AK164" i="1"/>
  <c r="AJ163" i="1"/>
  <c r="AG164" i="1"/>
  <c r="D172" i="1"/>
  <c r="AG159" i="1"/>
  <c r="AI157" i="1"/>
  <c r="AG163" i="1"/>
  <c r="AG160" i="1"/>
  <c r="AG161" i="1"/>
  <c r="A164" i="1"/>
  <c r="A165" i="1" s="1"/>
  <c r="AI152" i="1"/>
  <c r="AG162" i="1"/>
  <c r="AH165" i="1"/>
  <c r="AJ164" i="1" l="1"/>
  <c r="B164" i="1" s="1"/>
  <c r="C164" i="1" s="1"/>
  <c r="AK165" i="1"/>
  <c r="AI172" i="1"/>
  <c r="AG172" i="1"/>
  <c r="AH172" i="1"/>
  <c r="AI153" i="1"/>
  <c r="A166" i="1"/>
  <c r="D166" i="1"/>
  <c r="D165" i="1"/>
  <c r="AI158" i="1"/>
  <c r="AH166" i="1"/>
  <c r="A167" i="1"/>
  <c r="D167" i="1" s="1"/>
  <c r="AH167" i="1"/>
  <c r="AJ167" i="1" l="1"/>
  <c r="AJ166" i="1"/>
  <c r="AK166" i="1"/>
  <c r="AK167" i="1" s="1"/>
  <c r="AK172" i="1"/>
  <c r="AH176" i="1"/>
  <c r="AG166" i="1"/>
  <c r="AG165" i="1"/>
  <c r="AG167" i="1"/>
  <c r="A168" i="1"/>
  <c r="D168" i="1"/>
  <c r="AI159" i="1"/>
  <c r="A169" i="1"/>
  <c r="AH169" i="1" s="1"/>
  <c r="D169" i="1"/>
  <c r="AH168" i="1"/>
  <c r="AJ169" i="1" l="1"/>
  <c r="AK168" i="1"/>
  <c r="AK169" i="1" s="1"/>
  <c r="D176" i="1"/>
  <c r="AG176" i="1" s="1"/>
  <c r="AK176" i="1"/>
  <c r="A170" i="1"/>
  <c r="AG168" i="1"/>
  <c r="A171" i="1"/>
  <c r="A172" i="1"/>
  <c r="AG169" i="1"/>
  <c r="AI160" i="1"/>
  <c r="AH170" i="1"/>
  <c r="AH171" i="1"/>
  <c r="D171" i="1"/>
  <c r="D170" i="1"/>
  <c r="AJ171" i="1" l="1"/>
  <c r="AJ170" i="1"/>
  <c r="AK170" i="1"/>
  <c r="AK171" i="1" s="1"/>
  <c r="AI176" i="1"/>
  <c r="D179" i="1"/>
  <c r="AH179" i="1"/>
  <c r="A173" i="1"/>
  <c r="D173" i="1"/>
  <c r="AH173" i="1"/>
  <c r="A174" i="1"/>
  <c r="AI161" i="1"/>
  <c r="AG170" i="1"/>
  <c r="AG171" i="1"/>
  <c r="AK173" i="1" l="1"/>
  <c r="AJ174" i="1"/>
  <c r="AI173" i="1"/>
  <c r="AG179" i="1"/>
  <c r="D174" i="1"/>
  <c r="AH174" i="1"/>
  <c r="AI162" i="1"/>
  <c r="A175" i="1"/>
  <c r="AG173" i="1"/>
  <c r="A176" i="1"/>
  <c r="AH175" i="1"/>
  <c r="AK174" i="1" l="1"/>
  <c r="AK175" i="1" s="1"/>
  <c r="AJ176" i="1"/>
  <c r="AI179" i="1"/>
  <c r="D175" i="1"/>
  <c r="AI163" i="1"/>
  <c r="AI174" i="1"/>
  <c r="A177" i="1"/>
  <c r="A178" i="1"/>
  <c r="AG174" i="1"/>
  <c r="AK177" i="1" l="1"/>
  <c r="AJ178" i="1"/>
  <c r="AI164" i="1"/>
  <c r="AI165" i="1" s="1"/>
  <c r="AG175" i="1"/>
  <c r="AH177" i="1"/>
  <c r="A179" i="1"/>
  <c r="D178" i="1"/>
  <c r="D177" i="1"/>
  <c r="AH178" i="1"/>
  <c r="AI175" i="1"/>
  <c r="AI166" i="1"/>
  <c r="AI177" i="1" l="1"/>
  <c r="AK178" i="1"/>
  <c r="AK179" i="1" s="1"/>
  <c r="AJ179" i="1"/>
  <c r="B179" i="1" s="1"/>
  <c r="C179" i="1" s="1"/>
  <c r="AG178" i="1"/>
  <c r="A180" i="1"/>
  <c r="A181" i="1"/>
  <c r="D180" i="1"/>
  <c r="AG177" i="1"/>
  <c r="AI178" i="1"/>
  <c r="AI167" i="1"/>
  <c r="A182" i="1"/>
  <c r="AH180" i="1"/>
  <c r="AK180" i="1" l="1"/>
  <c r="AJ182" i="1"/>
  <c r="AJ181" i="1"/>
  <c r="AI180" i="1"/>
  <c r="AH189" i="1"/>
  <c r="D189" i="1"/>
  <c r="AH181" i="1"/>
  <c r="AG180" i="1"/>
  <c r="AH182" i="1"/>
  <c r="A183" i="1"/>
  <c r="AI168" i="1"/>
  <c r="D181" i="1"/>
  <c r="D182" i="1"/>
  <c r="A184" i="1"/>
  <c r="AH183" i="1"/>
  <c r="D183" i="1"/>
  <c r="D184" i="1"/>
  <c r="AH184" i="1"/>
  <c r="AK181" i="1" l="1"/>
  <c r="AK182" i="1"/>
  <c r="AK183" i="1" s="1"/>
  <c r="AK184" i="1" s="1"/>
  <c r="AJ184" i="1"/>
  <c r="AJ183" i="1"/>
  <c r="B183" i="1" s="1"/>
  <c r="C183" i="1" s="1"/>
  <c r="AK189" i="1"/>
  <c r="AG189" i="1"/>
  <c r="AI189" i="1"/>
  <c r="AI181" i="1"/>
  <c r="AG184" i="1"/>
  <c r="A185" i="1"/>
  <c r="AG182" i="1"/>
  <c r="AI169" i="1"/>
  <c r="AI170" i="1"/>
  <c r="AG183" i="1"/>
  <c r="AG181" i="1"/>
  <c r="AK190" i="1" l="1"/>
  <c r="A186" i="1"/>
  <c r="AH185" i="1"/>
  <c r="D185" i="1"/>
  <c r="AI171" i="1"/>
  <c r="A187" i="1"/>
  <c r="D186" i="1"/>
  <c r="AI182" i="1"/>
  <c r="AI183" i="1" s="1"/>
  <c r="D187" i="1"/>
  <c r="AH186" i="1"/>
  <c r="A188" i="1"/>
  <c r="AH187" i="1"/>
  <c r="D188" i="1"/>
  <c r="AH188" i="1"/>
  <c r="A189" i="1"/>
  <c r="A190" i="1"/>
  <c r="D190" i="1"/>
  <c r="AH190" i="1"/>
  <c r="A191" i="1"/>
  <c r="AH191" i="1"/>
  <c r="D191" i="1"/>
  <c r="A192" i="1"/>
  <c r="AH192" i="1"/>
  <c r="D192" i="1"/>
  <c r="A193" i="1"/>
  <c r="AH193" i="1"/>
  <c r="A194" i="1"/>
  <c r="AJ188" i="1" l="1"/>
  <c r="AJ187" i="1"/>
  <c r="AJ186" i="1"/>
  <c r="B186" i="1" s="1"/>
  <c r="C186" i="1" s="1"/>
  <c r="AK185" i="1"/>
  <c r="AK186" i="1" s="1"/>
  <c r="AK187" i="1" s="1"/>
  <c r="AK188" i="1" s="1"/>
  <c r="AI190" i="1"/>
  <c r="AJ189" i="1"/>
  <c r="B189" i="1" s="1"/>
  <c r="C189" i="1" s="1"/>
  <c r="AJ194" i="1"/>
  <c r="AJ193" i="1"/>
  <c r="B193" i="1" s="1"/>
  <c r="C193" i="1" s="1"/>
  <c r="AJ192" i="1"/>
  <c r="AK191" i="1"/>
  <c r="AK192" i="1" s="1"/>
  <c r="AK193" i="1" s="1"/>
  <c r="AJ191" i="1"/>
  <c r="B191" i="1" s="1"/>
  <c r="C191" i="1" s="1"/>
  <c r="D194" i="1"/>
  <c r="AG192" i="1"/>
  <c r="AI184" i="1"/>
  <c r="AG185" i="1"/>
  <c r="AG186" i="1"/>
  <c r="AH194" i="1"/>
  <c r="AI191" i="1"/>
  <c r="D193" i="1"/>
  <c r="AG191" i="1"/>
  <c r="AG188" i="1"/>
  <c r="A195" i="1"/>
  <c r="AG187" i="1"/>
  <c r="AG190" i="1"/>
  <c r="AK194" i="1" l="1"/>
  <c r="AH199" i="1"/>
  <c r="D199" i="1"/>
  <c r="AG194" i="1"/>
  <c r="A196" i="1"/>
  <c r="AI192" i="1"/>
  <c r="AG193" i="1"/>
  <c r="AH196" i="1"/>
  <c r="D195" i="1"/>
  <c r="AI185" i="1"/>
  <c r="A197" i="1"/>
  <c r="AH197" i="1" s="1"/>
  <c r="D197" i="1"/>
  <c r="AH195" i="1"/>
  <c r="D196" i="1"/>
  <c r="AK195" i="1" l="1"/>
  <c r="AK196" i="1" s="1"/>
  <c r="AK197" i="1" s="1"/>
  <c r="AJ197" i="1"/>
  <c r="AJ196" i="1"/>
  <c r="AK200" i="1"/>
  <c r="AK199" i="1"/>
  <c r="AI199" i="1"/>
  <c r="AH203" i="1"/>
  <c r="AH205" i="1"/>
  <c r="D203" i="1"/>
  <c r="AG199" i="1"/>
  <c r="D205" i="1"/>
  <c r="AG197" i="1"/>
  <c r="AI193" i="1"/>
  <c r="AG195" i="1"/>
  <c r="AG196" i="1"/>
  <c r="AI186" i="1"/>
  <c r="A198" i="1"/>
  <c r="AH198" i="1"/>
  <c r="D198" i="1"/>
  <c r="A199" i="1"/>
  <c r="AK198" i="1" l="1"/>
  <c r="AJ198" i="1"/>
  <c r="AK206" i="1"/>
  <c r="AK203" i="1"/>
  <c r="AI203" i="1"/>
  <c r="AK204" i="1"/>
  <c r="AK205" i="1" s="1"/>
  <c r="AG203" i="1"/>
  <c r="D207" i="1"/>
  <c r="AG205" i="1"/>
  <c r="AH207" i="1"/>
  <c r="A200" i="1"/>
  <c r="A201" i="1"/>
  <c r="AG198" i="1"/>
  <c r="AI194" i="1"/>
  <c r="D201" i="1"/>
  <c r="A202" i="1"/>
  <c r="D202" i="1" s="1"/>
  <c r="AH202" i="1"/>
  <c r="AI187" i="1"/>
  <c r="AH201" i="1"/>
  <c r="D200" i="1"/>
  <c r="AH200" i="1"/>
  <c r="AI200" i="1" l="1"/>
  <c r="AJ202" i="1"/>
  <c r="AK201" i="1"/>
  <c r="AK202" i="1" s="1"/>
  <c r="AK207" i="1"/>
  <c r="AI207" i="1"/>
  <c r="AG207" i="1"/>
  <c r="AI205" i="1"/>
  <c r="AG202" i="1"/>
  <c r="AI195" i="1"/>
  <c r="AI201" i="1"/>
  <c r="AG200" i="1"/>
  <c r="AG201" i="1"/>
  <c r="A203" i="1"/>
  <c r="AI202" i="1"/>
  <c r="A204" i="1"/>
  <c r="A205" i="1"/>
  <c r="AI188" i="1"/>
  <c r="A206" i="1"/>
  <c r="AH206" i="1"/>
  <c r="AH204" i="1"/>
  <c r="A207" i="1"/>
  <c r="D206" i="1"/>
  <c r="A208" i="1"/>
  <c r="AH208" i="1"/>
  <c r="A209" i="1"/>
  <c r="D209" i="1"/>
  <c r="AH209" i="1"/>
  <c r="A210" i="1"/>
  <c r="AJ205" i="1" l="1"/>
  <c r="AJ209" i="1"/>
  <c r="AI206" i="1"/>
  <c r="AK208" i="1"/>
  <c r="AK209" i="1" s="1"/>
  <c r="AJ210" i="1"/>
  <c r="B210" i="1" s="1"/>
  <c r="C210" i="1" s="1"/>
  <c r="D211" i="1"/>
  <c r="AH211" i="1"/>
  <c r="AI196" i="1"/>
  <c r="AG209" i="1"/>
  <c r="D210" i="1"/>
  <c r="A211" i="1"/>
  <c r="D204" i="1"/>
  <c r="AH210" i="1"/>
  <c r="D208" i="1"/>
  <c r="AG206" i="1"/>
  <c r="AI204" i="1" l="1"/>
  <c r="AI208" i="1"/>
  <c r="AK210" i="1"/>
  <c r="AK211" i="1"/>
  <c r="AI211" i="1"/>
  <c r="AK212" i="1"/>
  <c r="AG211" i="1"/>
  <c r="AI197" i="1"/>
  <c r="A212" i="1"/>
  <c r="AG208" i="1"/>
  <c r="D212" i="1"/>
  <c r="AH212" i="1"/>
  <c r="AG204" i="1"/>
  <c r="AG210" i="1"/>
  <c r="AI209" i="1"/>
  <c r="A213" i="1"/>
  <c r="D213" i="1" s="1"/>
  <c r="AI212" i="1" l="1"/>
  <c r="AJ213" i="1"/>
  <c r="A214" i="1"/>
  <c r="A215" i="1"/>
  <c r="D214" i="1"/>
  <c r="AH213" i="1"/>
  <c r="AI198" i="1"/>
  <c r="AG213" i="1"/>
  <c r="AG212" i="1"/>
  <c r="AI210" i="1"/>
  <c r="A216" i="1"/>
  <c r="AH214" i="1"/>
  <c r="A217" i="1"/>
  <c r="D217" i="1" s="1"/>
  <c r="AH217" i="1"/>
  <c r="AH216" i="1"/>
  <c r="AI213" i="1"/>
  <c r="D216" i="1"/>
  <c r="AK213" i="1" l="1"/>
  <c r="AK214" i="1" s="1"/>
  <c r="AJ215" i="1"/>
  <c r="B215" i="1" s="1"/>
  <c r="C215" i="1" s="1"/>
  <c r="AK216" i="1"/>
  <c r="AI216" i="1"/>
  <c r="AK217" i="1"/>
  <c r="AJ217" i="1"/>
  <c r="B217" i="1" s="1"/>
  <c r="C217" i="1" s="1"/>
  <c r="AG216" i="1"/>
  <c r="A218" i="1"/>
  <c r="AI214" i="1"/>
  <c r="AI217" i="1"/>
  <c r="AG214" i="1"/>
  <c r="AG217" i="1"/>
  <c r="AJ218" i="1" l="1"/>
  <c r="AH218" i="1"/>
  <c r="A219" i="1"/>
  <c r="D218" i="1"/>
  <c r="A220" i="1"/>
  <c r="D220" i="1"/>
  <c r="A221" i="1"/>
  <c r="AH220" i="1"/>
  <c r="AJ219" i="1" l="1"/>
  <c r="AK218" i="1"/>
  <c r="AK220" i="1"/>
  <c r="AI220" i="1"/>
  <c r="AJ221" i="1"/>
  <c r="AH221" i="1"/>
  <c r="A222" i="1"/>
  <c r="A223" i="1"/>
  <c r="D221" i="1"/>
  <c r="AG220" i="1"/>
  <c r="AG218" i="1"/>
  <c r="AI218" i="1"/>
  <c r="D222" i="1"/>
  <c r="AK221" i="1" l="1"/>
  <c r="AJ222" i="1"/>
  <c r="AK224" i="1"/>
  <c r="AJ223" i="1"/>
  <c r="A224" i="1"/>
  <c r="AG222" i="1"/>
  <c r="AI221" i="1"/>
  <c r="AH222" i="1"/>
  <c r="AG221" i="1"/>
  <c r="D224" i="1"/>
  <c r="A225" i="1"/>
  <c r="AH224" i="1"/>
  <c r="AH225" i="1"/>
  <c r="A226" i="1"/>
  <c r="D225" i="1"/>
  <c r="AI224" i="1" l="1"/>
  <c r="AK222" i="1"/>
  <c r="AJ226" i="1"/>
  <c r="AJ225" i="1"/>
  <c r="AK225" i="1"/>
  <c r="AH226" i="1"/>
  <c r="AI225" i="1"/>
  <c r="A227" i="1"/>
  <c r="AH227" i="1"/>
  <c r="D226" i="1"/>
  <c r="AG224" i="1"/>
  <c r="AI222" i="1"/>
  <c r="AG225" i="1"/>
  <c r="A228" i="1"/>
  <c r="AH228" i="1"/>
  <c r="D227" i="1"/>
  <c r="D228" i="1"/>
  <c r="A229" i="1"/>
  <c r="D229" i="1"/>
  <c r="AH229" i="1"/>
  <c r="A230" i="1"/>
  <c r="AK226" i="1" l="1"/>
  <c r="AJ228" i="1"/>
  <c r="B228" i="1" s="1"/>
  <c r="C228" i="1" s="1"/>
  <c r="AJ227" i="1"/>
  <c r="AK227" i="1"/>
  <c r="AK228" i="1" s="1"/>
  <c r="AK229" i="1" s="1"/>
  <c r="AJ229" i="1"/>
  <c r="AJ230" i="1"/>
  <c r="D230" i="1"/>
  <c r="AG229" i="1"/>
  <c r="A231" i="1"/>
  <c r="AH230" i="1"/>
  <c r="AI226" i="1"/>
  <c r="AG227" i="1"/>
  <c r="AG226" i="1"/>
  <c r="AG228" i="1"/>
  <c r="AK230" i="1" l="1"/>
  <c r="AJ231" i="1"/>
  <c r="AI227" i="1"/>
  <c r="D231" i="1"/>
  <c r="AI228" i="1"/>
  <c r="A232" i="1"/>
  <c r="AH231" i="1"/>
  <c r="AG230" i="1"/>
  <c r="AK231" i="1" l="1"/>
  <c r="AJ232" i="1"/>
  <c r="AH232" i="1"/>
  <c r="A233" i="1"/>
  <c r="D232" i="1"/>
  <c r="D233" i="1"/>
  <c r="AI229" i="1"/>
  <c r="AH233" i="1"/>
  <c r="A234" i="1"/>
  <c r="AG231" i="1"/>
  <c r="AK232" i="1" l="1"/>
  <c r="AK233" i="1" s="1"/>
  <c r="AJ233" i="1"/>
  <c r="AJ234" i="1"/>
  <c r="B234" i="1" s="1"/>
  <c r="C234" i="1" s="1"/>
  <c r="AI230" i="1"/>
  <c r="AG233" i="1"/>
  <c r="D234" i="1"/>
  <c r="AG232" i="1"/>
  <c r="A235" i="1"/>
  <c r="AH234" i="1"/>
  <c r="AJ235" i="1" l="1"/>
  <c r="AK234" i="1"/>
  <c r="AI231" i="1"/>
  <c r="A236" i="1"/>
  <c r="A237" i="1"/>
  <c r="AI232" i="1"/>
  <c r="AG234" i="1"/>
  <c r="A238" i="1"/>
  <c r="D238" i="1" s="1"/>
  <c r="AH236" i="1"/>
  <c r="D236" i="1"/>
  <c r="AI236" i="1" l="1"/>
  <c r="AJ237" i="1"/>
  <c r="AK236" i="1"/>
  <c r="AK238" i="1"/>
  <c r="AI238" i="1"/>
  <c r="AG236" i="1"/>
  <c r="AH238" i="1"/>
  <c r="A239" i="1"/>
  <c r="AI233" i="1"/>
  <c r="AG238" i="1"/>
  <c r="A240" i="1"/>
  <c r="AJ239" i="1" l="1"/>
  <c r="AJ240" i="1"/>
  <c r="D239" i="1"/>
  <c r="AI234" i="1"/>
  <c r="D240" i="1"/>
  <c r="A241" i="1"/>
  <c r="D241" i="1" s="1"/>
  <c r="AH241" i="1"/>
  <c r="AH239" i="1"/>
  <c r="AH240" i="1"/>
  <c r="A242" i="1"/>
  <c r="AK239" i="1" l="1"/>
  <c r="AK240" i="1" s="1"/>
  <c r="AK241" i="1" s="1"/>
  <c r="AJ241" i="1"/>
  <c r="AJ242" i="1"/>
  <c r="A243" i="1"/>
  <c r="A244" i="1"/>
  <c r="AG239" i="1"/>
  <c r="AG241" i="1"/>
  <c r="AI239" i="1"/>
  <c r="AI240" i="1" s="1"/>
  <c r="AH242" i="1"/>
  <c r="D242" i="1"/>
  <c r="AG240" i="1"/>
  <c r="AK242" i="1" l="1"/>
  <c r="AJ244" i="1"/>
  <c r="AJ243" i="1"/>
  <c r="AH244" i="1"/>
  <c r="AG242" i="1"/>
  <c r="A245" i="1"/>
  <c r="AH243" i="1"/>
  <c r="D244" i="1"/>
  <c r="D243" i="1"/>
  <c r="AI241" i="1"/>
  <c r="AK243" i="1" l="1"/>
  <c r="AK244" i="1" s="1"/>
  <c r="AJ245" i="1"/>
  <c r="D245" i="1"/>
  <c r="AG244" i="1"/>
  <c r="AH245" i="1"/>
  <c r="AI242" i="1"/>
  <c r="AG243" i="1"/>
  <c r="A246" i="1"/>
  <c r="D246" i="1"/>
  <c r="AH246" i="1"/>
  <c r="A247" i="1"/>
  <c r="AK245" i="1" l="1"/>
  <c r="AK246" i="1" s="1"/>
  <c r="AJ246" i="1"/>
  <c r="B246" i="1" s="1"/>
  <c r="C246" i="1" s="1"/>
  <c r="AJ247" i="1"/>
  <c r="AI277" i="1"/>
  <c r="AG245" i="1"/>
  <c r="A248" i="1"/>
  <c r="AG246" i="1"/>
  <c r="D247" i="1"/>
  <c r="AH247" i="1"/>
  <c r="AI243" i="1"/>
  <c r="AK247" i="1" l="1"/>
  <c r="AJ248" i="1"/>
  <c r="AI244" i="1"/>
  <c r="D248" i="1"/>
  <c r="AH248" i="1"/>
  <c r="A249" i="1"/>
  <c r="AG247" i="1"/>
  <c r="AI245" i="1"/>
  <c r="A250" i="1"/>
  <c r="AH249" i="1"/>
  <c r="AH250" i="1"/>
  <c r="D249" i="1"/>
  <c r="A251" i="1"/>
  <c r="AK248" i="1" l="1"/>
  <c r="AJ249" i="1"/>
  <c r="B249" i="1" s="1"/>
  <c r="C249" i="1" s="1"/>
  <c r="AK249" i="1"/>
  <c r="AK250" i="1" s="1"/>
  <c r="AJ251" i="1"/>
  <c r="AJ250" i="1"/>
  <c r="D250" i="1"/>
  <c r="AG248" i="1"/>
  <c r="A252" i="1"/>
  <c r="AG249" i="1"/>
  <c r="AI246" i="1"/>
  <c r="AH252" i="1"/>
  <c r="AK252" i="1" l="1"/>
  <c r="AG250" i="1"/>
  <c r="A253" i="1"/>
  <c r="A254" i="1"/>
  <c r="D252" i="1"/>
  <c r="D253" i="1"/>
  <c r="AI247" i="1"/>
  <c r="AH253" i="1"/>
  <c r="AJ253" i="1" l="1"/>
  <c r="AI252" i="1"/>
  <c r="AK253" i="1"/>
  <c r="D260" i="1"/>
  <c r="AH260" i="1"/>
  <c r="D254" i="1"/>
  <c r="AI248" i="1"/>
  <c r="A255" i="1"/>
  <c r="AH254" i="1"/>
  <c r="D255" i="1"/>
  <c r="AI253" i="1"/>
  <c r="AG253" i="1"/>
  <c r="AG252" i="1"/>
  <c r="AH255" i="1"/>
  <c r="A256" i="1"/>
  <c r="AH256" i="1"/>
  <c r="AJ256" i="1" l="1"/>
  <c r="AJ255" i="1"/>
  <c r="AK254" i="1"/>
  <c r="AK255" i="1" s="1"/>
  <c r="AK256" i="1" s="1"/>
  <c r="AK260" i="1"/>
  <c r="AG260" i="1"/>
  <c r="AI254" i="1"/>
  <c r="AG254" i="1"/>
  <c r="AI249" i="1"/>
  <c r="D256" i="1"/>
  <c r="AG255" i="1"/>
  <c r="A257" i="1"/>
  <c r="D257" i="1"/>
  <c r="AJ257" i="1" l="1"/>
  <c r="AI260" i="1"/>
  <c r="AH257" i="1"/>
  <c r="AI250" i="1"/>
  <c r="AG256" i="1"/>
  <c r="A258" i="1"/>
  <c r="A259" i="1"/>
  <c r="AH259" i="1"/>
  <c r="AG257" i="1"/>
  <c r="AI255" i="1"/>
  <c r="D258" i="1"/>
  <c r="AH258" i="1"/>
  <c r="D259" i="1"/>
  <c r="AK257" i="1" l="1"/>
  <c r="AJ258" i="1"/>
  <c r="AK258" i="1"/>
  <c r="AK259" i="1" s="1"/>
  <c r="AK261" i="1"/>
  <c r="D269" i="1"/>
  <c r="AH269" i="1"/>
  <c r="AG258" i="1"/>
  <c r="A260" i="1"/>
  <c r="AI256" i="1"/>
  <c r="AG259" i="1"/>
  <c r="AJ260" i="1" l="1"/>
  <c r="AK269" i="1"/>
  <c r="AK267" i="1"/>
  <c r="AI269" i="1"/>
  <c r="AG269" i="1"/>
  <c r="A261" i="1"/>
  <c r="A262" i="1"/>
  <c r="D262" i="1"/>
  <c r="D261" i="1"/>
  <c r="AH261" i="1"/>
  <c r="AI257" i="1"/>
  <c r="AH262" i="1"/>
  <c r="AK262" i="1" l="1"/>
  <c r="AI261" i="1"/>
  <c r="AK270" i="1"/>
  <c r="AG262" i="1"/>
  <c r="A263" i="1"/>
  <c r="AI262" i="1"/>
  <c r="AI258" i="1"/>
  <c r="AG261" i="1"/>
  <c r="AH263" i="1"/>
  <c r="D263" i="1"/>
  <c r="AK263" i="1" l="1"/>
  <c r="AJ263" i="1"/>
  <c r="AG263" i="1"/>
  <c r="AI259" i="1"/>
  <c r="A264" i="1"/>
  <c r="A265" i="1"/>
  <c r="AI263" i="1"/>
  <c r="AH264" i="1"/>
  <c r="A266" i="1"/>
  <c r="D265" i="1"/>
  <c r="AH265" i="1"/>
  <c r="D264" i="1"/>
  <c r="AJ266" i="1" l="1"/>
  <c r="AJ265" i="1"/>
  <c r="AJ264" i="1"/>
  <c r="AK264" i="1"/>
  <c r="AK265" i="1" s="1"/>
  <c r="AK278" i="1"/>
  <c r="AK275" i="1"/>
  <c r="AH283" i="1"/>
  <c r="D283" i="1"/>
  <c r="D285" i="1"/>
  <c r="AI264" i="1"/>
  <c r="AG264" i="1"/>
  <c r="AG265" i="1"/>
  <c r="A267" i="1"/>
  <c r="AH267" i="1"/>
  <c r="D267" i="1"/>
  <c r="A268" i="1"/>
  <c r="AH268" i="1"/>
  <c r="D268" i="1"/>
  <c r="AK268" i="1" l="1"/>
  <c r="AJ268" i="1"/>
  <c r="AI267" i="1"/>
  <c r="AK283" i="1"/>
  <c r="AH285" i="1"/>
  <c r="AG285" i="1"/>
  <c r="AG283" i="1"/>
  <c r="D287" i="1"/>
  <c r="AH287" i="1"/>
  <c r="A269" i="1"/>
  <c r="AI265" i="1"/>
  <c r="AG267" i="1"/>
  <c r="AG268" i="1"/>
  <c r="AI268" i="1"/>
  <c r="A270" i="1"/>
  <c r="D270" i="1"/>
  <c r="AH270" i="1"/>
  <c r="AI270" i="1" l="1"/>
  <c r="AK284" i="1"/>
  <c r="AK285" i="1"/>
  <c r="AI287" i="1"/>
  <c r="AI283" i="1"/>
  <c r="AG287" i="1"/>
  <c r="A271" i="1"/>
  <c r="AG270" i="1"/>
  <c r="AH271" i="1"/>
  <c r="D271" i="1"/>
  <c r="A272" i="1"/>
  <c r="AH272" i="1"/>
  <c r="D272" i="1"/>
  <c r="AJ272" i="1" l="1"/>
  <c r="AK271" i="1"/>
  <c r="AK272" i="1" s="1"/>
  <c r="AJ271" i="1"/>
  <c r="AK286" i="1"/>
  <c r="AK287" i="1" s="1"/>
  <c r="AK288" i="1"/>
  <c r="AG272" i="1"/>
  <c r="A273" i="1"/>
  <c r="AG271" i="1"/>
  <c r="AI271" i="1"/>
  <c r="AI272" i="1" s="1"/>
  <c r="AH273" i="1"/>
  <c r="D273" i="1"/>
  <c r="A274" i="1"/>
  <c r="A275" i="1"/>
  <c r="D275" i="1"/>
  <c r="AH275" i="1"/>
  <c r="A276" i="1"/>
  <c r="AH276" i="1"/>
  <c r="D276" i="1"/>
  <c r="A277" i="1"/>
  <c r="A278" i="1"/>
  <c r="D278" i="1"/>
  <c r="AH278" i="1"/>
  <c r="A279" i="1"/>
  <c r="D279" i="1"/>
  <c r="AH279" i="1"/>
  <c r="A280" i="1"/>
  <c r="AH280" i="1"/>
  <c r="D280" i="1"/>
  <c r="A281" i="1"/>
  <c r="AH281" i="1"/>
  <c r="D281" i="1"/>
  <c r="A282" i="1"/>
  <c r="AH282" i="1"/>
  <c r="D282" i="1"/>
  <c r="A283" i="1"/>
  <c r="A284" i="1"/>
  <c r="AH284" i="1"/>
  <c r="D284" i="1"/>
  <c r="A285" i="1"/>
  <c r="A286" i="1"/>
  <c r="AH286" i="1"/>
  <c r="A287" i="1"/>
  <c r="A288" i="1"/>
  <c r="AH288" i="1"/>
  <c r="A289" i="1"/>
  <c r="D289" i="1"/>
  <c r="AH289" i="1"/>
  <c r="A290" i="1"/>
  <c r="D290" i="1"/>
  <c r="AH290" i="1"/>
  <c r="A291" i="1"/>
  <c r="AJ285" i="1" l="1"/>
  <c r="AI284" i="1"/>
  <c r="AJ283" i="1"/>
  <c r="AJ282" i="1"/>
  <c r="AJ281" i="1"/>
  <c r="AJ280" i="1"/>
  <c r="AK279" i="1"/>
  <c r="AK280" i="1" s="1"/>
  <c r="AK281" i="1" s="1"/>
  <c r="AK282" i="1" s="1"/>
  <c r="AJ279" i="1"/>
  <c r="AI278" i="1"/>
  <c r="AJ277" i="1"/>
  <c r="AK276" i="1"/>
  <c r="AJ276" i="1"/>
  <c r="AI275" i="1"/>
  <c r="AJ274" i="1"/>
  <c r="AJ273" i="1"/>
  <c r="AK273" i="1"/>
  <c r="AJ289" i="1"/>
  <c r="AK289" i="1"/>
  <c r="AJ290" i="1"/>
  <c r="AK290" i="1"/>
  <c r="AJ291" i="1"/>
  <c r="AI285" i="1"/>
  <c r="D288" i="1"/>
  <c r="AG282" i="1"/>
  <c r="AG281" i="1"/>
  <c r="AI279" i="1"/>
  <c r="AI280" i="1" s="1"/>
  <c r="AG278" i="1"/>
  <c r="AI276" i="1"/>
  <c r="AI273" i="1"/>
  <c r="AH291" i="1"/>
  <c r="A292" i="1"/>
  <c r="AG273" i="1"/>
  <c r="D291" i="1"/>
  <c r="AG289" i="1"/>
  <c r="D286" i="1"/>
  <c r="AG284" i="1"/>
  <c r="AG280" i="1"/>
  <c r="AG279" i="1"/>
  <c r="AG276" i="1"/>
  <c r="AG275" i="1"/>
  <c r="AI281" i="1"/>
  <c r="AG290" i="1"/>
  <c r="AI286" i="1" l="1"/>
  <c r="AI288" i="1"/>
  <c r="AK291" i="1"/>
  <c r="AJ292" i="1"/>
  <c r="D294" i="1"/>
  <c r="AH294" i="1"/>
  <c r="AI289" i="1"/>
  <c r="AI282" i="1"/>
  <c r="AG286" i="1"/>
  <c r="AG288" i="1"/>
  <c r="A293" i="1"/>
  <c r="AI290" i="1"/>
  <c r="AG291" i="1"/>
  <c r="AI291" i="1"/>
  <c r="AK294" i="1" l="1"/>
  <c r="AI294" i="1"/>
  <c r="AG294" i="1"/>
  <c r="D293" i="1"/>
  <c r="AH293" i="1"/>
  <c r="A294" i="1"/>
  <c r="A295" i="1"/>
  <c r="AH295" i="1"/>
  <c r="A296" i="1"/>
  <c r="AH296" i="1"/>
  <c r="D296" i="1"/>
  <c r="AI293" i="1" l="1"/>
  <c r="AJ294" i="1"/>
  <c r="AK293" i="1"/>
  <c r="AK295" i="1"/>
  <c r="AJ296" i="1"/>
  <c r="AK296" i="1"/>
  <c r="AG296" i="1"/>
  <c r="D295" i="1"/>
  <c r="A297" i="1"/>
  <c r="AG293" i="1"/>
  <c r="D297" i="1"/>
  <c r="AH297" i="1"/>
  <c r="AJ297" i="1" l="1"/>
  <c r="AK297" i="1"/>
  <c r="AI295" i="1"/>
  <c r="A298" i="1"/>
  <c r="AH298" i="1" s="1"/>
  <c r="D298" i="1"/>
  <c r="AG295" i="1"/>
  <c r="A299" i="1"/>
  <c r="A300" i="1"/>
  <c r="A301" i="1"/>
  <c r="A302" i="1" s="1"/>
  <c r="AH301" i="1"/>
  <c r="AI296" i="1"/>
  <c r="AG297" i="1"/>
  <c r="D299" i="1"/>
  <c r="AH299" i="1"/>
  <c r="D301" i="1"/>
  <c r="AJ300" i="1" l="1"/>
  <c r="AK298" i="1"/>
  <c r="AK299" i="1" s="1"/>
  <c r="AJ298" i="1"/>
  <c r="AK301" i="1"/>
  <c r="AJ302" i="1"/>
  <c r="AI301" i="1"/>
  <c r="AG301" i="1"/>
  <c r="AH302" i="1"/>
  <c r="A303" i="1"/>
  <c r="D302" i="1"/>
  <c r="AG299" i="1"/>
  <c r="AI297" i="1"/>
  <c r="AI298" i="1" s="1"/>
  <c r="AG298" i="1"/>
  <c r="AJ303" i="1" l="1"/>
  <c r="AK304" i="1"/>
  <c r="AK302" i="1"/>
  <c r="AI302" i="1"/>
  <c r="AI299" i="1"/>
  <c r="A304" i="1"/>
  <c r="AG302" i="1"/>
  <c r="A305" i="1"/>
  <c r="A306" i="1" s="1"/>
  <c r="A307" i="1"/>
  <c r="D307" i="1"/>
  <c r="D305" i="1"/>
  <c r="AH305" i="1"/>
  <c r="AH307" i="1"/>
  <c r="AH304" i="1"/>
  <c r="D304" i="1"/>
  <c r="AK307" i="1" l="1"/>
  <c r="AI304" i="1"/>
  <c r="AI307" i="1"/>
  <c r="AJ306" i="1"/>
  <c r="AJ305" i="1"/>
  <c r="AK305" i="1"/>
  <c r="A308" i="1"/>
  <c r="D308" i="1"/>
  <c r="AH308" i="1"/>
  <c r="A309" i="1"/>
  <c r="AG307" i="1"/>
  <c r="AI305" i="1"/>
  <c r="AG305" i="1"/>
  <c r="AG304" i="1"/>
  <c r="AJ308" i="1" l="1"/>
  <c r="AK308" i="1"/>
  <c r="AJ309" i="1"/>
  <c r="AH309" i="1"/>
  <c r="AG308" i="1"/>
  <c r="D309" i="1"/>
  <c r="AI308" i="1"/>
  <c r="A310" i="1"/>
  <c r="A311" i="1"/>
  <c r="AH311" i="1"/>
  <c r="A312" i="1"/>
  <c r="D312" i="1"/>
  <c r="AH312" i="1"/>
  <c r="D311" i="1"/>
  <c r="D310" i="1"/>
  <c r="AH310" i="1"/>
  <c r="AK309" i="1" l="1"/>
  <c r="AK310" i="1" s="1"/>
  <c r="AK311" i="1" s="1"/>
  <c r="AK312" i="1" s="1"/>
  <c r="AJ312" i="1"/>
  <c r="AJ311" i="1"/>
  <c r="AJ310" i="1"/>
  <c r="AI309" i="1"/>
  <c r="AG311" i="1"/>
  <c r="AG310" i="1"/>
  <c r="AG312" i="1"/>
  <c r="AG309" i="1"/>
  <c r="A313" i="1"/>
  <c r="AH313" i="1" s="1"/>
  <c r="AI310" i="1"/>
  <c r="AJ313" i="1" l="1"/>
  <c r="AK313" i="1"/>
  <c r="AK317" i="1"/>
  <c r="AK320" i="1"/>
  <c r="D313" i="1"/>
  <c r="A314" i="1"/>
  <c r="AH314" i="1"/>
  <c r="D314" i="1"/>
  <c r="A315" i="1"/>
  <c r="AI311" i="1"/>
  <c r="D315" i="1"/>
  <c r="AH315" i="1"/>
  <c r="AJ315" i="1" l="1"/>
  <c r="AJ314" i="1"/>
  <c r="AK314" i="1"/>
  <c r="AK315" i="1" s="1"/>
  <c r="AK323" i="1"/>
  <c r="A316" i="1"/>
  <c r="AG313" i="1"/>
  <c r="A317" i="1"/>
  <c r="D317" i="1"/>
  <c r="AI312" i="1"/>
  <c r="AI313" i="1" s="1"/>
  <c r="AG314" i="1"/>
  <c r="AG315" i="1"/>
  <c r="AH317" i="1"/>
  <c r="AI317" i="1" l="1"/>
  <c r="AJ316" i="1"/>
  <c r="A318" i="1"/>
  <c r="AI314" i="1"/>
  <c r="D318" i="1"/>
  <c r="AG317" i="1"/>
  <c r="AH318" i="1"/>
  <c r="A319" i="1"/>
  <c r="A320" i="1"/>
  <c r="AH320" i="1"/>
  <c r="A321" i="1"/>
  <c r="D320" i="1"/>
  <c r="AH321" i="1"/>
  <c r="D321" i="1"/>
  <c r="A322" i="1"/>
  <c r="AK321" i="1" l="1"/>
  <c r="AJ321" i="1"/>
  <c r="AI320" i="1"/>
  <c r="AJ319" i="1"/>
  <c r="AK318" i="1"/>
  <c r="AJ318" i="1"/>
  <c r="AJ322" i="1"/>
  <c r="AI318" i="1"/>
  <c r="AG321" i="1"/>
  <c r="AG318" i="1"/>
  <c r="AI321" i="1"/>
  <c r="AI315" i="1"/>
  <c r="AG320" i="1"/>
  <c r="A323" i="1"/>
  <c r="A324" i="1"/>
  <c r="AH324" i="1"/>
  <c r="A325" i="1"/>
  <c r="A326" i="1" s="1"/>
  <c r="AH325" i="1"/>
  <c r="AH326" i="1"/>
  <c r="A327" i="1"/>
  <c r="A328" i="1" s="1"/>
  <c r="D327" i="1"/>
  <c r="AH328" i="1"/>
  <c r="A329" i="1"/>
  <c r="D329" i="1"/>
  <c r="AH329" i="1"/>
  <c r="D328" i="1"/>
  <c r="AH327" i="1"/>
  <c r="D326" i="1"/>
  <c r="D325" i="1"/>
  <c r="D324" i="1"/>
  <c r="D323" i="1"/>
  <c r="AH323" i="1"/>
  <c r="AJ327" i="1" l="1"/>
  <c r="AJ326" i="1"/>
  <c r="AJ325" i="1"/>
  <c r="AK324" i="1"/>
  <c r="AK325" i="1" s="1"/>
  <c r="AK326" i="1" s="1"/>
  <c r="AK327" i="1" s="1"/>
  <c r="AK328" i="1" s="1"/>
  <c r="AK329" i="1" s="1"/>
  <c r="AJ324" i="1"/>
  <c r="AI323" i="1"/>
  <c r="AJ328" i="1"/>
  <c r="AJ329" i="1"/>
  <c r="AG325" i="1"/>
  <c r="AG327" i="1"/>
  <c r="A330" i="1"/>
  <c r="AG329" i="1"/>
  <c r="AI324" i="1"/>
  <c r="AG326" i="1"/>
  <c r="AG328" i="1"/>
  <c r="AG323" i="1"/>
  <c r="AG324" i="1"/>
  <c r="AH330" i="1"/>
  <c r="AJ330" i="1" l="1"/>
  <c r="AK330" i="1"/>
  <c r="A331" i="1"/>
  <c r="D330" i="1"/>
  <c r="AI325" i="1"/>
  <c r="D331" i="1"/>
  <c r="AH331" i="1"/>
  <c r="A332" i="1"/>
  <c r="AJ331" i="1" l="1"/>
  <c r="AJ332" i="1"/>
  <c r="AK333" i="1"/>
  <c r="AK331" i="1"/>
  <c r="AI326" i="1"/>
  <c r="AG330" i="1"/>
  <c r="AG331" i="1"/>
  <c r="A333" i="1"/>
  <c r="AH333" i="1"/>
  <c r="AK344" i="1" l="1"/>
  <c r="A334" i="1"/>
  <c r="AH334" i="1"/>
  <c r="A335" i="1"/>
  <c r="D335" i="1"/>
  <c r="AI327" i="1"/>
  <c r="D333" i="1"/>
  <c r="D334" i="1"/>
  <c r="AH335" i="1"/>
  <c r="A336" i="1"/>
  <c r="D336" i="1"/>
  <c r="A337" i="1"/>
  <c r="AH336" i="1"/>
  <c r="D337" i="1"/>
  <c r="AH337" i="1"/>
  <c r="AJ337" i="1" l="1"/>
  <c r="AJ336" i="1"/>
  <c r="AJ335" i="1"/>
  <c r="AK334" i="1"/>
  <c r="AK335" i="1" s="1"/>
  <c r="AK336" i="1" s="1"/>
  <c r="AK337" i="1" s="1"/>
  <c r="AJ334" i="1"/>
  <c r="AI333" i="1"/>
  <c r="A338" i="1"/>
  <c r="AG334" i="1"/>
  <c r="AI328" i="1"/>
  <c r="AG335" i="1"/>
  <c r="D338" i="1"/>
  <c r="AG336" i="1"/>
  <c r="AI334" i="1"/>
  <c r="AG333" i="1"/>
  <c r="AG337" i="1"/>
  <c r="AH338" i="1"/>
  <c r="AJ338" i="1" l="1"/>
  <c r="AK338" i="1"/>
  <c r="AK349" i="1"/>
  <c r="AI329" i="1"/>
  <c r="AG338" i="1"/>
  <c r="AI335" i="1"/>
  <c r="A339" i="1"/>
  <c r="AH339" i="1"/>
  <c r="A340" i="1"/>
  <c r="AH340" i="1"/>
  <c r="D340" i="1"/>
  <c r="D339" i="1"/>
  <c r="AJ340" i="1" l="1"/>
  <c r="AJ339" i="1"/>
  <c r="AK339" i="1"/>
  <c r="AK340" i="1" s="1"/>
  <c r="AI336" i="1"/>
  <c r="AI337" i="1"/>
  <c r="AG339" i="1"/>
  <c r="AI330" i="1"/>
  <c r="AG340" i="1"/>
  <c r="A341" i="1"/>
  <c r="AH341" i="1"/>
  <c r="A342" i="1"/>
  <c r="AH342" i="1"/>
  <c r="D342" i="1"/>
  <c r="D341" i="1"/>
  <c r="AJ342" i="1" l="1"/>
  <c r="AJ341" i="1"/>
  <c r="AK341" i="1"/>
  <c r="AK342" i="1" s="1"/>
  <c r="AI331" i="1"/>
  <c r="AG342" i="1"/>
  <c r="A343" i="1"/>
  <c r="A344" i="1"/>
  <c r="AH344" i="1"/>
  <c r="AI338" i="1"/>
  <c r="AG341" i="1"/>
  <c r="D344" i="1"/>
  <c r="AI344" i="1" l="1"/>
  <c r="AJ343" i="1"/>
  <c r="AK353" i="1"/>
  <c r="AI339" i="1"/>
  <c r="A345" i="1"/>
  <c r="AG344" i="1"/>
  <c r="D345" i="1"/>
  <c r="AH345" i="1"/>
  <c r="A346" i="1"/>
  <c r="D346" i="1"/>
  <c r="A347" i="1"/>
  <c r="AH346" i="1"/>
  <c r="AH347" i="1"/>
  <c r="A348" i="1"/>
  <c r="D347" i="1"/>
  <c r="A349" i="1"/>
  <c r="AH349" i="1"/>
  <c r="D349" i="1"/>
  <c r="A350" i="1"/>
  <c r="AH350" i="1"/>
  <c r="D350" i="1"/>
  <c r="A351" i="1"/>
  <c r="D351" i="1"/>
  <c r="AH351" i="1"/>
  <c r="A352" i="1"/>
  <c r="A353" i="1"/>
  <c r="AH353" i="1"/>
  <c r="D353" i="1"/>
  <c r="AK350" i="1" l="1"/>
  <c r="AJ350" i="1"/>
  <c r="AI349" i="1"/>
  <c r="AJ348" i="1"/>
  <c r="AJ347" i="1"/>
  <c r="AJ346" i="1"/>
  <c r="AK345" i="1"/>
  <c r="AK346" i="1" s="1"/>
  <c r="AK347" i="1" s="1"/>
  <c r="AJ345" i="1"/>
  <c r="AI353" i="1"/>
  <c r="AJ352" i="1"/>
  <c r="AK351" i="1"/>
  <c r="AJ351" i="1"/>
  <c r="AG347" i="1"/>
  <c r="AG351" i="1"/>
  <c r="AG349" i="1"/>
  <c r="AG346" i="1"/>
  <c r="A354" i="1"/>
  <c r="AI340" i="1"/>
  <c r="AG350" i="1"/>
  <c r="AI345" i="1"/>
  <c r="AI350" i="1"/>
  <c r="AG345" i="1"/>
  <c r="AG353" i="1"/>
  <c r="A355" i="1"/>
  <c r="D355" i="1"/>
  <c r="A356" i="1"/>
  <c r="AH355" i="1"/>
  <c r="D356" i="1"/>
  <c r="AH356" i="1"/>
  <c r="AI355" i="1" l="1"/>
  <c r="AJ354" i="1"/>
  <c r="AJ356" i="1"/>
  <c r="AK359" i="1"/>
  <c r="AK355" i="1"/>
  <c r="AK356" i="1" s="1"/>
  <c r="AI351" i="1"/>
  <c r="A357" i="1"/>
  <c r="AH357" i="1"/>
  <c r="AG355" i="1"/>
  <c r="A358" i="1"/>
  <c r="AI356" i="1"/>
  <c r="AI346" i="1"/>
  <c r="AI347" i="1" s="1"/>
  <c r="AG356" i="1"/>
  <c r="D357" i="1"/>
  <c r="AI341" i="1"/>
  <c r="A359" i="1"/>
  <c r="AH359" i="1"/>
  <c r="A360" i="1"/>
  <c r="D359" i="1"/>
  <c r="AI359" i="1" l="1"/>
  <c r="AJ358" i="1"/>
  <c r="AJ357" i="1"/>
  <c r="AK357" i="1"/>
  <c r="AJ360" i="1"/>
  <c r="AI357" i="1"/>
  <c r="AG357" i="1"/>
  <c r="AG359" i="1"/>
  <c r="AI342" i="1"/>
  <c r="A361" i="1"/>
  <c r="D361" i="1"/>
  <c r="AH361" i="1"/>
  <c r="A362" i="1"/>
  <c r="D362" i="1"/>
  <c r="AH362" i="1"/>
  <c r="AK361" i="1" l="1"/>
  <c r="AK362" i="1" s="1"/>
  <c r="AJ362" i="1"/>
  <c r="AI361" i="1"/>
  <c r="AK364" i="1"/>
  <c r="A363" i="1"/>
  <c r="AG362" i="1"/>
  <c r="AG361" i="1"/>
  <c r="AI362" i="1"/>
  <c r="A364" i="1"/>
  <c r="A365" i="1"/>
  <c r="D365" i="1"/>
  <c r="AH365" i="1"/>
  <c r="D364" i="1"/>
  <c r="AH364" i="1"/>
  <c r="AI364" i="1" l="1"/>
  <c r="AJ363" i="1"/>
  <c r="AJ365" i="1"/>
  <c r="AK365" i="1"/>
  <c r="A366" i="1"/>
  <c r="AG365" i="1"/>
  <c r="AG364" i="1"/>
  <c r="AI365" i="1"/>
  <c r="AH366" i="1"/>
  <c r="D366" i="1"/>
  <c r="AJ366" i="1" l="1"/>
  <c r="AK366" i="1"/>
  <c r="AG366" i="1"/>
  <c r="AI366" i="1"/>
  <c r="A367" i="1"/>
  <c r="AH367" i="1"/>
  <c r="D367" i="1"/>
  <c r="A368" i="1"/>
  <c r="D368" i="1"/>
  <c r="AH368" i="1"/>
  <c r="A369" i="1"/>
  <c r="A370" i="1"/>
  <c r="AH370" i="1"/>
  <c r="D370" i="1"/>
  <c r="A371" i="1"/>
  <c r="D371" i="1"/>
  <c r="AH371" i="1"/>
  <c r="A372" i="1"/>
  <c r="AJ369" i="1" l="1"/>
  <c r="AJ368" i="1"/>
  <c r="AJ367" i="1"/>
  <c r="AK367" i="1"/>
  <c r="AK368" i="1" s="1"/>
  <c r="AK370" i="1"/>
  <c r="AI370" i="1"/>
  <c r="AJ372" i="1"/>
  <c r="AK371" i="1"/>
  <c r="AJ371" i="1"/>
  <c r="AG368" i="1"/>
  <c r="AG367" i="1"/>
  <c r="D372" i="1"/>
  <c r="AH372" i="1"/>
  <c r="A373" i="1"/>
  <c r="AI371" i="1"/>
  <c r="A374" i="1"/>
  <c r="D373" i="1"/>
  <c r="AI367" i="1"/>
  <c r="AG370" i="1"/>
  <c r="AI368" i="1"/>
  <c r="AG371" i="1"/>
  <c r="AK372" i="1" l="1"/>
  <c r="AJ374" i="1"/>
  <c r="AH373" i="1"/>
  <c r="AG373" i="1"/>
  <c r="A375" i="1"/>
  <c r="D374" i="1"/>
  <c r="D375" i="1"/>
  <c r="A376" i="1"/>
  <c r="AG372" i="1"/>
  <c r="AH374" i="1"/>
  <c r="AH375" i="1"/>
  <c r="AI372" i="1"/>
  <c r="AK373" i="1" l="1"/>
  <c r="AK374" i="1"/>
  <c r="AK375" i="1" s="1"/>
  <c r="AJ376" i="1"/>
  <c r="AG374" i="1"/>
  <c r="D376" i="1"/>
  <c r="AH376" i="1"/>
  <c r="AG375" i="1"/>
  <c r="AI373" i="1"/>
  <c r="A377" i="1"/>
  <c r="AH377" i="1"/>
  <c r="D377" i="1"/>
  <c r="A378" i="1"/>
  <c r="AK376" i="1" l="1"/>
  <c r="AK377" i="1" s="1"/>
  <c r="AJ378" i="1"/>
  <c r="D380" i="1"/>
  <c r="D378" i="1"/>
  <c r="AH378" i="1"/>
  <c r="AI374" i="1"/>
  <c r="AG376" i="1"/>
  <c r="A379" i="1"/>
  <c r="AG377" i="1"/>
  <c r="AK378" i="1" l="1"/>
  <c r="AH380" i="1"/>
  <c r="AK380" i="1" s="1"/>
  <c r="AG380" i="1"/>
  <c r="AI380" i="1"/>
  <c r="D379" i="1"/>
  <c r="AH379" i="1"/>
  <c r="AI375" i="1"/>
  <c r="A380" i="1"/>
  <c r="AG378" i="1"/>
  <c r="AK379" i="1" l="1"/>
  <c r="AJ380" i="1"/>
  <c r="AK381" i="1"/>
  <c r="A381" i="1"/>
  <c r="AI376" i="1"/>
  <c r="AG379" i="1"/>
  <c r="A382" i="1"/>
  <c r="AH381" i="1"/>
  <c r="D381" i="1"/>
  <c r="AH382" i="1"/>
  <c r="D382" i="1"/>
  <c r="A383" i="1"/>
  <c r="AH383" i="1"/>
  <c r="D383" i="1"/>
  <c r="A384" i="1"/>
  <c r="AI381" i="1" l="1"/>
  <c r="AK382" i="1"/>
  <c r="AK383" i="1" s="1"/>
  <c r="AJ384" i="1"/>
  <c r="AJ383" i="1"/>
  <c r="AI377" i="1"/>
  <c r="AG383" i="1"/>
  <c r="AI382" i="1"/>
  <c r="AI378" i="1"/>
  <c r="AH384" i="1"/>
  <c r="AG382" i="1"/>
  <c r="A385" i="1"/>
  <c r="AG381" i="1"/>
  <c r="D384" i="1"/>
  <c r="AI379" i="1"/>
  <c r="AK384" i="1" l="1"/>
  <c r="AJ385" i="1"/>
  <c r="AI383" i="1"/>
  <c r="D385" i="1"/>
  <c r="AG384" i="1"/>
  <c r="AI384" i="1"/>
  <c r="A386" i="1"/>
  <c r="AH385" i="1"/>
  <c r="D386" i="1"/>
  <c r="AH386" i="1"/>
  <c r="A387" i="1"/>
  <c r="AJ386" i="1" l="1"/>
  <c r="AK385" i="1"/>
  <c r="AK386" i="1" s="1"/>
  <c r="AJ387" i="1"/>
  <c r="AG386" i="1"/>
  <c r="D387" i="1"/>
  <c r="AG385" i="1"/>
  <c r="A388" i="1"/>
  <c r="AI385" i="1"/>
  <c r="AH387" i="1"/>
  <c r="D388" i="1"/>
  <c r="AH388" i="1"/>
  <c r="AJ388" i="1" l="1"/>
  <c r="AK387" i="1"/>
  <c r="AK388" i="1" s="1"/>
  <c r="A389" i="1"/>
  <c r="AI386" i="1"/>
  <c r="AG387" i="1"/>
  <c r="A390" i="1"/>
  <c r="D390" i="1" s="1"/>
  <c r="AG388" i="1"/>
  <c r="AJ389" i="1" l="1"/>
  <c r="AI390" i="1"/>
  <c r="AK390" i="1"/>
  <c r="AH392" i="1"/>
  <c r="D392" i="1"/>
  <c r="AH390" i="1"/>
  <c r="AI387" i="1"/>
  <c r="A391" i="1"/>
  <c r="AH391" i="1" s="1"/>
  <c r="D391" i="1"/>
  <c r="A392" i="1"/>
  <c r="AG390" i="1"/>
  <c r="AJ391" i="1" l="1"/>
  <c r="AK391" i="1"/>
  <c r="AJ392" i="1"/>
  <c r="AK392" i="1"/>
  <c r="AG392" i="1"/>
  <c r="AH394" i="1"/>
  <c r="AI392" i="1"/>
  <c r="D394" i="1"/>
  <c r="AI388" i="1"/>
  <c r="A393" i="1"/>
  <c r="D393" i="1"/>
  <c r="AH393" i="1"/>
  <c r="AG391" i="1"/>
  <c r="AI391" i="1"/>
  <c r="A394" i="1"/>
  <c r="AK393" i="1" l="1"/>
  <c r="AI393" i="1"/>
  <c r="AK394" i="1"/>
  <c r="AI394" i="1"/>
  <c r="AG394" i="1"/>
  <c r="A395" i="1"/>
  <c r="AG393" i="1"/>
  <c r="AK395" i="1" l="1"/>
  <c r="A396" i="1"/>
  <c r="AH396" i="1"/>
  <c r="D396" i="1"/>
  <c r="D395" i="1"/>
  <c r="AH395" i="1"/>
  <c r="A397" i="1"/>
  <c r="AI395" i="1" l="1"/>
  <c r="AJ397" i="1"/>
  <c r="AJ396" i="1"/>
  <c r="AK396" i="1"/>
  <c r="D399" i="1"/>
  <c r="AH399" i="1"/>
  <c r="AG396" i="1"/>
  <c r="AH397" i="1"/>
  <c r="A398" i="1"/>
  <c r="D397" i="1"/>
  <c r="AG395" i="1"/>
  <c r="AI396" i="1"/>
  <c r="D398" i="1"/>
  <c r="AK397" i="1" l="1"/>
  <c r="AJ398" i="1"/>
  <c r="AG399" i="1"/>
  <c r="A399" i="1"/>
  <c r="AG398" i="1"/>
  <c r="AG397" i="1"/>
  <c r="AI397" i="1"/>
  <c r="AH398" i="1"/>
  <c r="AJ399" i="1" l="1"/>
  <c r="AK398" i="1"/>
  <c r="AK399" i="1" s="1"/>
  <c r="AK400" i="1"/>
  <c r="AI399" i="1"/>
  <c r="D402" i="1"/>
  <c r="AH402" i="1"/>
  <c r="A400" i="1"/>
  <c r="AI398" i="1"/>
  <c r="D400" i="1"/>
  <c r="A401" i="1"/>
  <c r="AH400" i="1"/>
  <c r="D401" i="1"/>
  <c r="AH401" i="1"/>
  <c r="AJ401" i="1" l="1"/>
  <c r="AI400" i="1"/>
  <c r="AK401" i="1"/>
  <c r="AK402" i="1"/>
  <c r="AI402" i="1"/>
  <c r="AG402" i="1"/>
  <c r="A402" i="1"/>
  <c r="AG401" i="1"/>
  <c r="A403" i="1"/>
  <c r="AG400" i="1"/>
  <c r="AI401" i="1"/>
  <c r="D403" i="1"/>
  <c r="AJ402" i="1" l="1"/>
  <c r="AK403" i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AG403" i="1"/>
  <c r="AH403" i="1"/>
  <c r="A404" i="1"/>
  <c r="D404" i="1"/>
  <c r="A405" i="1"/>
  <c r="AH404" i="1"/>
  <c r="D405" i="1"/>
  <c r="AH405" i="1"/>
  <c r="A406" i="1"/>
  <c r="D406" i="1"/>
  <c r="AH406" i="1"/>
  <c r="A407" i="1"/>
  <c r="D407" i="1"/>
  <c r="AH407" i="1"/>
  <c r="A408" i="1"/>
  <c r="D408" i="1"/>
  <c r="AH408" i="1"/>
  <c r="A409" i="1"/>
  <c r="AH409" i="1"/>
  <c r="D409" i="1"/>
  <c r="A410" i="1"/>
  <c r="D410" i="1"/>
  <c r="AH410" i="1"/>
  <c r="AJ404" i="1" l="1"/>
  <c r="AK404" i="1"/>
  <c r="AK405" i="1" s="1"/>
  <c r="AK406" i="1" s="1"/>
  <c r="AK407" i="1" s="1"/>
  <c r="AK408" i="1" s="1"/>
  <c r="AK409" i="1" s="1"/>
  <c r="AK410" i="1" s="1"/>
  <c r="AJ405" i="1"/>
  <c r="AK420" i="1"/>
  <c r="AK469" i="1"/>
  <c r="AK440" i="1"/>
  <c r="AI420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G404" i="1"/>
  <c r="AG406" i="1"/>
  <c r="AG407" i="1"/>
  <c r="AG409" i="1"/>
  <c r="A411" i="1"/>
  <c r="AG408" i="1"/>
  <c r="AH411" i="1"/>
  <c r="AI404" i="1"/>
  <c r="AG405" i="1"/>
  <c r="AG410" i="1"/>
  <c r="AJ411" i="1" l="1"/>
  <c r="AK411" i="1"/>
  <c r="AK412" i="1" s="1"/>
  <c r="AI422" i="1"/>
  <c r="D411" i="1"/>
  <c r="AI405" i="1"/>
  <c r="A412" i="1"/>
  <c r="AJ412" i="1" l="1"/>
  <c r="AK413" i="1"/>
  <c r="AI472" i="1"/>
  <c r="AI461" i="1"/>
  <c r="A413" i="1"/>
  <c r="AI406" i="1"/>
  <c r="A414" i="1"/>
  <c r="A415" i="1"/>
  <c r="AG411" i="1"/>
  <c r="D413" i="1"/>
  <c r="AH414" i="1"/>
  <c r="AH415" i="1"/>
  <c r="D414" i="1"/>
  <c r="D415" i="1"/>
  <c r="AK414" i="1" l="1"/>
  <c r="AK415" i="1" s="1"/>
  <c r="AJ414" i="1"/>
  <c r="AI452" i="1"/>
  <c r="AI412" i="1"/>
  <c r="AI424" i="1"/>
  <c r="AI436" i="1"/>
  <c r="AI464" i="1"/>
  <c r="A416" i="1"/>
  <c r="AG415" i="1"/>
  <c r="AG414" i="1"/>
  <c r="AH413" i="1"/>
  <c r="AI407" i="1"/>
  <c r="AH416" i="1"/>
  <c r="AG413" i="1"/>
  <c r="D416" i="1"/>
  <c r="AJ416" i="1" l="1"/>
  <c r="AK416" i="1"/>
  <c r="AI413" i="1"/>
  <c r="AH499" i="1"/>
  <c r="AG416" i="1"/>
  <c r="AI408" i="1"/>
  <c r="AI414" i="1"/>
  <c r="A417" i="1"/>
  <c r="D417" i="1"/>
  <c r="AH417" i="1"/>
  <c r="AK417" i="1" l="1"/>
  <c r="AK421" i="1"/>
  <c r="AK422" i="1" s="1"/>
  <c r="D499" i="1"/>
  <c r="AI426" i="1"/>
  <c r="AG417" i="1"/>
  <c r="AI409" i="1"/>
  <c r="AI415" i="1"/>
  <c r="A418" i="1"/>
  <c r="A419" i="1"/>
  <c r="A420" i="1" s="1"/>
  <c r="AH419" i="1"/>
  <c r="D419" i="1"/>
  <c r="A421" i="1"/>
  <c r="D421" i="1" s="1"/>
  <c r="AH421" i="1"/>
  <c r="AH418" i="1"/>
  <c r="D418" i="1"/>
  <c r="AJ419" i="1" l="1"/>
  <c r="AK418" i="1"/>
  <c r="AK419" i="1" s="1"/>
  <c r="AJ418" i="1"/>
  <c r="AI421" i="1"/>
  <c r="AK423" i="1"/>
  <c r="AK424" i="1" s="1"/>
  <c r="AG499" i="1"/>
  <c r="AI428" i="1"/>
  <c r="AG418" i="1"/>
  <c r="A422" i="1"/>
  <c r="AG421" i="1"/>
  <c r="AI416" i="1"/>
  <c r="AI410" i="1"/>
  <c r="AG419" i="1"/>
  <c r="A423" i="1"/>
  <c r="D423" i="1"/>
  <c r="AH423" i="1"/>
  <c r="AI423" i="1" l="1"/>
  <c r="AJ422" i="1"/>
  <c r="AK425" i="1"/>
  <c r="AK426" i="1" s="1"/>
  <c r="AI499" i="1"/>
  <c r="A424" i="1"/>
  <c r="AG423" i="1"/>
  <c r="AI411" i="1"/>
  <c r="AI417" i="1"/>
  <c r="A425" i="1"/>
  <c r="D425" i="1"/>
  <c r="AH425" i="1"/>
  <c r="A426" i="1"/>
  <c r="A427" i="1"/>
  <c r="AJ426" i="1" l="1"/>
  <c r="AI425" i="1"/>
  <c r="AJ424" i="1"/>
  <c r="AK427" i="1"/>
  <c r="AK428" i="1" s="1"/>
  <c r="AK429" i="1" s="1"/>
  <c r="AG425" i="1"/>
  <c r="AH427" i="1"/>
  <c r="A428" i="1"/>
  <c r="A429" i="1"/>
  <c r="A430" i="1"/>
  <c r="D430" i="1"/>
  <c r="A431" i="1"/>
  <c r="A432" i="1"/>
  <c r="AI418" i="1"/>
  <c r="D427" i="1"/>
  <c r="AH429" i="1"/>
  <c r="D429" i="1"/>
  <c r="AH430" i="1"/>
  <c r="AH431" i="1"/>
  <c r="AJ428" i="1" l="1"/>
  <c r="AI427" i="1"/>
  <c r="AI429" i="1"/>
  <c r="AK430" i="1"/>
  <c r="AK431" i="1" s="1"/>
  <c r="AJ430" i="1"/>
  <c r="AJ432" i="1"/>
  <c r="AH510" i="1"/>
  <c r="D510" i="1"/>
  <c r="AI419" i="1"/>
  <c r="AH432" i="1"/>
  <c r="A433" i="1"/>
  <c r="AG427" i="1"/>
  <c r="AG430" i="1"/>
  <c r="D432" i="1"/>
  <c r="AG429" i="1"/>
  <c r="AH433" i="1"/>
  <c r="D431" i="1"/>
  <c r="AI430" i="1"/>
  <c r="AK432" i="1" l="1"/>
  <c r="AK433" i="1" s="1"/>
  <c r="AJ433" i="1"/>
  <c r="AG510" i="1"/>
  <c r="AG431" i="1"/>
  <c r="D433" i="1"/>
  <c r="AI431" i="1"/>
  <c r="AG432" i="1"/>
  <c r="A434" i="1"/>
  <c r="AI432" i="1"/>
  <c r="AH434" i="1"/>
  <c r="D434" i="1"/>
  <c r="AJ434" i="1" l="1"/>
  <c r="AK434" i="1"/>
  <c r="AI510" i="1"/>
  <c r="A435" i="1"/>
  <c r="D435" i="1"/>
  <c r="AH435" i="1"/>
  <c r="AI433" i="1"/>
  <c r="A436" i="1"/>
  <c r="AG433" i="1"/>
  <c r="A437" i="1"/>
  <c r="A438" i="1"/>
  <c r="AG434" i="1"/>
  <c r="D437" i="1"/>
  <c r="AJ435" i="1" l="1"/>
  <c r="AJ436" i="1"/>
  <c r="AK435" i="1"/>
  <c r="AK436" i="1" s="1"/>
  <c r="AK437" i="1" s="1"/>
  <c r="AJ438" i="1"/>
  <c r="AI437" i="1"/>
  <c r="D518" i="1"/>
  <c r="AH437" i="1"/>
  <c r="D438" i="1"/>
  <c r="AG437" i="1"/>
  <c r="AG435" i="1"/>
  <c r="AI434" i="1"/>
  <c r="AH438" i="1"/>
  <c r="A439" i="1"/>
  <c r="AK438" i="1" l="1"/>
  <c r="AH518" i="1"/>
  <c r="AG518" i="1"/>
  <c r="AI435" i="1"/>
  <c r="AH439" i="1"/>
  <c r="A440" i="1"/>
  <c r="AG438" i="1"/>
  <c r="D439" i="1"/>
  <c r="A441" i="1"/>
  <c r="AH441" i="1" s="1"/>
  <c r="A442" i="1"/>
  <c r="AI438" i="1"/>
  <c r="AJ440" i="1" l="1"/>
  <c r="AK441" i="1"/>
  <c r="AK439" i="1"/>
  <c r="AJ442" i="1"/>
  <c r="AK518" i="1"/>
  <c r="AI518" i="1"/>
  <c r="D441" i="1"/>
  <c r="AH442" i="1"/>
  <c r="AI439" i="1"/>
  <c r="AG439" i="1"/>
  <c r="D442" i="1"/>
  <c r="A443" i="1"/>
  <c r="AH443" i="1" s="1"/>
  <c r="AI441" i="1" l="1"/>
  <c r="AK442" i="1"/>
  <c r="AK443" i="1" s="1"/>
  <c r="AJ443" i="1"/>
  <c r="AG442" i="1"/>
  <c r="AI442" i="1"/>
  <c r="AG441" i="1"/>
  <c r="A444" i="1"/>
  <c r="AH444" i="1" s="1"/>
  <c r="A445" i="1"/>
  <c r="A446" i="1" s="1"/>
  <c r="AH445" i="1"/>
  <c r="D443" i="1"/>
  <c r="D444" i="1"/>
  <c r="AJ444" i="1" l="1"/>
  <c r="AK444" i="1"/>
  <c r="AK445" i="1" s="1"/>
  <c r="AJ445" i="1"/>
  <c r="AI443" i="1"/>
  <c r="D446" i="1"/>
  <c r="D445" i="1"/>
  <c r="AG443" i="1"/>
  <c r="AH446" i="1"/>
  <c r="AG444" i="1"/>
  <c r="A447" i="1"/>
  <c r="AK446" i="1" l="1"/>
  <c r="AJ447" i="1"/>
  <c r="AH447" i="1"/>
  <c r="AG445" i="1"/>
  <c r="D447" i="1"/>
  <c r="A448" i="1"/>
  <c r="AG446" i="1"/>
  <c r="D448" i="1"/>
  <c r="AI444" i="1"/>
  <c r="A449" i="1"/>
  <c r="AH448" i="1"/>
  <c r="D449" i="1"/>
  <c r="AH449" i="1"/>
  <c r="A450" i="1"/>
  <c r="AK447" i="1" l="1"/>
  <c r="AJ448" i="1"/>
  <c r="AK448" i="1"/>
  <c r="AK449" i="1" s="1"/>
  <c r="AJ450" i="1"/>
  <c r="AJ449" i="1"/>
  <c r="D450" i="1"/>
  <c r="AG449" i="1"/>
  <c r="AG447" i="1"/>
  <c r="A451" i="1"/>
  <c r="AH450" i="1"/>
  <c r="AG448" i="1"/>
  <c r="AI445" i="1"/>
  <c r="AK450" i="1" l="1"/>
  <c r="AJ451" i="1"/>
  <c r="AG450" i="1"/>
  <c r="AI446" i="1"/>
  <c r="A452" i="1"/>
  <c r="D451" i="1"/>
  <c r="AH451" i="1"/>
  <c r="AK451" i="1" l="1"/>
  <c r="AK452" i="1" s="1"/>
  <c r="AK453" i="1"/>
  <c r="AJ452" i="1"/>
  <c r="A453" i="1"/>
  <c r="AH453" i="1"/>
  <c r="AI447" i="1"/>
  <c r="D453" i="1"/>
  <c r="AG451" i="1"/>
  <c r="AI453" i="1" l="1"/>
  <c r="A454" i="1"/>
  <c r="A455" i="1"/>
  <c r="D455" i="1"/>
  <c r="AI448" i="1"/>
  <c r="AG453" i="1"/>
  <c r="AH455" i="1"/>
  <c r="AH454" i="1"/>
  <c r="D454" i="1"/>
  <c r="AK454" i="1" l="1"/>
  <c r="AK455" i="1" s="1"/>
  <c r="AJ455" i="1"/>
  <c r="AJ454" i="1"/>
  <c r="AI449" i="1"/>
  <c r="AG455" i="1"/>
  <c r="AG454" i="1"/>
  <c r="A456" i="1"/>
  <c r="D456" i="1"/>
  <c r="AI454" i="1"/>
  <c r="AH456" i="1"/>
  <c r="A457" i="1"/>
  <c r="AH457" i="1"/>
  <c r="A458" i="1"/>
  <c r="D458" i="1"/>
  <c r="AH458" i="1"/>
  <c r="A459" i="1"/>
  <c r="D459" i="1"/>
  <c r="AH459" i="1"/>
  <c r="A460" i="1"/>
  <c r="AK456" i="1" l="1"/>
  <c r="AJ456" i="1"/>
  <c r="AK457" i="1"/>
  <c r="AK458" i="1" s="1"/>
  <c r="AK459" i="1" s="1"/>
  <c r="AJ458" i="1"/>
  <c r="AJ460" i="1"/>
  <c r="AJ459" i="1"/>
  <c r="AH542" i="1"/>
  <c r="D542" i="1"/>
  <c r="AH545" i="1"/>
  <c r="D545" i="1"/>
  <c r="D547" i="1"/>
  <c r="AH547" i="1"/>
  <c r="AI455" i="1"/>
  <c r="AI450" i="1"/>
  <c r="AG456" i="1"/>
  <c r="D457" i="1"/>
  <c r="D460" i="1"/>
  <c r="AG458" i="1"/>
  <c r="AI456" i="1"/>
  <c r="AG459" i="1"/>
  <c r="A461" i="1"/>
  <c r="AH460" i="1"/>
  <c r="AK460" i="1" l="1"/>
  <c r="AK461" i="1" s="1"/>
  <c r="AJ461" i="1"/>
  <c r="AK547" i="1"/>
  <c r="AI547" i="1"/>
  <c r="AK542" i="1"/>
  <c r="AG545" i="1"/>
  <c r="AG547" i="1"/>
  <c r="AI542" i="1"/>
  <c r="AG542" i="1"/>
  <c r="A462" i="1"/>
  <c r="AI451" i="1"/>
  <c r="A463" i="1"/>
  <c r="AG460" i="1"/>
  <c r="AI457" i="1"/>
  <c r="AH462" i="1"/>
  <c r="AI458" i="1"/>
  <c r="AG457" i="1"/>
  <c r="AK462" i="1" l="1"/>
  <c r="AJ463" i="1"/>
  <c r="A464" i="1"/>
  <c r="AI459" i="1"/>
  <c r="D462" i="1"/>
  <c r="D463" i="1"/>
  <c r="AH463" i="1"/>
  <c r="A465" i="1"/>
  <c r="AJ464" i="1" l="1"/>
  <c r="AI462" i="1"/>
  <c r="AK463" i="1"/>
  <c r="AK464" i="1" s="1"/>
  <c r="AK465" i="1" s="1"/>
  <c r="AI463" i="1"/>
  <c r="AI460" i="1"/>
  <c r="AG463" i="1"/>
  <c r="D465" i="1"/>
  <c r="A466" i="1"/>
  <c r="AG462" i="1"/>
  <c r="AH465" i="1"/>
  <c r="AH466" i="1"/>
  <c r="A467" i="1"/>
  <c r="AJ466" i="1" l="1"/>
  <c r="AK468" i="1"/>
  <c r="AI465" i="1"/>
  <c r="AK466" i="1"/>
  <c r="AJ467" i="1"/>
  <c r="AI545" i="1"/>
  <c r="D566" i="1"/>
  <c r="AH566" i="1"/>
  <c r="AG465" i="1"/>
  <c r="D466" i="1"/>
  <c r="A468" i="1"/>
  <c r="A469" i="1" s="1"/>
  <c r="D468" i="1"/>
  <c r="AI468" i="1" l="1"/>
  <c r="AJ469" i="1"/>
  <c r="AK566" i="1"/>
  <c r="AI566" i="1"/>
  <c r="AG566" i="1"/>
  <c r="AI466" i="1"/>
  <c r="A470" i="1"/>
  <c r="AG468" i="1"/>
  <c r="AH468" i="1"/>
  <c r="AG466" i="1"/>
  <c r="AK470" i="1" l="1"/>
  <c r="A471" i="1"/>
  <c r="D470" i="1"/>
  <c r="AH471" i="1"/>
  <c r="AH470" i="1"/>
  <c r="AI470" i="1" l="1"/>
  <c r="AJ471" i="1"/>
  <c r="AK471" i="1"/>
  <c r="AK472" i="1" s="1"/>
  <c r="AK473" i="1"/>
  <c r="D573" i="1"/>
  <c r="AH573" i="1"/>
  <c r="AH584" i="1"/>
  <c r="D587" i="1"/>
  <c r="AH587" i="1"/>
  <c r="D471" i="1"/>
  <c r="A472" i="1"/>
  <c r="AG470" i="1"/>
  <c r="A473" i="1"/>
  <c r="AH473" i="1"/>
  <c r="A474" i="1"/>
  <c r="D473" i="1"/>
  <c r="D474" i="1"/>
  <c r="AJ474" i="1" l="1"/>
  <c r="AI473" i="1"/>
  <c r="AJ472" i="1"/>
  <c r="AK584" i="1"/>
  <c r="AK587" i="1"/>
  <c r="AK573" i="1"/>
  <c r="D584" i="1"/>
  <c r="AI587" i="1"/>
  <c r="AG573" i="1"/>
  <c r="AG587" i="1"/>
  <c r="AH593" i="1"/>
  <c r="D593" i="1"/>
  <c r="AH474" i="1"/>
  <c r="AG471" i="1"/>
  <c r="A475" i="1"/>
  <c r="AG474" i="1"/>
  <c r="A476" i="1"/>
  <c r="AH476" i="1"/>
  <c r="D475" i="1"/>
  <c r="AI471" i="1"/>
  <c r="AG473" i="1"/>
  <c r="AI474" i="1"/>
  <c r="D476" i="1"/>
  <c r="AH475" i="1"/>
  <c r="AK474" i="1" l="1"/>
  <c r="AJ476" i="1"/>
  <c r="AJ475" i="1"/>
  <c r="AK475" i="1"/>
  <c r="AK476" i="1" s="1"/>
  <c r="AI584" i="1"/>
  <c r="AG593" i="1"/>
  <c r="AG584" i="1"/>
  <c r="A477" i="1"/>
  <c r="AI475" i="1"/>
  <c r="AG476" i="1"/>
  <c r="AG475" i="1"/>
  <c r="D477" i="1"/>
  <c r="AH477" i="1"/>
  <c r="AJ477" i="1" l="1"/>
  <c r="AK477" i="1"/>
  <c r="AI573" i="1"/>
  <c r="AH599" i="1"/>
  <c r="D599" i="1"/>
  <c r="AH604" i="1"/>
  <c r="D604" i="1"/>
  <c r="D607" i="1"/>
  <c r="AH607" i="1"/>
  <c r="AG477" i="1"/>
  <c r="A478" i="1"/>
  <c r="AI476" i="1"/>
  <c r="AH478" i="1"/>
  <c r="D478" i="1"/>
  <c r="A479" i="1"/>
  <c r="D479" i="1"/>
  <c r="AH479" i="1"/>
  <c r="A480" i="1"/>
  <c r="AK478" i="1" l="1"/>
  <c r="AJ478" i="1"/>
  <c r="AK479" i="1"/>
  <c r="AJ480" i="1"/>
  <c r="AK599" i="1"/>
  <c r="AG607" i="1"/>
  <c r="AI599" i="1"/>
  <c r="AG599" i="1"/>
  <c r="AG604" i="1"/>
  <c r="AH611" i="1"/>
  <c r="AG478" i="1"/>
  <c r="AH480" i="1"/>
  <c r="AG479" i="1"/>
  <c r="D480" i="1"/>
  <c r="AI477" i="1"/>
  <c r="A481" i="1"/>
  <c r="A482" i="1"/>
  <c r="D481" i="1"/>
  <c r="AK480" i="1" l="1"/>
  <c r="AJ482" i="1"/>
  <c r="AJ481" i="1"/>
  <c r="AK611" i="1"/>
  <c r="AI593" i="1"/>
  <c r="AH481" i="1"/>
  <c r="AG480" i="1"/>
  <c r="AG481" i="1"/>
  <c r="D482" i="1"/>
  <c r="AI478" i="1"/>
  <c r="AH482" i="1"/>
  <c r="A483" i="1"/>
  <c r="AK481" i="1" l="1"/>
  <c r="AK484" i="1"/>
  <c r="AK482" i="1"/>
  <c r="AJ483" i="1"/>
  <c r="A484" i="1"/>
  <c r="AG482" i="1"/>
  <c r="A485" i="1"/>
  <c r="AI479" i="1"/>
  <c r="AI480" i="1" s="1"/>
  <c r="AH484" i="1"/>
  <c r="D484" i="1"/>
  <c r="D485" i="1"/>
  <c r="A486" i="1"/>
  <c r="D486" i="1" s="1"/>
  <c r="AH485" i="1"/>
  <c r="AI484" i="1" l="1"/>
  <c r="AK495" i="1"/>
  <c r="AJ486" i="1"/>
  <c r="AK485" i="1"/>
  <c r="AJ485" i="1"/>
  <c r="AH617" i="1"/>
  <c r="D617" i="1"/>
  <c r="AH486" i="1"/>
  <c r="AG485" i="1"/>
  <c r="A487" i="1"/>
  <c r="AG484" i="1"/>
  <c r="AH487" i="1"/>
  <c r="AI481" i="1"/>
  <c r="AG486" i="1"/>
  <c r="AI485" i="1"/>
  <c r="A488" i="1"/>
  <c r="AH488" i="1" s="1"/>
  <c r="D488" i="1"/>
  <c r="D487" i="1"/>
  <c r="AK486" i="1" l="1"/>
  <c r="AJ487" i="1"/>
  <c r="AK487" i="1"/>
  <c r="AJ488" i="1"/>
  <c r="AK488" i="1"/>
  <c r="AK617" i="1"/>
  <c r="AI604" i="1"/>
  <c r="AG617" i="1"/>
  <c r="AI482" i="1"/>
  <c r="AG487" i="1"/>
  <c r="AG488" i="1"/>
  <c r="A489" i="1"/>
  <c r="A490" i="1"/>
  <c r="AI486" i="1"/>
  <c r="AH489" i="1"/>
  <c r="D489" i="1"/>
  <c r="AJ490" i="1" l="1"/>
  <c r="AJ489" i="1"/>
  <c r="AK489" i="1"/>
  <c r="AI487" i="1"/>
  <c r="A491" i="1"/>
  <c r="AG489" i="1"/>
  <c r="D491" i="1"/>
  <c r="D490" i="1"/>
  <c r="AH490" i="1"/>
  <c r="AH491" i="1"/>
  <c r="A492" i="1"/>
  <c r="AK490" i="1" l="1"/>
  <c r="AK491" i="1" s="1"/>
  <c r="AJ492" i="1"/>
  <c r="AJ491" i="1"/>
  <c r="AH492" i="1"/>
  <c r="A493" i="1"/>
  <c r="AI488" i="1"/>
  <c r="D493" i="1"/>
  <c r="AG490" i="1"/>
  <c r="AG491" i="1"/>
  <c r="AH493" i="1"/>
  <c r="D492" i="1"/>
  <c r="A494" i="1"/>
  <c r="AK492" i="1" l="1"/>
  <c r="AK493" i="1" s="1"/>
  <c r="AJ494" i="1"/>
  <c r="AJ493" i="1"/>
  <c r="AK500" i="1"/>
  <c r="AI607" i="1"/>
  <c r="AI617" i="1"/>
  <c r="D630" i="1"/>
  <c r="AG493" i="1"/>
  <c r="A495" i="1"/>
  <c r="A496" i="1" s="1"/>
  <c r="AH495" i="1"/>
  <c r="AH496" i="1"/>
  <c r="D496" i="1"/>
  <c r="D495" i="1"/>
  <c r="AI489" i="1"/>
  <c r="AG492" i="1"/>
  <c r="AK496" i="1" l="1"/>
  <c r="AJ496" i="1"/>
  <c r="AI495" i="1"/>
  <c r="AI630" i="1"/>
  <c r="AH630" i="1"/>
  <c r="AG630" i="1"/>
  <c r="A497" i="1"/>
  <c r="AG495" i="1"/>
  <c r="AG496" i="1"/>
  <c r="AI490" i="1"/>
  <c r="A498" i="1"/>
  <c r="AH498" i="1" s="1"/>
  <c r="AI496" i="1"/>
  <c r="A499" i="1"/>
  <c r="D498" i="1"/>
  <c r="AH497" i="1"/>
  <c r="D497" i="1"/>
  <c r="AJ497" i="1" l="1"/>
  <c r="AK497" i="1"/>
  <c r="AJ499" i="1"/>
  <c r="AJ498" i="1"/>
  <c r="AK498" i="1"/>
  <c r="AK499" i="1" s="1"/>
  <c r="D611" i="1"/>
  <c r="AK630" i="1"/>
  <c r="D632" i="1"/>
  <c r="AH632" i="1"/>
  <c r="AG497" i="1"/>
  <c r="AG498" i="1"/>
  <c r="A500" i="1"/>
  <c r="A501" i="1"/>
  <c r="D501" i="1"/>
  <c r="AI497" i="1"/>
  <c r="AI498" i="1" s="1"/>
  <c r="AI491" i="1"/>
  <c r="AH500" i="1"/>
  <c r="D500" i="1"/>
  <c r="AH501" i="1"/>
  <c r="AK501" i="1" l="1"/>
  <c r="AJ501" i="1"/>
  <c r="AI500" i="1"/>
  <c r="AG611" i="1"/>
  <c r="AI611" i="1"/>
  <c r="AK632" i="1"/>
  <c r="AI632" i="1"/>
  <c r="AG632" i="1"/>
  <c r="AI501" i="1"/>
  <c r="AI492" i="1"/>
  <c r="A502" i="1"/>
  <c r="AH502" i="1"/>
  <c r="AG500" i="1"/>
  <c r="A503" i="1"/>
  <c r="AG501" i="1"/>
  <c r="D502" i="1"/>
  <c r="D503" i="1"/>
  <c r="AJ502" i="1" l="1"/>
  <c r="AK502" i="1"/>
  <c r="AH503" i="1"/>
  <c r="AI502" i="1"/>
  <c r="A504" i="1"/>
  <c r="AI493" i="1"/>
  <c r="A505" i="1"/>
  <c r="AH505" i="1"/>
  <c r="AG503" i="1"/>
  <c r="AG502" i="1"/>
  <c r="AI503" i="1"/>
  <c r="D504" i="1"/>
  <c r="AH504" i="1"/>
  <c r="A506" i="1"/>
  <c r="A507" i="1"/>
  <c r="A508" i="1" s="1"/>
  <c r="AH507" i="1"/>
  <c r="AH508" i="1"/>
  <c r="A509" i="1"/>
  <c r="A510" i="1" s="1"/>
  <c r="D509" i="1"/>
  <c r="AH509" i="1"/>
  <c r="D508" i="1"/>
  <c r="D507" i="1"/>
  <c r="D506" i="1"/>
  <c r="AK503" i="1" l="1"/>
  <c r="AJ509" i="1"/>
  <c r="AJ508" i="1"/>
  <c r="AJ507" i="1"/>
  <c r="AJ506" i="1"/>
  <c r="AJ505" i="1"/>
  <c r="AK504" i="1"/>
  <c r="AK505" i="1" s="1"/>
  <c r="AJ504" i="1"/>
  <c r="AK511" i="1"/>
  <c r="AJ510" i="1"/>
  <c r="AH636" i="1"/>
  <c r="D636" i="1"/>
  <c r="AH506" i="1"/>
  <c r="AG507" i="1"/>
  <c r="AG506" i="1"/>
  <c r="AG504" i="1"/>
  <c r="AI504" i="1"/>
  <c r="AG509" i="1"/>
  <c r="D505" i="1"/>
  <c r="A511" i="1"/>
  <c r="AG508" i="1"/>
  <c r="A512" i="1"/>
  <c r="AH511" i="1"/>
  <c r="AH512" i="1"/>
  <c r="AK506" i="1" l="1"/>
  <c r="AK507" i="1" s="1"/>
  <c r="AK508" i="1" s="1"/>
  <c r="AK509" i="1" s="1"/>
  <c r="AK510" i="1" s="1"/>
  <c r="AK512" i="1"/>
  <c r="AJ512" i="1"/>
  <c r="AK636" i="1"/>
  <c r="AG636" i="1"/>
  <c r="D638" i="1"/>
  <c r="AI636" i="1"/>
  <c r="AH638" i="1"/>
  <c r="A513" i="1"/>
  <c r="A514" i="1"/>
  <c r="D512" i="1"/>
  <c r="AG505" i="1"/>
  <c r="AI505" i="1"/>
  <c r="D514" i="1"/>
  <c r="AH513" i="1"/>
  <c r="D513" i="1"/>
  <c r="AH514" i="1"/>
  <c r="D511" i="1"/>
  <c r="AI506" i="1"/>
  <c r="AJ513" i="1" l="1"/>
  <c r="AI511" i="1"/>
  <c r="AK513" i="1"/>
  <c r="AK514" i="1" s="1"/>
  <c r="AK638" i="1"/>
  <c r="AI638" i="1"/>
  <c r="AG638" i="1"/>
  <c r="A515" i="1"/>
  <c r="A516" i="1"/>
  <c r="D515" i="1"/>
  <c r="AI512" i="1"/>
  <c r="D516" i="1"/>
  <c r="AG512" i="1"/>
  <c r="AG514" i="1"/>
  <c r="AG511" i="1"/>
  <c r="AI507" i="1"/>
  <c r="AH515" i="1"/>
  <c r="AG513" i="1"/>
  <c r="AJ515" i="1" l="1"/>
  <c r="AK515" i="1"/>
  <c r="AJ516" i="1"/>
  <c r="AH516" i="1"/>
  <c r="AG515" i="1"/>
  <c r="AI513" i="1"/>
  <c r="AI514" i="1" s="1"/>
  <c r="AG516" i="1"/>
  <c r="AI508" i="1"/>
  <c r="A517" i="1"/>
  <c r="AH517" i="1" s="1"/>
  <c r="D517" i="1"/>
  <c r="AK516" i="1" l="1"/>
  <c r="AK517" i="1" s="1"/>
  <c r="AJ517" i="1"/>
  <c r="A518" i="1"/>
  <c r="AI515" i="1"/>
  <c r="AG517" i="1"/>
  <c r="AI509" i="1"/>
  <c r="AI516" i="1"/>
  <c r="A519" i="1"/>
  <c r="AH519" i="1"/>
  <c r="A520" i="1"/>
  <c r="D519" i="1"/>
  <c r="AJ518" i="1" l="1"/>
  <c r="AI519" i="1"/>
  <c r="AK519" i="1"/>
  <c r="AJ520" i="1"/>
  <c r="AH520" i="1"/>
  <c r="D520" i="1"/>
  <c r="AG519" i="1"/>
  <c r="A521" i="1"/>
  <c r="AI517" i="1"/>
  <c r="A522" i="1"/>
  <c r="AH521" i="1"/>
  <c r="D521" i="1"/>
  <c r="AK520" i="1" l="1"/>
  <c r="AJ521" i="1"/>
  <c r="AK521" i="1"/>
  <c r="AJ522" i="1"/>
  <c r="D522" i="1"/>
  <c r="AG521" i="1"/>
  <c r="AH522" i="1"/>
  <c r="A523" i="1"/>
  <c r="AG520" i="1"/>
  <c r="AH523" i="1"/>
  <c r="AI520" i="1"/>
  <c r="A524" i="1"/>
  <c r="AK522" i="1" l="1"/>
  <c r="AK523" i="1" s="1"/>
  <c r="AJ524" i="1"/>
  <c r="AJ523" i="1"/>
  <c r="AH650" i="1"/>
  <c r="D650" i="1"/>
  <c r="D523" i="1"/>
  <c r="AH524" i="1"/>
  <c r="AG522" i="1"/>
  <c r="A525" i="1"/>
  <c r="D525" i="1"/>
  <c r="AI521" i="1"/>
  <c r="D524" i="1"/>
  <c r="AH525" i="1"/>
  <c r="A526" i="1"/>
  <c r="AK524" i="1" l="1"/>
  <c r="AK525" i="1" s="1"/>
  <c r="AJ526" i="1"/>
  <c r="AK650" i="1"/>
  <c r="AG650" i="1"/>
  <c r="AI522" i="1"/>
  <c r="A527" i="1"/>
  <c r="AG525" i="1"/>
  <c r="AH526" i="1"/>
  <c r="AI523" i="1"/>
  <c r="AH527" i="1"/>
  <c r="A528" i="1"/>
  <c r="AG524" i="1"/>
  <c r="D526" i="1"/>
  <c r="AG523" i="1"/>
  <c r="AH528" i="1"/>
  <c r="D527" i="1"/>
  <c r="AJ527" i="1" l="1"/>
  <c r="AK526" i="1"/>
  <c r="AK527" i="1" s="1"/>
  <c r="AK528" i="1" s="1"/>
  <c r="AI650" i="1"/>
  <c r="AI524" i="1"/>
  <c r="AI525" i="1"/>
  <c r="AG527" i="1"/>
  <c r="D528" i="1"/>
  <c r="A529" i="1"/>
  <c r="AG526" i="1"/>
  <c r="A530" i="1"/>
  <c r="D530" i="1" s="1"/>
  <c r="AK530" i="1" l="1"/>
  <c r="AI530" i="1"/>
  <c r="AJ529" i="1"/>
  <c r="AG528" i="1"/>
  <c r="AG530" i="1"/>
  <c r="AI526" i="1"/>
  <c r="A531" i="1"/>
  <c r="A532" i="1"/>
  <c r="AH530" i="1"/>
  <c r="D532" i="1"/>
  <c r="AH532" i="1"/>
  <c r="AH531" i="1"/>
  <c r="D531" i="1"/>
  <c r="AJ532" i="1" l="1"/>
  <c r="AJ531" i="1"/>
  <c r="AK531" i="1"/>
  <c r="AK532" i="1" s="1"/>
  <c r="AI527" i="1"/>
  <c r="AG532" i="1"/>
  <c r="AI528" i="1"/>
  <c r="AG531" i="1"/>
  <c r="AI531" i="1"/>
  <c r="A533" i="1"/>
  <c r="AI532" i="1"/>
  <c r="AH662" i="1" l="1"/>
  <c r="D662" i="1"/>
  <c r="D533" i="1"/>
  <c r="A534" i="1"/>
  <c r="D534" i="1"/>
  <c r="AH534" i="1"/>
  <c r="AH533" i="1"/>
  <c r="A535" i="1"/>
  <c r="AH535" i="1"/>
  <c r="A536" i="1"/>
  <c r="D535" i="1"/>
  <c r="AH536" i="1"/>
  <c r="A537" i="1"/>
  <c r="D536" i="1"/>
  <c r="AH537" i="1"/>
  <c r="D537" i="1"/>
  <c r="A538" i="1"/>
  <c r="D538" i="1"/>
  <c r="AH538" i="1"/>
  <c r="A539" i="1"/>
  <c r="D539" i="1"/>
  <c r="AH539" i="1"/>
  <c r="AK533" i="1" l="1"/>
  <c r="AK534" i="1" s="1"/>
  <c r="AK535" i="1" s="1"/>
  <c r="AK536" i="1" s="1"/>
  <c r="AK537" i="1" s="1"/>
  <c r="AK538" i="1" s="1"/>
  <c r="AK539" i="1" s="1"/>
  <c r="AJ537" i="1"/>
  <c r="AJ536" i="1"/>
  <c r="AJ534" i="1"/>
  <c r="AJ539" i="1"/>
  <c r="AJ538" i="1"/>
  <c r="AG662" i="1"/>
  <c r="AG533" i="1"/>
  <c r="A540" i="1"/>
  <c r="AG536" i="1"/>
  <c r="AG534" i="1"/>
  <c r="AG535" i="1"/>
  <c r="AI533" i="1"/>
  <c r="AI534" i="1" s="1"/>
  <c r="AG539" i="1"/>
  <c r="AG538" i="1"/>
  <c r="AG537" i="1"/>
  <c r="AK541" i="1" l="1"/>
  <c r="AJ540" i="1"/>
  <c r="AI662" i="1"/>
  <c r="AI535" i="1"/>
  <c r="A541" i="1"/>
  <c r="A542" i="1"/>
  <c r="D541" i="1"/>
  <c r="AK543" i="1" l="1"/>
  <c r="AI541" i="1"/>
  <c r="AJ542" i="1"/>
  <c r="AH541" i="1"/>
  <c r="AI536" i="1"/>
  <c r="AG541" i="1"/>
  <c r="A543" i="1"/>
  <c r="A544" i="1"/>
  <c r="AH543" i="1"/>
  <c r="D543" i="1"/>
  <c r="AI543" i="1" l="1"/>
  <c r="AJ544" i="1"/>
  <c r="AH544" i="1"/>
  <c r="A545" i="1"/>
  <c r="AG543" i="1"/>
  <c r="A546" i="1"/>
  <c r="AH546" i="1"/>
  <c r="AI537" i="1"/>
  <c r="A547" i="1"/>
  <c r="D546" i="1"/>
  <c r="D544" i="1"/>
  <c r="AK544" i="1" l="1"/>
  <c r="AK545" i="1" s="1"/>
  <c r="AJ545" i="1"/>
  <c r="AK546" i="1"/>
  <c r="AI546" i="1"/>
  <c r="A548" i="1"/>
  <c r="AI538" i="1"/>
  <c r="AI544" i="1"/>
  <c r="AG544" i="1"/>
  <c r="D548" i="1"/>
  <c r="AG546" i="1"/>
  <c r="A549" i="1"/>
  <c r="D549" i="1" s="1"/>
  <c r="AH548" i="1"/>
  <c r="AK548" i="1" l="1"/>
  <c r="AJ549" i="1"/>
  <c r="AI548" i="1"/>
  <c r="AH549" i="1"/>
  <c r="AI549" i="1"/>
  <c r="A550" i="1"/>
  <c r="AI539" i="1"/>
  <c r="AG549" i="1"/>
  <c r="AG548" i="1"/>
  <c r="D550" i="1"/>
  <c r="A551" i="1"/>
  <c r="AK549" i="1" l="1"/>
  <c r="AJ551" i="1"/>
  <c r="AJ550" i="1"/>
  <c r="AH674" i="1"/>
  <c r="D674" i="1"/>
  <c r="AH550" i="1"/>
  <c r="D551" i="1"/>
  <c r="AH551" i="1"/>
  <c r="AG550" i="1"/>
  <c r="AI550" i="1"/>
  <c r="A552" i="1"/>
  <c r="A553" i="1"/>
  <c r="AK550" i="1" l="1"/>
  <c r="AK551" i="1" s="1"/>
  <c r="AJ553" i="1"/>
  <c r="AK674" i="1"/>
  <c r="D676" i="1"/>
  <c r="AH676" i="1"/>
  <c r="AG674" i="1"/>
  <c r="AH552" i="1"/>
  <c r="AH553" i="1"/>
  <c r="AI551" i="1"/>
  <c r="A554" i="1"/>
  <c r="AG551" i="1"/>
  <c r="D552" i="1"/>
  <c r="D553" i="1"/>
  <c r="AH554" i="1"/>
  <c r="AK552" i="1" l="1"/>
  <c r="AK553" i="1"/>
  <c r="AK554" i="1" s="1"/>
  <c r="AJ554" i="1"/>
  <c r="AK676" i="1"/>
  <c r="AG676" i="1"/>
  <c r="AH679" i="1"/>
  <c r="AI674" i="1"/>
  <c r="D679" i="1"/>
  <c r="D554" i="1"/>
  <c r="AI552" i="1"/>
  <c r="A555" i="1"/>
  <c r="AH555" i="1"/>
  <c r="AG552" i="1"/>
  <c r="AG553" i="1"/>
  <c r="A556" i="1"/>
  <c r="AH556" i="1" s="1"/>
  <c r="A557" i="1"/>
  <c r="AK555" i="1" l="1"/>
  <c r="AK556" i="1" s="1"/>
  <c r="AJ556" i="1"/>
  <c r="AK679" i="1"/>
  <c r="AI679" i="1"/>
  <c r="AI676" i="1"/>
  <c r="D681" i="1"/>
  <c r="AH681" i="1"/>
  <c r="AG679" i="1"/>
  <c r="D555" i="1"/>
  <c r="A558" i="1"/>
  <c r="AG554" i="1"/>
  <c r="AI553" i="1"/>
  <c r="A559" i="1"/>
  <c r="D556" i="1"/>
  <c r="D557" i="1"/>
  <c r="AH557" i="1"/>
  <c r="AK557" i="1" l="1"/>
  <c r="AJ558" i="1"/>
  <c r="AH682" i="1"/>
  <c r="AG681" i="1"/>
  <c r="D682" i="1"/>
  <c r="AG555" i="1"/>
  <c r="AI554" i="1"/>
  <c r="AI555" i="1"/>
  <c r="D559" i="1"/>
  <c r="AG556" i="1"/>
  <c r="A560" i="1"/>
  <c r="AH559" i="1"/>
  <c r="AG557" i="1"/>
  <c r="D560" i="1"/>
  <c r="AH560" i="1"/>
  <c r="A561" i="1"/>
  <c r="D561" i="1"/>
  <c r="AH561" i="1"/>
  <c r="AI559" i="1" l="1"/>
  <c r="AK559" i="1"/>
  <c r="AK560" i="1" s="1"/>
  <c r="AK561" i="1" s="1"/>
  <c r="AJ561" i="1"/>
  <c r="AJ560" i="1"/>
  <c r="AK682" i="1"/>
  <c r="AI682" i="1"/>
  <c r="D686" i="1"/>
  <c r="AG682" i="1"/>
  <c r="AI556" i="1"/>
  <c r="AG561" i="1"/>
  <c r="AG560" i="1"/>
  <c r="AG559" i="1"/>
  <c r="AI560" i="1"/>
  <c r="A562" i="1"/>
  <c r="A563" i="1" s="1"/>
  <c r="D562" i="1"/>
  <c r="AH562" i="1"/>
  <c r="AJ563" i="1" l="1"/>
  <c r="AJ562" i="1"/>
  <c r="AK562" i="1"/>
  <c r="AG686" i="1"/>
  <c r="AH686" i="1"/>
  <c r="D563" i="1"/>
  <c r="AI561" i="1"/>
  <c r="AH563" i="1"/>
  <c r="A564" i="1"/>
  <c r="D564" i="1"/>
  <c r="A565" i="1"/>
  <c r="AH565" i="1"/>
  <c r="AG562" i="1"/>
  <c r="AI557" i="1"/>
  <c r="AH564" i="1"/>
  <c r="D565" i="1"/>
  <c r="AK563" i="1" l="1"/>
  <c r="AK564" i="1" s="1"/>
  <c r="AK565" i="1" s="1"/>
  <c r="AJ564" i="1"/>
  <c r="AK686" i="1"/>
  <c r="AG563" i="1"/>
  <c r="A566" i="1"/>
  <c r="AI562" i="1"/>
  <c r="AG564" i="1"/>
  <c r="AG565" i="1"/>
  <c r="A567" i="1"/>
  <c r="AJ566" i="1" l="1"/>
  <c r="AK567" i="1"/>
  <c r="AI686" i="1"/>
  <c r="AH567" i="1"/>
  <c r="AI563" i="1"/>
  <c r="D567" i="1"/>
  <c r="A568" i="1"/>
  <c r="AH568" i="1"/>
  <c r="D568" i="1"/>
  <c r="A569" i="1"/>
  <c r="D569" i="1"/>
  <c r="AH569" i="1"/>
  <c r="A570" i="1"/>
  <c r="AI567" i="1" l="1"/>
  <c r="AJ568" i="1"/>
  <c r="AK568" i="1"/>
  <c r="AK569" i="1" s="1"/>
  <c r="AJ570" i="1"/>
  <c r="AJ569" i="1"/>
  <c r="AG568" i="1"/>
  <c r="AG569" i="1"/>
  <c r="D570" i="1"/>
  <c r="AG567" i="1"/>
  <c r="AI564" i="1"/>
  <c r="AI568" i="1"/>
  <c r="A571" i="1"/>
  <c r="AH570" i="1"/>
  <c r="AK570" i="1" l="1"/>
  <c r="AJ571" i="1"/>
  <c r="D571" i="1"/>
  <c r="AH571" i="1"/>
  <c r="AG570" i="1"/>
  <c r="AI569" i="1"/>
  <c r="AI570" i="1"/>
  <c r="AI565" i="1"/>
  <c r="A572" i="1"/>
  <c r="A573" i="1" s="1"/>
  <c r="AH572" i="1"/>
  <c r="AK571" i="1" l="1"/>
  <c r="AJ572" i="1"/>
  <c r="AK572" i="1"/>
  <c r="AJ573" i="1"/>
  <c r="AG571" i="1"/>
  <c r="AI571" i="1"/>
  <c r="D572" i="1"/>
  <c r="A574" i="1"/>
  <c r="A575" i="1"/>
  <c r="D575" i="1"/>
  <c r="AH575" i="1"/>
  <c r="AH574" i="1"/>
  <c r="AK574" i="1" l="1"/>
  <c r="AK575" i="1" s="1"/>
  <c r="AJ575" i="1"/>
  <c r="AI572" i="1"/>
  <c r="A576" i="1"/>
  <c r="AG572" i="1"/>
  <c r="D576" i="1"/>
  <c r="D574" i="1"/>
  <c r="AH576" i="1"/>
  <c r="AG575" i="1"/>
  <c r="A577" i="1"/>
  <c r="AH577" i="1"/>
  <c r="AI574" i="1" l="1"/>
  <c r="AJ576" i="1"/>
  <c r="AK576" i="1"/>
  <c r="AK577" i="1" s="1"/>
  <c r="AJ577" i="1"/>
  <c r="D577" i="1"/>
  <c r="AG574" i="1"/>
  <c r="A578" i="1"/>
  <c r="AG576" i="1"/>
  <c r="AI575" i="1"/>
  <c r="D578" i="1"/>
  <c r="A579" i="1"/>
  <c r="AH578" i="1"/>
  <c r="A580" i="1"/>
  <c r="AH579" i="1"/>
  <c r="D579" i="1"/>
  <c r="AJ579" i="1" l="1"/>
  <c r="AK578" i="1"/>
  <c r="AK579" i="1" s="1"/>
  <c r="D704" i="1"/>
  <c r="AH704" i="1"/>
  <c r="AG577" i="1"/>
  <c r="A581" i="1"/>
  <c r="AH580" i="1"/>
  <c r="AG578" i="1"/>
  <c r="D581" i="1"/>
  <c r="AG579" i="1"/>
  <c r="AI576" i="1"/>
  <c r="AH581" i="1"/>
  <c r="A582" i="1"/>
  <c r="D580" i="1"/>
  <c r="D582" i="1"/>
  <c r="AK580" i="1" l="1"/>
  <c r="AK581" i="1" s="1"/>
  <c r="AJ582" i="1"/>
  <c r="AJ581" i="1"/>
  <c r="AK704" i="1"/>
  <c r="AG704" i="1"/>
  <c r="AH582" i="1"/>
  <c r="AI577" i="1"/>
  <c r="AI578" i="1"/>
  <c r="A583" i="1"/>
  <c r="AG580" i="1"/>
  <c r="AG582" i="1"/>
  <c r="AG581" i="1"/>
  <c r="AK582" i="1" l="1"/>
  <c r="AJ583" i="1"/>
  <c r="D583" i="1"/>
  <c r="A584" i="1"/>
  <c r="AI579" i="1"/>
  <c r="AH583" i="1"/>
  <c r="AK583" i="1" l="1"/>
  <c r="AK585" i="1"/>
  <c r="AI704" i="1"/>
  <c r="AG583" i="1"/>
  <c r="AI580" i="1"/>
  <c r="A585" i="1"/>
  <c r="D585" i="1"/>
  <c r="AH585" i="1"/>
  <c r="AI585" i="1" l="1"/>
  <c r="AK588" i="1"/>
  <c r="AI581" i="1"/>
  <c r="AI582" i="1" s="1"/>
  <c r="AI583" i="1"/>
  <c r="AG585" i="1"/>
  <c r="A586" i="1"/>
  <c r="AH586" i="1"/>
  <c r="A587" i="1"/>
  <c r="D586" i="1"/>
  <c r="A588" i="1"/>
  <c r="AH588" i="1"/>
  <c r="D588" i="1"/>
  <c r="A589" i="1"/>
  <c r="AK586" i="1" l="1"/>
  <c r="AJ587" i="1"/>
  <c r="AI588" i="1"/>
  <c r="AJ589" i="1"/>
  <c r="D718" i="1"/>
  <c r="A590" i="1"/>
  <c r="AH590" i="1"/>
  <c r="A591" i="1"/>
  <c r="AI586" i="1"/>
  <c r="D589" i="1"/>
  <c r="AG586" i="1"/>
  <c r="D590" i="1"/>
  <c r="AH589" i="1"/>
  <c r="AG588" i="1"/>
  <c r="AJ590" i="1" l="1"/>
  <c r="AK589" i="1"/>
  <c r="AK590" i="1" s="1"/>
  <c r="AJ591" i="1"/>
  <c r="AH718" i="1"/>
  <c r="AI718" i="1"/>
  <c r="AG718" i="1"/>
  <c r="D591" i="1"/>
  <c r="A592" i="1"/>
  <c r="AI589" i="1"/>
  <c r="AH591" i="1"/>
  <c r="AG590" i="1"/>
  <c r="D592" i="1"/>
  <c r="AG589" i="1"/>
  <c r="AK591" i="1" l="1"/>
  <c r="AJ592" i="1"/>
  <c r="AK594" i="1"/>
  <c r="AK718" i="1"/>
  <c r="AI590" i="1"/>
  <c r="AG591" i="1"/>
  <c r="AG592" i="1"/>
  <c r="AH592" i="1"/>
  <c r="AI591" i="1"/>
  <c r="AI592" i="1" s="1"/>
  <c r="A593" i="1"/>
  <c r="A594" i="1"/>
  <c r="A595" i="1" s="1"/>
  <c r="D595" i="1"/>
  <c r="AH594" i="1"/>
  <c r="AH595" i="1"/>
  <c r="D594" i="1"/>
  <c r="AJ593" i="1" l="1"/>
  <c r="AK592" i="1"/>
  <c r="AK593" i="1" s="1"/>
  <c r="AI594" i="1"/>
  <c r="AJ595" i="1"/>
  <c r="AK595" i="1"/>
  <c r="AG595" i="1"/>
  <c r="AG594" i="1"/>
  <c r="A596" i="1"/>
  <c r="AI595" i="1"/>
  <c r="D596" i="1"/>
  <c r="AJ596" i="1" l="1"/>
  <c r="AH596" i="1"/>
  <c r="A597" i="1"/>
  <c r="A598" i="1"/>
  <c r="D598" i="1"/>
  <c r="D597" i="1"/>
  <c r="AG596" i="1"/>
  <c r="AI596" i="1"/>
  <c r="A599" i="1"/>
  <c r="AH598" i="1"/>
  <c r="AH597" i="1"/>
  <c r="A600" i="1"/>
  <c r="D600" i="1"/>
  <c r="AH600" i="1"/>
  <c r="AK596" i="1" l="1"/>
  <c r="AK597" i="1" s="1"/>
  <c r="AK598" i="1" s="1"/>
  <c r="AJ599" i="1"/>
  <c r="AJ597" i="1"/>
  <c r="AK600" i="1"/>
  <c r="AI600" i="1"/>
  <c r="A601" i="1"/>
  <c r="AH601" i="1"/>
  <c r="AG597" i="1"/>
  <c r="D601" i="1"/>
  <c r="AI597" i="1"/>
  <c r="A602" i="1"/>
  <c r="AG600" i="1"/>
  <c r="AG598" i="1"/>
  <c r="D602" i="1"/>
  <c r="A603" i="1"/>
  <c r="AH603" i="1"/>
  <c r="D603" i="1"/>
  <c r="AJ601" i="1" l="1"/>
  <c r="AK601" i="1"/>
  <c r="AJ603" i="1"/>
  <c r="AJ602" i="1"/>
  <c r="AH731" i="1"/>
  <c r="D731" i="1"/>
  <c r="AG601" i="1"/>
  <c r="A604" i="1"/>
  <c r="AH602" i="1"/>
  <c r="AG602" i="1"/>
  <c r="AI598" i="1"/>
  <c r="AG603" i="1"/>
  <c r="AI601" i="1"/>
  <c r="AK602" i="1" l="1"/>
  <c r="AK603" i="1" s="1"/>
  <c r="AK604" i="1" s="1"/>
  <c r="AK605" i="1"/>
  <c r="AJ604" i="1"/>
  <c r="AG731" i="1"/>
  <c r="A605" i="1"/>
  <c r="A606" i="1"/>
  <c r="AI602" i="1"/>
  <c r="AH605" i="1"/>
  <c r="A607" i="1"/>
  <c r="AJ607" i="1" l="1"/>
  <c r="AJ606" i="1"/>
  <c r="AI603" i="1"/>
  <c r="A608" i="1"/>
  <c r="D608" i="1"/>
  <c r="AH606" i="1"/>
  <c r="D605" i="1"/>
  <c r="D606" i="1"/>
  <c r="AH608" i="1"/>
  <c r="A609" i="1"/>
  <c r="AI605" i="1" l="1"/>
  <c r="AK606" i="1"/>
  <c r="AK607" i="1" s="1"/>
  <c r="AK608" i="1"/>
  <c r="AJ609" i="1"/>
  <c r="AI608" i="1"/>
  <c r="AI606" i="1"/>
  <c r="AG608" i="1"/>
  <c r="AG605" i="1"/>
  <c r="A610" i="1"/>
  <c r="AG606" i="1"/>
  <c r="D610" i="1"/>
  <c r="AK610" i="1" l="1"/>
  <c r="AI610" i="1"/>
  <c r="A611" i="1"/>
  <c r="AG610" i="1"/>
  <c r="AH610" i="1"/>
  <c r="A612" i="1"/>
  <c r="AH612" i="1"/>
  <c r="D612" i="1"/>
  <c r="A613" i="1"/>
  <c r="D613" i="1"/>
  <c r="AH613" i="1"/>
  <c r="AJ611" i="1" l="1"/>
  <c r="AK612" i="1"/>
  <c r="AK613" i="1" s="1"/>
  <c r="AJ613" i="1"/>
  <c r="AI612" i="1"/>
  <c r="AI731" i="1"/>
  <c r="AI613" i="1"/>
  <c r="A614" i="1"/>
  <c r="D614" i="1"/>
  <c r="AG612" i="1"/>
  <c r="AG613" i="1"/>
  <c r="A615" i="1"/>
  <c r="AH615" i="1" s="1"/>
  <c r="AH614" i="1"/>
  <c r="AJ615" i="1" l="1"/>
  <c r="AJ614" i="1"/>
  <c r="AK614" i="1"/>
  <c r="AK615" i="1" s="1"/>
  <c r="AI614" i="1"/>
  <c r="AG614" i="1"/>
  <c r="A616" i="1"/>
  <c r="A617" i="1"/>
  <c r="D615" i="1"/>
  <c r="D616" i="1"/>
  <c r="AJ617" i="1" l="1"/>
  <c r="AJ616" i="1"/>
  <c r="AI615" i="1"/>
  <c r="AI616" i="1"/>
  <c r="A618" i="1"/>
  <c r="AG616" i="1"/>
  <c r="AH616" i="1"/>
  <c r="AG615" i="1"/>
  <c r="D618" i="1"/>
  <c r="A619" i="1"/>
  <c r="AH618" i="1"/>
  <c r="AK616" i="1" l="1"/>
  <c r="AK618" i="1"/>
  <c r="AJ619" i="1"/>
  <c r="AI618" i="1"/>
  <c r="AH619" i="1"/>
  <c r="A620" i="1"/>
  <c r="D619" i="1"/>
  <c r="D620" i="1"/>
  <c r="AG618" i="1"/>
  <c r="AH620" i="1"/>
  <c r="AK619" i="1" l="1"/>
  <c r="AJ620" i="1"/>
  <c r="AK620" i="1"/>
  <c r="AH748" i="1"/>
  <c r="A621" i="1"/>
  <c r="AG619" i="1"/>
  <c r="AI619" i="1"/>
  <c r="AG620" i="1"/>
  <c r="D621" i="1"/>
  <c r="A622" i="1"/>
  <c r="D622" i="1" s="1"/>
  <c r="A623" i="1"/>
  <c r="AH621" i="1"/>
  <c r="AH622" i="1"/>
  <c r="AJ621" i="1" l="1"/>
  <c r="AK621" i="1"/>
  <c r="AJ623" i="1"/>
  <c r="AK622" i="1"/>
  <c r="AK748" i="1"/>
  <c r="D748" i="1"/>
  <c r="AI748" i="1" s="1"/>
  <c r="AI620" i="1"/>
  <c r="AG622" i="1"/>
  <c r="AG621" i="1"/>
  <c r="D623" i="1"/>
  <c r="A624" i="1"/>
  <c r="D624" i="1" s="1"/>
  <c r="AH623" i="1"/>
  <c r="AI621" i="1"/>
  <c r="AK623" i="1" l="1"/>
  <c r="AG748" i="1"/>
  <c r="AH750" i="1"/>
  <c r="D750" i="1"/>
  <c r="AG623" i="1"/>
  <c r="AG624" i="1"/>
  <c r="AH624" i="1"/>
  <c r="AI622" i="1"/>
  <c r="A625" i="1"/>
  <c r="D625" i="1"/>
  <c r="A626" i="1"/>
  <c r="A627" i="1" s="1"/>
  <c r="AJ625" i="1" l="1"/>
  <c r="AK624" i="1"/>
  <c r="AJ626" i="1"/>
  <c r="AK750" i="1"/>
  <c r="AI750" i="1"/>
  <c r="AG750" i="1"/>
  <c r="AH625" i="1"/>
  <c r="AH627" i="1"/>
  <c r="D626" i="1"/>
  <c r="AI623" i="1"/>
  <c r="A628" i="1"/>
  <c r="AG625" i="1"/>
  <c r="D628" i="1"/>
  <c r="AI624" i="1"/>
  <c r="AH626" i="1"/>
  <c r="D627" i="1"/>
  <c r="AH628" i="1"/>
  <c r="A629" i="1"/>
  <c r="AH629" i="1" s="1"/>
  <c r="AK625" i="1" l="1"/>
  <c r="AK626" i="1"/>
  <c r="AK627" i="1" s="1"/>
  <c r="AK628" i="1" s="1"/>
  <c r="AK629" i="1" s="1"/>
  <c r="AJ629" i="1"/>
  <c r="AJ628" i="1"/>
  <c r="AI625" i="1"/>
  <c r="AG628" i="1"/>
  <c r="A630" i="1"/>
  <c r="AG627" i="1"/>
  <c r="AI626" i="1"/>
  <c r="AG626" i="1"/>
  <c r="D629" i="1"/>
  <c r="AK631" i="1" l="1"/>
  <c r="D759" i="1"/>
  <c r="AH759" i="1"/>
  <c r="A631" i="1"/>
  <c r="A632" i="1"/>
  <c r="AI627" i="1"/>
  <c r="AI628" i="1" s="1"/>
  <c r="AG629" i="1"/>
  <c r="AK633" i="1" l="1"/>
  <c r="AJ632" i="1"/>
  <c r="AK759" i="1"/>
  <c r="AG759" i="1"/>
  <c r="D631" i="1"/>
  <c r="AI629" i="1"/>
  <c r="A633" i="1"/>
  <c r="A634" i="1"/>
  <c r="AH633" i="1"/>
  <c r="AH634" i="1"/>
  <c r="AH631" i="1"/>
  <c r="D634" i="1"/>
  <c r="A635" i="1"/>
  <c r="AI631" i="1" l="1"/>
  <c r="AJ635" i="1"/>
  <c r="AK634" i="1"/>
  <c r="D633" i="1"/>
  <c r="AH635" i="1"/>
  <c r="A636" i="1"/>
  <c r="AG631" i="1"/>
  <c r="D635" i="1"/>
  <c r="AG634" i="1"/>
  <c r="AI633" i="1" l="1"/>
  <c r="AK635" i="1"/>
  <c r="AK637" i="1"/>
  <c r="AJ636" i="1"/>
  <c r="AI634" i="1"/>
  <c r="AI635" i="1"/>
  <c r="AG633" i="1"/>
  <c r="A637" i="1"/>
  <c r="D637" i="1" s="1"/>
  <c r="AG635" i="1"/>
  <c r="A638" i="1"/>
  <c r="AH637" i="1"/>
  <c r="AI637" i="1" l="1"/>
  <c r="AK639" i="1"/>
  <c r="AG637" i="1"/>
  <c r="A639" i="1"/>
  <c r="AH639" i="1"/>
  <c r="D639" i="1"/>
  <c r="A640" i="1"/>
  <c r="D640" i="1"/>
  <c r="AH640" i="1"/>
  <c r="AI639" i="1" l="1"/>
  <c r="AK640" i="1"/>
  <c r="A641" i="1"/>
  <c r="AI640" i="1"/>
  <c r="AG639" i="1"/>
  <c r="A642" i="1"/>
  <c r="A643" i="1" s="1"/>
  <c r="AH642" i="1"/>
  <c r="AG640" i="1"/>
  <c r="D642" i="1"/>
  <c r="AH641" i="1"/>
  <c r="D641" i="1"/>
  <c r="AJ641" i="1" l="1"/>
  <c r="AK641" i="1"/>
  <c r="AK642" i="1" s="1"/>
  <c r="AJ643" i="1"/>
  <c r="AJ642" i="1"/>
  <c r="AG641" i="1"/>
  <c r="AI641" i="1"/>
  <c r="D643" i="1"/>
  <c r="AG642" i="1"/>
  <c r="AH643" i="1"/>
  <c r="A644" i="1"/>
  <c r="D644" i="1"/>
  <c r="A645" i="1"/>
  <c r="AK643" i="1" l="1"/>
  <c r="AJ644" i="1"/>
  <c r="AI642" i="1"/>
  <c r="D645" i="1"/>
  <c r="A646" i="1"/>
  <c r="AI643" i="1"/>
  <c r="AH646" i="1"/>
  <c r="AG643" i="1"/>
  <c r="AH645" i="1"/>
  <c r="AG644" i="1"/>
  <c r="AH644" i="1"/>
  <c r="AK644" i="1" l="1"/>
  <c r="AK645" i="1" s="1"/>
  <c r="AK646" i="1" s="1"/>
  <c r="AJ646" i="1"/>
  <c r="A647" i="1"/>
  <c r="A648" i="1"/>
  <c r="A649" i="1"/>
  <c r="D646" i="1"/>
  <c r="AG645" i="1"/>
  <c r="AH647" i="1"/>
  <c r="AI644" i="1"/>
  <c r="AI645" i="1" s="1"/>
  <c r="D647" i="1"/>
  <c r="AH648" i="1"/>
  <c r="D649" i="1"/>
  <c r="AJ647" i="1" l="1"/>
  <c r="AK647" i="1"/>
  <c r="AK648" i="1" s="1"/>
  <c r="AJ649" i="1"/>
  <c r="AJ648" i="1"/>
  <c r="AH769" i="1"/>
  <c r="D769" i="1"/>
  <c r="AH649" i="1"/>
  <c r="AI646" i="1"/>
  <c r="D648" i="1"/>
  <c r="AI647" i="1"/>
  <c r="AG649" i="1"/>
  <c r="A650" i="1"/>
  <c r="AG646" i="1"/>
  <c r="A651" i="1"/>
  <c r="AG647" i="1"/>
  <c r="AK649" i="1" l="1"/>
  <c r="AK651" i="1"/>
  <c r="AJ650" i="1"/>
  <c r="AI769" i="1"/>
  <c r="AK769" i="1"/>
  <c r="AG769" i="1"/>
  <c r="D651" i="1"/>
  <c r="A652" i="1"/>
  <c r="AI648" i="1"/>
  <c r="D652" i="1"/>
  <c r="AG648" i="1"/>
  <c r="AH651" i="1"/>
  <c r="AI651" i="1" l="1"/>
  <c r="AH652" i="1"/>
  <c r="AG651" i="1"/>
  <c r="AG652" i="1"/>
  <c r="AI649" i="1"/>
  <c r="A653" i="1"/>
  <c r="AI652" i="1"/>
  <c r="D653" i="1"/>
  <c r="AH653" i="1"/>
  <c r="A654" i="1"/>
  <c r="AH654" i="1"/>
  <c r="A655" i="1"/>
  <c r="AH655" i="1" s="1"/>
  <c r="AK652" i="1" l="1"/>
  <c r="AJ653" i="1"/>
  <c r="AK653" i="1"/>
  <c r="AK654" i="1" s="1"/>
  <c r="AK655" i="1" s="1"/>
  <c r="AJ655" i="1"/>
  <c r="D654" i="1"/>
  <c r="D655" i="1"/>
  <c r="AG653" i="1"/>
  <c r="AK760" i="1" l="1"/>
  <c r="AK751" i="1"/>
  <c r="AK749" i="1"/>
  <c r="AK746" i="1"/>
  <c r="AK744" i="1"/>
  <c r="AK732" i="1"/>
  <c r="AK721" i="1"/>
  <c r="AK719" i="1"/>
  <c r="AK717" i="1"/>
  <c r="AK707" i="1"/>
  <c r="AK705" i="1"/>
  <c r="AK698" i="1"/>
  <c r="AK693" i="1"/>
  <c r="AK691" i="1"/>
  <c r="AK687" i="1"/>
  <c r="AK683" i="1"/>
  <c r="AK680" i="1"/>
  <c r="AK681" i="1" s="1"/>
  <c r="AK677" i="1"/>
  <c r="AK675" i="1"/>
  <c r="AK663" i="1"/>
  <c r="D773" i="1"/>
  <c r="AH773" i="1"/>
  <c r="AK770" i="1" l="1"/>
  <c r="AK773" i="1"/>
  <c r="AK774" i="1" s="1"/>
  <c r="AG773" i="1"/>
  <c r="AI773" i="1"/>
  <c r="AH777" i="1" l="1"/>
  <c r="D777" i="1"/>
  <c r="AK777" i="1" l="1"/>
  <c r="AG777" i="1"/>
  <c r="AI777" i="1"/>
  <c r="AK778" i="1" l="1"/>
  <c r="D787" i="1" l="1"/>
  <c r="AH787" i="1"/>
  <c r="AK787" i="1" l="1"/>
  <c r="AG787" i="1"/>
  <c r="AI787" i="1"/>
  <c r="AK788" i="1" l="1"/>
  <c r="AG655" i="1"/>
  <c r="A656" i="1"/>
  <c r="D656" i="1"/>
  <c r="AH656" i="1"/>
  <c r="AG654" i="1"/>
  <c r="AI653" i="1"/>
  <c r="AI654" i="1"/>
  <c r="A657" i="1"/>
  <c r="AH657" i="1"/>
  <c r="A658" i="1"/>
  <c r="AH658" i="1"/>
  <c r="AI655" i="1"/>
  <c r="D658" i="1"/>
  <c r="D657" i="1"/>
  <c r="A659" i="1"/>
  <c r="AH659" i="1"/>
  <c r="A660" i="1"/>
  <c r="D659" i="1"/>
  <c r="D660" i="1"/>
  <c r="AH660" i="1"/>
  <c r="A661" i="1"/>
  <c r="D661" i="1"/>
  <c r="AH661" i="1"/>
  <c r="A662" i="1"/>
  <c r="A663" i="1"/>
  <c r="AH663" i="1"/>
  <c r="D663" i="1"/>
  <c r="A664" i="1"/>
  <c r="AH664" i="1"/>
  <c r="D664" i="1"/>
  <c r="A665" i="1"/>
  <c r="AH665" i="1"/>
  <c r="D665" i="1"/>
  <c r="A666" i="1"/>
  <c r="AH666" i="1"/>
  <c r="D666" i="1"/>
  <c r="A667" i="1"/>
  <c r="AH667" i="1"/>
  <c r="D667" i="1"/>
  <c r="A668" i="1"/>
  <c r="AH668" i="1"/>
  <c r="D668" i="1"/>
  <c r="A669" i="1"/>
  <c r="D669" i="1"/>
  <c r="AH669" i="1"/>
  <c r="A670" i="1"/>
  <c r="D670" i="1"/>
  <c r="AH670" i="1"/>
  <c r="A671" i="1"/>
  <c r="D671" i="1"/>
  <c r="AH671" i="1"/>
  <c r="A672" i="1"/>
  <c r="AH672" i="1"/>
  <c r="D672" i="1"/>
  <c r="A673" i="1"/>
  <c r="D673" i="1"/>
  <c r="AH673" i="1"/>
  <c r="A674" i="1"/>
  <c r="A675" i="1"/>
  <c r="D675" i="1"/>
  <c r="AH675" i="1"/>
  <c r="A676" i="1"/>
  <c r="A677" i="1"/>
  <c r="AH677" i="1"/>
  <c r="D677" i="1"/>
  <c r="A678" i="1"/>
  <c r="AH678" i="1"/>
  <c r="D678" i="1"/>
  <c r="A679" i="1"/>
  <c r="A680" i="1"/>
  <c r="D680" i="1"/>
  <c r="AH680" i="1"/>
  <c r="A681" i="1"/>
  <c r="A682" i="1"/>
  <c r="A683" i="1"/>
  <c r="AH683" i="1"/>
  <c r="D683" i="1"/>
  <c r="A684" i="1"/>
  <c r="AH684" i="1"/>
  <c r="D684" i="1"/>
  <c r="A685" i="1"/>
  <c r="D685" i="1"/>
  <c r="AH685" i="1"/>
  <c r="A686" i="1"/>
  <c r="A687" i="1"/>
  <c r="AH687" i="1"/>
  <c r="D687" i="1"/>
  <c r="A688" i="1"/>
  <c r="D688" i="1"/>
  <c r="AH688" i="1"/>
  <c r="A689" i="1"/>
  <c r="D689" i="1"/>
  <c r="AH689" i="1"/>
  <c r="A690" i="1"/>
  <c r="A691" i="1"/>
  <c r="D691" i="1"/>
  <c r="AH691" i="1"/>
  <c r="A692" i="1"/>
  <c r="A693" i="1"/>
  <c r="D693" i="1"/>
  <c r="AH693" i="1"/>
  <c r="A694" i="1"/>
  <c r="AH694" i="1"/>
  <c r="D694" i="1"/>
  <c r="A695" i="1"/>
  <c r="AH695" i="1"/>
  <c r="D695" i="1"/>
  <c r="A696" i="1"/>
  <c r="D696" i="1"/>
  <c r="AH696" i="1"/>
  <c r="A697" i="1"/>
  <c r="A698" i="1"/>
  <c r="D698" i="1"/>
  <c r="AH698" i="1"/>
  <c r="A699" i="1"/>
  <c r="D699" i="1"/>
  <c r="AH699" i="1"/>
  <c r="A700" i="1"/>
  <c r="D700" i="1"/>
  <c r="AH700" i="1"/>
  <c r="A701" i="1"/>
  <c r="D701" i="1"/>
  <c r="AH701" i="1"/>
  <c r="A702" i="1"/>
  <c r="AH702" i="1"/>
  <c r="D702" i="1"/>
  <c r="A703" i="1"/>
  <c r="AH703" i="1"/>
  <c r="D703" i="1"/>
  <c r="A704" i="1"/>
  <c r="A705" i="1"/>
  <c r="AH705" i="1"/>
  <c r="D705" i="1"/>
  <c r="A706" i="1"/>
  <c r="A707" i="1"/>
  <c r="D707" i="1"/>
  <c r="AH707" i="1"/>
  <c r="A708" i="1"/>
  <c r="AH708" i="1"/>
  <c r="D708" i="1"/>
  <c r="A709" i="1"/>
  <c r="AH709" i="1"/>
  <c r="D709" i="1"/>
  <c r="A710" i="1"/>
  <c r="AH710" i="1"/>
  <c r="D710" i="1"/>
  <c r="A711" i="1"/>
  <c r="AH711" i="1"/>
  <c r="D711" i="1"/>
  <c r="A712" i="1"/>
  <c r="AH712" i="1"/>
  <c r="D712" i="1"/>
  <c r="A713" i="1"/>
  <c r="AH713" i="1"/>
  <c r="D713" i="1"/>
  <c r="A714" i="1"/>
  <c r="AH714" i="1"/>
  <c r="D714" i="1"/>
  <c r="A715" i="1"/>
  <c r="AH715" i="1"/>
  <c r="D715" i="1"/>
  <c r="A716" i="1"/>
  <c r="A717" i="1"/>
  <c r="D717" i="1"/>
  <c r="AH717" i="1"/>
  <c r="A718" i="1"/>
  <c r="A719" i="1"/>
  <c r="AH719" i="1"/>
  <c r="D719" i="1"/>
  <c r="A720" i="1"/>
  <c r="A721" i="1"/>
  <c r="D721" i="1"/>
  <c r="AH721" i="1"/>
  <c r="A722" i="1"/>
  <c r="AH722" i="1"/>
  <c r="D722" i="1"/>
  <c r="A723" i="1"/>
  <c r="D723" i="1"/>
  <c r="AH723" i="1"/>
  <c r="A724" i="1"/>
  <c r="AH724" i="1"/>
  <c r="D724" i="1"/>
  <c r="A725" i="1"/>
  <c r="AH725" i="1"/>
  <c r="D725" i="1"/>
  <c r="A726" i="1"/>
  <c r="D726" i="1"/>
  <c r="AH726" i="1"/>
  <c r="A727" i="1"/>
  <c r="D727" i="1"/>
  <c r="AH727" i="1"/>
  <c r="A728" i="1"/>
  <c r="AH728" i="1"/>
  <c r="D728" i="1"/>
  <c r="A729" i="1"/>
  <c r="AH729" i="1"/>
  <c r="D729" i="1"/>
  <c r="A730" i="1"/>
  <c r="AH730" i="1"/>
  <c r="D730" i="1"/>
  <c r="A731" i="1"/>
  <c r="A732" i="1"/>
  <c r="AH732" i="1"/>
  <c r="D732" i="1"/>
  <c r="A733" i="1"/>
  <c r="AH733" i="1"/>
  <c r="D733" i="1"/>
  <c r="A734" i="1"/>
  <c r="D734" i="1"/>
  <c r="AH734" i="1"/>
  <c r="A735" i="1"/>
  <c r="AH735" i="1"/>
  <c r="D735" i="1"/>
  <c r="A736" i="1"/>
  <c r="D736" i="1"/>
  <c r="AH736" i="1"/>
  <c r="A737" i="1"/>
  <c r="D737" i="1"/>
  <c r="AH737" i="1"/>
  <c r="A738" i="1"/>
  <c r="D738" i="1"/>
  <c r="AH738" i="1"/>
  <c r="A739" i="1"/>
  <c r="AH739" i="1"/>
  <c r="D739" i="1"/>
  <c r="A740" i="1"/>
  <c r="AH740" i="1"/>
  <c r="D740" i="1"/>
  <c r="A741" i="1"/>
  <c r="AH741" i="1"/>
  <c r="D741" i="1"/>
  <c r="A742" i="1"/>
  <c r="D742" i="1"/>
  <c r="AH742" i="1"/>
  <c r="A743" i="1"/>
  <c r="A744" i="1"/>
  <c r="AH744" i="1"/>
  <c r="D744" i="1"/>
  <c r="A745" i="1"/>
  <c r="A746" i="1"/>
  <c r="AH746" i="1"/>
  <c r="D746" i="1"/>
  <c r="A747" i="1"/>
  <c r="D747" i="1"/>
  <c r="AH747" i="1"/>
  <c r="A748" i="1"/>
  <c r="A749" i="1"/>
  <c r="D749" i="1"/>
  <c r="AH749" i="1"/>
  <c r="A750" i="1"/>
  <c r="A751" i="1"/>
  <c r="D751" i="1"/>
  <c r="AH751" i="1"/>
  <c r="A752" i="1"/>
  <c r="A753" i="1"/>
  <c r="A754" i="1"/>
  <c r="AH754" i="1"/>
  <c r="D754" i="1"/>
  <c r="A755" i="1"/>
  <c r="D755" i="1"/>
  <c r="AH755" i="1"/>
  <c r="A756" i="1"/>
  <c r="AH756" i="1"/>
  <c r="D756" i="1"/>
  <c r="A757" i="1"/>
  <c r="D757" i="1"/>
  <c r="AH757" i="1"/>
  <c r="A758" i="1"/>
  <c r="AH758" i="1"/>
  <c r="D758" i="1"/>
  <c r="A759" i="1"/>
  <c r="A760" i="1"/>
  <c r="AH760" i="1"/>
  <c r="D760" i="1"/>
  <c r="A761" i="1"/>
  <c r="D761" i="1"/>
  <c r="AH761" i="1"/>
  <c r="A762" i="1"/>
  <c r="D762" i="1"/>
  <c r="AH762" i="1"/>
  <c r="A763" i="1"/>
  <c r="AH763" i="1"/>
  <c r="D763" i="1"/>
  <c r="A764" i="1"/>
  <c r="D764" i="1"/>
  <c r="AH764" i="1"/>
  <c r="A765" i="1"/>
  <c r="D765" i="1"/>
  <c r="AH765" i="1"/>
  <c r="A766" i="1"/>
  <c r="D766" i="1"/>
  <c r="AH766" i="1"/>
  <c r="A767" i="1"/>
  <c r="AH767" i="1"/>
  <c r="D767" i="1"/>
  <c r="A768" i="1"/>
  <c r="D768" i="1"/>
  <c r="AH768" i="1"/>
  <c r="A769" i="1"/>
  <c r="A770" i="1"/>
  <c r="AH770" i="1"/>
  <c r="D770" i="1"/>
  <c r="A771" i="1"/>
  <c r="AH771" i="1"/>
  <c r="D771" i="1"/>
  <c r="A772" i="1"/>
  <c r="AH772" i="1"/>
  <c r="D772" i="1"/>
  <c r="A773" i="1"/>
  <c r="A774" i="1"/>
  <c r="D774" i="1"/>
  <c r="AH774" i="1"/>
  <c r="A775" i="1"/>
  <c r="AH775" i="1"/>
  <c r="D775" i="1"/>
  <c r="A776" i="1"/>
  <c r="D776" i="1"/>
  <c r="AH776" i="1"/>
  <c r="A777" i="1"/>
  <c r="A778" i="1"/>
  <c r="D778" i="1"/>
  <c r="AH778" i="1"/>
  <c r="A779" i="1"/>
  <c r="AH779" i="1"/>
  <c r="D779" i="1"/>
  <c r="A780" i="1"/>
  <c r="AH780" i="1"/>
  <c r="D780" i="1"/>
  <c r="A781" i="1"/>
  <c r="D781" i="1"/>
  <c r="AH781" i="1"/>
  <c r="A782" i="1"/>
  <c r="AH782" i="1"/>
  <c r="D782" i="1"/>
  <c r="A783" i="1"/>
  <c r="AH783" i="1"/>
  <c r="D783" i="1"/>
  <c r="A784" i="1"/>
  <c r="AH784" i="1"/>
  <c r="D784" i="1"/>
  <c r="A785" i="1"/>
  <c r="AH785" i="1"/>
  <c r="D785" i="1"/>
  <c r="A786" i="1"/>
  <c r="D786" i="1"/>
  <c r="AH786" i="1"/>
  <c r="A787" i="1"/>
  <c r="A788" i="1"/>
  <c r="D788" i="1"/>
  <c r="AH788" i="1"/>
  <c r="A789" i="1"/>
  <c r="AJ787" i="1" l="1"/>
  <c r="AJ786" i="1"/>
  <c r="AJ785" i="1"/>
  <c r="AJ783" i="1"/>
  <c r="AJ782" i="1"/>
  <c r="AJ781" i="1"/>
  <c r="AJ780" i="1"/>
  <c r="AK779" i="1"/>
  <c r="AK780" i="1" s="1"/>
  <c r="AK781" i="1" s="1"/>
  <c r="AK782" i="1" s="1"/>
  <c r="AK783" i="1" s="1"/>
  <c r="AK784" i="1" s="1"/>
  <c r="AK785" i="1" s="1"/>
  <c r="AK786" i="1" s="1"/>
  <c r="AJ779" i="1"/>
  <c r="AI778" i="1"/>
  <c r="AJ777" i="1"/>
  <c r="AJ776" i="1"/>
  <c r="AK775" i="1"/>
  <c r="AK776" i="1" s="1"/>
  <c r="AJ775" i="1"/>
  <c r="AI774" i="1"/>
  <c r="AJ773" i="1"/>
  <c r="AJ772" i="1"/>
  <c r="AK771" i="1"/>
  <c r="AK772" i="1" s="1"/>
  <c r="AJ771" i="1"/>
  <c r="AI770" i="1"/>
  <c r="AJ768" i="1"/>
  <c r="AJ767" i="1"/>
  <c r="AJ766" i="1"/>
  <c r="AJ765" i="1"/>
  <c r="AJ764" i="1"/>
  <c r="AJ763" i="1"/>
  <c r="AJ762" i="1"/>
  <c r="AK761" i="1"/>
  <c r="AK762" i="1" s="1"/>
  <c r="AK763" i="1" s="1"/>
  <c r="AK764" i="1" s="1"/>
  <c r="AK765" i="1" s="1"/>
  <c r="AK766" i="1" s="1"/>
  <c r="AK767" i="1" s="1"/>
  <c r="AK768" i="1" s="1"/>
  <c r="AJ761" i="1"/>
  <c r="AJ759" i="1"/>
  <c r="AJ758" i="1"/>
  <c r="AJ757" i="1"/>
  <c r="AJ756" i="1"/>
  <c r="AJ755" i="1"/>
  <c r="AJ754" i="1"/>
  <c r="AJ752" i="1"/>
  <c r="AI751" i="1"/>
  <c r="AJ750" i="1"/>
  <c r="AI749" i="1"/>
  <c r="AJ748" i="1"/>
  <c r="AK747" i="1"/>
  <c r="AJ747" i="1"/>
  <c r="AI746" i="1"/>
  <c r="AJ745" i="1"/>
  <c r="AI744" i="1"/>
  <c r="AJ743" i="1"/>
  <c r="AJ742" i="1"/>
  <c r="AJ741" i="1"/>
  <c r="AJ740" i="1"/>
  <c r="AJ739" i="1"/>
  <c r="AJ738" i="1"/>
  <c r="AJ737" i="1"/>
  <c r="AJ736" i="1"/>
  <c r="AJ734" i="1"/>
  <c r="AK733" i="1"/>
  <c r="AK734" i="1" s="1"/>
  <c r="AK735" i="1" s="1"/>
  <c r="AK736" i="1" s="1"/>
  <c r="AK737" i="1" s="1"/>
  <c r="AK738" i="1" s="1"/>
  <c r="AK739" i="1" s="1"/>
  <c r="AK740" i="1" s="1"/>
  <c r="AK741" i="1" s="1"/>
  <c r="AK742" i="1" s="1"/>
  <c r="AJ733" i="1"/>
  <c r="AI732" i="1"/>
  <c r="AJ731" i="1"/>
  <c r="AJ730" i="1"/>
  <c r="AJ729" i="1"/>
  <c r="AJ728" i="1"/>
  <c r="AJ727" i="1"/>
  <c r="AJ726" i="1"/>
  <c r="AJ724" i="1"/>
  <c r="AJ723" i="1"/>
  <c r="AK722" i="1"/>
  <c r="AK723" i="1" s="1"/>
  <c r="AK724" i="1" s="1"/>
  <c r="AK725" i="1" s="1"/>
  <c r="AK726" i="1" s="1"/>
  <c r="AK727" i="1" s="1"/>
  <c r="AK728" i="1" s="1"/>
  <c r="AK729" i="1" s="1"/>
  <c r="AK730" i="1" s="1"/>
  <c r="AK731" i="1" s="1"/>
  <c r="AJ722" i="1"/>
  <c r="AI721" i="1"/>
  <c r="AJ720" i="1"/>
  <c r="AI719" i="1"/>
  <c r="AJ718" i="1"/>
  <c r="AI717" i="1"/>
  <c r="AJ716" i="1"/>
  <c r="AJ715" i="1"/>
  <c r="AJ714" i="1"/>
  <c r="AJ713" i="1"/>
  <c r="AJ712" i="1"/>
  <c r="AJ711" i="1"/>
  <c r="AJ710" i="1"/>
  <c r="AJ709" i="1"/>
  <c r="AK708" i="1"/>
  <c r="AK709" i="1" s="1"/>
  <c r="AK710" i="1" s="1"/>
  <c r="AK711" i="1" s="1"/>
  <c r="AK712" i="1" s="1"/>
  <c r="AK713" i="1" s="1"/>
  <c r="AK714" i="1" s="1"/>
  <c r="AK715" i="1" s="1"/>
  <c r="AJ708" i="1"/>
  <c r="AI707" i="1"/>
  <c r="AJ706" i="1"/>
  <c r="AI705" i="1"/>
  <c r="AJ704" i="1"/>
  <c r="AJ703" i="1"/>
  <c r="AJ702" i="1"/>
  <c r="AJ701" i="1"/>
  <c r="AK699" i="1"/>
  <c r="AK700" i="1" s="1"/>
  <c r="AK701" i="1" s="1"/>
  <c r="AK702" i="1" s="1"/>
  <c r="AK703" i="1" s="1"/>
  <c r="AJ699" i="1"/>
  <c r="AI698" i="1"/>
  <c r="AJ697" i="1"/>
  <c r="AJ695" i="1"/>
  <c r="AK694" i="1"/>
  <c r="AK695" i="1" s="1"/>
  <c r="AK696" i="1" s="1"/>
  <c r="AJ694" i="1"/>
  <c r="AI693" i="1"/>
  <c r="AJ692" i="1"/>
  <c r="AI691" i="1"/>
  <c r="AJ690" i="1"/>
  <c r="AJ689" i="1"/>
  <c r="AK688" i="1"/>
  <c r="AK689" i="1" s="1"/>
  <c r="AJ688" i="1"/>
  <c r="AI687" i="1"/>
  <c r="AJ686" i="1"/>
  <c r="AJ685" i="1"/>
  <c r="AK684" i="1"/>
  <c r="AK685" i="1" s="1"/>
  <c r="AJ684" i="1"/>
  <c r="AI683" i="1"/>
  <c r="AJ682" i="1"/>
  <c r="AJ681" i="1"/>
  <c r="AI680" i="1"/>
  <c r="AI681" i="1" s="1"/>
  <c r="AK678" i="1"/>
  <c r="AJ678" i="1"/>
  <c r="AI677" i="1"/>
  <c r="AJ676" i="1"/>
  <c r="AI675" i="1"/>
  <c r="AJ674" i="1"/>
  <c r="AJ673" i="1"/>
  <c r="AJ672" i="1"/>
  <c r="AJ671" i="1"/>
  <c r="AJ670" i="1"/>
  <c r="AJ669" i="1"/>
  <c r="AJ667" i="1"/>
  <c r="AJ665" i="1"/>
  <c r="AK664" i="1"/>
  <c r="AK665" i="1" s="1"/>
  <c r="AK666" i="1" s="1"/>
  <c r="AK667" i="1" s="1"/>
  <c r="AK668" i="1" s="1"/>
  <c r="AK669" i="1" s="1"/>
  <c r="AK670" i="1" s="1"/>
  <c r="AK671" i="1" s="1"/>
  <c r="AK672" i="1" s="1"/>
  <c r="AK673" i="1" s="1"/>
  <c r="AI663" i="1"/>
  <c r="AJ662" i="1"/>
  <c r="AJ661" i="1"/>
  <c r="AJ660" i="1"/>
  <c r="AJ659" i="1"/>
  <c r="AJ658" i="1"/>
  <c r="AJ657" i="1"/>
  <c r="AK656" i="1"/>
  <c r="AK657" i="1" s="1"/>
  <c r="AK658" i="1" s="1"/>
  <c r="AK659" i="1" s="1"/>
  <c r="AK660" i="1" s="1"/>
  <c r="AK661" i="1" s="1"/>
  <c r="AK662" i="1" s="1"/>
  <c r="AJ656" i="1"/>
  <c r="AI788" i="1"/>
  <c r="AJ789" i="1"/>
  <c r="AH789" i="1"/>
  <c r="AG786" i="1"/>
  <c r="AG785" i="1"/>
  <c r="AG784" i="1"/>
  <c r="AG779" i="1"/>
  <c r="AG778" i="1"/>
  <c r="AG776" i="1"/>
  <c r="AG775" i="1"/>
  <c r="AI771" i="1"/>
  <c r="AG770" i="1"/>
  <c r="AG761" i="1"/>
  <c r="AG760" i="1"/>
  <c r="AG758" i="1"/>
  <c r="AG757" i="1"/>
  <c r="AG756" i="1"/>
  <c r="AG755" i="1"/>
  <c r="AG754" i="1"/>
  <c r="AG751" i="1"/>
  <c r="AI747" i="1"/>
  <c r="AG746" i="1"/>
  <c r="AG734" i="1"/>
  <c r="AG733" i="1"/>
  <c r="AG732" i="1"/>
  <c r="AG730" i="1"/>
  <c r="AG729" i="1"/>
  <c r="AG728" i="1"/>
  <c r="AG727" i="1"/>
  <c r="AG726" i="1"/>
  <c r="AG725" i="1"/>
  <c r="AG722" i="1"/>
  <c r="AG721" i="1"/>
  <c r="AG717" i="1"/>
  <c r="AG715" i="1"/>
  <c r="AG714" i="1"/>
  <c r="AG713" i="1"/>
  <c r="AG712" i="1"/>
  <c r="AG711" i="1"/>
  <c r="AG710" i="1"/>
  <c r="AG709" i="1"/>
  <c r="AI708" i="1"/>
  <c r="AG705" i="1"/>
  <c r="AG703" i="1"/>
  <c r="AG702" i="1"/>
  <c r="AG701" i="1"/>
  <c r="AG700" i="1"/>
  <c r="AI699" i="1"/>
  <c r="AG696" i="1"/>
  <c r="AG694" i="1"/>
  <c r="AG691" i="1"/>
  <c r="AG689" i="1"/>
  <c r="AI688" i="1"/>
  <c r="AG684" i="1"/>
  <c r="AG683" i="1"/>
  <c r="AG680" i="1"/>
  <c r="AI678" i="1"/>
  <c r="AG677" i="1"/>
  <c r="AG667" i="1"/>
  <c r="AG666" i="1"/>
  <c r="AG664" i="1"/>
  <c r="AG659" i="1"/>
  <c r="AG658" i="1"/>
  <c r="AG656" i="1"/>
  <c r="AI689" i="1"/>
  <c r="AG788" i="1"/>
  <c r="A790" i="1"/>
  <c r="AH790" i="1"/>
  <c r="AI664" i="1"/>
  <c r="AI665" i="1" s="1"/>
  <c r="AG663" i="1"/>
  <c r="AG661" i="1"/>
  <c r="AG660" i="1"/>
  <c r="AI772" i="1"/>
  <c r="AI709" i="1"/>
  <c r="AI700" i="1"/>
  <c r="D789" i="1"/>
  <c r="A791" i="1"/>
  <c r="AG783" i="1"/>
  <c r="AG782" i="1"/>
  <c r="AG781" i="1"/>
  <c r="AG780" i="1"/>
  <c r="AI779" i="1"/>
  <c r="AI780" i="1" s="1"/>
  <c r="AI775" i="1"/>
  <c r="AI776" i="1" s="1"/>
  <c r="AG774" i="1"/>
  <c r="AG772" i="1"/>
  <c r="AG771" i="1"/>
  <c r="AG768" i="1"/>
  <c r="AG767" i="1"/>
  <c r="AG766" i="1"/>
  <c r="AG765" i="1"/>
  <c r="AG764" i="1"/>
  <c r="AG763" i="1"/>
  <c r="AG762" i="1"/>
  <c r="AG749" i="1"/>
  <c r="AG747" i="1"/>
  <c r="AG744" i="1"/>
  <c r="AG742" i="1"/>
  <c r="AG741" i="1"/>
  <c r="AG740" i="1"/>
  <c r="AG739" i="1"/>
  <c r="AG738" i="1"/>
  <c r="AG737" i="1"/>
  <c r="AG736" i="1"/>
  <c r="AG735" i="1"/>
  <c r="AI733" i="1"/>
  <c r="AI734" i="1" s="1"/>
  <c r="AI735" i="1" s="1"/>
  <c r="AG724" i="1"/>
  <c r="AG723" i="1"/>
  <c r="AI722" i="1"/>
  <c r="AI723" i="1" s="1"/>
  <c r="AG719" i="1"/>
  <c r="AG708" i="1"/>
  <c r="AG707" i="1"/>
  <c r="AG699" i="1"/>
  <c r="AG698" i="1"/>
  <c r="AG695" i="1"/>
  <c r="AI694" i="1"/>
  <c r="AI695" i="1" s="1"/>
  <c r="AI696" i="1" s="1"/>
  <c r="AG693" i="1"/>
  <c r="AG688" i="1"/>
  <c r="AG687" i="1"/>
  <c r="AG685" i="1"/>
  <c r="AI684" i="1"/>
  <c r="AI685" i="1" s="1"/>
  <c r="AG678" i="1"/>
  <c r="AG675" i="1"/>
  <c r="AG673" i="1"/>
  <c r="AG672" i="1"/>
  <c r="AG671" i="1"/>
  <c r="AG670" i="1"/>
  <c r="AG669" i="1"/>
  <c r="AG668" i="1"/>
  <c r="AG665" i="1"/>
  <c r="AG657" i="1"/>
  <c r="AI656" i="1"/>
  <c r="D790" i="1"/>
  <c r="AK789" i="1" l="1"/>
  <c r="AJ790" i="1"/>
  <c r="AK790" i="1"/>
  <c r="AJ791" i="1"/>
  <c r="AI710" i="1"/>
  <c r="AI736" i="1"/>
  <c r="AI711" i="1"/>
  <c r="AI666" i="1"/>
  <c r="AI701" i="1"/>
  <c r="AG790" i="1"/>
  <c r="AH791" i="1"/>
  <c r="AI724" i="1"/>
  <c r="AI657" i="1"/>
  <c r="D791" i="1"/>
  <c r="AG789" i="1"/>
  <c r="AI781" i="1"/>
  <c r="A792" i="1"/>
  <c r="AI667" i="1"/>
  <c r="AI789" i="1"/>
  <c r="AK791" i="1" l="1"/>
  <c r="AI790" i="1"/>
  <c r="D792" i="1"/>
  <c r="AI782" i="1"/>
  <c r="AH792" i="1"/>
  <c r="AI658" i="1"/>
  <c r="AI702" i="1"/>
  <c r="A793" i="1"/>
  <c r="AI737" i="1"/>
  <c r="AI738" i="1"/>
  <c r="AI712" i="1"/>
  <c r="AI791" i="1"/>
  <c r="AI668" i="1"/>
  <c r="AI725" i="1"/>
  <c r="AG791" i="1"/>
  <c r="AH793" i="1"/>
  <c r="D793" i="1"/>
  <c r="AK792" i="1" l="1"/>
  <c r="AK793" i="1" s="1"/>
  <c r="AJ793" i="1"/>
  <c r="A794" i="1"/>
  <c r="AI703" i="1"/>
  <c r="AI713" i="1"/>
  <c r="D794" i="1"/>
  <c r="AI783" i="1"/>
  <c r="AG793" i="1"/>
  <c r="AI739" i="1"/>
  <c r="AG792" i="1"/>
  <c r="AI669" i="1"/>
  <c r="AI726" i="1"/>
  <c r="AI792" i="1"/>
  <c r="AI659" i="1"/>
  <c r="AI660" i="1"/>
  <c r="AH794" i="1"/>
  <c r="A795" i="1"/>
  <c r="AJ794" i="1" l="1"/>
  <c r="AK794" i="1"/>
  <c r="AJ795" i="1"/>
  <c r="AH796" i="1"/>
  <c r="AI670" i="1"/>
  <c r="D795" i="1"/>
  <c r="AI793" i="1"/>
  <c r="AI740" i="1"/>
  <c r="AG794" i="1"/>
  <c r="AI784" i="1"/>
  <c r="A796" i="1"/>
  <c r="AI661" i="1"/>
  <c r="AI794" i="1"/>
  <c r="AI714" i="1"/>
  <c r="AI727" i="1"/>
  <c r="AH795" i="1"/>
  <c r="AK795" i="1" l="1"/>
  <c r="AK796" i="1" s="1"/>
  <c r="AJ796" i="1"/>
  <c r="D796" i="1"/>
  <c r="AI796" i="1" s="1"/>
  <c r="AH798" i="1"/>
  <c r="AI785" i="1"/>
  <c r="AI728" i="1"/>
  <c r="AI795" i="1"/>
  <c r="AG795" i="1"/>
  <c r="AI741" i="1"/>
  <c r="A797" i="1"/>
  <c r="AI715" i="1"/>
  <c r="AI671" i="1"/>
  <c r="D797" i="1"/>
  <c r="A798" i="1"/>
  <c r="AH797" i="1"/>
  <c r="AG796" i="1" l="1"/>
  <c r="AI797" i="1"/>
  <c r="AK797" i="1"/>
  <c r="AK798" i="1" s="1"/>
  <c r="AJ798" i="1"/>
  <c r="D798" i="1"/>
  <c r="AI798" i="1" s="1"/>
  <c r="AI729" i="1"/>
  <c r="AI742" i="1"/>
  <c r="AI786" i="1"/>
  <c r="A799" i="1"/>
  <c r="D799" i="1"/>
  <c r="AI672" i="1"/>
  <c r="AG797" i="1"/>
  <c r="A800" i="1"/>
  <c r="AH799" i="1"/>
  <c r="AG798" i="1" l="1"/>
  <c r="AK799" i="1"/>
  <c r="AJ800" i="1"/>
  <c r="AI799" i="1"/>
  <c r="AI730" i="1"/>
  <c r="A801" i="1"/>
  <c r="AH800" i="1"/>
  <c r="D800" i="1"/>
  <c r="AI673" i="1"/>
  <c r="AG799" i="1"/>
  <c r="AK800" i="1" l="1"/>
  <c r="AJ801" i="1"/>
  <c r="AH801" i="1"/>
  <c r="A802" i="1"/>
  <c r="D801" i="1"/>
  <c r="AG800" i="1"/>
  <c r="AI800" i="1"/>
  <c r="AK801" i="1" l="1"/>
  <c r="AJ802" i="1"/>
  <c r="AH802" i="1"/>
  <c r="D802" i="1"/>
  <c r="AG801" i="1"/>
  <c r="A803" i="1"/>
  <c r="AI801" i="1"/>
  <c r="AK802" i="1" l="1"/>
  <c r="AJ803" i="1"/>
  <c r="A804" i="1"/>
  <c r="AH803" i="1"/>
  <c r="AI802" i="1"/>
  <c r="D803" i="1"/>
  <c r="AG802" i="1"/>
  <c r="AK803" i="1" l="1"/>
  <c r="AJ804" i="1"/>
  <c r="AG803" i="1"/>
  <c r="A805" i="1"/>
  <c r="AH804" i="1"/>
  <c r="AI803" i="1"/>
  <c r="D804" i="1"/>
  <c r="AK804" i="1" l="1"/>
  <c r="AJ805" i="1"/>
  <c r="D805" i="1"/>
  <c r="AH805" i="1"/>
  <c r="AG804" i="1"/>
  <c r="A806" i="1"/>
  <c r="AI804" i="1"/>
  <c r="AK805" i="1" l="1"/>
  <c r="AG805" i="1"/>
  <c r="AI805" i="1"/>
  <c r="D806" i="1"/>
  <c r="A807" i="1"/>
  <c r="AH806" i="1"/>
  <c r="AK806" i="1" l="1"/>
  <c r="AI806" i="1"/>
  <c r="A808" i="1"/>
  <c r="A809" i="1"/>
  <c r="D807" i="1"/>
  <c r="AH807" i="1"/>
  <c r="AG806" i="1"/>
  <c r="AH808" i="1"/>
  <c r="D808" i="1"/>
  <c r="AJ808" i="1" l="1"/>
  <c r="AK807" i="1"/>
  <c r="AK808" i="1" s="1"/>
  <c r="AJ809" i="1"/>
  <c r="D809" i="1"/>
  <c r="AH809" i="1"/>
  <c r="AG808" i="1"/>
  <c r="AI807" i="1"/>
  <c r="AG807" i="1"/>
  <c r="A810" i="1"/>
  <c r="AK809" i="1" l="1"/>
  <c r="AJ810" i="1"/>
  <c r="AI808" i="1"/>
  <c r="D810" i="1"/>
  <c r="A811" i="1"/>
  <c r="AI809" i="1"/>
  <c r="AH810" i="1"/>
  <c r="AG809" i="1"/>
  <c r="AK810" i="1" l="1"/>
  <c r="AJ811" i="1"/>
  <c r="D811" i="1"/>
  <c r="AG810" i="1"/>
  <c r="A812" i="1"/>
  <c r="AI810" i="1"/>
  <c r="AH811" i="1"/>
  <c r="AK811" i="1" l="1"/>
  <c r="AJ812" i="1"/>
  <c r="A813" i="1"/>
  <c r="AH812" i="1"/>
  <c r="AG811" i="1"/>
  <c r="D812" i="1"/>
  <c r="AI811" i="1"/>
  <c r="AK812" i="1" l="1"/>
  <c r="AJ813" i="1"/>
  <c r="D813" i="1"/>
  <c r="AG812" i="1"/>
  <c r="AH813" i="1"/>
  <c r="AI812" i="1"/>
  <c r="A814" i="1"/>
  <c r="AK813" i="1" l="1"/>
  <c r="AJ814" i="1"/>
  <c r="AI813" i="1"/>
  <c r="AH814" i="1"/>
  <c r="A815" i="1"/>
  <c r="D814" i="1"/>
  <c r="AG813" i="1"/>
  <c r="AK814" i="1" l="1"/>
  <c r="AJ815" i="1"/>
  <c r="AH815" i="1"/>
  <c r="AG814" i="1"/>
  <c r="A816" i="1"/>
  <c r="AI814" i="1"/>
  <c r="D815" i="1"/>
  <c r="AK815" i="1" l="1"/>
  <c r="AJ816" i="1"/>
  <c r="A817" i="1"/>
  <c r="AH816" i="1"/>
  <c r="AG815" i="1"/>
  <c r="D816" i="1"/>
  <c r="AI815" i="1"/>
  <c r="AK816" i="1" l="1"/>
  <c r="AJ817" i="1"/>
  <c r="D817" i="1"/>
  <c r="A818" i="1"/>
  <c r="AG816" i="1"/>
  <c r="AH817" i="1"/>
  <c r="AI816" i="1"/>
  <c r="AK817" i="1" l="1"/>
  <c r="AJ818" i="1"/>
  <c r="D818" i="1"/>
  <c r="AG817" i="1"/>
  <c r="A819" i="1"/>
  <c r="AH818" i="1"/>
  <c r="AI817" i="1"/>
  <c r="AK818" i="1" l="1"/>
  <c r="AJ819" i="1"/>
  <c r="AH819" i="1"/>
  <c r="A820" i="1"/>
  <c r="AI818" i="1"/>
  <c r="AG818" i="1"/>
  <c r="D819" i="1"/>
  <c r="AK819" i="1" l="1"/>
  <c r="AJ820" i="1"/>
  <c r="AH821" i="1"/>
  <c r="D821" i="1"/>
  <c r="AG819" i="1"/>
  <c r="A821" i="1"/>
  <c r="AH820" i="1"/>
  <c r="D820" i="1"/>
  <c r="AI819" i="1"/>
  <c r="AK820" i="1" l="1"/>
  <c r="AK821" i="1" s="1"/>
  <c r="AJ821" i="1"/>
  <c r="AG821" i="1"/>
  <c r="AI821" i="1"/>
  <c r="AG820" i="1"/>
  <c r="A822" i="1"/>
  <c r="AI820" i="1"/>
  <c r="A823" i="1"/>
  <c r="D823" i="1" s="1"/>
  <c r="D822" i="1"/>
  <c r="AK822" i="1" l="1"/>
  <c r="AJ823" i="1"/>
  <c r="AI822" i="1"/>
  <c r="AG822" i="1"/>
  <c r="AI823" i="1"/>
  <c r="AH822" i="1"/>
  <c r="AH823" i="1"/>
  <c r="A824" i="1"/>
  <c r="D824" i="1" s="1"/>
  <c r="AG823" i="1"/>
  <c r="AH824" i="1"/>
  <c r="A825" i="1"/>
  <c r="AH825" i="1" s="1"/>
  <c r="AK823" i="1" l="1"/>
  <c r="AK824" i="1" s="1"/>
  <c r="AK825" i="1" s="1"/>
  <c r="AK837" i="1"/>
  <c r="AJ825" i="1"/>
  <c r="A826" i="1"/>
  <c r="AG824" i="1"/>
  <c r="D825" i="1"/>
  <c r="AH826" i="1"/>
  <c r="AI824" i="1"/>
  <c r="AJ826" i="1" l="1"/>
  <c r="AK826" i="1"/>
  <c r="AI825" i="1"/>
  <c r="A827" i="1"/>
  <c r="D827" i="1"/>
  <c r="A828" i="1"/>
  <c r="AH828" i="1"/>
  <c r="AG825" i="1"/>
  <c r="AH827" i="1"/>
  <c r="D826" i="1"/>
  <c r="AJ828" i="1" l="1"/>
  <c r="AJ827" i="1"/>
  <c r="AK827" i="1"/>
  <c r="AK828" i="1" s="1"/>
  <c r="D828" i="1"/>
  <c r="AG826" i="1"/>
  <c r="AG827" i="1"/>
  <c r="A829" i="1"/>
  <c r="D829" i="1"/>
  <c r="A830" i="1"/>
  <c r="D830" i="1"/>
  <c r="AH829" i="1"/>
  <c r="AI826" i="1"/>
  <c r="AI827" i="1"/>
  <c r="AH830" i="1"/>
  <c r="AJ829" i="1" l="1"/>
  <c r="AK829" i="1"/>
  <c r="AK830" i="1" s="1"/>
  <c r="D844" i="1"/>
  <c r="AH844" i="1"/>
  <c r="AG828" i="1"/>
  <c r="A831" i="1"/>
  <c r="AH831" i="1"/>
  <c r="AG829" i="1"/>
  <c r="A832" i="1"/>
  <c r="A833" i="1"/>
  <c r="AH833" i="1"/>
  <c r="A834" i="1"/>
  <c r="AH834" i="1"/>
  <c r="AI828" i="1"/>
  <c r="AI829" i="1"/>
  <c r="AG830" i="1"/>
  <c r="D831" i="1"/>
  <c r="D832" i="1"/>
  <c r="AH832" i="1"/>
  <c r="D833" i="1"/>
  <c r="D834" i="1"/>
  <c r="A835" i="1"/>
  <c r="AH835" i="1" s="1"/>
  <c r="D835" i="1"/>
  <c r="AJ834" i="1" l="1"/>
  <c r="AJ833" i="1"/>
  <c r="AJ831" i="1"/>
  <c r="AK831" i="1"/>
  <c r="AK832" i="1" s="1"/>
  <c r="AK833" i="1" s="1"/>
  <c r="AK834" i="1" s="1"/>
  <c r="AK835" i="1" s="1"/>
  <c r="AG844" i="1"/>
  <c r="AI844" i="1"/>
  <c r="A836" i="1"/>
  <c r="A837" i="1"/>
  <c r="AG835" i="1"/>
  <c r="AG833" i="1"/>
  <c r="AI830" i="1"/>
  <c r="A838" i="1"/>
  <c r="D837" i="1"/>
  <c r="AG834" i="1"/>
  <c r="AG832" i="1"/>
  <c r="AG831" i="1"/>
  <c r="AJ836" i="1" l="1"/>
  <c r="AJ838" i="1"/>
  <c r="AI837" i="1"/>
  <c r="AK845" i="1"/>
  <c r="AH837" i="1"/>
  <c r="A839" i="1"/>
  <c r="D838" i="1"/>
  <c r="AG837" i="1"/>
  <c r="AI831" i="1"/>
  <c r="AI832" i="1" s="1"/>
  <c r="AH838" i="1"/>
  <c r="D839" i="1"/>
  <c r="AH839" i="1"/>
  <c r="A840" i="1"/>
  <c r="D840" i="1" s="1"/>
  <c r="AH840" i="1"/>
  <c r="AK838" i="1" l="1"/>
  <c r="AK839" i="1" s="1"/>
  <c r="AK840" i="1" s="1"/>
  <c r="AJ840" i="1"/>
  <c r="AJ839" i="1"/>
  <c r="AG840" i="1"/>
  <c r="AI838" i="1"/>
  <c r="AI839" i="1"/>
  <c r="AG838" i="1"/>
  <c r="AI833" i="1"/>
  <c r="A841" i="1"/>
  <c r="AG839" i="1"/>
  <c r="A842" i="1"/>
  <c r="AH842" i="1"/>
  <c r="A843" i="1"/>
  <c r="A844" i="1" s="1"/>
  <c r="D843" i="1"/>
  <c r="A845" i="1"/>
  <c r="A846" i="1" s="1"/>
  <c r="AH845" i="1"/>
  <c r="D846" i="1"/>
  <c r="A847" i="1"/>
  <c r="A848" i="1" s="1"/>
  <c r="D847" i="1"/>
  <c r="AH847" i="1"/>
  <c r="AH846" i="1"/>
  <c r="D845" i="1"/>
  <c r="AH843" i="1"/>
  <c r="D842" i="1"/>
  <c r="D841" i="1"/>
  <c r="AH841" i="1"/>
  <c r="AJ847" i="1" l="1"/>
  <c r="AK846" i="1"/>
  <c r="AK847" i="1" s="1"/>
  <c r="AJ846" i="1"/>
  <c r="AI845" i="1"/>
  <c r="AJ844" i="1"/>
  <c r="AJ843" i="1"/>
  <c r="AJ842" i="1"/>
  <c r="AK841" i="1"/>
  <c r="AK842" i="1" s="1"/>
  <c r="AK843" i="1" s="1"/>
  <c r="AK844" i="1" s="1"/>
  <c r="AJ848" i="1"/>
  <c r="AG841" i="1"/>
  <c r="D848" i="1"/>
  <c r="AH848" i="1"/>
  <c r="AG843" i="1"/>
  <c r="A849" i="1"/>
  <c r="AG847" i="1"/>
  <c r="AG846" i="1"/>
  <c r="AI846" i="1"/>
  <c r="AI840" i="1"/>
  <c r="AG845" i="1"/>
  <c r="AI834" i="1"/>
  <c r="AG842" i="1"/>
  <c r="AH849" i="1"/>
  <c r="D849" i="1"/>
  <c r="AJ849" i="1" l="1"/>
  <c r="AK848" i="1"/>
  <c r="AK849" i="1" s="1"/>
  <c r="A850" i="1"/>
  <c r="AG848" i="1"/>
  <c r="A851" i="1"/>
  <c r="AI847" i="1"/>
  <c r="AI841" i="1"/>
  <c r="AI835" i="1"/>
  <c r="D850" i="1"/>
  <c r="AG849" i="1"/>
  <c r="AH850" i="1"/>
  <c r="AJ850" i="1" l="1"/>
  <c r="AK850" i="1"/>
  <c r="AJ851" i="1"/>
  <c r="AH851" i="1"/>
  <c r="AI842" i="1"/>
  <c r="AI848" i="1"/>
  <c r="AG850" i="1"/>
  <c r="AI849" i="1"/>
  <c r="A852" i="1"/>
  <c r="D851" i="1"/>
  <c r="AI850" i="1"/>
  <c r="AK851" i="1" l="1"/>
  <c r="AJ852" i="1"/>
  <c r="AI843" i="1"/>
  <c r="A853" i="1"/>
  <c r="AG851" i="1"/>
  <c r="D852" i="1"/>
  <c r="AI851" i="1"/>
  <c r="AH852" i="1"/>
  <c r="AK852" i="1" l="1"/>
  <c r="AJ853" i="1"/>
  <c r="D853" i="1"/>
  <c r="AI852" i="1"/>
  <c r="AG852" i="1"/>
  <c r="A854" i="1"/>
  <c r="AH853" i="1"/>
  <c r="AK853" i="1" l="1"/>
  <c r="AJ854" i="1"/>
  <c r="AH854" i="1"/>
  <c r="D854" i="1"/>
  <c r="AI853" i="1"/>
  <c r="A855" i="1"/>
  <c r="D855" i="1"/>
  <c r="AG853" i="1"/>
  <c r="AK854" i="1" l="1"/>
  <c r="A856" i="1"/>
  <c r="D856" i="1"/>
  <c r="AG854" i="1"/>
  <c r="AH856" i="1"/>
  <c r="AG855" i="1"/>
  <c r="A857" i="1"/>
  <c r="AI854" i="1"/>
  <c r="AH855" i="1"/>
  <c r="AJ856" i="1" l="1"/>
  <c r="AK855" i="1"/>
  <c r="AK856" i="1" s="1"/>
  <c r="AJ857" i="1"/>
  <c r="AH857" i="1"/>
  <c r="D857" i="1"/>
  <c r="AG856" i="1"/>
  <c r="A858" i="1"/>
  <c r="AI855" i="1"/>
  <c r="AK857" i="1" l="1"/>
  <c r="AJ858" i="1"/>
  <c r="D859" i="1"/>
  <c r="AH859" i="1"/>
  <c r="A859" i="1"/>
  <c r="AG857" i="1"/>
  <c r="AH858" i="1"/>
  <c r="D858" i="1"/>
  <c r="AI856" i="1"/>
  <c r="AK858" i="1" l="1"/>
  <c r="AK859" i="1"/>
  <c r="AJ859" i="1"/>
  <c r="AG859" i="1"/>
  <c r="AI857" i="1"/>
  <c r="A860" i="1"/>
  <c r="AG858" i="1"/>
  <c r="AI858" i="1"/>
  <c r="AI859" i="1" l="1"/>
  <c r="A861" i="1"/>
  <c r="AH860" i="1"/>
  <c r="D860" i="1"/>
  <c r="AK860" i="1" l="1"/>
  <c r="AI860" i="1"/>
  <c r="AH861" i="1"/>
  <c r="A862" i="1"/>
  <c r="AG860" i="1"/>
  <c r="D862" i="1"/>
  <c r="D861" i="1"/>
  <c r="AH862" i="1"/>
  <c r="A863" i="1"/>
  <c r="AK861" i="1" l="1"/>
  <c r="AK862" i="1" s="1"/>
  <c r="AJ862" i="1"/>
  <c r="AI861" i="1"/>
  <c r="AG862" i="1"/>
  <c r="AG861" i="1"/>
  <c r="AH863" i="1"/>
  <c r="A864" i="1"/>
  <c r="D863" i="1"/>
  <c r="AH864" i="1"/>
  <c r="A865" i="1"/>
  <c r="D864" i="1"/>
  <c r="D865" i="1"/>
  <c r="AH865" i="1"/>
  <c r="AK863" i="1" l="1"/>
  <c r="AK864" i="1" s="1"/>
  <c r="AK865" i="1" s="1"/>
  <c r="AJ865" i="1"/>
  <c r="AJ864" i="1"/>
  <c r="AI862" i="1"/>
  <c r="AG863" i="1"/>
  <c r="AG865" i="1"/>
  <c r="AG864" i="1"/>
  <c r="A866" i="1"/>
  <c r="D866" i="1"/>
  <c r="A867" i="1"/>
  <c r="AH866" i="1"/>
  <c r="AH867" i="1"/>
  <c r="D867" i="1"/>
  <c r="AK866" i="1" l="1"/>
  <c r="AK867" i="1" s="1"/>
  <c r="AJ867" i="1"/>
  <c r="AI863" i="1"/>
  <c r="AI864" i="1"/>
  <c r="AG866" i="1"/>
  <c r="AG867" i="1"/>
  <c r="A868" i="1"/>
  <c r="D868" i="1" s="1"/>
  <c r="A869" i="1"/>
  <c r="AH868" i="1"/>
  <c r="AK868" i="1" l="1"/>
  <c r="AJ869" i="1"/>
  <c r="A870" i="1"/>
  <c r="AH870" i="1"/>
  <c r="D870" i="1"/>
  <c r="AH869" i="1"/>
  <c r="A871" i="1"/>
  <c r="AH871" i="1" s="1"/>
  <c r="D869" i="1"/>
  <c r="AI865" i="1"/>
  <c r="AG868" i="1"/>
  <c r="AJ870" i="1" l="1"/>
  <c r="AK869" i="1"/>
  <c r="AK870" i="1" s="1"/>
  <c r="AK871" i="1" s="1"/>
  <c r="AJ871" i="1"/>
  <c r="AI866" i="1"/>
  <c r="D871" i="1"/>
  <c r="AG870" i="1"/>
  <c r="A872" i="1"/>
  <c r="AH872" i="1" s="1"/>
  <c r="AG869" i="1"/>
  <c r="AK872" i="1" l="1"/>
  <c r="D872" i="1"/>
  <c r="A873" i="1"/>
  <c r="AH873" i="1"/>
  <c r="AG871" i="1"/>
  <c r="AI867" i="1"/>
  <c r="AJ873" i="1" l="1"/>
  <c r="AK873" i="1"/>
  <c r="AH876" i="1"/>
  <c r="D876" i="1"/>
  <c r="AI868" i="1"/>
  <c r="A874" i="1"/>
  <c r="AI869" i="1"/>
  <c r="A875" i="1"/>
  <c r="A876" i="1" s="1"/>
  <c r="D873" i="1"/>
  <c r="AG872" i="1"/>
  <c r="AH875" i="1"/>
  <c r="AH874" i="1"/>
  <c r="D874" i="1"/>
  <c r="AJ874" i="1" l="1"/>
  <c r="AK874" i="1"/>
  <c r="AK875" i="1" s="1"/>
  <c r="AK876" i="1"/>
  <c r="AJ876" i="1"/>
  <c r="AG876" i="1"/>
  <c r="AI876" i="1"/>
  <c r="AI870" i="1"/>
  <c r="D875" i="1"/>
  <c r="AG873" i="1"/>
  <c r="AG874" i="1"/>
  <c r="A877" i="1"/>
  <c r="A878" i="1"/>
  <c r="AK877" i="1" l="1"/>
  <c r="AH877" i="1"/>
  <c r="AG875" i="1"/>
  <c r="AH878" i="1"/>
  <c r="D878" i="1"/>
  <c r="A879" i="1"/>
  <c r="AI871" i="1"/>
  <c r="D877" i="1"/>
  <c r="AI877" i="1" l="1"/>
  <c r="AK878" i="1"/>
  <c r="AJ879" i="1"/>
  <c r="AI872" i="1"/>
  <c r="AH879" i="1"/>
  <c r="AG878" i="1"/>
  <c r="AG877" i="1"/>
  <c r="A880" i="1"/>
  <c r="AI878" i="1"/>
  <c r="AI873" i="1"/>
  <c r="D879" i="1"/>
  <c r="AH880" i="1"/>
  <c r="AK879" i="1" l="1"/>
  <c r="AK880" i="1" s="1"/>
  <c r="AH882" i="1"/>
  <c r="D882" i="1"/>
  <c r="A881" i="1"/>
  <c r="AH881" i="1"/>
  <c r="AI879" i="1"/>
  <c r="A882" i="1"/>
  <c r="D881" i="1"/>
  <c r="D880" i="1"/>
  <c r="AI874" i="1"/>
  <c r="AG879" i="1"/>
  <c r="AJ881" i="1" l="1"/>
  <c r="AK881" i="1"/>
  <c r="AJ882" i="1"/>
  <c r="AK882" i="1"/>
  <c r="AG882" i="1"/>
  <c r="AI882" i="1"/>
  <c r="AH884" i="1"/>
  <c r="AG880" i="1"/>
  <c r="AI875" i="1"/>
  <c r="A883" i="1"/>
  <c r="A884" i="1" s="1"/>
  <c r="AI880" i="1"/>
  <c r="AG881" i="1"/>
  <c r="AK883" i="1" l="1"/>
  <c r="AK884" i="1" s="1"/>
  <c r="AJ884" i="1"/>
  <c r="D884" i="1"/>
  <c r="AI884" i="1" s="1"/>
  <c r="A885" i="1"/>
  <c r="AH883" i="1"/>
  <c r="AH885" i="1"/>
  <c r="D883" i="1"/>
  <c r="D885" i="1"/>
  <c r="AI881" i="1"/>
  <c r="AI883" i="1" l="1"/>
  <c r="AG884" i="1"/>
  <c r="AK885" i="1"/>
  <c r="AH886" i="1"/>
  <c r="D886" i="1"/>
  <c r="AI885" i="1"/>
  <c r="A886" i="1"/>
  <c r="AG883" i="1"/>
  <c r="A887" i="1"/>
  <c r="AG885" i="1"/>
  <c r="AJ886" i="1" l="1"/>
  <c r="AK886" i="1"/>
  <c r="AG886" i="1"/>
  <c r="AI886" i="1"/>
  <c r="D887" i="1"/>
  <c r="A888" i="1"/>
  <c r="AH888" i="1" s="1"/>
  <c r="A889" i="1"/>
  <c r="AH887" i="1"/>
  <c r="AK887" i="1" l="1"/>
  <c r="AI887" i="1"/>
  <c r="AK888" i="1"/>
  <c r="AJ889" i="1"/>
  <c r="D888" i="1"/>
  <c r="D889" i="1"/>
  <c r="AH889" i="1"/>
  <c r="AG887" i="1"/>
  <c r="A890" i="1"/>
  <c r="AK889" i="1" l="1"/>
  <c r="AJ890" i="1"/>
  <c r="D890" i="1"/>
  <c r="AH890" i="1"/>
  <c r="AI888" i="1"/>
  <c r="AI889" i="1"/>
  <c r="AG888" i="1"/>
  <c r="AG889" i="1"/>
  <c r="A891" i="1"/>
  <c r="AK890" i="1" l="1"/>
  <c r="AI890" i="1"/>
  <c r="AG890" i="1"/>
  <c r="A892" i="1"/>
  <c r="D891" i="1"/>
  <c r="AH891" i="1"/>
  <c r="AK891" i="1" l="1"/>
  <c r="AJ892" i="1"/>
  <c r="AH892" i="1"/>
  <c r="D892" i="1"/>
  <c r="AI891" i="1"/>
  <c r="A893" i="1"/>
  <c r="AG891" i="1"/>
  <c r="AK892" i="1" l="1"/>
  <c r="AI892" i="1"/>
  <c r="AG892" i="1"/>
  <c r="A894" i="1"/>
  <c r="AH894" i="1"/>
  <c r="D893" i="1"/>
  <c r="AH893" i="1"/>
  <c r="D894" i="1"/>
  <c r="AJ894" i="1" l="1"/>
  <c r="AK893" i="1"/>
  <c r="AK894" i="1" s="1"/>
  <c r="AI893" i="1"/>
  <c r="A92" i="2"/>
  <c r="AG894" i="1"/>
  <c r="AI894" i="1"/>
  <c r="AG893" i="1"/>
  <c r="R92" i="2" l="1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J93" i="2"/>
  <c r="AH753" i="1"/>
  <c r="D753" i="1"/>
  <c r="J92" i="2"/>
  <c r="A895" i="1"/>
  <c r="D895" i="1" s="1"/>
  <c r="A896" i="1"/>
  <c r="AH895" i="1"/>
  <c r="AK895" i="1" l="1"/>
  <c r="AK753" i="1"/>
  <c r="AK754" i="1" s="1"/>
  <c r="AK755" i="1" s="1"/>
  <c r="AK756" i="1" s="1"/>
  <c r="AK757" i="1" s="1"/>
  <c r="AK758" i="1" s="1"/>
  <c r="AI753" i="1"/>
  <c r="AJ896" i="1"/>
  <c r="AJ895" i="1"/>
  <c r="M93" i="2"/>
  <c r="O93" i="2" s="1"/>
  <c r="M92" i="2"/>
  <c r="D896" i="1"/>
  <c r="AH896" i="1"/>
  <c r="AG895" i="1"/>
  <c r="A897" i="1"/>
  <c r="A898" i="1"/>
  <c r="AH897" i="1"/>
  <c r="D897" i="1"/>
  <c r="AK896" i="1" l="1"/>
  <c r="AK897" i="1" s="1"/>
  <c r="AJ897" i="1"/>
  <c r="AJ898" i="1"/>
  <c r="O92" i="2"/>
  <c r="P92" i="2" s="1"/>
  <c r="Q92" i="2" s="1"/>
  <c r="P93" i="2"/>
  <c r="Q93" i="2" s="1"/>
  <c r="AM753" i="1"/>
  <c r="AN753" i="1"/>
  <c r="A899" i="1"/>
  <c r="AH898" i="1"/>
  <c r="D898" i="1"/>
  <c r="AG896" i="1"/>
  <c r="A900" i="1"/>
  <c r="AH900" i="1"/>
  <c r="A901" i="1"/>
  <c r="D900" i="1"/>
  <c r="D899" i="1"/>
  <c r="AG897" i="1"/>
  <c r="AI754" i="1"/>
  <c r="AG753" i="1"/>
  <c r="AH899" i="1"/>
  <c r="AJ899" i="1" l="1"/>
  <c r="AK898" i="1"/>
  <c r="AK899" i="1"/>
  <c r="AK900" i="1" s="1"/>
  <c r="AJ901" i="1"/>
  <c r="AJ900" i="1"/>
  <c r="D902" i="1"/>
  <c r="AH902" i="1"/>
  <c r="A902" i="1"/>
  <c r="AG898" i="1"/>
  <c r="AI755" i="1"/>
  <c r="D901" i="1"/>
  <c r="AG899" i="1"/>
  <c r="AG900" i="1"/>
  <c r="AH901" i="1"/>
  <c r="AK901" i="1" l="1"/>
  <c r="AK902" i="1"/>
  <c r="AK903" i="1"/>
  <c r="A89" i="2"/>
  <c r="AG902" i="1"/>
  <c r="AG901" i="1"/>
  <c r="A903" i="1"/>
  <c r="AH903" i="1"/>
  <c r="AI895" i="1"/>
  <c r="AI756" i="1"/>
  <c r="D903" i="1"/>
  <c r="A904" i="1"/>
  <c r="A905" i="1"/>
  <c r="D904" i="1"/>
  <c r="AJ904" i="1" l="1"/>
  <c r="G89" i="2"/>
  <c r="R89" i="2"/>
  <c r="H89" i="2"/>
  <c r="I89" i="2"/>
  <c r="C89" i="2"/>
  <c r="B89" i="2"/>
  <c r="F89" i="2"/>
  <c r="D905" i="1"/>
  <c r="J89" i="2"/>
  <c r="A906" i="1"/>
  <c r="AG904" i="1"/>
  <c r="AH905" i="1"/>
  <c r="AI757" i="1"/>
  <c r="AG903" i="1"/>
  <c r="AH904" i="1"/>
  <c r="D906" i="1"/>
  <c r="A907" i="1"/>
  <c r="AI896" i="1"/>
  <c r="AK904" i="1" l="1"/>
  <c r="AK905" i="1" s="1"/>
  <c r="AJ907" i="1"/>
  <c r="AJ906" i="1"/>
  <c r="E89" i="2"/>
  <c r="K89" i="2"/>
  <c r="L89" i="2"/>
  <c r="A90" i="2"/>
  <c r="N89" i="2"/>
  <c r="AH906" i="1"/>
  <c r="AI897" i="1"/>
  <c r="AI758" i="1"/>
  <c r="A908" i="1"/>
  <c r="D908" i="1"/>
  <c r="AG906" i="1"/>
  <c r="AH908" i="1"/>
  <c r="AG905" i="1"/>
  <c r="D907" i="1"/>
  <c r="AH907" i="1"/>
  <c r="AK906" i="1" l="1"/>
  <c r="AK907" i="1"/>
  <c r="AK908" i="1" s="1"/>
  <c r="AJ908" i="1"/>
  <c r="G90" i="2"/>
  <c r="R90" i="2"/>
  <c r="M89" i="2"/>
  <c r="I90" i="2"/>
  <c r="F90" i="2"/>
  <c r="C90" i="2"/>
  <c r="A91" i="2"/>
  <c r="B90" i="2"/>
  <c r="H90" i="2"/>
  <c r="AI759" i="1"/>
  <c r="AI760" i="1" s="1"/>
  <c r="AI902" i="1"/>
  <c r="AH911" i="1"/>
  <c r="D911" i="1"/>
  <c r="A909" i="1"/>
  <c r="AG907" i="1"/>
  <c r="AI898" i="1"/>
  <c r="AH909" i="1"/>
  <c r="AI761" i="1"/>
  <c r="A910" i="1"/>
  <c r="D910" i="1"/>
  <c r="D909" i="1"/>
  <c r="J90" i="2"/>
  <c r="AG908" i="1"/>
  <c r="A911" i="1"/>
  <c r="AH910" i="1"/>
  <c r="AJ909" i="1" l="1"/>
  <c r="AK909" i="1"/>
  <c r="AK910" i="1" s="1"/>
  <c r="AK911" i="1"/>
  <c r="AI911" i="1"/>
  <c r="AJ910" i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G911" i="1"/>
  <c r="AI903" i="1"/>
  <c r="AG910" i="1"/>
  <c r="A912" i="1"/>
  <c r="AG909" i="1"/>
  <c r="D912" i="1"/>
  <c r="AI762" i="1"/>
  <c r="J91" i="2"/>
  <c r="AH912" i="1"/>
  <c r="AI899" i="1"/>
  <c r="AK912" i="1" l="1"/>
  <c r="M90" i="2"/>
  <c r="O90" i="2" s="1"/>
  <c r="P90" i="2" s="1"/>
  <c r="Q90" i="2" s="1"/>
  <c r="E91" i="2"/>
  <c r="L91" i="2"/>
  <c r="K91" i="2"/>
  <c r="N91" i="2"/>
  <c r="AI912" i="1"/>
  <c r="A913" i="1"/>
  <c r="AI900" i="1"/>
  <c r="A914" i="1"/>
  <c r="AH913" i="1"/>
  <c r="AH914" i="1"/>
  <c r="D913" i="1"/>
  <c r="AI763" i="1"/>
  <c r="AI904" i="1"/>
  <c r="AG912" i="1"/>
  <c r="D914" i="1"/>
  <c r="AJ913" i="1" l="1"/>
  <c r="AK913" i="1"/>
  <c r="AK914" i="1" s="1"/>
  <c r="M91" i="2"/>
  <c r="A915" i="1"/>
  <c r="AI764" i="1"/>
  <c r="A916" i="1"/>
  <c r="AG913" i="1"/>
  <c r="AI905" i="1"/>
  <c r="AH915" i="1"/>
  <c r="AG914" i="1"/>
  <c r="D915" i="1"/>
  <c r="AI913" i="1"/>
  <c r="AI901" i="1"/>
  <c r="D916" i="1"/>
  <c r="A917" i="1"/>
  <c r="AJ915" i="1" l="1"/>
  <c r="AK915" i="1"/>
  <c r="AJ917" i="1"/>
  <c r="AJ916" i="1"/>
  <c r="O91" i="2"/>
  <c r="P91" i="2" s="1"/>
  <c r="Q91" i="2" s="1"/>
  <c r="AH916" i="1"/>
  <c r="A918" i="1"/>
  <c r="AI914" i="1"/>
  <c r="AG915" i="1"/>
  <c r="AI765" i="1"/>
  <c r="AH917" i="1"/>
  <c r="AI906" i="1"/>
  <c r="A919" i="1"/>
  <c r="AH918" i="1"/>
  <c r="D917" i="1"/>
  <c r="AG916" i="1"/>
  <c r="AK916" i="1" l="1"/>
  <c r="AK917" i="1"/>
  <c r="AK918" i="1" s="1"/>
  <c r="AJ919" i="1"/>
  <c r="AJ918" i="1"/>
  <c r="D1017" i="1"/>
  <c r="AH1017" i="1"/>
  <c r="AI915" i="1"/>
  <c r="AI766" i="1"/>
  <c r="D918" i="1"/>
  <c r="A920" i="1"/>
  <c r="A921" i="1"/>
  <c r="AI907" i="1"/>
  <c r="AH919" i="1"/>
  <c r="D919" i="1"/>
  <c r="AG917" i="1"/>
  <c r="AK919" i="1" l="1"/>
  <c r="AJ921" i="1"/>
  <c r="AJ920" i="1"/>
  <c r="AG1017" i="1"/>
  <c r="D923" i="1"/>
  <c r="AH923" i="1"/>
  <c r="AH920" i="1"/>
  <c r="A922" i="1"/>
  <c r="AI908" i="1"/>
  <c r="AI916" i="1"/>
  <c r="AG918" i="1"/>
  <c r="D920" i="1"/>
  <c r="AG919" i="1"/>
  <c r="D922" i="1"/>
  <c r="D921" i="1"/>
  <c r="AI767" i="1"/>
  <c r="AH921" i="1"/>
  <c r="A923" i="1"/>
  <c r="AK920" i="1" l="1"/>
  <c r="AK921" i="1" s="1"/>
  <c r="AK923" i="1"/>
  <c r="AI923" i="1"/>
  <c r="AJ922" i="1"/>
  <c r="D1039" i="1"/>
  <c r="AH1039" i="1"/>
  <c r="AG923" i="1"/>
  <c r="AI917" i="1"/>
  <c r="AG922" i="1"/>
  <c r="A924" i="1"/>
  <c r="AI909" i="1"/>
  <c r="AG921" i="1"/>
  <c r="AG920" i="1"/>
  <c r="AI768" i="1"/>
  <c r="AH922" i="1"/>
  <c r="AK922" i="1" l="1"/>
  <c r="AK924" i="1"/>
  <c r="AK1039" i="1"/>
  <c r="AI1039" i="1"/>
  <c r="AG1039" i="1"/>
  <c r="AH924" i="1"/>
  <c r="AI918" i="1"/>
  <c r="AI919" i="1" s="1"/>
  <c r="AI910" i="1"/>
  <c r="AI920" i="1"/>
  <c r="A925" i="1"/>
  <c r="D924" i="1"/>
  <c r="AH925" i="1"/>
  <c r="A926" i="1"/>
  <c r="D925" i="1"/>
  <c r="D926" i="1"/>
  <c r="AH926" i="1"/>
  <c r="A927" i="1"/>
  <c r="AI924" i="1" l="1"/>
  <c r="AJ925" i="1"/>
  <c r="AK925" i="1"/>
  <c r="AK926" i="1" s="1"/>
  <c r="AJ927" i="1"/>
  <c r="AI921" i="1"/>
  <c r="AG924" i="1"/>
  <c r="AG926" i="1"/>
  <c r="AI925" i="1"/>
  <c r="AH927" i="1"/>
  <c r="AG925" i="1"/>
  <c r="D927" i="1"/>
  <c r="A928" i="1"/>
  <c r="D928" i="1"/>
  <c r="AK927" i="1" l="1"/>
  <c r="AJ928" i="1"/>
  <c r="AK1046" i="1"/>
  <c r="AI1017" i="1"/>
  <c r="AH928" i="1"/>
  <c r="AI926" i="1"/>
  <c r="AG927" i="1"/>
  <c r="AG928" i="1"/>
  <c r="AI922" i="1"/>
  <c r="A929" i="1"/>
  <c r="AI927" i="1"/>
  <c r="A930" i="1"/>
  <c r="D929" i="1"/>
  <c r="AH929" i="1"/>
  <c r="AK928" i="1" l="1"/>
  <c r="AJ929" i="1"/>
  <c r="AK929" i="1"/>
  <c r="AJ930" i="1"/>
  <c r="D1051" i="1"/>
  <c r="AH1051" i="1"/>
  <c r="D1067" i="1"/>
  <c r="AH1067" i="1"/>
  <c r="AH933" i="1"/>
  <c r="A931" i="1"/>
  <c r="A932" i="1"/>
  <c r="AH930" i="1"/>
  <c r="AG929" i="1"/>
  <c r="AH931" i="1"/>
  <c r="A933" i="1"/>
  <c r="AI928" i="1"/>
  <c r="D931" i="1"/>
  <c r="D930" i="1"/>
  <c r="AJ931" i="1" l="1"/>
  <c r="AK930" i="1"/>
  <c r="AK931" i="1" s="1"/>
  <c r="AK933" i="1"/>
  <c r="AJ932" i="1"/>
  <c r="AK1070" i="1"/>
  <c r="AK1051" i="1"/>
  <c r="AG1067" i="1"/>
  <c r="AI1051" i="1"/>
  <c r="AG1051" i="1"/>
  <c r="D933" i="1"/>
  <c r="AG931" i="1"/>
  <c r="AI929" i="1"/>
  <c r="AH932" i="1"/>
  <c r="D932" i="1"/>
  <c r="A934" i="1"/>
  <c r="AG930" i="1"/>
  <c r="A935" i="1"/>
  <c r="AH935" i="1" s="1"/>
  <c r="D935" i="1"/>
  <c r="AH934" i="1"/>
  <c r="AK932" i="1" l="1"/>
  <c r="AI933" i="1"/>
  <c r="AJ935" i="1"/>
  <c r="AK934" i="1"/>
  <c r="AK935" i="1" s="1"/>
  <c r="AG933" i="1"/>
  <c r="AG935" i="1"/>
  <c r="AI930" i="1"/>
  <c r="AG932" i="1"/>
  <c r="A936" i="1"/>
  <c r="D934" i="1"/>
  <c r="AI934" i="1" l="1"/>
  <c r="D936" i="1"/>
  <c r="AG934" i="1"/>
  <c r="AI935" i="1"/>
  <c r="AI931" i="1"/>
  <c r="AI932" i="1"/>
  <c r="AH936" i="1"/>
  <c r="A937" i="1"/>
  <c r="D937" i="1"/>
  <c r="A938" i="1"/>
  <c r="A939" i="1" s="1"/>
  <c r="D938" i="1"/>
  <c r="AH938" i="1"/>
  <c r="AH937" i="1"/>
  <c r="AJ937" i="1" l="1"/>
  <c r="AK936" i="1"/>
  <c r="AK937" i="1" s="1"/>
  <c r="AK938" i="1" s="1"/>
  <c r="AJ939" i="1"/>
  <c r="AJ938" i="1"/>
  <c r="B34" i="4"/>
  <c r="B35" i="4" s="1"/>
  <c r="AG936" i="1"/>
  <c r="D939" i="1"/>
  <c r="AG937" i="1"/>
  <c r="A940" i="1"/>
  <c r="AI936" i="1"/>
  <c r="AI937" i="1" s="1"/>
  <c r="AG938" i="1"/>
  <c r="AH939" i="1"/>
  <c r="AK939" i="1" l="1"/>
  <c r="AJ940" i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67" i="1"/>
  <c r="A941" i="1"/>
  <c r="AI938" i="1"/>
  <c r="AG939" i="1"/>
  <c r="A942" i="1"/>
  <c r="AH942" i="1"/>
  <c r="A943" i="1"/>
  <c r="AH941" i="1"/>
  <c r="D942" i="1"/>
  <c r="AH940" i="1"/>
  <c r="D940" i="1"/>
  <c r="AI939" i="1"/>
  <c r="D941" i="1"/>
  <c r="AJ941" i="1" l="1"/>
  <c r="AK940" i="1"/>
  <c r="AK941" i="1" s="1"/>
  <c r="AK942" i="1" s="1"/>
  <c r="AJ943" i="1"/>
  <c r="AJ942" i="1"/>
  <c r="K35" i="4"/>
  <c r="L35" i="4" s="1"/>
  <c r="M35" i="4" s="1"/>
  <c r="A35" i="4"/>
  <c r="K34" i="4"/>
  <c r="L34" i="4" s="1"/>
  <c r="M34" i="4" s="1"/>
  <c r="A34" i="4"/>
  <c r="AH945" i="1"/>
  <c r="D945" i="1"/>
  <c r="AH943" i="1"/>
  <c r="A944" i="1"/>
  <c r="AG940" i="1"/>
  <c r="AI940" i="1"/>
  <c r="AG942" i="1"/>
  <c r="A945" i="1"/>
  <c r="D943" i="1"/>
  <c r="AG941" i="1"/>
  <c r="AK943" i="1" l="1"/>
  <c r="AK945" i="1"/>
  <c r="AI945" i="1"/>
  <c r="AJ944" i="1"/>
  <c r="AG945" i="1"/>
  <c r="D944" i="1"/>
  <c r="AI941" i="1"/>
  <c r="AH944" i="1"/>
  <c r="AG943" i="1"/>
  <c r="A946" i="1"/>
  <c r="A947" i="1"/>
  <c r="D947" i="1" s="1"/>
  <c r="AH947" i="1"/>
  <c r="AH946" i="1"/>
  <c r="D946" i="1"/>
  <c r="AK944" i="1" l="1"/>
  <c r="AJ947" i="1"/>
  <c r="AK946" i="1"/>
  <c r="AK947" i="1" s="1"/>
  <c r="AI946" i="1"/>
  <c r="AI942" i="1"/>
  <c r="A948" i="1"/>
  <c r="AG944" i="1"/>
  <c r="AG946" i="1"/>
  <c r="AG947" i="1"/>
  <c r="A949" i="1"/>
  <c r="AJ949" i="1" l="1"/>
  <c r="AK1098" i="1"/>
  <c r="D948" i="1"/>
  <c r="AI943" i="1"/>
  <c r="AI947" i="1"/>
  <c r="AH948" i="1"/>
  <c r="AH949" i="1"/>
  <c r="A950" i="1"/>
  <c r="AH950" i="1" s="1"/>
  <c r="A951" i="1"/>
  <c r="D949" i="1"/>
  <c r="AK948" i="1" l="1"/>
  <c r="AK949" i="1" s="1"/>
  <c r="AK950" i="1" s="1"/>
  <c r="AJ951" i="1"/>
  <c r="AJ950" i="1"/>
  <c r="AI944" i="1"/>
  <c r="AH951" i="1"/>
  <c r="AG948" i="1"/>
  <c r="D950" i="1"/>
  <c r="A952" i="1"/>
  <c r="D952" i="1" s="1"/>
  <c r="AH952" i="1"/>
  <c r="D951" i="1"/>
  <c r="AG949" i="1"/>
  <c r="AI948" i="1"/>
  <c r="AK951" i="1" l="1"/>
  <c r="AK952" i="1"/>
  <c r="AJ952" i="1"/>
  <c r="AI949" i="1"/>
  <c r="AI950" i="1"/>
  <c r="AG950" i="1"/>
  <c r="AG952" i="1"/>
  <c r="A953" i="1"/>
  <c r="D953" i="1"/>
  <c r="AG951" i="1"/>
  <c r="AH953" i="1"/>
  <c r="A954" i="1"/>
  <c r="AH954" i="1" s="1"/>
  <c r="AJ954" i="1" l="1"/>
  <c r="AJ953" i="1"/>
  <c r="AK953" i="1"/>
  <c r="AK954" i="1" s="1"/>
  <c r="D954" i="1"/>
  <c r="AI951" i="1"/>
  <c r="AI952" i="1" s="1"/>
  <c r="AG953" i="1"/>
  <c r="A955" i="1"/>
  <c r="A956" i="1" s="1"/>
  <c r="AJ955" i="1" l="1"/>
  <c r="AH957" i="1"/>
  <c r="D957" i="1"/>
  <c r="D955" i="1"/>
  <c r="A957" i="1"/>
  <c r="AI953" i="1"/>
  <c r="D956" i="1"/>
  <c r="AH955" i="1"/>
  <c r="AG954" i="1"/>
  <c r="AH956" i="1"/>
  <c r="AK955" i="1" l="1"/>
  <c r="AK956" i="1" s="1"/>
  <c r="AK957" i="1"/>
  <c r="AK958" i="1" s="1"/>
  <c r="AJ957" i="1"/>
  <c r="AI957" i="1"/>
  <c r="AG957" i="1"/>
  <c r="AG955" i="1"/>
  <c r="AG956" i="1"/>
  <c r="AI954" i="1"/>
  <c r="A958" i="1"/>
  <c r="A959" i="1" s="1"/>
  <c r="D963" i="1" l="1"/>
  <c r="AH963" i="1"/>
  <c r="AH958" i="1"/>
  <c r="D958" i="1"/>
  <c r="AH959" i="1"/>
  <c r="AI955" i="1"/>
  <c r="D959" i="1"/>
  <c r="A960" i="1"/>
  <c r="D960" i="1"/>
  <c r="A961" i="1"/>
  <c r="AH960" i="1"/>
  <c r="AH961" i="1"/>
  <c r="D961" i="1"/>
  <c r="A962" i="1"/>
  <c r="D962" i="1"/>
  <c r="A963" i="1"/>
  <c r="AK959" i="1" l="1"/>
  <c r="AK960" i="1" s="1"/>
  <c r="AK961" i="1" s="1"/>
  <c r="AJ961" i="1"/>
  <c r="AI958" i="1"/>
  <c r="AJ960" i="1"/>
  <c r="AK963" i="1"/>
  <c r="AJ963" i="1"/>
  <c r="AG963" i="1"/>
  <c r="AI963" i="1"/>
  <c r="A964" i="1"/>
  <c r="AG962" i="1"/>
  <c r="AI959" i="1"/>
  <c r="AG959" i="1"/>
  <c r="AH962" i="1"/>
  <c r="D964" i="1"/>
  <c r="AI956" i="1"/>
  <c r="AG960" i="1"/>
  <c r="A965" i="1"/>
  <c r="D965" i="1"/>
  <c r="AG961" i="1"/>
  <c r="AH964" i="1"/>
  <c r="AG958" i="1"/>
  <c r="A966" i="1"/>
  <c r="AK962" i="1" l="1"/>
  <c r="AK964" i="1"/>
  <c r="AJ966" i="1"/>
  <c r="AH965" i="1"/>
  <c r="AH966" i="1"/>
  <c r="D966" i="1"/>
  <c r="AI960" i="1"/>
  <c r="AI961" i="1"/>
  <c r="AG964" i="1"/>
  <c r="AK965" i="1" l="1"/>
  <c r="AK966" i="1"/>
  <c r="AI964" i="1"/>
  <c r="D975" i="1"/>
  <c r="AH975" i="1"/>
  <c r="D983" i="1"/>
  <c r="AH983" i="1"/>
  <c r="AH993" i="1"/>
  <c r="D993" i="1"/>
  <c r="D1003" i="1"/>
  <c r="AH1003" i="1"/>
  <c r="AH1014" i="1"/>
  <c r="D1014" i="1"/>
  <c r="AH1019" i="1"/>
  <c r="D1019" i="1"/>
  <c r="D1033" i="1"/>
  <c r="AH1033" i="1"/>
  <c r="D1041" i="1"/>
  <c r="AH1041" i="1"/>
  <c r="D1045" i="1"/>
  <c r="AH1045" i="1"/>
  <c r="D1048" i="1"/>
  <c r="AH1048" i="1"/>
  <c r="AH1053" i="1"/>
  <c r="D1053" i="1"/>
  <c r="D1061" i="1"/>
  <c r="AH1061" i="1"/>
  <c r="D1069" i="1"/>
  <c r="AH1069" i="1"/>
  <c r="AH1072" i="1"/>
  <c r="D1072" i="1"/>
  <c r="D1082" i="1"/>
  <c r="AH1082" i="1"/>
  <c r="AH1090" i="1"/>
  <c r="D1090" i="1"/>
  <c r="AH1093" i="1"/>
  <c r="D1093" i="1"/>
  <c r="AH1097" i="1"/>
  <c r="D1097" i="1"/>
  <c r="AH1100" i="1"/>
  <c r="D1100" i="1"/>
  <c r="D1104" i="1"/>
  <c r="AH1104" i="1"/>
  <c r="AH1111" i="1"/>
  <c r="D1111" i="1"/>
  <c r="A967" i="1"/>
  <c r="AI965" i="1"/>
  <c r="AH967" i="1"/>
  <c r="A968" i="1"/>
  <c r="AH968" i="1"/>
  <c r="AG965" i="1"/>
  <c r="AG966" i="1"/>
  <c r="D967" i="1"/>
  <c r="A969" i="1"/>
  <c r="D969" i="1" s="1"/>
  <c r="AI962" i="1"/>
  <c r="D968" i="1"/>
  <c r="AK1049" i="1" l="1"/>
  <c r="AK1091" i="1"/>
  <c r="AK1052" i="1"/>
  <c r="AK1040" i="1"/>
  <c r="AK1111" i="1"/>
  <c r="AK1112" i="1" s="1"/>
  <c r="AK1104" i="1"/>
  <c r="AK1105" i="1" s="1"/>
  <c r="AK1100" i="1"/>
  <c r="AK1101" i="1" s="1"/>
  <c r="AK1097" i="1"/>
  <c r="AK1093" i="1"/>
  <c r="AK1094" i="1" s="1"/>
  <c r="AK1082" i="1"/>
  <c r="AK1083" i="1" s="1"/>
  <c r="AK1072" i="1"/>
  <c r="AK1073" i="1" s="1"/>
  <c r="AK1061" i="1"/>
  <c r="AK1062" i="1" s="1"/>
  <c r="AK1053" i="1"/>
  <c r="AK1054" i="1" s="1"/>
  <c r="AK1048" i="1"/>
  <c r="AK1045" i="1"/>
  <c r="AK1041" i="1"/>
  <c r="AK1042" i="1" s="1"/>
  <c r="AK1033" i="1"/>
  <c r="AK1034" i="1" s="1"/>
  <c r="AK1019" i="1"/>
  <c r="AK1020" i="1" s="1"/>
  <c r="AK1014" i="1"/>
  <c r="AK1015" i="1" s="1"/>
  <c r="AK1003" i="1"/>
  <c r="AK1004" i="1" s="1"/>
  <c r="AK993" i="1"/>
  <c r="AK994" i="1" s="1"/>
  <c r="AK983" i="1"/>
  <c r="AK984" i="1" s="1"/>
  <c r="AK975" i="1"/>
  <c r="AK976" i="1" s="1"/>
  <c r="AJ969" i="1"/>
  <c r="AK967" i="1"/>
  <c r="AK968" i="1" s="1"/>
  <c r="AJ968" i="1"/>
  <c r="AJ967" i="1"/>
  <c r="AI1111" i="1"/>
  <c r="AG1104" i="1"/>
  <c r="AG1100" i="1"/>
  <c r="AI1097" i="1"/>
  <c r="AI1093" i="1"/>
  <c r="AI1090" i="1"/>
  <c r="AI1082" i="1"/>
  <c r="AG1072" i="1"/>
  <c r="AI1069" i="1"/>
  <c r="AG1061" i="1"/>
  <c r="AI1053" i="1"/>
  <c r="AI1048" i="1"/>
  <c r="AI1045" i="1"/>
  <c r="AG1041" i="1"/>
  <c r="AG1033" i="1"/>
  <c r="AI1019" i="1"/>
  <c r="AI1014" i="1"/>
  <c r="AG1003" i="1"/>
  <c r="AI993" i="1"/>
  <c r="AI975" i="1"/>
  <c r="AG1111" i="1"/>
  <c r="AI1104" i="1"/>
  <c r="AI1100" i="1"/>
  <c r="AG1097" i="1"/>
  <c r="AG1093" i="1"/>
  <c r="AG1090" i="1"/>
  <c r="AG1082" i="1"/>
  <c r="AI1072" i="1"/>
  <c r="AG1069" i="1"/>
  <c r="AI1061" i="1"/>
  <c r="AG1053" i="1"/>
  <c r="AG1048" i="1"/>
  <c r="AG1045" i="1"/>
  <c r="AI1041" i="1"/>
  <c r="AI1033" i="1"/>
  <c r="AG1019" i="1"/>
  <c r="AG1014" i="1"/>
  <c r="AI1003" i="1"/>
  <c r="AG993" i="1"/>
  <c r="AI983" i="1"/>
  <c r="AG975" i="1"/>
  <c r="AH1119" i="1"/>
  <c r="AG983" i="1"/>
  <c r="D1119" i="1"/>
  <c r="AI966" i="1"/>
  <c r="AG968" i="1"/>
  <c r="A970" i="1"/>
  <c r="AG967" i="1"/>
  <c r="AG969" i="1"/>
  <c r="AH969" i="1"/>
  <c r="AK969" i="1" l="1"/>
  <c r="AJ970" i="1"/>
  <c r="AK1120" i="1"/>
  <c r="AK1119" i="1"/>
  <c r="AG1119" i="1"/>
  <c r="AH970" i="1"/>
  <c r="A971" i="1"/>
  <c r="AH971" i="1"/>
  <c r="AI967" i="1"/>
  <c r="D970" i="1"/>
  <c r="D971" i="1"/>
  <c r="AK970" i="1" l="1"/>
  <c r="AK971" i="1" s="1"/>
  <c r="AJ971" i="1"/>
  <c r="A972" i="1"/>
  <c r="D972" i="1"/>
  <c r="A973" i="1"/>
  <c r="AH973" i="1"/>
  <c r="AG970" i="1"/>
  <c r="AG971" i="1"/>
  <c r="A974" i="1"/>
  <c r="AH974" i="1"/>
  <c r="AI968" i="1"/>
  <c r="D973" i="1"/>
  <c r="AH972" i="1"/>
  <c r="D974" i="1"/>
  <c r="AJ972" i="1" l="1"/>
  <c r="AK972" i="1"/>
  <c r="AK973" i="1" s="1"/>
  <c r="AK974" i="1" s="1"/>
  <c r="AJ973" i="1"/>
  <c r="AI969" i="1"/>
  <c r="AI970" i="1" s="1"/>
  <c r="AG972" i="1"/>
  <c r="AI971" i="1"/>
  <c r="AG973" i="1"/>
  <c r="AG974" i="1"/>
  <c r="A975" i="1"/>
  <c r="AJ975" i="1" l="1"/>
  <c r="AI972" i="1"/>
  <c r="A976" i="1"/>
  <c r="A977" i="1"/>
  <c r="D977" i="1"/>
  <c r="A978" i="1"/>
  <c r="D978" i="1" s="1"/>
  <c r="AH976" i="1"/>
  <c r="AH977" i="1"/>
  <c r="AJ978" i="1" l="1"/>
  <c r="AK977" i="1"/>
  <c r="AI1119" i="1"/>
  <c r="AH1131" i="1"/>
  <c r="D1131" i="1"/>
  <c r="D976" i="1"/>
  <c r="AG978" i="1"/>
  <c r="AI973" i="1"/>
  <c r="AG977" i="1"/>
  <c r="AH978" i="1"/>
  <c r="A979" i="1"/>
  <c r="D979" i="1"/>
  <c r="AH979" i="1"/>
  <c r="A980" i="1"/>
  <c r="AH980" i="1"/>
  <c r="D980" i="1"/>
  <c r="AI976" i="1" l="1"/>
  <c r="AK978" i="1"/>
  <c r="AK979" i="1" s="1"/>
  <c r="AK980" i="1" s="1"/>
  <c r="AJ980" i="1"/>
  <c r="AJ979" i="1"/>
  <c r="AK1131" i="1"/>
  <c r="AG1131" i="1"/>
  <c r="AI1131" i="1"/>
  <c r="AG976" i="1"/>
  <c r="A981" i="1"/>
  <c r="AI974" i="1"/>
  <c r="D981" i="1"/>
  <c r="AI977" i="1"/>
  <c r="AI978" i="1" s="1"/>
  <c r="AG980" i="1"/>
  <c r="A982" i="1"/>
  <c r="AG979" i="1"/>
  <c r="AH981" i="1"/>
  <c r="D982" i="1"/>
  <c r="AH982" i="1"/>
  <c r="AJ981" i="1" l="1"/>
  <c r="AK981" i="1"/>
  <c r="AK982" i="1" s="1"/>
  <c r="AK1132" i="1"/>
  <c r="AI979" i="1"/>
  <c r="AG982" i="1"/>
  <c r="A983" i="1"/>
  <c r="AG981" i="1"/>
  <c r="AJ983" i="1" l="1"/>
  <c r="A984" i="1"/>
  <c r="AH984" i="1" s="1"/>
  <c r="D984" i="1"/>
  <c r="A985" i="1"/>
  <c r="AI980" i="1"/>
  <c r="A986" i="1"/>
  <c r="D985" i="1"/>
  <c r="AH985" i="1"/>
  <c r="AI984" i="1" l="1"/>
  <c r="AJ986" i="1"/>
  <c r="AK985" i="1"/>
  <c r="AG984" i="1"/>
  <c r="AI985" i="1"/>
  <c r="A987" i="1"/>
  <c r="A988" i="1"/>
  <c r="D988" i="1"/>
  <c r="AH987" i="1"/>
  <c r="AH988" i="1"/>
  <c r="AH986" i="1"/>
  <c r="AI981" i="1"/>
  <c r="D986" i="1"/>
  <c r="AG985" i="1"/>
  <c r="D987" i="1"/>
  <c r="AK986" i="1" l="1"/>
  <c r="AJ988" i="1"/>
  <c r="AJ987" i="1"/>
  <c r="AK987" i="1"/>
  <c r="AK988" i="1" s="1"/>
  <c r="D1139" i="1"/>
  <c r="AH1139" i="1"/>
  <c r="AI982" i="1"/>
  <c r="A989" i="1"/>
  <c r="D989" i="1"/>
  <c r="AG987" i="1"/>
  <c r="A990" i="1"/>
  <c r="AG988" i="1"/>
  <c r="AI986" i="1"/>
  <c r="AH989" i="1"/>
  <c r="AG986" i="1"/>
  <c r="D990" i="1"/>
  <c r="AJ990" i="1" l="1"/>
  <c r="AJ989" i="1"/>
  <c r="AK989" i="1"/>
  <c r="AK1139" i="1"/>
  <c r="AG1139" i="1"/>
  <c r="AI1139" i="1"/>
  <c r="AH990" i="1"/>
  <c r="AG989" i="1"/>
  <c r="AG990" i="1"/>
  <c r="AI987" i="1"/>
  <c r="A991" i="1"/>
  <c r="AH991" i="1"/>
  <c r="A992" i="1"/>
  <c r="AH992" i="1"/>
  <c r="D992" i="1"/>
  <c r="AK990" i="1" l="1"/>
  <c r="AJ991" i="1"/>
  <c r="AK991" i="1"/>
  <c r="AK992" i="1" s="1"/>
  <c r="AH1141" i="1"/>
  <c r="D1141" i="1"/>
  <c r="D991" i="1"/>
  <c r="AG992" i="1"/>
  <c r="AI988" i="1"/>
  <c r="A993" i="1"/>
  <c r="A994" i="1" s="1"/>
  <c r="D994" i="1"/>
  <c r="AI994" i="1" l="1"/>
  <c r="AJ993" i="1"/>
  <c r="AK1140" i="1"/>
  <c r="AK1141" i="1"/>
  <c r="AG1141" i="1"/>
  <c r="AI1141" i="1"/>
  <c r="AH994" i="1"/>
  <c r="AG994" i="1"/>
  <c r="AI989" i="1"/>
  <c r="AI990" i="1" s="1"/>
  <c r="AI991" i="1" s="1"/>
  <c r="AI992" i="1" s="1"/>
  <c r="A995" i="1"/>
  <c r="AG991" i="1"/>
  <c r="AH995" i="1"/>
  <c r="A996" i="1"/>
  <c r="D996" i="1" s="1"/>
  <c r="AJ996" i="1" l="1"/>
  <c r="AK995" i="1"/>
  <c r="D1143" i="1"/>
  <c r="AH1143" i="1"/>
  <c r="D995" i="1"/>
  <c r="A997" i="1"/>
  <c r="AH997" i="1"/>
  <c r="A998" i="1"/>
  <c r="D998" i="1"/>
  <c r="AG996" i="1"/>
  <c r="AH996" i="1"/>
  <c r="D997" i="1"/>
  <c r="AH998" i="1"/>
  <c r="AK996" i="1" l="1"/>
  <c r="AK997" i="1" s="1"/>
  <c r="AJ998" i="1"/>
  <c r="AJ997" i="1"/>
  <c r="AK1142" i="1"/>
  <c r="AK1143" i="1"/>
  <c r="AI1143" i="1"/>
  <c r="AG1143" i="1"/>
  <c r="A999" i="1"/>
  <c r="AI995" i="1"/>
  <c r="AG998" i="1"/>
  <c r="D999" i="1"/>
  <c r="AH999" i="1"/>
  <c r="A1000" i="1"/>
  <c r="AG997" i="1"/>
  <c r="AG995" i="1"/>
  <c r="AK998" i="1" l="1"/>
  <c r="AK999" i="1" s="1"/>
  <c r="AJ1000" i="1"/>
  <c r="AJ999" i="1"/>
  <c r="AK1144" i="1"/>
  <c r="AH1000" i="1"/>
  <c r="A1001" i="1"/>
  <c r="AH1001" i="1"/>
  <c r="D1000" i="1"/>
  <c r="A1002" i="1"/>
  <c r="AI996" i="1"/>
  <c r="AI997" i="1" s="1"/>
  <c r="AI998" i="1" s="1"/>
  <c r="AG999" i="1"/>
  <c r="AH1002" i="1"/>
  <c r="AK1000" i="1" l="1"/>
  <c r="AJ1001" i="1"/>
  <c r="AK1001" i="1"/>
  <c r="AK1002" i="1" s="1"/>
  <c r="A1003" i="1"/>
  <c r="AI999" i="1"/>
  <c r="D1002" i="1"/>
  <c r="AG1000" i="1"/>
  <c r="D1001" i="1"/>
  <c r="AJ1003" i="1" l="1"/>
  <c r="AI1000" i="1"/>
  <c r="AI1001" i="1"/>
  <c r="AG1001" i="1"/>
  <c r="A1004" i="1"/>
  <c r="D1004" i="1"/>
  <c r="AG1002" i="1"/>
  <c r="AI1002" i="1"/>
  <c r="A1005" i="1"/>
  <c r="AH1004" i="1"/>
  <c r="D1005" i="1"/>
  <c r="A1006" i="1"/>
  <c r="AH1005" i="1"/>
  <c r="AH1006" i="1"/>
  <c r="AI1004" i="1" l="1"/>
  <c r="AJ1006" i="1"/>
  <c r="AK1005" i="1"/>
  <c r="AK1006" i="1" s="1"/>
  <c r="D1152" i="1"/>
  <c r="AH1152" i="1"/>
  <c r="D1006" i="1"/>
  <c r="AI1005" i="1"/>
  <c r="AG1004" i="1"/>
  <c r="A1007" i="1"/>
  <c r="D1007" i="1"/>
  <c r="AG1005" i="1"/>
  <c r="A1008" i="1"/>
  <c r="D1008" i="1" s="1"/>
  <c r="AH1007" i="1"/>
  <c r="AJ1008" i="1" l="1"/>
  <c r="AK1007" i="1"/>
  <c r="AG1152" i="1"/>
  <c r="AH1154" i="1"/>
  <c r="D1154" i="1"/>
  <c r="AG1006" i="1"/>
  <c r="AG1008" i="1"/>
  <c r="AG1007" i="1"/>
  <c r="AI1006" i="1"/>
  <c r="A1009" i="1"/>
  <c r="D1009" i="1"/>
  <c r="AH1008" i="1"/>
  <c r="AI1007" i="1"/>
  <c r="A1010" i="1"/>
  <c r="AH1010" i="1"/>
  <c r="AH1009" i="1"/>
  <c r="AK1008" i="1" l="1"/>
  <c r="AJ1009" i="1"/>
  <c r="AK1009" i="1"/>
  <c r="AK1010" i="1" s="1"/>
  <c r="AK1153" i="1"/>
  <c r="AK1154" i="1"/>
  <c r="AI1152" i="1"/>
  <c r="AI1154" i="1"/>
  <c r="AG1154" i="1"/>
  <c r="D1010" i="1"/>
  <c r="A1011" i="1"/>
  <c r="AH1011" i="1"/>
  <c r="D1011" i="1"/>
  <c r="A1012" i="1"/>
  <c r="AG1009" i="1"/>
  <c r="AI1008" i="1"/>
  <c r="AI1009" i="1"/>
  <c r="D1012" i="1"/>
  <c r="AJ1012" i="1" l="1"/>
  <c r="AJ1011" i="1"/>
  <c r="AK1011" i="1"/>
  <c r="AK1155" i="1"/>
  <c r="D1176" i="1"/>
  <c r="AH1176" i="1"/>
  <c r="AG1010" i="1"/>
  <c r="A1013" i="1"/>
  <c r="AG1012" i="1"/>
  <c r="AG1011" i="1"/>
  <c r="A1014" i="1"/>
  <c r="AI1010" i="1"/>
  <c r="D1013" i="1"/>
  <c r="AH1012" i="1"/>
  <c r="AK1012" i="1" l="1"/>
  <c r="AJ1014" i="1"/>
  <c r="AK1176" i="1"/>
  <c r="AG1176" i="1"/>
  <c r="D1163" i="1"/>
  <c r="AH1163" i="1"/>
  <c r="AI1011" i="1"/>
  <c r="AH1013" i="1"/>
  <c r="A1015" i="1"/>
  <c r="AH1015" i="1"/>
  <c r="D1015" i="1"/>
  <c r="AI1012" i="1"/>
  <c r="AG1013" i="1"/>
  <c r="AI1013" i="1"/>
  <c r="A1016" i="1"/>
  <c r="D1016" i="1"/>
  <c r="AH1016" i="1"/>
  <c r="AK1013" i="1" l="1"/>
  <c r="AK1016" i="1"/>
  <c r="AK1017" i="1" s="1"/>
  <c r="AK1018" i="1" s="1"/>
  <c r="AI1015" i="1"/>
  <c r="AK1163" i="1"/>
  <c r="AK1164" i="1" s="1"/>
  <c r="AJ977" i="1"/>
  <c r="B977" i="1" s="1"/>
  <c r="C977" i="1" s="1"/>
  <c r="AJ394" i="1"/>
  <c r="B394" i="1" s="1"/>
  <c r="C394" i="1" s="1"/>
  <c r="AJ406" i="1"/>
  <c r="B406" i="1" s="1"/>
  <c r="C406" i="1" s="1"/>
  <c r="AJ533" i="1"/>
  <c r="B533" i="1" s="1"/>
  <c r="C533" i="1" s="1"/>
  <c r="AJ415" i="1"/>
  <c r="B415" i="1" s="1"/>
  <c r="C415" i="1" s="1"/>
  <c r="AJ479" i="1"/>
  <c r="B479" i="1" s="1"/>
  <c r="C479" i="1" s="1"/>
  <c r="AJ122" i="1"/>
  <c r="B122" i="1" s="1"/>
  <c r="C122" i="1" s="1"/>
  <c r="AJ586" i="1"/>
  <c r="B586" i="1" s="1"/>
  <c r="C586" i="1" s="1"/>
  <c r="AJ580" i="1"/>
  <c r="B580" i="1" s="1"/>
  <c r="C580" i="1" s="1"/>
  <c r="AJ195" i="1"/>
  <c r="B195" i="1" s="1"/>
  <c r="C195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0" i="1"/>
  <c r="B1010" i="1" s="1"/>
  <c r="C1010" i="1" s="1"/>
  <c r="AJ630" i="1"/>
  <c r="B630" i="1" s="1"/>
  <c r="C630" i="1" s="1"/>
  <c r="AJ668" i="1"/>
  <c r="B668" i="1" s="1"/>
  <c r="C668" i="1" s="1"/>
  <c r="AJ666" i="1"/>
  <c r="B666" i="1" s="1"/>
  <c r="C666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584" i="1"/>
  <c r="B584" i="1" s="1"/>
  <c r="C584" i="1" s="1"/>
  <c r="AJ45" i="1"/>
  <c r="B45" i="1" s="1"/>
  <c r="C45" i="1" s="1"/>
  <c r="AJ855" i="1"/>
  <c r="B855" i="1" s="1"/>
  <c r="C855" i="1" s="1"/>
  <c r="AJ875" i="1"/>
  <c r="B875" i="1" s="1"/>
  <c r="C875" i="1" s="1"/>
  <c r="AJ185" i="1"/>
  <c r="B185" i="1" s="1"/>
  <c r="C185" i="1" s="1"/>
  <c r="AJ55" i="1"/>
  <c r="B55" i="1" s="1"/>
  <c r="C55" i="1" s="1"/>
  <c r="AJ110" i="1"/>
  <c r="B110" i="1" s="1"/>
  <c r="C110" i="1" s="1"/>
  <c r="AJ866" i="1"/>
  <c r="B866" i="1" s="1"/>
  <c r="C866" i="1" s="1"/>
  <c r="AJ420" i="1"/>
  <c r="B420" i="1" s="1"/>
  <c r="C420" i="1" s="1"/>
  <c r="AJ168" i="1"/>
  <c r="B168" i="1" s="1"/>
  <c r="C168" i="1" s="1"/>
  <c r="AJ824" i="1"/>
  <c r="B824" i="1" s="1"/>
  <c r="C824" i="1" s="1"/>
  <c r="AJ995" i="1"/>
  <c r="B995" i="1" s="1"/>
  <c r="C995" i="1" s="1"/>
  <c r="AJ936" i="1"/>
  <c r="B936" i="1" s="1"/>
  <c r="C936" i="1" s="1"/>
  <c r="AJ679" i="1"/>
  <c r="B679" i="1" s="1"/>
  <c r="C679" i="1" s="1"/>
  <c r="AJ535" i="1"/>
  <c r="B535" i="1" s="1"/>
  <c r="C535" i="1" s="1"/>
  <c r="AJ377" i="1"/>
  <c r="B377" i="1" s="1"/>
  <c r="C377" i="1" s="1"/>
  <c r="AJ725" i="1"/>
  <c r="B725" i="1" s="1"/>
  <c r="C725" i="1" s="1"/>
  <c r="AJ959" i="1"/>
  <c r="B959" i="1" s="1"/>
  <c r="C959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557" i="1"/>
  <c r="B557" i="1" s="1"/>
  <c r="C557" i="1" s="1"/>
  <c r="AJ878" i="1"/>
  <c r="B878" i="1" s="1"/>
  <c r="C878" i="1" s="1"/>
  <c r="AJ627" i="1"/>
  <c r="B627" i="1" s="1"/>
  <c r="C627" i="1" s="1"/>
  <c r="AJ555" i="1"/>
  <c r="B555" i="1" s="1"/>
  <c r="C555" i="1" s="1"/>
  <c r="AJ664" i="1"/>
  <c r="B664" i="1" s="1"/>
  <c r="C664" i="1" s="1"/>
  <c r="AJ207" i="1"/>
  <c r="B207" i="1" s="1"/>
  <c r="C207" i="1" s="1"/>
  <c r="AJ835" i="1"/>
  <c r="B835" i="1" s="1"/>
  <c r="C835" i="1" s="1"/>
  <c r="AJ379" i="1"/>
  <c r="B379" i="1" s="1"/>
  <c r="C379" i="1" s="1"/>
  <c r="AJ905" i="1"/>
  <c r="B905" i="1" s="1"/>
  <c r="C905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4" i="1"/>
  <c r="B914" i="1" s="1"/>
  <c r="C914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07" i="1"/>
  <c r="B1007" i="1" s="1"/>
  <c r="C1007" i="1" s="1"/>
  <c r="AJ457" i="1"/>
  <c r="B457" i="1" s="1"/>
  <c r="C457" i="1" s="1"/>
  <c r="AJ150" i="1"/>
  <c r="B150" i="1" s="1"/>
  <c r="C150" i="1" s="1"/>
  <c r="AJ50" i="1"/>
  <c r="B50" i="1" s="1"/>
  <c r="C50" i="1" s="1"/>
  <c r="AJ160" i="1"/>
  <c r="B160" i="1" s="1"/>
  <c r="C160" i="1" s="1"/>
  <c r="AJ985" i="1"/>
  <c r="B985" i="1" s="1"/>
  <c r="C985" i="1" s="1"/>
  <c r="AJ287" i="1"/>
  <c r="B287" i="1" s="1"/>
  <c r="C287" i="1" s="1"/>
  <c r="AJ868" i="1"/>
  <c r="B868" i="1" s="1"/>
  <c r="C868" i="1" s="1"/>
  <c r="AJ382" i="1"/>
  <c r="B382" i="1" s="1"/>
  <c r="C382" i="1" s="1"/>
  <c r="AJ514" i="1"/>
  <c r="B514" i="1" s="1"/>
  <c r="C514" i="1" s="1"/>
  <c r="AJ624" i="1"/>
  <c r="B624" i="1" s="1"/>
  <c r="C624" i="1" s="1"/>
  <c r="AJ872" i="1"/>
  <c r="B872" i="1" s="1"/>
  <c r="C872" i="1" s="1"/>
  <c r="AJ431" i="1"/>
  <c r="B431" i="1" s="1"/>
  <c r="C431" i="1" s="1"/>
  <c r="AJ76" i="1"/>
  <c r="B76" i="1" s="1"/>
  <c r="C76" i="1" s="1"/>
  <c r="AJ1005" i="1"/>
  <c r="B1005" i="1" s="1"/>
  <c r="C1005" i="1" s="1"/>
  <c r="AJ375" i="1"/>
  <c r="B375" i="1" s="1"/>
  <c r="C375" i="1" s="1"/>
  <c r="AJ654" i="1"/>
  <c r="B654" i="1" s="1"/>
  <c r="C654" i="1" s="1"/>
  <c r="AJ735" i="1"/>
  <c r="B735" i="1" s="1"/>
  <c r="C735" i="1" s="1"/>
  <c r="AJ948" i="1"/>
  <c r="B948" i="1" s="1"/>
  <c r="C948" i="1" s="1"/>
  <c r="AJ841" i="1"/>
  <c r="B841" i="1" s="1"/>
  <c r="C841" i="1" s="1"/>
  <c r="AJ259" i="1"/>
  <c r="B259" i="1" s="1"/>
  <c r="C259" i="1" s="1"/>
  <c r="AJ965" i="1"/>
  <c r="B965" i="1" s="1"/>
  <c r="C965" i="1" s="1"/>
  <c r="AJ926" i="1"/>
  <c r="B926" i="1" s="1"/>
  <c r="C926" i="1" s="1"/>
  <c r="AJ645" i="1"/>
  <c r="B645" i="1" s="1"/>
  <c r="C645" i="1" s="1"/>
  <c r="AJ417" i="1"/>
  <c r="B417" i="1" s="1"/>
  <c r="C417" i="1" s="1"/>
  <c r="AJ552" i="1"/>
  <c r="B552" i="1" s="1"/>
  <c r="C552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AJ103" i="1"/>
  <c r="B103" i="1" s="1"/>
  <c r="C103" i="1" s="1"/>
  <c r="AJ832" i="1"/>
  <c r="B832" i="1" s="1"/>
  <c r="C832" i="1" s="1"/>
  <c r="AI1176" i="1"/>
  <c r="AC650" i="1"/>
  <c r="AD636" i="1"/>
  <c r="AC884" i="1"/>
  <c r="AD886" i="1"/>
  <c r="AD638" i="1"/>
  <c r="AC172" i="1"/>
  <c r="AC203" i="1"/>
  <c r="AC777" i="1"/>
  <c r="AC638" i="1"/>
  <c r="AC130" i="1"/>
  <c r="AC750" i="1"/>
  <c r="AD892" i="1"/>
  <c r="AC1039" i="1"/>
  <c r="AC46" i="1"/>
  <c r="AC81" i="1"/>
  <c r="AC422" i="1"/>
  <c r="AD211" i="1"/>
  <c r="AC440" i="1"/>
  <c r="AC402" i="1"/>
  <c r="AD205" i="1"/>
  <c r="AD662" i="1"/>
  <c r="AD681" i="1"/>
  <c r="AC420" i="1"/>
  <c r="AC892" i="1"/>
  <c r="AD283" i="1"/>
  <c r="AD607" i="1"/>
  <c r="AD464" i="1"/>
  <c r="AC1051" i="1"/>
  <c r="AC154" i="1"/>
  <c r="AD718" i="1"/>
  <c r="AC510" i="1"/>
  <c r="AD777" i="1"/>
  <c r="AC1141" i="1"/>
  <c r="AD399" i="1"/>
  <c r="AC428" i="1"/>
  <c r="AC796" i="1"/>
  <c r="AD547" i="1"/>
  <c r="AC436" i="1"/>
  <c r="AC844" i="1"/>
  <c r="AC211" i="1"/>
  <c r="AC137" i="1"/>
  <c r="AC461" i="1"/>
  <c r="AC283" i="1"/>
  <c r="AD593" i="1"/>
  <c r="AC759" i="1"/>
  <c r="AD426" i="1"/>
  <c r="AC412" i="1"/>
  <c r="AD154" i="1"/>
  <c r="AD74" i="1"/>
  <c r="AC1176" i="1"/>
  <c r="AD57" i="1"/>
  <c r="AC890" i="1"/>
  <c r="AD630" i="1"/>
  <c r="AD676" i="1"/>
  <c r="AD436" i="1"/>
  <c r="AC469" i="1"/>
  <c r="AC426" i="1"/>
  <c r="AC394" i="1"/>
  <c r="AC798" i="1"/>
  <c r="AD112" i="1"/>
  <c r="AD884" i="1"/>
  <c r="AC144" i="1"/>
  <c r="AD1039" i="1"/>
  <c r="AD566" i="1"/>
  <c r="AD189" i="1"/>
  <c r="AC731" i="1"/>
  <c r="AD599" i="1"/>
  <c r="AD420" i="1"/>
  <c r="AC593" i="1"/>
  <c r="AC285" i="1"/>
  <c r="AC1017" i="1"/>
  <c r="AC542" i="1"/>
  <c r="AD805" i="1"/>
  <c r="AD584" i="1"/>
  <c r="AD890" i="1"/>
  <c r="AC748" i="1"/>
  <c r="AD269" i="1"/>
  <c r="AD203" i="1"/>
  <c r="AC632" i="1"/>
  <c r="AD704" i="1"/>
  <c r="AC399" i="1"/>
  <c r="AD285" i="1"/>
  <c r="AC718" i="1"/>
  <c r="AC51" i="1"/>
  <c r="AC199" i="1"/>
  <c r="AC83" i="1"/>
  <c r="AD545" i="1"/>
  <c r="AC123" i="1"/>
  <c r="AD518" i="1"/>
  <c r="AC566" i="1"/>
  <c r="AD412" i="1"/>
  <c r="AC1067" i="1"/>
  <c r="AC134" i="1"/>
  <c r="AD769" i="1"/>
  <c r="AC57" i="1"/>
  <c r="AD134" i="1"/>
  <c r="AC821" i="1"/>
  <c r="AD81" i="1"/>
  <c r="AD796" i="1"/>
  <c r="AC676" i="1"/>
  <c r="AD422" i="1"/>
  <c r="AC545" i="1"/>
  <c r="AD1152" i="1"/>
  <c r="AD1176" i="1"/>
  <c r="AC604" i="1"/>
  <c r="AD510" i="1"/>
  <c r="AC164" i="1"/>
  <c r="AC773" i="1"/>
  <c r="AD1051" i="1"/>
  <c r="AD1141" i="1"/>
  <c r="AC584" i="1"/>
  <c r="AC93" i="1"/>
  <c r="AD69" i="1"/>
  <c r="AD882" i="1"/>
  <c r="AC787" i="1"/>
  <c r="AD750" i="1"/>
  <c r="AD380" i="1"/>
  <c r="AC599" i="1"/>
  <c r="AD260" i="1"/>
  <c r="AC704" i="1"/>
  <c r="AD674" i="1"/>
  <c r="AD859" i="1"/>
  <c r="AC189" i="1"/>
  <c r="AC886" i="1"/>
  <c r="AC573" i="1"/>
  <c r="AD499" i="1"/>
  <c r="AC269" i="1"/>
  <c r="AC769" i="1"/>
  <c r="AC260" i="1"/>
  <c r="AC464" i="1"/>
  <c r="AD617" i="1"/>
  <c r="AC1139" i="1"/>
  <c r="AC611" i="1"/>
  <c r="AD172" i="1"/>
  <c r="AC805" i="1"/>
  <c r="AC207" i="1"/>
  <c r="AC179" i="1"/>
  <c r="AD207" i="1"/>
  <c r="AD773" i="1"/>
  <c r="AD287" i="1"/>
  <c r="AD83" i="1"/>
  <c r="AD748" i="1"/>
  <c r="AD93" i="1"/>
  <c r="AD731" i="1"/>
  <c r="AD611" i="1"/>
  <c r="AD164" i="1"/>
  <c r="AD428" i="1"/>
  <c r="AC74" i="1"/>
  <c r="AC69" i="1"/>
  <c r="AD440" i="1"/>
  <c r="AD176" i="1"/>
  <c r="AD821" i="1"/>
  <c r="AD798" i="1"/>
  <c r="AC380" i="1"/>
  <c r="AC392" i="1"/>
  <c r="AD51" i="1"/>
  <c r="AD294" i="1"/>
  <c r="AD542" i="1"/>
  <c r="AC587" i="1"/>
  <c r="AD179" i="1"/>
  <c r="AC636" i="1"/>
  <c r="AD587" i="1"/>
  <c r="AC681" i="1"/>
  <c r="AC859" i="1"/>
  <c r="AD1139" i="1"/>
  <c r="AC617" i="1"/>
  <c r="AC294" i="1"/>
  <c r="AD123" i="1"/>
  <c r="AC518" i="1"/>
  <c r="AC682" i="1"/>
  <c r="AC686" i="1"/>
  <c r="AC1152" i="1"/>
  <c r="AD392" i="1"/>
  <c r="AD679" i="1"/>
  <c r="AD394" i="1"/>
  <c r="AC882" i="1"/>
  <c r="AD402" i="1"/>
  <c r="AC176" i="1"/>
  <c r="AD472" i="1"/>
  <c r="AD1017" i="1"/>
  <c r="AC876" i="1"/>
  <c r="AD573" i="1"/>
  <c r="AC674" i="1"/>
  <c r="AC112" i="1"/>
  <c r="AD682" i="1"/>
  <c r="AC87" i="1"/>
  <c r="AC679" i="1"/>
  <c r="AD137" i="1"/>
  <c r="AD46" i="1"/>
  <c r="AC499" i="1"/>
  <c r="AD650" i="1"/>
  <c r="AC472" i="1"/>
  <c r="AC662" i="1"/>
  <c r="AD604" i="1"/>
  <c r="AD130" i="1"/>
  <c r="AD199" i="1"/>
  <c r="AD1067" i="1"/>
  <c r="AC630" i="1"/>
  <c r="AC607" i="1"/>
  <c r="AD632" i="1"/>
  <c r="AD87" i="1"/>
  <c r="AC424" i="1"/>
  <c r="AD424" i="1"/>
  <c r="AC452" i="1"/>
  <c r="AD469" i="1"/>
  <c r="AD876" i="1"/>
  <c r="AD787" i="1"/>
  <c r="AC287" i="1"/>
  <c r="AD144" i="1"/>
  <c r="AD461" i="1"/>
  <c r="AC547" i="1"/>
  <c r="AC205" i="1"/>
  <c r="AD452" i="1"/>
  <c r="AD844" i="1"/>
  <c r="AD759" i="1"/>
  <c r="AD686" i="1"/>
  <c r="A1017" i="1"/>
  <c r="AG1015" i="1"/>
  <c r="AI1016" i="1"/>
  <c r="AG1016" i="1"/>
  <c r="AJ1017" i="1" l="1"/>
  <c r="AG1163" i="1"/>
  <c r="AI1163" i="1"/>
  <c r="A1018" i="1"/>
  <c r="A1019" i="1"/>
  <c r="AH1018" i="1"/>
  <c r="A1020" i="1"/>
  <c r="AJ1019" i="1" l="1"/>
  <c r="A1021" i="1"/>
  <c r="D1020" i="1"/>
  <c r="AH1020" i="1"/>
  <c r="D1018" i="1"/>
  <c r="AI1018" i="1" l="1"/>
  <c r="AI1020" i="1"/>
  <c r="AJ1021" i="1"/>
  <c r="B1021" i="1" s="1"/>
  <c r="C1021" i="1" s="1"/>
  <c r="D1021" i="1"/>
  <c r="A1022" i="1"/>
  <c r="AH1021" i="1"/>
  <c r="D1022" i="1"/>
  <c r="AG1020" i="1"/>
  <c r="AG1018" i="1"/>
  <c r="AH1022" i="1"/>
  <c r="AK1021" i="1" l="1"/>
  <c r="AK1022" i="1" s="1"/>
  <c r="AJ1022" i="1"/>
  <c r="AH1173" i="1"/>
  <c r="AI1021" i="1"/>
  <c r="AI1022" i="1"/>
  <c r="AG1021" i="1"/>
  <c r="A1023" i="1"/>
  <c r="A1024" i="1"/>
  <c r="AG1022" i="1"/>
  <c r="D1023" i="1"/>
  <c r="AH1024" i="1"/>
  <c r="D1024" i="1"/>
  <c r="AH1023" i="1"/>
  <c r="AJ1024" i="1" l="1"/>
  <c r="AJ1023" i="1"/>
  <c r="AK1023" i="1"/>
  <c r="AK1024" i="1" s="1"/>
  <c r="AK1173" i="1"/>
  <c r="AK1174" i="1" s="1"/>
  <c r="D1173" i="1"/>
  <c r="AG1023" i="1"/>
  <c r="A1025" i="1"/>
  <c r="AH1025" i="1"/>
  <c r="D1025" i="1"/>
  <c r="AI1023" i="1"/>
  <c r="AG1024" i="1"/>
  <c r="A1026" i="1"/>
  <c r="AJ1026" i="1" l="1"/>
  <c r="AJ1025" i="1"/>
  <c r="AK1025" i="1"/>
  <c r="AG1173" i="1"/>
  <c r="AI1173" i="1"/>
  <c r="AH1178" i="1"/>
  <c r="D1178" i="1"/>
  <c r="AH1026" i="1"/>
  <c r="D1026" i="1"/>
  <c r="AG1025" i="1"/>
  <c r="AI1024" i="1"/>
  <c r="A1027" i="1"/>
  <c r="AI1025" i="1"/>
  <c r="D1027" i="1"/>
  <c r="AH1027" i="1"/>
  <c r="A1028" i="1"/>
  <c r="D1028" i="1"/>
  <c r="AH1028" i="1"/>
  <c r="AK1026" i="1" l="1"/>
  <c r="AJ1028" i="1"/>
  <c r="AJ1027" i="1"/>
  <c r="AK1027" i="1"/>
  <c r="AK1028" i="1" s="1"/>
  <c r="AK1177" i="1"/>
  <c r="AK1178" i="1"/>
  <c r="AI1178" i="1"/>
  <c r="AG1178" i="1"/>
  <c r="AI1026" i="1"/>
  <c r="AG1028" i="1"/>
  <c r="AG1027" i="1"/>
  <c r="A1029" i="1"/>
  <c r="AI1027" i="1"/>
  <c r="AG1026" i="1"/>
  <c r="A1030" i="1"/>
  <c r="AH1030" i="1" s="1"/>
  <c r="AH1029" i="1"/>
  <c r="AJ1030" i="1" l="1"/>
  <c r="AJ1029" i="1"/>
  <c r="AK1029" i="1"/>
  <c r="AK1030" i="1" s="1"/>
  <c r="AK1179" i="1"/>
  <c r="AH1183" i="1"/>
  <c r="D1183" i="1"/>
  <c r="D1030" i="1"/>
  <c r="D1029" i="1"/>
  <c r="AI1028" i="1"/>
  <c r="A1031" i="1"/>
  <c r="A1032" i="1"/>
  <c r="D1031" i="1"/>
  <c r="AJ1031" i="1" l="1"/>
  <c r="B1031" i="1" s="1"/>
  <c r="C1031" i="1" s="1"/>
  <c r="AK1183" i="1"/>
  <c r="AG1183" i="1"/>
  <c r="AI1183" i="1"/>
  <c r="D1032" i="1"/>
  <c r="AH1032" i="1"/>
  <c r="A1033" i="1"/>
  <c r="AG1030" i="1"/>
  <c r="AG1029" i="1"/>
  <c r="AH1031" i="1"/>
  <c r="AG1031" i="1"/>
  <c r="AI1029" i="1"/>
  <c r="AI1030" i="1"/>
  <c r="AK1031" i="1" l="1"/>
  <c r="AK1032" i="1"/>
  <c r="AJ1033" i="1"/>
  <c r="AK1184" i="1"/>
  <c r="AJ982" i="1"/>
  <c r="B982" i="1" s="1"/>
  <c r="C982" i="1" s="1"/>
  <c r="AJ923" i="1"/>
  <c r="B923" i="1" s="1"/>
  <c r="C923" i="1" s="1"/>
  <c r="AJ974" i="1"/>
  <c r="B974" i="1" s="1"/>
  <c r="C974" i="1" s="1"/>
  <c r="AJ902" i="1"/>
  <c r="B902" i="1" s="1"/>
  <c r="C902" i="1" s="1"/>
  <c r="AJ1016" i="1"/>
  <c r="B1016" i="1" s="1"/>
  <c r="C1016" i="1" s="1"/>
  <c r="AJ1013" i="1"/>
  <c r="B1013" i="1" s="1"/>
  <c r="C1013" i="1" s="1"/>
  <c r="AJ992" i="1"/>
  <c r="B992" i="1" s="1"/>
  <c r="C992" i="1" s="1"/>
  <c r="AJ956" i="1"/>
  <c r="B956" i="1" s="1"/>
  <c r="C956" i="1" s="1"/>
  <c r="AJ945" i="1"/>
  <c r="B945" i="1" s="1"/>
  <c r="C945" i="1" s="1"/>
  <c r="AJ962" i="1"/>
  <c r="B962" i="1" s="1"/>
  <c r="C962" i="1" s="1"/>
  <c r="AJ911" i="1"/>
  <c r="B911" i="1" s="1"/>
  <c r="C911" i="1" s="1"/>
  <c r="AJ933" i="1"/>
  <c r="B933" i="1" s="1"/>
  <c r="C933" i="1" s="1"/>
  <c r="AJ1032" i="1"/>
  <c r="B1032" i="1" s="1"/>
  <c r="C1032" i="1" s="1"/>
  <c r="AJ1002" i="1"/>
  <c r="B1002" i="1" s="1"/>
  <c r="C1002" i="1" s="1"/>
  <c r="AQ1095" i="1"/>
  <c r="AQ1065" i="1"/>
  <c r="AQ1117" i="1"/>
  <c r="AQ1141" i="1"/>
  <c r="AQ1152" i="1"/>
  <c r="AQ1088" i="1"/>
  <c r="AQ1098" i="1"/>
  <c r="AQ1137" i="1"/>
  <c r="AQ1080" i="1"/>
  <c r="AQ973" i="1"/>
  <c r="AQ1001" i="1"/>
  <c r="AQ844" i="1"/>
  <c r="AQ890" i="1"/>
  <c r="AQ172" i="1"/>
  <c r="AQ510" i="1"/>
  <c r="AQ566" i="1"/>
  <c r="AQ499" i="1"/>
  <c r="AQ611" i="1"/>
  <c r="AQ636" i="1"/>
  <c r="AQ424" i="1"/>
  <c r="AQ130" i="1"/>
  <c r="AQ399" i="1"/>
  <c r="AQ57" i="1"/>
  <c r="AQ211" i="1"/>
  <c r="AQ285" i="1"/>
  <c r="AQ134" i="1"/>
  <c r="AQ207" i="1"/>
  <c r="AQ617" i="1"/>
  <c r="AQ164" i="1"/>
  <c r="AQ402" i="1"/>
  <c r="AQ599" i="1"/>
  <c r="AQ87" i="1"/>
  <c r="AQ944" i="1"/>
  <c r="AQ1012" i="1"/>
  <c r="AQ991" i="1"/>
  <c r="AQ901" i="1"/>
  <c r="AQ1031" i="1"/>
  <c r="AQ821" i="1"/>
  <c r="AQ593" i="1"/>
  <c r="AQ422" i="1"/>
  <c r="AQ69" i="1"/>
  <c r="AQ420" i="1"/>
  <c r="AQ199" i="1"/>
  <c r="AQ380" i="1"/>
  <c r="AQ731" i="1"/>
  <c r="AQ681" i="1"/>
  <c r="AQ750" i="1"/>
  <c r="AQ189" i="1"/>
  <c r="AQ283" i="1"/>
  <c r="AQ1039" i="1"/>
  <c r="AQ805" i="1"/>
  <c r="AQ886" i="1"/>
  <c r="AQ718" i="1"/>
  <c r="AQ426" i="1"/>
  <c r="AQ203" i="1"/>
  <c r="AQ269" i="1"/>
  <c r="AQ123" i="1"/>
  <c r="AQ294" i="1"/>
  <c r="AQ910" i="1"/>
  <c r="AQ1037" i="1"/>
  <c r="AQ469" i="1"/>
  <c r="AQ630" i="1"/>
  <c r="AQ81" i="1"/>
  <c r="AQ1051" i="1"/>
  <c r="AQ1059" i="1"/>
  <c r="AQ1067" i="1"/>
  <c r="AQ1129" i="1"/>
  <c r="AQ1109" i="1"/>
  <c r="AQ1070" i="1"/>
  <c r="AQ1102" i="1"/>
  <c r="AQ1139" i="1"/>
  <c r="AQ1150" i="1"/>
  <c r="AQ1043" i="1"/>
  <c r="AQ961" i="1"/>
  <c r="AQ748" i="1"/>
  <c r="AQ704" i="1"/>
  <c r="AQ464" i="1"/>
  <c r="AQ682" i="1"/>
  <c r="AQ518" i="1"/>
  <c r="AQ573" i="1"/>
  <c r="AQ686" i="1"/>
  <c r="AQ112" i="1"/>
  <c r="AQ472" i="1"/>
  <c r="AQ93" i="1"/>
  <c r="AQ428" i="1"/>
  <c r="AQ584" i="1"/>
  <c r="AQ260" i="1"/>
  <c r="AQ392" i="1"/>
  <c r="AQ440" i="1"/>
  <c r="AQ955" i="1"/>
  <c r="AQ650" i="1"/>
  <c r="AQ882" i="1"/>
  <c r="AQ674" i="1"/>
  <c r="AQ51" i="1"/>
  <c r="AQ144" i="1"/>
  <c r="AQ777" i="1"/>
  <c r="AQ179" i="1"/>
  <c r="AQ83" i="1"/>
  <c r="AQ547" i="1"/>
  <c r="AQ542" i="1"/>
  <c r="AQ922" i="1"/>
  <c r="AQ1046" i="1"/>
  <c r="AQ981" i="1"/>
  <c r="AQ892" i="1"/>
  <c r="AQ798" i="1"/>
  <c r="AQ679" i="1"/>
  <c r="AQ604" i="1"/>
  <c r="AQ662" i="1"/>
  <c r="AQ796" i="1"/>
  <c r="AQ884" i="1"/>
  <c r="AQ876" i="1"/>
  <c r="AQ769" i="1"/>
  <c r="AQ452" i="1"/>
  <c r="AQ545" i="1"/>
  <c r="AQ1017" i="1"/>
  <c r="AQ676" i="1"/>
  <c r="AQ461" i="1"/>
  <c r="AQ137" i="1"/>
  <c r="AQ773" i="1"/>
  <c r="AQ436" i="1"/>
  <c r="AQ205" i="1"/>
  <c r="AQ46" i="1"/>
  <c r="AQ607" i="1"/>
  <c r="AQ287" i="1"/>
  <c r="AQ412" i="1"/>
  <c r="AQ74" i="1"/>
  <c r="AQ394" i="1"/>
  <c r="AQ154" i="1"/>
  <c r="AQ932" i="1"/>
  <c r="AQ1015" i="1"/>
  <c r="AQ759" i="1"/>
  <c r="AQ632" i="1"/>
  <c r="AQ859" i="1"/>
  <c r="AQ587" i="1"/>
  <c r="AQ176" i="1"/>
  <c r="AQ787" i="1"/>
  <c r="AQ638" i="1"/>
  <c r="W1050" i="1"/>
  <c r="AG1032" i="1"/>
  <c r="AI1031" i="1"/>
  <c r="AI1032" i="1"/>
  <c r="A1034" i="1"/>
  <c r="AH1034" i="1"/>
  <c r="D1034" i="1"/>
  <c r="A1035" i="1"/>
  <c r="AH1035" i="1"/>
  <c r="D1035" i="1"/>
  <c r="A1036" i="1"/>
  <c r="AI1034" i="1" l="1"/>
  <c r="AJ1036" i="1"/>
  <c r="AK1035" i="1"/>
  <c r="AJ1035" i="1"/>
  <c r="AK1187" i="1"/>
  <c r="X1050" i="1"/>
  <c r="Y1050" i="1" s="1"/>
  <c r="D1036" i="1"/>
  <c r="AI1035" i="1"/>
  <c r="AH1036" i="1"/>
  <c r="AG1034" i="1"/>
  <c r="A1037" i="1"/>
  <c r="AG1035" i="1"/>
  <c r="AH1037" i="1"/>
  <c r="D1037" i="1"/>
  <c r="AK1036" i="1" l="1"/>
  <c r="AK1037" i="1" s="1"/>
  <c r="AJ1037" i="1"/>
  <c r="Z1050" i="1"/>
  <c r="AG1036" i="1"/>
  <c r="A1038" i="1"/>
  <c r="AI1036" i="1"/>
  <c r="AG1037" i="1"/>
  <c r="AH1038" i="1"/>
  <c r="D1038" i="1"/>
  <c r="A1039" i="1"/>
  <c r="A1040" i="1"/>
  <c r="D1040" i="1" s="1"/>
  <c r="AJ1038" i="1" l="1"/>
  <c r="B1038" i="1" s="1"/>
  <c r="C1038" i="1" s="1"/>
  <c r="AK1038" i="1"/>
  <c r="AI1040" i="1"/>
  <c r="AJ1039" i="1"/>
  <c r="B1039" i="1" s="1"/>
  <c r="C1039" i="1" s="1"/>
  <c r="AA1050" i="1"/>
  <c r="AI1037" i="1"/>
  <c r="AH1040" i="1"/>
  <c r="AI1038" i="1"/>
  <c r="AG1040" i="1"/>
  <c r="A1041" i="1"/>
  <c r="A1042" i="1" s="1"/>
  <c r="AG1038" i="1"/>
  <c r="D1042" i="1"/>
  <c r="AI1042" i="1" l="1"/>
  <c r="AJ1041" i="1"/>
  <c r="A88" i="2"/>
  <c r="AC1183" i="1"/>
  <c r="AC1014" i="1"/>
  <c r="AC1154" i="1"/>
  <c r="AD1100" i="1"/>
  <c r="AC1061" i="1"/>
  <c r="AD1069" i="1"/>
  <c r="AD1173" i="1"/>
  <c r="AC933" i="1"/>
  <c r="AC1111" i="1"/>
  <c r="AD1178" i="1"/>
  <c r="AD1104" i="1"/>
  <c r="AD975" i="1"/>
  <c r="AC1097" i="1"/>
  <c r="AC1131" i="1"/>
  <c r="AD993" i="1"/>
  <c r="AD1119" i="1"/>
  <c r="AC1003" i="1"/>
  <c r="AD1014" i="1"/>
  <c r="AD1061" i="1"/>
  <c r="AD1143" i="1"/>
  <c r="AD1048" i="1"/>
  <c r="AD1154" i="1"/>
  <c r="AD911" i="1"/>
  <c r="AD1111" i="1"/>
  <c r="AC983" i="1"/>
  <c r="AD945" i="1"/>
  <c r="AD1041" i="1"/>
  <c r="AD1053" i="1"/>
  <c r="AD1033" i="1"/>
  <c r="AD1003" i="1"/>
  <c r="AD1131" i="1"/>
  <c r="AC1069" i="1"/>
  <c r="AD1082" i="1"/>
  <c r="AC1100" i="1"/>
  <c r="AD957" i="1"/>
  <c r="AD1183" i="1"/>
  <c r="AC1033" i="1"/>
  <c r="AC1143" i="1"/>
  <c r="AC1119" i="1"/>
  <c r="AD1090" i="1"/>
  <c r="AC1093" i="1"/>
  <c r="AD963" i="1"/>
  <c r="AC963" i="1"/>
  <c r="AD1097" i="1"/>
  <c r="AC957" i="1"/>
  <c r="AC911" i="1"/>
  <c r="AC993" i="1"/>
  <c r="AC1072" i="1"/>
  <c r="AC1048" i="1"/>
  <c r="AC1019" i="1"/>
  <c r="AD983" i="1"/>
  <c r="AC1082" i="1"/>
  <c r="AC923" i="1"/>
  <c r="AC1041" i="1"/>
  <c r="AC975" i="1"/>
  <c r="AD1072" i="1"/>
  <c r="AD1163" i="1"/>
  <c r="AC945" i="1"/>
  <c r="AC1045" i="1"/>
  <c r="AC1163" i="1"/>
  <c r="AC1178" i="1"/>
  <c r="AD1093" i="1"/>
  <c r="AC1173" i="1"/>
  <c r="AD902" i="1"/>
  <c r="AD923" i="1"/>
  <c r="AC1090" i="1"/>
  <c r="AC1053" i="1"/>
  <c r="AD1045" i="1"/>
  <c r="AC1104" i="1"/>
  <c r="AC902" i="1"/>
  <c r="AD933" i="1"/>
  <c r="AD1019" i="1"/>
  <c r="AH1042" i="1"/>
  <c r="A1043" i="1"/>
  <c r="AG1042" i="1"/>
  <c r="D1043" i="1"/>
  <c r="A1044" i="1"/>
  <c r="AH1043" i="1"/>
  <c r="D1044" i="1"/>
  <c r="AH1044" i="1"/>
  <c r="AJ1044" i="1" l="1"/>
  <c r="B1044" i="1" s="1"/>
  <c r="C1044" i="1" s="1"/>
  <c r="AK1043" i="1"/>
  <c r="AK1044" i="1" s="1"/>
  <c r="AJ1043" i="1"/>
  <c r="B1043" i="1" s="1"/>
  <c r="C1043" i="1" s="1"/>
  <c r="B1185" i="1"/>
  <c r="C1185" i="1" s="1"/>
  <c r="B5" i="9"/>
  <c r="R88" i="2"/>
  <c r="F88" i="2"/>
  <c r="H88" i="2"/>
  <c r="C88" i="2"/>
  <c r="G88" i="2"/>
  <c r="B88" i="2"/>
  <c r="I88" i="2"/>
  <c r="L88" i="2"/>
  <c r="N88" i="2"/>
  <c r="K88" i="2"/>
  <c r="M88" i="2" s="1"/>
  <c r="AG1043" i="1"/>
  <c r="AI1043" i="1"/>
  <c r="A1045" i="1"/>
  <c r="AG1044" i="1"/>
  <c r="AJ1045" i="1" l="1"/>
  <c r="O88" i="2"/>
  <c r="P88" i="2" s="1"/>
  <c r="Q88" i="2" s="1"/>
  <c r="E88" i="2"/>
  <c r="D5" i="9"/>
  <c r="H5" i="9"/>
  <c r="F5" i="9"/>
  <c r="J5" i="9"/>
  <c r="G5" i="9"/>
  <c r="I5" i="9"/>
  <c r="C5" i="9"/>
  <c r="A5" i="9" s="1"/>
  <c r="E5" i="9"/>
  <c r="A1046" i="1"/>
  <c r="AH1046" i="1" s="1"/>
  <c r="A1047" i="1"/>
  <c r="A1048" i="1" s="1"/>
  <c r="AI1044" i="1"/>
  <c r="J88" i="2"/>
  <c r="D1046" i="1"/>
  <c r="D1047" i="1"/>
  <c r="AI1046" i="1" l="1"/>
  <c r="AJ1048" i="1"/>
  <c r="AJ1047" i="1"/>
  <c r="B1047" i="1" s="1"/>
  <c r="C1047" i="1" s="1"/>
  <c r="K5" i="9"/>
  <c r="L5" i="9" s="1"/>
  <c r="M5" i="9" s="1"/>
  <c r="A1049" i="1"/>
  <c r="AG1046" i="1"/>
  <c r="AH1049" i="1"/>
  <c r="AH1047" i="1"/>
  <c r="AI1047" i="1"/>
  <c r="AG1047" i="1"/>
  <c r="D1049" i="1"/>
  <c r="A1050" i="1"/>
  <c r="AK1047" i="1" l="1"/>
  <c r="AJ1050" i="1"/>
  <c r="B1050" i="1" s="1"/>
  <c r="C1050" i="1" s="1"/>
  <c r="AI1049" i="1"/>
  <c r="D1050" i="1"/>
  <c r="AH1050" i="1"/>
  <c r="A1051" i="1"/>
  <c r="A1052" i="1" s="1"/>
  <c r="AG1049" i="1"/>
  <c r="AH1052" i="1"/>
  <c r="AK1050" i="1" l="1"/>
  <c r="AJ1051" i="1"/>
  <c r="AI1050" i="1"/>
  <c r="A1053" i="1"/>
  <c r="D1052" i="1"/>
  <c r="AG1050" i="1"/>
  <c r="AI1052" i="1" l="1"/>
  <c r="AJ1053" i="1"/>
  <c r="A1054" i="1"/>
  <c r="AG1052" i="1"/>
  <c r="A1055" i="1"/>
  <c r="A1056" i="1"/>
  <c r="AH1056" i="1"/>
  <c r="AH1054" i="1"/>
  <c r="AH1055" i="1"/>
  <c r="D1056" i="1"/>
  <c r="D1055" i="1"/>
  <c r="AJ1056" i="1" l="1"/>
  <c r="AK1055" i="1"/>
  <c r="AK1056" i="1" s="1"/>
  <c r="AJ1055" i="1"/>
  <c r="A1057" i="1"/>
  <c r="D1057" i="1"/>
  <c r="AG1056" i="1"/>
  <c r="D1054" i="1"/>
  <c r="AH1057" i="1"/>
  <c r="AG1055" i="1"/>
  <c r="A1058" i="1"/>
  <c r="D1058" i="1"/>
  <c r="AI1054" i="1" l="1"/>
  <c r="AJ1058" i="1"/>
  <c r="AJ1057" i="1"/>
  <c r="AK1057" i="1"/>
  <c r="AH1058" i="1"/>
  <c r="AG1058" i="1"/>
  <c r="A1059" i="1"/>
  <c r="D1059" i="1"/>
  <c r="A1060" i="1"/>
  <c r="AG1057" i="1"/>
  <c r="AG1054" i="1"/>
  <c r="AI1055" i="1"/>
  <c r="AH1059" i="1"/>
  <c r="AK1058" i="1" l="1"/>
  <c r="AJ1060" i="1"/>
  <c r="B1060" i="1" s="1"/>
  <c r="C1060" i="1" s="1"/>
  <c r="AJ1059" i="1"/>
  <c r="AK1059" i="1"/>
  <c r="AI1056" i="1"/>
  <c r="AI1057" i="1" s="1"/>
  <c r="AI1058" i="1"/>
  <c r="AI1059" i="1"/>
  <c r="AH1060" i="1"/>
  <c r="D1060" i="1"/>
  <c r="A1061" i="1"/>
  <c r="A1062" i="1" s="1"/>
  <c r="AG1059" i="1"/>
  <c r="AK1060" i="1" l="1"/>
  <c r="AJ1061" i="1"/>
  <c r="B1061" i="1" s="1"/>
  <c r="C1061" i="1" s="1"/>
  <c r="D1062" i="1"/>
  <c r="A1063" i="1"/>
  <c r="AH1063" i="1"/>
  <c r="AG1060" i="1"/>
  <c r="AI1060" i="1"/>
  <c r="AH1062" i="1"/>
  <c r="AI1062" i="1" l="1"/>
  <c r="AK1063" i="1"/>
  <c r="AJ1063" i="1"/>
  <c r="A1064" i="1"/>
  <c r="AH1064" i="1"/>
  <c r="AG1062" i="1"/>
  <c r="D1063" i="1"/>
  <c r="A1065" i="1"/>
  <c r="D1064" i="1"/>
  <c r="D1065" i="1"/>
  <c r="AH1065" i="1"/>
  <c r="A1066" i="1"/>
  <c r="D1066" i="1"/>
  <c r="AJ1064" i="1" l="1"/>
  <c r="AK1064" i="1"/>
  <c r="AJ1066" i="1"/>
  <c r="B1066" i="1" s="1"/>
  <c r="C1066" i="1" s="1"/>
  <c r="AJ1065" i="1"/>
  <c r="AK1065" i="1"/>
  <c r="AH1066" i="1"/>
  <c r="AI1063" i="1"/>
  <c r="AI1064" i="1"/>
  <c r="AG1063" i="1"/>
  <c r="AG1064" i="1"/>
  <c r="AG1066" i="1"/>
  <c r="A1067" i="1"/>
  <c r="A1068" i="1"/>
  <c r="AG1065" i="1"/>
  <c r="AK1066" i="1" l="1"/>
  <c r="AK1067" i="1" s="1"/>
  <c r="AK1068" i="1" s="1"/>
  <c r="AK1069" i="1" s="1"/>
  <c r="AJ1067" i="1"/>
  <c r="D1068" i="1"/>
  <c r="AI1065" i="1"/>
  <c r="A1069" i="1"/>
  <c r="AH1068" i="1"/>
  <c r="AI1066" i="1"/>
  <c r="AI1068" i="1" l="1"/>
  <c r="AJ1069" i="1"/>
  <c r="AG1068" i="1"/>
  <c r="A1070" i="1"/>
  <c r="AH1070" i="1"/>
  <c r="A1071" i="1"/>
  <c r="D1071" i="1"/>
  <c r="AH1071" i="1"/>
  <c r="A1072" i="1"/>
  <c r="AJ1072" i="1" l="1"/>
  <c r="AK1071" i="1"/>
  <c r="AJ1071" i="1"/>
  <c r="B1071" i="1" s="1"/>
  <c r="C1071" i="1" s="1"/>
  <c r="D93" i="2"/>
  <c r="D92" i="2"/>
  <c r="D89" i="2"/>
  <c r="D90" i="2"/>
  <c r="D91" i="2"/>
  <c r="D88" i="2"/>
  <c r="D1070" i="1"/>
  <c r="AG1071" i="1"/>
  <c r="A1073" i="1"/>
  <c r="D1073" i="1" s="1"/>
  <c r="AH1073" i="1"/>
  <c r="A1074" i="1"/>
  <c r="D1074" i="1"/>
  <c r="AI1070" i="1" l="1"/>
  <c r="AJ1074" i="1"/>
  <c r="AI1073" i="1"/>
  <c r="AG1070" i="1"/>
  <c r="AH1074" i="1"/>
  <c r="A1075" i="1"/>
  <c r="A1076" i="1"/>
  <c r="AI1071" i="1"/>
  <c r="AG1073" i="1"/>
  <c r="AH1075" i="1"/>
  <c r="AH1076" i="1"/>
  <c r="AG1074" i="1"/>
  <c r="D1076" i="1"/>
  <c r="AI1074" i="1"/>
  <c r="D1075" i="1"/>
  <c r="AK1074" i="1" l="1"/>
  <c r="AK1075" i="1" s="1"/>
  <c r="AK1076" i="1" s="1"/>
  <c r="AJ1076" i="1"/>
  <c r="AJ1075" i="1"/>
  <c r="B1075" i="1" s="1"/>
  <c r="C1075" i="1" s="1"/>
  <c r="AG1075" i="1"/>
  <c r="A1077" i="1"/>
  <c r="AG1076" i="1"/>
  <c r="AI1075" i="1"/>
  <c r="D1077" i="1"/>
  <c r="AH1077" i="1"/>
  <c r="A1078" i="1"/>
  <c r="AH1078" i="1" s="1"/>
  <c r="AJ1078" i="1" l="1"/>
  <c r="AJ1077" i="1"/>
  <c r="AK1077" i="1"/>
  <c r="AK1078" i="1" s="1"/>
  <c r="AI1076" i="1"/>
  <c r="A1079" i="1"/>
  <c r="AG1077" i="1"/>
  <c r="D1078" i="1"/>
  <c r="A1080" i="1"/>
  <c r="D1080" i="1" s="1"/>
  <c r="AH1080" i="1"/>
  <c r="D1079" i="1"/>
  <c r="AH1079" i="1"/>
  <c r="AJ1080" i="1" l="1"/>
  <c r="B1080" i="1" s="1"/>
  <c r="C1080" i="1" s="1"/>
  <c r="AJ1079" i="1"/>
  <c r="AK1079" i="1"/>
  <c r="AK1080" i="1" s="1"/>
  <c r="AI1077" i="1"/>
  <c r="AG1078" i="1"/>
  <c r="A1081" i="1"/>
  <c r="AG1079" i="1"/>
  <c r="AG1080" i="1"/>
  <c r="AI1078" i="1"/>
  <c r="AH1081" i="1"/>
  <c r="A1082" i="1"/>
  <c r="AJ1082" i="1" l="1"/>
  <c r="AJ1081" i="1"/>
  <c r="B1081" i="1" s="1"/>
  <c r="C1081" i="1" s="1"/>
  <c r="AK1081" i="1"/>
  <c r="AI1079" i="1"/>
  <c r="AI1080" i="1"/>
  <c r="D1081" i="1"/>
  <c r="A1083" i="1"/>
  <c r="D1083" i="1"/>
  <c r="AH1083" i="1"/>
  <c r="A1084" i="1"/>
  <c r="AJ1084" i="1" l="1"/>
  <c r="AI1083" i="1"/>
  <c r="D1084" i="1"/>
  <c r="AG1081" i="1"/>
  <c r="AG1083" i="1"/>
  <c r="AI1081" i="1"/>
  <c r="AH1084" i="1"/>
  <c r="A1085" i="1"/>
  <c r="A1086" i="1"/>
  <c r="AH1086" i="1"/>
  <c r="AH1085" i="1"/>
  <c r="D1086" i="1"/>
  <c r="D1085" i="1"/>
  <c r="AK1084" i="1" l="1"/>
  <c r="AK1085" i="1" s="1"/>
  <c r="AK1086" i="1" s="1"/>
  <c r="AJ1086" i="1"/>
  <c r="AJ1085" i="1"/>
  <c r="B1085" i="1" s="1"/>
  <c r="C1085" i="1" s="1"/>
  <c r="AG1084" i="1"/>
  <c r="AG1086" i="1"/>
  <c r="A1087" i="1"/>
  <c r="AI1084" i="1"/>
  <c r="AI1085" i="1"/>
  <c r="AG1085" i="1"/>
  <c r="D1087" i="1"/>
  <c r="AJ1087" i="1" l="1"/>
  <c r="AH1087" i="1"/>
  <c r="AG1087" i="1"/>
  <c r="AI1086" i="1"/>
  <c r="A1088" i="1"/>
  <c r="D1088" i="1" s="1"/>
  <c r="AH1088" i="1"/>
  <c r="A1089" i="1"/>
  <c r="AH1089" i="1"/>
  <c r="AK1087" i="1" l="1"/>
  <c r="AJ1088" i="1"/>
  <c r="AK1088" i="1"/>
  <c r="AK1089" i="1" s="1"/>
  <c r="AK1090" i="1" s="1"/>
  <c r="AJ1089" i="1"/>
  <c r="B1089" i="1" s="1"/>
  <c r="C1089" i="1" s="1"/>
  <c r="AI1087" i="1"/>
  <c r="AG1088" i="1"/>
  <c r="D1089" i="1"/>
  <c r="A1090" i="1"/>
  <c r="AI1088" i="1"/>
  <c r="A1091" i="1"/>
  <c r="AH1091" i="1"/>
  <c r="D1091" i="1"/>
  <c r="AJ1090" i="1" l="1"/>
  <c r="AI1091" i="1"/>
  <c r="A1092" i="1"/>
  <c r="AI1089" i="1"/>
  <c r="D1092" i="1"/>
  <c r="A1093" i="1"/>
  <c r="A1094" i="1" s="1"/>
  <c r="AH1094" i="1"/>
  <c r="AG1089" i="1"/>
  <c r="AG1091" i="1"/>
  <c r="AH1092" i="1"/>
  <c r="AK1092" i="1" l="1"/>
  <c r="AJ1092" i="1"/>
  <c r="B1092" i="1" s="1"/>
  <c r="C1092" i="1" s="1"/>
  <c r="AJ1093" i="1"/>
  <c r="B1093" i="1" s="1"/>
  <c r="C1093" i="1" s="1"/>
  <c r="D1094" i="1"/>
  <c r="AI1092" i="1"/>
  <c r="AG1092" i="1"/>
  <c r="A1095" i="1"/>
  <c r="A1096" i="1" s="1"/>
  <c r="AH1095" i="1"/>
  <c r="D1095" i="1"/>
  <c r="D1096" i="1"/>
  <c r="AI1094" i="1" l="1"/>
  <c r="AJ1096" i="1"/>
  <c r="B1096" i="1" s="1"/>
  <c r="C1096" i="1" s="1"/>
  <c r="AK1095" i="1"/>
  <c r="AJ1095" i="1"/>
  <c r="AI1095" i="1"/>
  <c r="AG1095" i="1"/>
  <c r="AG1094" i="1"/>
  <c r="A1097" i="1"/>
  <c r="AH1096" i="1"/>
  <c r="AG1096" i="1"/>
  <c r="AK1096" i="1" l="1"/>
  <c r="AJ1097" i="1"/>
  <c r="A1098" i="1"/>
  <c r="AI1096" i="1"/>
  <c r="AH1098" i="1"/>
  <c r="A1099" i="1"/>
  <c r="D1098" i="1"/>
  <c r="A1100" i="1"/>
  <c r="AH1099" i="1"/>
  <c r="AI1098" i="1" l="1"/>
  <c r="AJ1100" i="1"/>
  <c r="B1100" i="1" s="1"/>
  <c r="C1100" i="1" s="1"/>
  <c r="AK1099" i="1"/>
  <c r="AJ1099" i="1"/>
  <c r="B1099" i="1" s="1"/>
  <c r="C1099" i="1" s="1"/>
  <c r="D1099" i="1"/>
  <c r="AG1098" i="1"/>
  <c r="A1101" i="1"/>
  <c r="A1102" i="1"/>
  <c r="AH1101" i="1"/>
  <c r="D1101" i="1"/>
  <c r="AH1102" i="1"/>
  <c r="AK1102" i="1" l="1"/>
  <c r="AJ1102" i="1"/>
  <c r="AI1101" i="1"/>
  <c r="AI1099" i="1"/>
  <c r="AG1101" i="1"/>
  <c r="AG1099" i="1"/>
  <c r="D1102" i="1"/>
  <c r="A1103" i="1"/>
  <c r="A1104" i="1"/>
  <c r="D1103" i="1"/>
  <c r="AH1103" i="1"/>
  <c r="AJ1104" i="1" l="1"/>
  <c r="AJ1103" i="1"/>
  <c r="B1103" i="1" s="1"/>
  <c r="C1103" i="1" s="1"/>
  <c r="AK1103" i="1"/>
  <c r="A1105" i="1"/>
  <c r="AG1102" i="1"/>
  <c r="AH1105" i="1"/>
  <c r="AG1103" i="1"/>
  <c r="D1105" i="1"/>
  <c r="AI1102" i="1"/>
  <c r="A1106" i="1"/>
  <c r="D1106" i="1" s="1"/>
  <c r="AJ1106" i="1" l="1"/>
  <c r="AI1105" i="1"/>
  <c r="AI1103" i="1"/>
  <c r="AI1106" i="1"/>
  <c r="AG1105" i="1"/>
  <c r="AH1106" i="1"/>
  <c r="AG1106" i="1"/>
  <c r="A1107" i="1"/>
  <c r="A1108" i="1"/>
  <c r="D1108" i="1"/>
  <c r="AH1108" i="1"/>
  <c r="D1107" i="1"/>
  <c r="AH1107" i="1"/>
  <c r="AK1106" i="1" l="1"/>
  <c r="AK1107" i="1" s="1"/>
  <c r="AK1108" i="1" s="1"/>
  <c r="AJ1108" i="1"/>
  <c r="AJ1107" i="1"/>
  <c r="AI1107" i="1"/>
  <c r="AG1108" i="1"/>
  <c r="AG1107" i="1"/>
  <c r="A1109" i="1"/>
  <c r="AH1109" i="1"/>
  <c r="D1109" i="1"/>
  <c r="A1110" i="1"/>
  <c r="AJ1110" i="1" l="1"/>
  <c r="B1110" i="1" s="1"/>
  <c r="C1110" i="1" s="1"/>
  <c r="AJ1109" i="1"/>
  <c r="AK1109" i="1"/>
  <c r="AI1108" i="1"/>
  <c r="D1110" i="1"/>
  <c r="AG1109" i="1"/>
  <c r="A1111" i="1"/>
  <c r="AI1109" i="1"/>
  <c r="AH1110" i="1"/>
  <c r="AK1110" i="1" l="1"/>
  <c r="AJ1111" i="1"/>
  <c r="A1112" i="1"/>
  <c r="AG1110" i="1"/>
  <c r="D1112" i="1"/>
  <c r="AI1110" i="1"/>
  <c r="A1113" i="1"/>
  <c r="D1113" i="1"/>
  <c r="AH1113" i="1"/>
  <c r="A1114" i="1"/>
  <c r="D1114" i="1"/>
  <c r="AI1112" i="1" l="1"/>
  <c r="AJ1114" i="1"/>
  <c r="AK1113" i="1"/>
  <c r="AJ1113" i="1"/>
  <c r="AH1112" i="1"/>
  <c r="AG1113" i="1"/>
  <c r="AG1112" i="1"/>
  <c r="AG1114" i="1"/>
  <c r="A1115" i="1"/>
  <c r="D1115" i="1"/>
  <c r="AH1114" i="1"/>
  <c r="AI1113" i="1"/>
  <c r="AH1115" i="1"/>
  <c r="A1116" i="1"/>
  <c r="D1116" i="1"/>
  <c r="AH1116" i="1"/>
  <c r="AK1114" i="1" l="1"/>
  <c r="AJ1116" i="1"/>
  <c r="AJ1115" i="1"/>
  <c r="AK1115" i="1"/>
  <c r="AK1116" i="1" s="1"/>
  <c r="A1117" i="1"/>
  <c r="AH1117" i="1"/>
  <c r="AI1114" i="1"/>
  <c r="D1117" i="1"/>
  <c r="AG1116" i="1"/>
  <c r="AG1115" i="1"/>
  <c r="A1118" i="1"/>
  <c r="AH1118" i="1"/>
  <c r="D1118" i="1"/>
  <c r="A1119" i="1"/>
  <c r="A1120" i="1"/>
  <c r="AH1120" i="1"/>
  <c r="D1120" i="1"/>
  <c r="A1121" i="1"/>
  <c r="AH1121" i="1"/>
  <c r="D1121" i="1"/>
  <c r="A1122" i="1"/>
  <c r="D1122" i="1"/>
  <c r="A1123" i="1"/>
  <c r="AH1123" i="1"/>
  <c r="D1123" i="1"/>
  <c r="A1124" i="1"/>
  <c r="AH1124" i="1"/>
  <c r="D1124" i="1"/>
  <c r="A1125" i="1"/>
  <c r="D1125" i="1"/>
  <c r="AH1125" i="1"/>
  <c r="A1126" i="1"/>
  <c r="AH1126" i="1"/>
  <c r="D1126" i="1"/>
  <c r="A1127" i="1"/>
  <c r="AH1127" i="1"/>
  <c r="D1127" i="1"/>
  <c r="AJ1127" i="1" l="1"/>
  <c r="AJ1126" i="1"/>
  <c r="AJ1125" i="1"/>
  <c r="AJ1124" i="1"/>
  <c r="B1124" i="1" s="1"/>
  <c r="C1124" i="1" s="1"/>
  <c r="AJ1123" i="1"/>
  <c r="AJ1122" i="1"/>
  <c r="B1122" i="1" s="1"/>
  <c r="C1122" i="1" s="1"/>
  <c r="AK1121" i="1"/>
  <c r="AJ1121" i="1"/>
  <c r="AI1120" i="1"/>
  <c r="AJ1119" i="1"/>
  <c r="AJ1118" i="1"/>
  <c r="B1118" i="1" s="1"/>
  <c r="C1118" i="1" s="1"/>
  <c r="AJ1117" i="1"/>
  <c r="AK1117" i="1"/>
  <c r="AK1118" i="1" s="1"/>
  <c r="AI1115" i="1"/>
  <c r="AG1120" i="1"/>
  <c r="AG1117" i="1"/>
  <c r="AG1122" i="1"/>
  <c r="AG1124" i="1"/>
  <c r="AG1121" i="1"/>
  <c r="A1128" i="1"/>
  <c r="AG1125" i="1"/>
  <c r="D1128" i="1"/>
  <c r="AG1118" i="1"/>
  <c r="AG1126" i="1"/>
  <c r="AH1122" i="1"/>
  <c r="AG1123" i="1"/>
  <c r="AI1116" i="1"/>
  <c r="AI1117" i="1" s="1"/>
  <c r="AG1127" i="1"/>
  <c r="AI1121" i="1"/>
  <c r="AH1128" i="1"/>
  <c r="A1129" i="1"/>
  <c r="AH1129" i="1"/>
  <c r="A1130" i="1"/>
  <c r="D1129" i="1"/>
  <c r="AH1130" i="1"/>
  <c r="D1130" i="1"/>
  <c r="AJ1130" i="1" l="1"/>
  <c r="B1130" i="1" s="1"/>
  <c r="C1130" i="1" s="1"/>
  <c r="AJ1129" i="1"/>
  <c r="AJ1128" i="1"/>
  <c r="AK1122" i="1"/>
  <c r="AK1123" i="1" s="1"/>
  <c r="AK1124" i="1" s="1"/>
  <c r="AK1125" i="1" s="1"/>
  <c r="AK1126" i="1" s="1"/>
  <c r="AK1127" i="1" s="1"/>
  <c r="AK1128" i="1" s="1"/>
  <c r="AK1129" i="1" s="1"/>
  <c r="AK1130" i="1" s="1"/>
  <c r="A1131" i="1"/>
  <c r="AG1130" i="1"/>
  <c r="AG1129" i="1"/>
  <c r="AI1118" i="1"/>
  <c r="AG1128" i="1"/>
  <c r="AI1122" i="1"/>
  <c r="AI1123" i="1"/>
  <c r="A1132" i="1"/>
  <c r="AH1132" i="1"/>
  <c r="A1133" i="1"/>
  <c r="D1132" i="1"/>
  <c r="AH1133" i="1"/>
  <c r="D1133" i="1"/>
  <c r="A1134" i="1"/>
  <c r="AH1134" i="1"/>
  <c r="D1134" i="1"/>
  <c r="AI1132" i="1" l="1"/>
  <c r="AJ1131" i="1"/>
  <c r="AJ1134" i="1"/>
  <c r="AK1133" i="1"/>
  <c r="AK1134" i="1" s="1"/>
  <c r="AJ1133" i="1"/>
  <c r="B1133" i="1" s="1"/>
  <c r="C1133" i="1" s="1"/>
  <c r="AI1133" i="1"/>
  <c r="A1135" i="1"/>
  <c r="AG1134" i="1"/>
  <c r="AG1132" i="1"/>
  <c r="AG1133" i="1"/>
  <c r="AI1124" i="1"/>
  <c r="AH1135" i="1"/>
  <c r="D1135" i="1"/>
  <c r="AJ1135" i="1" l="1"/>
  <c r="B1135" i="1" s="1"/>
  <c r="C1135" i="1" s="1"/>
  <c r="AK1135" i="1"/>
  <c r="AG1135" i="1"/>
  <c r="AI1134" i="1"/>
  <c r="AI1125" i="1"/>
  <c r="A1136" i="1"/>
  <c r="A1137" i="1"/>
  <c r="A1138" i="1" s="1"/>
  <c r="AH1137" i="1"/>
  <c r="D1137" i="1"/>
  <c r="AH1138" i="1"/>
  <c r="D1138" i="1"/>
  <c r="D1136" i="1"/>
  <c r="AH1136" i="1"/>
  <c r="AJ1138" i="1" l="1"/>
  <c r="B1138" i="1" s="1"/>
  <c r="C1138" i="1" s="1"/>
  <c r="AJ1137" i="1"/>
  <c r="AJ1136" i="1"/>
  <c r="AK1136" i="1"/>
  <c r="AK1137" i="1" s="1"/>
  <c r="AK1138" i="1" s="1"/>
  <c r="AQ976" i="1"/>
  <c r="AQ579" i="1"/>
  <c r="AQ149" i="1"/>
  <c r="AQ198" i="1"/>
  <c r="AQ95" i="1"/>
  <c r="AQ544" i="1"/>
  <c r="AQ1055" i="1"/>
  <c r="AQ1096" i="1"/>
  <c r="AQ735" i="1"/>
  <c r="AQ670" i="1"/>
  <c r="AQ575" i="1"/>
  <c r="AQ276" i="1"/>
  <c r="AQ971" i="1"/>
  <c r="AQ166" i="1"/>
  <c r="AQ956" i="1"/>
  <c r="AQ288" i="1"/>
  <c r="AQ169" i="1"/>
  <c r="AQ975" i="1"/>
  <c r="AQ334" i="1"/>
  <c r="AQ671" i="1"/>
  <c r="AQ972" i="1"/>
  <c r="AQ900" i="1"/>
  <c r="AQ400" i="1"/>
  <c r="AQ1054" i="1"/>
  <c r="AQ362" i="1"/>
  <c r="AQ335" i="1"/>
  <c r="AQ784" i="1"/>
  <c r="AQ401" i="1"/>
  <c r="AQ361" i="1"/>
  <c r="AQ1089" i="1"/>
  <c r="AQ1050" i="1"/>
  <c r="AQ441" i="1"/>
  <c r="AQ574" i="1"/>
  <c r="AQ94" i="1"/>
  <c r="AQ970" i="1"/>
  <c r="AQ543" i="1"/>
  <c r="AQ1045" i="1"/>
  <c r="AQ577" i="1"/>
  <c r="AQ583" i="1"/>
  <c r="AQ167" i="1"/>
  <c r="AQ206" i="1"/>
  <c r="AQ290" i="1"/>
  <c r="AQ541" i="1"/>
  <c r="AQ1053" i="1"/>
  <c r="AQ968" i="1"/>
  <c r="AQ969" i="1"/>
  <c r="AQ1047" i="1"/>
  <c r="AQ337" i="1"/>
  <c r="AQ275" i="1"/>
  <c r="AQ148" i="1"/>
  <c r="AQ1090" i="1"/>
  <c r="AQ582" i="1"/>
  <c r="AQ216" i="1"/>
  <c r="AQ168" i="1"/>
  <c r="AQ684" i="1"/>
  <c r="AQ581" i="1"/>
  <c r="AQ217" i="1"/>
  <c r="AQ1044" i="1"/>
  <c r="AQ733" i="1"/>
  <c r="AQ1097" i="1"/>
  <c r="AQ719" i="1"/>
  <c r="AQ165" i="1"/>
  <c r="AQ580" i="1"/>
  <c r="AQ576" i="1"/>
  <c r="AQ578" i="1"/>
  <c r="AQ967" i="1"/>
  <c r="AQ1058" i="1"/>
  <c r="AQ957" i="1"/>
  <c r="AQ1048" i="1"/>
  <c r="AQ90" i="1"/>
  <c r="AQ291" i="1"/>
  <c r="AQ170" i="1"/>
  <c r="AQ1167" i="1"/>
  <c r="AQ1175" i="1"/>
  <c r="AQ964" i="1"/>
  <c r="AQ1153" i="1"/>
  <c r="AQ1009" i="1"/>
  <c r="AQ1170" i="1"/>
  <c r="AQ1123" i="1"/>
  <c r="AQ1079" i="1"/>
  <c r="AQ984" i="1"/>
  <c r="AQ1179" i="1"/>
  <c r="AQ1143" i="1"/>
  <c r="AQ1111" i="1"/>
  <c r="AQ913" i="1"/>
  <c r="AQ1185" i="1"/>
  <c r="AQ1177" i="1"/>
  <c r="AQ1168" i="1"/>
  <c r="AQ1084" i="1"/>
  <c r="AQ1072" i="1"/>
  <c r="AQ1038" i="1"/>
  <c r="AQ1020" i="1"/>
  <c r="AQ1006" i="1"/>
  <c r="AQ935" i="1"/>
  <c r="AQ1182" i="1"/>
  <c r="AQ1178" i="1"/>
  <c r="AQ1173" i="1"/>
  <c r="AQ1169" i="1"/>
  <c r="AQ1164" i="1"/>
  <c r="AQ1160" i="1"/>
  <c r="AQ1156" i="1"/>
  <c r="AQ1030" i="1"/>
  <c r="AQ1159" i="1"/>
  <c r="AQ1119" i="1"/>
  <c r="AQ994" i="1"/>
  <c r="AQ958" i="1"/>
  <c r="AQ1165" i="1"/>
  <c r="AQ1121" i="1"/>
  <c r="AQ1069" i="1"/>
  <c r="AQ1099" i="1"/>
  <c r="AQ1183" i="1"/>
  <c r="AQ1172" i="1"/>
  <c r="AQ1163" i="1"/>
  <c r="AQ1074" i="1"/>
  <c r="AQ1060" i="1"/>
  <c r="AQ904" i="1"/>
  <c r="AQ1180" i="1"/>
  <c r="AQ1166" i="1"/>
  <c r="AQ1162" i="1"/>
  <c r="AQ1158" i="1"/>
  <c r="AQ1134" i="1"/>
  <c r="AQ1042" i="1"/>
  <c r="AQ1004" i="1"/>
  <c r="AQ925" i="1"/>
  <c r="AQ1132" i="1"/>
  <c r="AQ947" i="1"/>
  <c r="AQ893" i="1"/>
  <c r="AQ653" i="1"/>
  <c r="AQ840" i="1"/>
  <c r="AQ724" i="1"/>
  <c r="AQ823" i="1"/>
  <c r="AQ651" i="1"/>
  <c r="AQ831" i="1"/>
  <c r="AQ734" i="1"/>
  <c r="AQ829" i="1"/>
  <c r="AQ667" i="1"/>
  <c r="AQ665" i="1"/>
  <c r="AQ783" i="1"/>
  <c r="AQ768" i="1"/>
  <c r="AQ879" i="1"/>
  <c r="AQ867" i="1"/>
  <c r="AQ644" i="1"/>
  <c r="AQ862" i="1"/>
  <c r="AQ854" i="1"/>
  <c r="AQ678" i="1"/>
  <c r="AQ877" i="1"/>
  <c r="AQ791" i="1"/>
  <c r="AQ865" i="1"/>
  <c r="AQ806" i="1"/>
  <c r="AQ699" i="1"/>
  <c r="AQ695" i="1"/>
  <c r="AQ663" i="1"/>
  <c r="AQ639" i="1"/>
  <c r="AQ887" i="1"/>
  <c r="AQ871" i="1"/>
  <c r="AQ834" i="1"/>
  <c r="AQ874" i="1"/>
  <c r="AQ860" i="1"/>
  <c r="AQ637" i="1"/>
  <c r="AQ629" i="1"/>
  <c r="AQ633" i="1"/>
  <c r="AQ628" i="1"/>
  <c r="AQ414" i="1"/>
  <c r="AQ445" i="1"/>
  <c r="AQ456" i="1"/>
  <c r="AQ478" i="1"/>
  <c r="AQ502" i="1"/>
  <c r="AQ513" i="1"/>
  <c r="AQ524" i="1"/>
  <c r="AQ527" i="1"/>
  <c r="AQ532" i="1"/>
  <c r="AQ534" i="1"/>
  <c r="AQ546" i="1"/>
  <c r="AQ551" i="1"/>
  <c r="AQ554" i="1"/>
  <c r="AQ556" i="1"/>
  <c r="AQ564" i="1"/>
  <c r="AQ585" i="1"/>
  <c r="AQ597" i="1"/>
  <c r="AQ621" i="1"/>
  <c r="AQ623" i="1"/>
  <c r="AQ626" i="1"/>
  <c r="AQ210" i="1"/>
  <c r="AQ372" i="1"/>
  <c r="AQ376" i="1"/>
  <c r="AQ381" i="1"/>
  <c r="AQ393" i="1"/>
  <c r="AQ416" i="1"/>
  <c r="AQ430" i="1"/>
  <c r="AQ286" i="1"/>
  <c r="AQ253" i="1"/>
  <c r="AQ200" i="1"/>
  <c r="AQ174" i="1"/>
  <c r="AQ194" i="1"/>
  <c r="AQ213" i="1"/>
  <c r="AQ374" i="1"/>
  <c r="AQ378" i="1"/>
  <c r="AQ405" i="1"/>
  <c r="AQ419" i="1"/>
  <c r="AQ438" i="1"/>
  <c r="AQ202" i="1"/>
  <c r="AQ298" i="1"/>
  <c r="AQ258" i="1"/>
  <c r="AQ261" i="1"/>
  <c r="AQ268" i="1"/>
  <c r="AQ184" i="1"/>
  <c r="AQ171" i="1"/>
  <c r="AQ75" i="1"/>
  <c r="AQ129" i="1"/>
  <c r="AQ139" i="1"/>
  <c r="AQ86" i="1"/>
  <c r="AQ54" i="1"/>
  <c r="AQ121" i="1"/>
  <c r="AQ88" i="1"/>
  <c r="AQ102" i="1"/>
  <c r="AQ111" i="1"/>
  <c r="AQ109" i="1"/>
  <c r="AQ44" i="1"/>
  <c r="AQ115" i="1"/>
  <c r="AQ159" i="1"/>
  <c r="AQ49" i="1"/>
  <c r="AQ1063" i="1"/>
  <c r="AQ1083" i="1"/>
  <c r="AQ1107" i="1"/>
  <c r="AQ1085" i="1"/>
  <c r="AQ1061" i="1"/>
  <c r="AQ1131" i="1"/>
  <c r="AQ1104" i="1"/>
  <c r="AQ1078" i="1"/>
  <c r="AQ1136" i="1"/>
  <c r="AQ1106" i="1"/>
  <c r="AQ1082" i="1"/>
  <c r="AQ1056" i="1"/>
  <c r="AQ1154" i="1"/>
  <c r="AQ1138" i="1"/>
  <c r="AQ1092" i="1"/>
  <c r="AQ905" i="1"/>
  <c r="AQ946" i="1"/>
  <c r="AQ988" i="1"/>
  <c r="AQ1034" i="1"/>
  <c r="AQ923" i="1"/>
  <c r="AQ1040" i="1"/>
  <c r="AQ998" i="1"/>
  <c r="AQ915" i="1"/>
  <c r="AQ645" i="1"/>
  <c r="AQ779" i="1"/>
  <c r="AQ766" i="1"/>
  <c r="AQ560" i="1"/>
  <c r="AQ746" i="1"/>
  <c r="AQ708" i="1"/>
  <c r="AQ700" i="1"/>
  <c r="AQ595" i="1"/>
  <c r="AQ689" i="1"/>
  <c r="AQ803" i="1"/>
  <c r="AQ661" i="1"/>
  <c r="AQ647" i="1"/>
  <c r="AQ763" i="1"/>
  <c r="AQ728" i="1"/>
  <c r="AQ89" i="1"/>
  <c r="AQ476" i="1"/>
  <c r="AQ99" i="1"/>
  <c r="AQ33" i="1"/>
  <c r="AQ371" i="1"/>
  <c r="AQ178" i="1"/>
  <c r="AQ10" i="1"/>
  <c r="AQ525" i="1"/>
  <c r="AQ19" i="1"/>
  <c r="AQ131" i="1"/>
  <c r="AQ375" i="1"/>
  <c r="AQ328" i="1"/>
  <c r="AQ110" i="1"/>
  <c r="AQ315" i="1"/>
  <c r="AQ353" i="1"/>
  <c r="AQ119" i="1"/>
  <c r="AQ594" i="1"/>
  <c r="AQ439" i="1"/>
  <c r="AQ177" i="1"/>
  <c r="AQ220" i="1"/>
  <c r="AQ297" i="1"/>
  <c r="AQ182" i="1"/>
  <c r="AQ20" i="1"/>
  <c r="AQ672" i="1"/>
  <c r="AQ878" i="1"/>
  <c r="AQ492" i="1"/>
  <c r="AQ548" i="1"/>
  <c r="AQ25" i="1"/>
  <c r="AQ450" i="1"/>
  <c r="AQ218" i="1"/>
  <c r="AQ252" i="1"/>
  <c r="AQ34" i="1"/>
  <c r="AQ53" i="1"/>
  <c r="AQ425" i="1"/>
  <c r="AQ342" i="1"/>
  <c r="AQ398" i="1"/>
  <c r="AQ317" i="1"/>
  <c r="AQ336" i="1"/>
  <c r="AQ903" i="1"/>
  <c r="AQ986" i="1"/>
  <c r="AQ1032" i="1"/>
  <c r="AQ920" i="1"/>
  <c r="AQ1036" i="1"/>
  <c r="AQ1002" i="1"/>
  <c r="AQ929" i="1"/>
  <c r="AQ848" i="1"/>
  <c r="AQ781" i="1"/>
  <c r="AQ516" i="1"/>
  <c r="AQ982" i="1"/>
  <c r="AQ918" i="1"/>
  <c r="AQ949" i="1"/>
  <c r="AQ817" i="1"/>
  <c r="AQ504" i="1"/>
  <c r="AQ726" i="1"/>
  <c r="AQ711" i="1"/>
  <c r="AQ485" i="1"/>
  <c r="AQ744" i="1"/>
  <c r="AQ838" i="1"/>
  <c r="AQ707" i="1"/>
  <c r="AQ866" i="1"/>
  <c r="AQ520" i="1"/>
  <c r="AQ73" i="1"/>
  <c r="AQ222" i="1"/>
  <c r="AQ84" i="1"/>
  <c r="AQ282" i="1"/>
  <c r="AQ227" i="1"/>
  <c r="AQ191" i="1"/>
  <c r="AQ561" i="1"/>
  <c r="AQ340" i="1"/>
  <c r="AQ418" i="1"/>
  <c r="AQ368" i="1"/>
  <c r="AQ696" i="1"/>
  <c r="AQ160" i="1"/>
  <c r="AQ82" i="1"/>
  <c r="AQ410" i="1"/>
  <c r="AQ535" i="1"/>
  <c r="AQ357" i="1"/>
  <c r="AQ301" i="1"/>
  <c r="AQ397" i="1"/>
  <c r="AQ899" i="1"/>
  <c r="AQ980" i="1"/>
  <c r="AQ916" i="1"/>
  <c r="AQ1029" i="1"/>
  <c r="AQ952" i="1"/>
  <c r="AQ677" i="1"/>
  <c r="AQ495" i="1"/>
  <c r="AQ881" i="1"/>
  <c r="AQ833" i="1"/>
  <c r="AQ634" i="1"/>
  <c r="AQ406" i="1"/>
  <c r="AQ468" i="1"/>
  <c r="AQ658" i="1"/>
  <c r="AQ646" i="1"/>
  <c r="AQ466" i="1"/>
  <c r="AQ63" i="1"/>
  <c r="AQ715" i="1"/>
  <c r="AQ562" i="1"/>
  <c r="AQ147" i="1"/>
  <c r="AQ50" i="1"/>
  <c r="AQ429" i="1"/>
  <c r="AQ391" i="1"/>
  <c r="AQ914" i="1"/>
  <c r="AQ983" i="1"/>
  <c r="AQ907" i="1"/>
  <c r="AQ730" i="1"/>
  <c r="AQ702" i="1"/>
  <c r="AQ687" i="1"/>
  <c r="AQ659" i="1"/>
  <c r="AQ613" i="1"/>
  <c r="AQ858" i="1"/>
  <c r="AQ824" i="1"/>
  <c r="AQ473" i="1"/>
  <c r="AQ523" i="1"/>
  <c r="AQ278" i="1"/>
  <c r="AQ284" i="1"/>
  <c r="AQ8" i="1"/>
  <c r="AQ244" i="1"/>
  <c r="AQ538" i="1"/>
  <c r="AQ92" i="1"/>
  <c r="AQ533" i="1"/>
  <c r="AQ384" i="1"/>
  <c r="AQ802" i="1"/>
  <c r="AQ568" i="1"/>
  <c r="AQ359" i="1"/>
  <c r="AQ186" i="1"/>
  <c r="AQ65" i="1"/>
  <c r="AQ246" i="1"/>
  <c r="AQ339" i="1"/>
  <c r="AQ948" i="1"/>
  <c r="AQ979" i="1"/>
  <c r="AQ954" i="1"/>
  <c r="AQ703" i="1"/>
  <c r="AQ729" i="1"/>
  <c r="AQ767" i="1"/>
  <c r="AQ857" i="1"/>
  <c r="AQ3" i="1"/>
  <c r="AQ804" i="1"/>
  <c r="AQ683" i="1"/>
  <c r="AQ600" i="1"/>
  <c r="AQ120" i="1"/>
  <c r="AQ4" i="1"/>
  <c r="AQ124" i="1"/>
  <c r="AQ117" i="1"/>
  <c r="AQ47" i="1"/>
  <c r="AQ243" i="1"/>
  <c r="AQ666" i="1"/>
  <c r="AQ880" i="1"/>
  <c r="AQ622" i="1"/>
  <c r="AQ727" i="1"/>
  <c r="AQ837" i="1"/>
  <c r="AQ163" i="1"/>
  <c r="AQ482" i="1"/>
  <c r="AQ507" i="1"/>
  <c r="AQ570" i="1"/>
  <c r="AQ151" i="1"/>
  <c r="AQ491" i="1"/>
  <c r="AQ91" i="1"/>
  <c r="AQ312" i="1"/>
  <c r="AQ1087" i="1"/>
  <c r="AQ1115" i="1"/>
  <c r="AQ1155" i="1"/>
  <c r="AQ1077" i="1"/>
  <c r="AQ1073" i="1"/>
  <c r="AQ1105" i="1"/>
  <c r="AQ1100" i="1"/>
  <c r="AQ1068" i="1"/>
  <c r="AQ1151" i="1"/>
  <c r="AQ1135" i="1"/>
  <c r="AQ1148" i="1"/>
  <c r="AQ1128" i="1"/>
  <c r="AQ1108" i="1"/>
  <c r="AQ1076" i="1"/>
  <c r="AQ1052" i="1"/>
  <c r="AQ1142" i="1"/>
  <c r="AQ1122" i="1"/>
  <c r="AQ896" i="1"/>
  <c r="AQ938" i="1"/>
  <c r="AQ978" i="1"/>
  <c r="AQ1024" i="1"/>
  <c r="AQ911" i="1"/>
  <c r="AQ1025" i="1"/>
  <c r="AQ1027" i="1"/>
  <c r="AQ996" i="1"/>
  <c r="AQ640" i="1"/>
  <c r="AQ598" i="1"/>
  <c r="AQ721" i="1"/>
  <c r="AQ825" i="1"/>
  <c r="AQ850" i="1"/>
  <c r="AQ847" i="1"/>
  <c r="AQ423" i="1"/>
  <c r="AQ737" i="1"/>
  <c r="AQ755" i="1"/>
  <c r="AQ264" i="1"/>
  <c r="AQ812" i="1"/>
  <c r="AQ655" i="1"/>
  <c r="AQ885" i="1"/>
  <c r="AQ497" i="1"/>
  <c r="AQ140" i="1"/>
  <c r="AQ592" i="1"/>
  <c r="AQ421" i="1"/>
  <c r="AQ224" i="1"/>
  <c r="AQ240" i="1"/>
  <c r="AQ528" i="1"/>
  <c r="AQ293" i="1"/>
  <c r="AQ76" i="1"/>
  <c r="AQ126" i="1"/>
  <c r="AQ413" i="1"/>
  <c r="AQ454" i="1"/>
  <c r="AQ208" i="1"/>
  <c r="AQ272" i="1"/>
  <c r="AQ447" i="1"/>
  <c r="AQ52" i="1"/>
  <c r="AQ320" i="1"/>
  <c r="AQ304" i="1"/>
  <c r="AQ116" i="1"/>
  <c r="AQ100" i="1"/>
  <c r="AQ435" i="1"/>
  <c r="AQ241" i="1"/>
  <c r="AQ775" i="1"/>
  <c r="AQ506" i="1"/>
  <c r="AQ500" i="1"/>
  <c r="AQ552" i="1"/>
  <c r="AQ38" i="1"/>
  <c r="AQ549" i="1"/>
  <c r="AQ197" i="1"/>
  <c r="AQ346" i="1"/>
  <c r="AQ225" i="1"/>
  <c r="AQ234" i="1"/>
  <c r="AQ79" i="1"/>
  <c r="AQ259" i="1"/>
  <c r="AQ32" i="1"/>
  <c r="AQ330" i="1"/>
  <c r="AQ221" i="1"/>
  <c r="AQ345" i="1"/>
  <c r="AQ917" i="1"/>
  <c r="AQ953" i="1"/>
  <c r="AQ999" i="1"/>
  <c r="AQ1041" i="1"/>
  <c r="AQ933" i="1"/>
  <c r="AQ985" i="1"/>
  <c r="AQ1000" i="1"/>
  <c r="AQ906" i="1"/>
  <c r="AQ740" i="1"/>
  <c r="AQ851" i="1"/>
  <c r="AQ855" i="1"/>
  <c r="AQ589" i="1"/>
  <c r="AQ924" i="1"/>
  <c r="AQ1007" i="1"/>
  <c r="AQ941" i="1"/>
  <c r="AQ987" i="1"/>
  <c r="AQ649" i="1"/>
  <c r="AQ615" i="1"/>
  <c r="AQ459" i="1"/>
  <c r="AQ488" i="1"/>
  <c r="AQ792" i="1"/>
  <c r="AQ475" i="1"/>
  <c r="AQ861" i="1"/>
  <c r="AQ460" i="1"/>
  <c r="AQ526" i="1"/>
  <c r="AQ142" i="1"/>
  <c r="AQ386" i="1"/>
  <c r="AQ517" i="1"/>
  <c r="AQ250" i="1"/>
  <c r="AQ550" i="1"/>
  <c r="AQ273" i="1"/>
  <c r="AQ66" i="1"/>
  <c r="AQ64" i="1"/>
  <c r="AQ107" i="1"/>
  <c r="AQ231" i="1"/>
  <c r="AQ652" i="1"/>
  <c r="AQ67" i="1"/>
  <c r="AQ21" i="1"/>
  <c r="AQ113" i="1"/>
  <c r="AQ135" i="1"/>
  <c r="AQ96" i="1"/>
  <c r="AQ1005" i="1"/>
  <c r="AQ939" i="1"/>
  <c r="AQ606" i="1"/>
  <c r="AQ808" i="1"/>
  <c r="AQ691" i="1"/>
  <c r="AQ669" i="1"/>
  <c r="AQ490" i="1"/>
  <c r="AQ318" i="1"/>
  <c r="AQ586" i="1"/>
  <c r="AQ830" i="1"/>
  <c r="AQ778" i="1"/>
  <c r="AQ511" i="1"/>
  <c r="AQ888" i="1"/>
  <c r="AQ145" i="1"/>
  <c r="AQ108" i="1"/>
  <c r="AQ305" i="1"/>
  <c r="AQ146" i="1"/>
  <c r="AQ249" i="1"/>
  <c r="AQ181" i="1"/>
  <c r="AQ150" i="1"/>
  <c r="AQ934" i="1"/>
  <c r="AQ1018" i="1"/>
  <c r="AQ741" i="1"/>
  <c r="AQ660" i="1"/>
  <c r="AQ826" i="1"/>
  <c r="AQ501" i="1"/>
  <c r="AQ596" i="1"/>
  <c r="AQ782" i="1"/>
  <c r="AQ522" i="1"/>
  <c r="AQ742" i="1"/>
  <c r="AQ846" i="1"/>
  <c r="AQ503" i="1"/>
  <c r="AQ333" i="1"/>
  <c r="AQ465" i="1"/>
  <c r="AQ105" i="1"/>
  <c r="AQ245" i="1"/>
  <c r="AQ195" i="1"/>
  <c r="AQ42" i="1"/>
  <c r="AQ827" i="1"/>
  <c r="AQ158" i="1"/>
  <c r="AQ387" i="1"/>
  <c r="AQ385" i="1"/>
  <c r="AQ280" i="1"/>
  <c r="AQ302" i="1"/>
  <c r="AQ458" i="1"/>
  <c r="AQ187" i="1"/>
  <c r="AQ1016" i="1"/>
  <c r="AQ950" i="1"/>
  <c r="AQ1013" i="1"/>
  <c r="AQ457" i="1"/>
  <c r="AQ849" i="1"/>
  <c r="AQ889" i="1"/>
  <c r="AQ693" i="1"/>
  <c r="AQ70" i="1"/>
  <c r="AQ101" i="1"/>
  <c r="AQ449" i="1"/>
  <c r="AQ514" i="1"/>
  <c r="AQ771" i="1"/>
  <c r="AQ656" i="1"/>
  <c r="AQ388" i="1"/>
  <c r="AQ314" i="1"/>
  <c r="AQ1071" i="1"/>
  <c r="AQ1147" i="1"/>
  <c r="AQ1101" i="1"/>
  <c r="AQ1125" i="1"/>
  <c r="AQ1081" i="1"/>
  <c r="AQ1113" i="1"/>
  <c r="AQ1116" i="1"/>
  <c r="AQ1064" i="1"/>
  <c r="AQ1133" i="1"/>
  <c r="AQ1127" i="1"/>
  <c r="AQ1144" i="1"/>
  <c r="AQ1124" i="1"/>
  <c r="AQ1118" i="1"/>
  <c r="AQ1066" i="1"/>
  <c r="AQ1149" i="1"/>
  <c r="AQ1146" i="1"/>
  <c r="AQ1126" i="1"/>
  <c r="AQ1112" i="1"/>
  <c r="AQ930" i="1"/>
  <c r="AQ1014" i="1"/>
  <c r="AQ897" i="1"/>
  <c r="AQ945" i="1"/>
  <c r="AQ1010" i="1"/>
  <c r="AQ951" i="1"/>
  <c r="AQ723" i="1"/>
  <c r="AQ845" i="1"/>
  <c r="AQ843" i="1"/>
  <c r="AQ427" i="1"/>
  <c r="AQ797" i="1"/>
  <c r="AQ788" i="1"/>
  <c r="AQ751" i="1"/>
  <c r="AQ477" i="1"/>
  <c r="AQ814" i="1"/>
  <c r="AQ641" i="1"/>
  <c r="AQ828" i="1"/>
  <c r="AQ256" i="1"/>
  <c r="AQ713" i="1"/>
  <c r="AQ764" i="1"/>
  <c r="AQ571" i="1"/>
  <c r="AQ479" i="1"/>
  <c r="AQ373" i="1"/>
  <c r="AQ161" i="1"/>
  <c r="AQ326" i="1"/>
  <c r="AQ590" i="1"/>
  <c r="AQ138" i="1"/>
  <c r="AQ355" i="1"/>
  <c r="AQ180" i="1"/>
  <c r="AQ175" i="1"/>
  <c r="AQ209" i="1"/>
  <c r="AQ24" i="1"/>
  <c r="AQ331" i="1"/>
  <c r="AQ295" i="1"/>
  <c r="AQ156" i="1"/>
  <c r="AQ106" i="1"/>
  <c r="AQ153" i="1"/>
  <c r="AQ537" i="1"/>
  <c r="AQ143" i="1"/>
  <c r="AQ26" i="1"/>
  <c r="AQ747" i="1"/>
  <c r="AQ841" i="1"/>
  <c r="AQ396" i="1"/>
  <c r="AQ408" i="1"/>
  <c r="AQ214" i="1"/>
  <c r="AQ61" i="1"/>
  <c r="AQ279" i="1"/>
  <c r="AQ349" i="1"/>
  <c r="AQ484" i="1"/>
  <c r="AQ22" i="1"/>
  <c r="AQ395" i="1"/>
  <c r="AQ324" i="1"/>
  <c r="AQ329" i="1"/>
  <c r="AQ753" i="1"/>
  <c r="AQ927" i="1"/>
  <c r="AQ966" i="1"/>
  <c r="AQ895" i="1"/>
  <c r="AQ943" i="1"/>
  <c r="AQ1008" i="1"/>
  <c r="AQ960" i="1"/>
  <c r="AQ816" i="1"/>
  <c r="AQ870" i="1"/>
  <c r="AQ864" i="1"/>
  <c r="AQ625" i="1"/>
  <c r="AQ942" i="1"/>
  <c r="AQ1028" i="1"/>
  <c r="AQ965" i="1"/>
  <c r="AQ815" i="1"/>
  <c r="AQ635" i="1"/>
  <c r="AQ754" i="1"/>
  <c r="AQ891" i="1"/>
  <c r="AQ712" i="1"/>
  <c r="AQ820" i="1"/>
  <c r="AQ856" i="1"/>
  <c r="AQ344" i="1"/>
  <c r="AQ365" i="1"/>
  <c r="AQ257" i="1"/>
  <c r="AQ18" i="1"/>
  <c r="AQ48" i="1"/>
  <c r="AQ382" i="1"/>
  <c r="AQ407" i="1"/>
  <c r="AQ185" i="1"/>
  <c r="AQ85" i="1"/>
  <c r="AQ201" i="1"/>
  <c r="AQ248" i="1"/>
  <c r="AQ809" i="1"/>
  <c r="AQ470" i="1"/>
  <c r="AQ366" i="1"/>
  <c r="AQ16" i="1"/>
  <c r="AQ325" i="1"/>
  <c r="AQ417" i="1"/>
  <c r="AQ43" i="1"/>
  <c r="AQ940" i="1"/>
  <c r="AQ1026" i="1"/>
  <c r="AQ963" i="1"/>
  <c r="AQ1033" i="1"/>
  <c r="AQ810" i="1"/>
  <c r="AQ643" i="1"/>
  <c r="AQ6" i="1"/>
  <c r="AQ765" i="1"/>
  <c r="AQ749" i="1"/>
  <c r="AQ567" i="1"/>
  <c r="AQ474" i="1"/>
  <c r="AQ624" i="1"/>
  <c r="AQ736" i="1"/>
  <c r="AQ698" i="1"/>
  <c r="AQ883" i="1"/>
  <c r="AQ602" i="1"/>
  <c r="AQ801" i="1"/>
  <c r="AQ780" i="1"/>
  <c r="AQ515" i="1"/>
  <c r="AQ68" i="1"/>
  <c r="AQ71" i="1"/>
  <c r="AQ58" i="1"/>
  <c r="AQ451" i="1"/>
  <c r="AQ434" i="1"/>
  <c r="AQ103" i="1"/>
  <c r="AQ55" i="1"/>
  <c r="AQ409" i="1"/>
  <c r="AQ487" i="1"/>
  <c r="AQ992" i="1"/>
  <c r="AQ931" i="1"/>
  <c r="AQ908" i="1"/>
  <c r="AQ714" i="1"/>
  <c r="AQ563" i="1"/>
  <c r="AQ822" i="1"/>
  <c r="AQ852" i="1"/>
  <c r="AQ789" i="1"/>
  <c r="AQ790" i="1"/>
  <c r="AQ383" i="1"/>
  <c r="AQ78" i="1"/>
  <c r="AQ40" i="1"/>
  <c r="AQ432" i="1"/>
  <c r="AQ190" i="1"/>
  <c r="AQ379" i="1"/>
  <c r="AQ133" i="1"/>
  <c r="AQ204" i="1"/>
  <c r="AQ323" i="1"/>
  <c r="AQ367" i="1"/>
  <c r="AQ612" i="1"/>
  <c r="AQ14" i="1"/>
  <c r="AQ509" i="1"/>
  <c r="AQ230" i="1"/>
  <c r="AQ463" i="1"/>
  <c r="AQ77" i="1"/>
  <c r="AQ281" i="1"/>
  <c r="AQ448" i="1"/>
  <c r="AQ267" i="1"/>
  <c r="AQ620" i="1"/>
  <c r="AQ446" i="1"/>
  <c r="AQ990" i="1"/>
  <c r="AQ928" i="1"/>
  <c r="AQ912" i="1"/>
  <c r="AQ757" i="1"/>
  <c r="AQ569" i="1"/>
  <c r="AQ648" i="1"/>
  <c r="AQ512" i="1"/>
  <c r="AQ705" i="1"/>
  <c r="AQ486" i="1"/>
  <c r="AQ710" i="1"/>
  <c r="AQ98" i="1"/>
  <c r="AQ232" i="1"/>
  <c r="AQ17" i="1"/>
  <c r="AQ37" i="1"/>
  <c r="AQ196" i="1"/>
  <c r="AQ813" i="1"/>
  <c r="AQ868" i="1"/>
  <c r="AQ572" i="1"/>
  <c r="AQ873" i="1"/>
  <c r="AQ835" i="1"/>
  <c r="AQ853" i="1"/>
  <c r="AQ618" i="1"/>
  <c r="AQ453" i="1"/>
  <c r="AQ114" i="1"/>
  <c r="AQ341" i="1"/>
  <c r="AQ603" i="1"/>
  <c r="AQ239" i="1"/>
  <c r="AQ56" i="1"/>
  <c r="AQ1075" i="1"/>
  <c r="AQ1103" i="1"/>
  <c r="AQ1057" i="1"/>
  <c r="AQ1093" i="1"/>
  <c r="AQ1145" i="1"/>
  <c r="AQ1110" i="1"/>
  <c r="AQ1157" i="1"/>
  <c r="AQ1140" i="1"/>
  <c r="AQ1120" i="1"/>
  <c r="AQ1114" i="1"/>
  <c r="AQ1094" i="1"/>
  <c r="AQ1062" i="1"/>
  <c r="AQ1130" i="1"/>
  <c r="AQ1086" i="1"/>
  <c r="AQ919" i="1"/>
  <c r="AQ1003" i="1"/>
  <c r="AQ937" i="1"/>
  <c r="AQ989" i="1"/>
  <c r="AQ977" i="1"/>
  <c r="AQ799" i="1"/>
  <c r="AQ760" i="1"/>
  <c r="AQ709" i="1"/>
  <c r="AQ480" i="1"/>
  <c r="AQ262" i="1"/>
  <c r="AQ688" i="1"/>
  <c r="AQ774" i="1"/>
  <c r="AQ761" i="1"/>
  <c r="AQ557" i="1"/>
  <c r="AQ614" i="1"/>
  <c r="AQ722" i="1"/>
  <c r="AQ758" i="1"/>
  <c r="AQ717" i="1"/>
  <c r="AQ800" i="1"/>
  <c r="AQ675" i="1"/>
  <c r="AQ654" i="1"/>
  <c r="AQ608" i="1"/>
  <c r="AQ559" i="1"/>
  <c r="AQ313" i="1"/>
  <c r="AQ531" i="1"/>
  <c r="AQ173" i="1"/>
  <c r="AQ31" i="1"/>
  <c r="AQ9" i="1"/>
  <c r="AQ236" i="1"/>
  <c r="AQ296" i="1"/>
  <c r="AQ627" i="1"/>
  <c r="AQ431" i="1"/>
  <c r="AQ29" i="1"/>
  <c r="AQ555" i="1"/>
  <c r="AQ162" i="1"/>
  <c r="AQ370" i="1"/>
  <c r="AQ347" i="1"/>
  <c r="AQ539" i="1"/>
  <c r="AQ271" i="1"/>
  <c r="AQ481" i="1"/>
  <c r="AQ62" i="1"/>
  <c r="AQ212" i="1"/>
  <c r="AQ493" i="1"/>
  <c r="AQ35" i="1"/>
  <c r="AQ28" i="1"/>
  <c r="AQ732" i="1"/>
  <c r="AQ762" i="1"/>
  <c r="AQ321" i="1"/>
  <c r="AQ433" i="1"/>
  <c r="AQ308" i="1"/>
  <c r="AQ238" i="1"/>
  <c r="AQ377" i="1"/>
  <c r="AQ247" i="1"/>
  <c r="AQ437" i="1"/>
  <c r="AQ27" i="1"/>
  <c r="AQ152" i="1"/>
  <c r="AQ228" i="1"/>
  <c r="AQ188" i="1"/>
  <c r="AQ921" i="1"/>
  <c r="AQ936" i="1"/>
  <c r="AQ974" i="1"/>
  <c r="AQ1022" i="1"/>
  <c r="AQ909" i="1"/>
  <c r="AQ1021" i="1"/>
  <c r="AQ1023" i="1"/>
  <c r="AQ1011" i="1"/>
  <c r="AQ785" i="1"/>
  <c r="AQ642" i="1"/>
  <c r="AQ794" i="1"/>
  <c r="AQ471" i="1"/>
  <c r="AQ5" i="1"/>
  <c r="AQ962" i="1"/>
  <c r="AQ995" i="1"/>
  <c r="AQ1035" i="1"/>
  <c r="AQ807" i="1"/>
  <c r="AQ739" i="1"/>
  <c r="AQ793" i="1"/>
  <c r="AQ776" i="1"/>
  <c r="AQ772" i="1"/>
  <c r="AQ519" i="1"/>
  <c r="AQ610" i="1"/>
  <c r="AQ307" i="1"/>
  <c r="AQ309" i="1"/>
  <c r="AQ141" i="1"/>
  <c r="AQ80" i="1"/>
  <c r="AQ404" i="1"/>
  <c r="AQ350" i="1"/>
  <c r="AQ536" i="1"/>
  <c r="AQ442" i="1"/>
  <c r="AQ136" i="1"/>
  <c r="AQ403" i="1"/>
  <c r="AQ694" i="1"/>
  <c r="AQ601" i="1"/>
  <c r="AQ128" i="1"/>
  <c r="AQ496" i="1"/>
  <c r="AQ390" i="1"/>
  <c r="AQ155" i="1"/>
  <c r="AQ157" i="1"/>
  <c r="AQ45" i="1"/>
  <c r="AQ959" i="1"/>
  <c r="AQ993" i="1"/>
  <c r="AQ926" i="1"/>
  <c r="AQ657" i="1"/>
  <c r="AQ875" i="1"/>
  <c r="AQ795" i="1"/>
  <c r="AQ680" i="1"/>
  <c r="AQ521" i="1"/>
  <c r="AQ811" i="1"/>
  <c r="AQ872" i="1"/>
  <c r="AQ411" i="1"/>
  <c r="AQ839" i="1"/>
  <c r="AQ311" i="1"/>
  <c r="AQ270" i="1"/>
  <c r="AQ351" i="1"/>
  <c r="AQ356" i="1"/>
  <c r="AQ443" i="1"/>
  <c r="AQ415" i="1"/>
  <c r="AQ505" i="1"/>
  <c r="AQ898" i="1"/>
  <c r="AQ902" i="1"/>
  <c r="AQ1019" i="1"/>
  <c r="AQ819" i="1"/>
  <c r="AQ818" i="1"/>
  <c r="AQ7" i="1"/>
  <c r="AQ685" i="1"/>
  <c r="AQ462" i="1"/>
  <c r="AQ842" i="1"/>
  <c r="AQ591" i="1"/>
  <c r="AQ122" i="1"/>
  <c r="AQ489" i="1"/>
  <c r="AQ255" i="1"/>
  <c r="AQ508" i="1"/>
  <c r="AQ338" i="1"/>
  <c r="AQ289" i="1"/>
  <c r="AQ444" i="1"/>
  <c r="AQ193" i="1"/>
  <c r="AQ104" i="1"/>
  <c r="AQ72" i="1"/>
  <c r="AQ701" i="1"/>
  <c r="AQ310" i="1"/>
  <c r="AQ12" i="1"/>
  <c r="AQ616" i="1"/>
  <c r="AQ530" i="1"/>
  <c r="AQ299" i="1"/>
  <c r="AQ118" i="1"/>
  <c r="AQ997" i="1"/>
  <c r="AQ869" i="1"/>
  <c r="AQ738" i="1"/>
  <c r="AQ863" i="1"/>
  <c r="AQ498" i="1"/>
  <c r="AQ786" i="1"/>
  <c r="AQ673" i="1"/>
  <c r="AQ664" i="1"/>
  <c r="AQ588" i="1"/>
  <c r="AQ254" i="1"/>
  <c r="AQ192" i="1"/>
  <c r="AQ265" i="1"/>
  <c r="AQ229" i="1"/>
  <c r="AQ832" i="1"/>
  <c r="AQ770" i="1"/>
  <c r="AQ631" i="1"/>
  <c r="AQ668" i="1"/>
  <c r="AQ756" i="1"/>
  <c r="AQ725" i="1"/>
  <c r="AQ59" i="1"/>
  <c r="AQ242" i="1"/>
  <c r="AQ183" i="1"/>
  <c r="AQ327" i="1"/>
  <c r="AQ619" i="1"/>
  <c r="AQ233" i="1"/>
  <c r="AQ226" i="1"/>
  <c r="AQ364" i="1"/>
  <c r="AQ263" i="1"/>
  <c r="AQ605" i="1"/>
  <c r="AQ565" i="1"/>
  <c r="AQ455" i="1"/>
  <c r="AQ11" i="1"/>
  <c r="AQ553" i="1"/>
  <c r="AQ15" i="1"/>
  <c r="AG1136" i="1"/>
  <c r="AG1137" i="1"/>
  <c r="A1139" i="1"/>
  <c r="AG1138" i="1"/>
  <c r="A1140" i="1"/>
  <c r="D1140" i="1"/>
  <c r="AI1140" i="1" l="1"/>
  <c r="AJ1139" i="1"/>
  <c r="D2" i="2"/>
  <c r="AH1140" i="1"/>
  <c r="AG1140" i="1"/>
  <c r="AI1126" i="1"/>
  <c r="AI1135" i="1"/>
  <c r="AI1136" i="1" s="1"/>
  <c r="A1141" i="1"/>
  <c r="A1142" i="1" s="1"/>
  <c r="AI1127" i="1"/>
  <c r="D1142" i="1"/>
  <c r="AI1142" i="1" l="1"/>
  <c r="AJ1141" i="1"/>
  <c r="AH1142" i="1"/>
  <c r="A1143" i="1"/>
  <c r="AI1128" i="1"/>
  <c r="A1144" i="1"/>
  <c r="A1145" i="1"/>
  <c r="A1146" i="1" s="1"/>
  <c r="A1147" i="1" s="1"/>
  <c r="D1145" i="1"/>
  <c r="D1146" i="1"/>
  <c r="A1148" i="1"/>
  <c r="A1149" i="1" s="1"/>
  <c r="D1149" i="1"/>
  <c r="AG1142" i="1"/>
  <c r="AI1137" i="1"/>
  <c r="AH1145" i="1"/>
  <c r="AH1147" i="1"/>
  <c r="D1148" i="1"/>
  <c r="A1150" i="1"/>
  <c r="AH1150" i="1"/>
  <c r="AH1149" i="1"/>
  <c r="AH1148" i="1"/>
  <c r="D1147" i="1"/>
  <c r="AH1146" i="1"/>
  <c r="AH1144" i="1"/>
  <c r="D1144" i="1"/>
  <c r="D1150" i="1"/>
  <c r="A1151" i="1"/>
  <c r="AH1151" i="1"/>
  <c r="D1151" i="1"/>
  <c r="AJ1151" i="1" l="1"/>
  <c r="B1151" i="1" s="1"/>
  <c r="C1151" i="1" s="1"/>
  <c r="AJ1150" i="1"/>
  <c r="AJ1149" i="1"/>
  <c r="AJ1148" i="1"/>
  <c r="AJ1147" i="1"/>
  <c r="AJ1146" i="1"/>
  <c r="AK1145" i="1"/>
  <c r="AK1146" i="1" s="1"/>
  <c r="AK1147" i="1" s="1"/>
  <c r="AK1148" i="1" s="1"/>
  <c r="AK1149" i="1" s="1"/>
  <c r="AK1150" i="1" s="1"/>
  <c r="AK1151" i="1" s="1"/>
  <c r="AK1152" i="1" s="1"/>
  <c r="AJ1145" i="1"/>
  <c r="AI1144" i="1"/>
  <c r="AJ1143" i="1"/>
  <c r="AI1129" i="1"/>
  <c r="AG1146" i="1"/>
  <c r="AG1149" i="1"/>
  <c r="AI1138" i="1"/>
  <c r="AG1145" i="1"/>
  <c r="AG1147" i="1"/>
  <c r="AI1130" i="1"/>
  <c r="A1152" i="1"/>
  <c r="AI1145" i="1"/>
  <c r="AG1148" i="1"/>
  <c r="AG1144" i="1"/>
  <c r="AG1151" i="1"/>
  <c r="AG1150" i="1"/>
  <c r="AJ1152" i="1" l="1"/>
  <c r="A1153" i="1"/>
  <c r="A1154" i="1"/>
  <c r="AI1146" i="1"/>
  <c r="D1153" i="1"/>
  <c r="AH1153" i="1"/>
  <c r="AJ1154" i="1" l="1"/>
  <c r="B1154" i="1" s="1"/>
  <c r="C1154" i="1" s="1"/>
  <c r="AI1153" i="1"/>
  <c r="AI1147" i="1"/>
  <c r="AG1153" i="1"/>
  <c r="A1155" i="1"/>
  <c r="D1155" i="1"/>
  <c r="AH1155" i="1"/>
  <c r="A1156" i="1"/>
  <c r="AH1156" i="1"/>
  <c r="D1156" i="1"/>
  <c r="AK1156" i="1" l="1"/>
  <c r="AJ1156" i="1"/>
  <c r="AI1155" i="1"/>
  <c r="AI1148" i="1"/>
  <c r="AG1156" i="1"/>
  <c r="A1157" i="1"/>
  <c r="A1158" i="1"/>
  <c r="AH1158" i="1"/>
  <c r="AI1156" i="1"/>
  <c r="AG1155" i="1"/>
  <c r="AH1157" i="1"/>
  <c r="D1157" i="1"/>
  <c r="D1158" i="1"/>
  <c r="AJ1158" i="1" l="1"/>
  <c r="AJ1157" i="1"/>
  <c r="B1157" i="1" s="1"/>
  <c r="C1157" i="1" s="1"/>
  <c r="AK1157" i="1"/>
  <c r="AK1158" i="1" s="1"/>
  <c r="AI1149" i="1"/>
  <c r="A1159" i="1"/>
  <c r="AH1159" i="1"/>
  <c r="AG1157" i="1"/>
  <c r="A1160" i="1"/>
  <c r="D1159" i="1"/>
  <c r="AI1157" i="1"/>
  <c r="AG1158" i="1"/>
  <c r="AH1160" i="1"/>
  <c r="AJ1160" i="1" l="1"/>
  <c r="AJ1159" i="1"/>
  <c r="B1159" i="1" s="1"/>
  <c r="C1159" i="1" s="1"/>
  <c r="AK1159" i="1"/>
  <c r="AK1160" i="1" s="1"/>
  <c r="D1160" i="1"/>
  <c r="AI1150" i="1"/>
  <c r="AI1158" i="1"/>
  <c r="AG1159" i="1"/>
  <c r="AI1159" i="1"/>
  <c r="A1161" i="1"/>
  <c r="D1161" i="1"/>
  <c r="A1162" i="1"/>
  <c r="AH1161" i="1"/>
  <c r="D1162" i="1"/>
  <c r="AH1162" i="1"/>
  <c r="AJ1162" i="1" l="1"/>
  <c r="B1162" i="1" s="1"/>
  <c r="C1162" i="1" s="1"/>
  <c r="AJ1161" i="1"/>
  <c r="AK1161" i="1"/>
  <c r="AK1162" i="1" s="1"/>
  <c r="AI1151" i="1"/>
  <c r="AG1162" i="1"/>
  <c r="A1163" i="1"/>
  <c r="A1164" i="1"/>
  <c r="D1164" i="1"/>
  <c r="AH1164" i="1"/>
  <c r="AG1160" i="1"/>
  <c r="AI1160" i="1"/>
  <c r="AI1161" i="1" s="1"/>
  <c r="AG1161" i="1"/>
  <c r="AI1164" i="1" l="1"/>
  <c r="AJ1163" i="1"/>
  <c r="AI1162" i="1"/>
  <c r="A1165" i="1"/>
  <c r="D1165" i="1" s="1"/>
  <c r="AG1164" i="1"/>
  <c r="A1166" i="1"/>
  <c r="AH1165" i="1"/>
  <c r="AH1166" i="1"/>
  <c r="AJ1166" i="1" l="1"/>
  <c r="AK1165" i="1"/>
  <c r="AK1166" i="1" s="1"/>
  <c r="AJ1165" i="1"/>
  <c r="D1166" i="1"/>
  <c r="A1167" i="1"/>
  <c r="AH1167" i="1"/>
  <c r="AG1165" i="1"/>
  <c r="A1168" i="1"/>
  <c r="D1167" i="1"/>
  <c r="AI1165" i="1"/>
  <c r="D1168" i="1"/>
  <c r="AJ1168" i="1" l="1"/>
  <c r="AK1167" i="1"/>
  <c r="AJ1167" i="1"/>
  <c r="AH1168" i="1"/>
  <c r="AI1166" i="1"/>
  <c r="AG1168" i="1"/>
  <c r="A1169" i="1"/>
  <c r="A1170" i="1"/>
  <c r="D1170" i="1"/>
  <c r="AH1170" i="1"/>
  <c r="AG1166" i="1"/>
  <c r="AG1167" i="1"/>
  <c r="AI1167" i="1"/>
  <c r="AH1169" i="1"/>
  <c r="D1169" i="1"/>
  <c r="A1171" i="1"/>
  <c r="D1171" i="1"/>
  <c r="A1172" i="1"/>
  <c r="A1173" i="1" s="1"/>
  <c r="AH1172" i="1"/>
  <c r="A1174" i="1"/>
  <c r="A1175" i="1" s="1"/>
  <c r="AH1174" i="1"/>
  <c r="D1175" i="1"/>
  <c r="A1176" i="1"/>
  <c r="A1177" i="1" s="1"/>
  <c r="AH1177" i="1"/>
  <c r="A1178" i="1"/>
  <c r="A1179" i="1" s="1"/>
  <c r="D1179" i="1"/>
  <c r="A1180" i="1"/>
  <c r="A1181" i="1" s="1"/>
  <c r="A1182" i="1" s="1"/>
  <c r="A1183" i="1" s="1"/>
  <c r="A1184" i="1" s="1"/>
  <c r="A1185" i="1" s="1"/>
  <c r="A1186" i="1" s="1"/>
  <c r="A1187" i="1" s="1"/>
  <c r="AH1181" i="1"/>
  <c r="D1182" i="1"/>
  <c r="D1185" i="1"/>
  <c r="A1188" i="1"/>
  <c r="D1187" i="1"/>
  <c r="D1184" i="1"/>
  <c r="D1180" i="1"/>
  <c r="AH1187" i="1"/>
  <c r="AH1185" i="1"/>
  <c r="AH1184" i="1"/>
  <c r="AH1182" i="1"/>
  <c r="D1181" i="1"/>
  <c r="AH1180" i="1"/>
  <c r="AH1179" i="1"/>
  <c r="D1177" i="1"/>
  <c r="AH1175" i="1"/>
  <c r="D1174" i="1"/>
  <c r="D1172" i="1"/>
  <c r="AH1171" i="1"/>
  <c r="AK1168" i="1" l="1"/>
  <c r="AJ1188" i="1"/>
  <c r="AI1187" i="1"/>
  <c r="AJ1015" i="1"/>
  <c r="B1015" i="1" s="1"/>
  <c r="C1015" i="1" s="1"/>
  <c r="AJ370" i="1"/>
  <c r="B370" i="1" s="1"/>
  <c r="C370" i="1" s="1"/>
  <c r="AJ361" i="1"/>
  <c r="B361" i="1" s="1"/>
  <c r="C361" i="1" s="1"/>
  <c r="L2" i="2"/>
  <c r="AJ721" i="1"/>
  <c r="B721" i="1" s="1"/>
  <c r="C721" i="1" s="1"/>
  <c r="AJ585" i="1"/>
  <c r="B585" i="1" s="1"/>
  <c r="C585" i="1" s="1"/>
  <c r="AJ687" i="1"/>
  <c r="B687" i="1" s="1"/>
  <c r="C687" i="1" s="1"/>
  <c r="AJ610" i="1"/>
  <c r="B610" i="1" s="1"/>
  <c r="C610" i="1" s="1"/>
  <c r="AJ84" i="1"/>
  <c r="B84" i="1" s="1"/>
  <c r="C84" i="1" s="1"/>
  <c r="AJ98" i="1"/>
  <c r="B98" i="1" s="1"/>
  <c r="C98" i="1" s="1"/>
  <c r="AJ349" i="1"/>
  <c r="B349" i="1" s="1"/>
  <c r="C349" i="1" s="1"/>
  <c r="AJ1054" i="1"/>
  <c r="B1054" i="1" s="1"/>
  <c r="C1054" i="1" s="1"/>
  <c r="AJ395" i="1"/>
  <c r="B395" i="1" s="1"/>
  <c r="C395" i="1" s="1"/>
  <c r="AJ698" i="1"/>
  <c r="B698" i="1" s="1"/>
  <c r="C698" i="1" s="1"/>
  <c r="AJ52" i="1"/>
  <c r="B52" i="1" s="1"/>
  <c r="C52" i="1" s="1"/>
  <c r="AJ437" i="1"/>
  <c r="B437" i="1" s="1"/>
  <c r="C437" i="1" s="1"/>
  <c r="AJ774" i="1"/>
  <c r="B774" i="1" s="1"/>
  <c r="C774" i="1" s="1"/>
  <c r="AJ47" i="1"/>
  <c r="B47" i="1" s="1"/>
  <c r="C47" i="1" s="1"/>
  <c r="AJ719" i="1"/>
  <c r="B719" i="1" s="1"/>
  <c r="C719" i="1" s="1"/>
  <c r="AJ423" i="1"/>
  <c r="B423" i="1" s="1"/>
  <c r="C423" i="1" s="1"/>
  <c r="AJ131" i="1"/>
  <c r="B131" i="1" s="1"/>
  <c r="C131" i="1" s="1"/>
  <c r="AJ707" i="1"/>
  <c r="B707" i="1" s="1"/>
  <c r="C707" i="1" s="1"/>
  <c r="AJ1083" i="1"/>
  <c r="B1083" i="1" s="1"/>
  <c r="C1083" i="1" s="1"/>
  <c r="AJ1091" i="1"/>
  <c r="B1091" i="1" s="1"/>
  <c r="C1091" i="1" s="1"/>
  <c r="AJ88" i="1"/>
  <c r="B88" i="1" s="1"/>
  <c r="C88" i="1" s="1"/>
  <c r="AJ877" i="1"/>
  <c r="B877" i="1" s="1"/>
  <c r="C877" i="1" s="1"/>
  <c r="AJ924" i="1"/>
  <c r="B924" i="1" s="1"/>
  <c r="C924" i="1" s="1"/>
  <c r="AJ519" i="1"/>
  <c r="B519" i="1" s="1"/>
  <c r="C519" i="1" s="1"/>
  <c r="AJ138" i="1"/>
  <c r="B138" i="1" s="1"/>
  <c r="C138" i="1" s="1"/>
  <c r="AJ1046" i="1"/>
  <c r="B1046" i="1" s="1"/>
  <c r="C1046" i="1" s="1"/>
  <c r="AJ425" i="1"/>
  <c r="B425" i="1" s="1"/>
  <c r="C425" i="1" s="1"/>
  <c r="AJ559" i="1"/>
  <c r="B559" i="1" s="1"/>
  <c r="C559" i="1" s="1"/>
  <c r="AJ14" i="1"/>
  <c r="B14" i="1" s="1"/>
  <c r="C14" i="1" s="1"/>
  <c r="AJ295" i="1"/>
  <c r="B295" i="1" s="1"/>
  <c r="C295" i="1" s="1"/>
  <c r="AJ546" i="1"/>
  <c r="B546" i="1" s="1"/>
  <c r="C546" i="1" s="1"/>
  <c r="AJ1098" i="1"/>
  <c r="B1098" i="1" s="1"/>
  <c r="C1098" i="1" s="1"/>
  <c r="AJ236" i="1"/>
  <c r="B236" i="1" s="1"/>
  <c r="C236" i="1" s="1"/>
  <c r="AJ903" i="1"/>
  <c r="B903" i="1" s="1"/>
  <c r="C903" i="1" s="1"/>
  <c r="AJ206" i="1"/>
  <c r="B206" i="1" s="1"/>
  <c r="C206" i="1" s="1"/>
  <c r="AJ976" i="1"/>
  <c r="B976" i="1" s="1"/>
  <c r="C976" i="1" s="1"/>
  <c r="AJ441" i="1"/>
  <c r="B441" i="1" s="1"/>
  <c r="C441" i="1" s="1"/>
  <c r="AJ845" i="1"/>
  <c r="B845" i="1" s="1"/>
  <c r="C845" i="1" s="1"/>
  <c r="AJ353" i="1"/>
  <c r="B353" i="1" s="1"/>
  <c r="C353" i="1" s="1"/>
  <c r="AJ190" i="1"/>
  <c r="B190" i="1" s="1"/>
  <c r="C190" i="1" s="1"/>
  <c r="AJ958" i="1"/>
  <c r="B958" i="1" s="1"/>
  <c r="C958" i="1" s="1"/>
  <c r="AJ427" i="1"/>
  <c r="B427" i="1" s="1"/>
  <c r="C427" i="1" s="1"/>
  <c r="AJ180" i="1"/>
  <c r="B180" i="1" s="1"/>
  <c r="C180" i="1" s="1"/>
  <c r="AJ806" i="1"/>
  <c r="B806" i="1" s="1"/>
  <c r="C806" i="1" s="1"/>
  <c r="AJ799" i="1"/>
  <c r="B799" i="1" s="1"/>
  <c r="C799" i="1" s="1"/>
  <c r="AJ304" i="1"/>
  <c r="B304" i="1" s="1"/>
  <c r="C304" i="1" s="1"/>
  <c r="AJ393" i="1"/>
  <c r="B393" i="1" s="1"/>
  <c r="C393" i="1" s="1"/>
  <c r="AJ541" i="1"/>
  <c r="B541" i="1" s="1"/>
  <c r="C541" i="1" s="1"/>
  <c r="AJ58" i="1"/>
  <c r="B58" i="1" s="1"/>
  <c r="C58" i="1" s="1"/>
  <c r="AJ421" i="1"/>
  <c r="B421" i="1" s="1"/>
  <c r="C421" i="1" s="1"/>
  <c r="AJ574" i="1"/>
  <c r="B574" i="1" s="1"/>
  <c r="C574" i="1" s="1"/>
  <c r="AJ344" i="1"/>
  <c r="B344" i="1" s="1"/>
  <c r="C344" i="1" s="1"/>
  <c r="AJ288" i="1"/>
  <c r="B288" i="1" s="1"/>
  <c r="C288" i="1" s="1"/>
  <c r="AJ1132" i="1"/>
  <c r="B1132" i="1" s="1"/>
  <c r="C1132" i="1" s="1"/>
  <c r="AJ1105" i="1"/>
  <c r="B1105" i="1" s="1"/>
  <c r="C1105" i="1" s="1"/>
  <c r="AJ429" i="1"/>
  <c r="B429" i="1" s="1"/>
  <c r="C429" i="1" s="1"/>
  <c r="AJ500" i="1"/>
  <c r="B500" i="1" s="1"/>
  <c r="C500" i="1" s="1"/>
  <c r="AJ307" i="1"/>
  <c r="B307" i="1" s="1"/>
  <c r="C307" i="1" s="1"/>
  <c r="AJ548" i="1"/>
  <c r="B548" i="1" s="1"/>
  <c r="C548" i="1" s="1"/>
  <c r="AJ126" i="1"/>
  <c r="B126" i="1" s="1"/>
  <c r="C126" i="1" s="1"/>
  <c r="AJ744" i="1"/>
  <c r="B744" i="1" s="1"/>
  <c r="C744" i="1" s="1"/>
  <c r="AJ323" i="1"/>
  <c r="B323" i="1" s="1"/>
  <c r="C323" i="1" s="1"/>
  <c r="AJ753" i="1"/>
  <c r="B753" i="1" s="1"/>
  <c r="C753" i="1" s="1"/>
  <c r="AJ717" i="1"/>
  <c r="B717" i="1" s="1"/>
  <c r="C717" i="1" s="1"/>
  <c r="AJ530" i="1"/>
  <c r="B530" i="1" s="1"/>
  <c r="C530" i="1" s="1"/>
  <c r="AJ1052" i="1"/>
  <c r="B1052" i="1" s="1"/>
  <c r="C1052" i="1" s="1"/>
  <c r="AJ177" i="1"/>
  <c r="B177" i="1" s="1"/>
  <c r="C177" i="1" s="1"/>
  <c r="AJ333" i="1"/>
  <c r="B333" i="1" s="1"/>
  <c r="C333" i="1" s="1"/>
  <c r="AJ964" i="1"/>
  <c r="B964" i="1" s="1"/>
  <c r="C964" i="1" s="1"/>
  <c r="AJ946" i="1"/>
  <c r="B946" i="1" s="1"/>
  <c r="C946" i="1" s="1"/>
  <c r="AJ200" i="1"/>
  <c r="B200" i="1" s="1"/>
  <c r="C200" i="1" s="1"/>
  <c r="AJ1034" i="1"/>
  <c r="B1034" i="1" s="1"/>
  <c r="C1034" i="1" s="1"/>
  <c r="AJ61" i="1"/>
  <c r="B61" i="1" s="1"/>
  <c r="C61" i="1" s="1"/>
  <c r="AJ608" i="1"/>
  <c r="B608" i="1" s="1"/>
  <c r="C608" i="1" s="1"/>
  <c r="AJ224" i="1"/>
  <c r="B224" i="1" s="1"/>
  <c r="C224" i="1" s="1"/>
  <c r="AJ891" i="1"/>
  <c r="B891" i="1" s="1"/>
  <c r="C891" i="1" s="1"/>
  <c r="AJ885" i="1"/>
  <c r="B885" i="1" s="1"/>
  <c r="C885" i="1" s="1"/>
  <c r="AJ663" i="1"/>
  <c r="B663" i="1" s="1"/>
  <c r="C663" i="1" s="1"/>
  <c r="AJ359" i="1"/>
  <c r="B359" i="1" s="1"/>
  <c r="C359" i="1" s="1"/>
  <c r="AJ691" i="1"/>
  <c r="B691" i="1" s="1"/>
  <c r="C691" i="1" s="1"/>
  <c r="AJ70" i="1"/>
  <c r="B70" i="1" s="1"/>
  <c r="C70" i="1" s="1"/>
  <c r="AJ567" i="1"/>
  <c r="B567" i="1" s="1"/>
  <c r="C567" i="1" s="1"/>
  <c r="AJ797" i="1"/>
  <c r="B797" i="1" s="1"/>
  <c r="C797" i="1" s="1"/>
  <c r="AJ24" i="1"/>
  <c r="B24" i="1" s="1"/>
  <c r="C24" i="1" s="1"/>
  <c r="AJ484" i="1"/>
  <c r="B484" i="1" s="1"/>
  <c r="C484" i="1" s="1"/>
  <c r="AJ778" i="1"/>
  <c r="B778" i="1" s="1"/>
  <c r="C778" i="1" s="1"/>
  <c r="AJ94" i="1"/>
  <c r="B94" i="1" s="1"/>
  <c r="C94" i="1" s="1"/>
  <c r="AJ317" i="1"/>
  <c r="B317" i="1" s="1"/>
  <c r="C317" i="1" s="1"/>
  <c r="AJ984" i="1"/>
  <c r="B984" i="1" s="1"/>
  <c r="C984" i="1" s="1"/>
  <c r="AJ1094" i="1"/>
  <c r="B1094" i="1" s="1"/>
  <c r="C1094" i="1" s="1"/>
  <c r="AJ1049" i="1"/>
  <c r="B1049" i="1" s="1"/>
  <c r="C1049" i="1" s="1"/>
  <c r="AJ267" i="1"/>
  <c r="B267" i="1" s="1"/>
  <c r="C267" i="1" s="1"/>
  <c r="AJ301" i="1"/>
  <c r="B301" i="1" s="1"/>
  <c r="C301" i="1" s="1"/>
  <c r="AJ1040" i="1"/>
  <c r="B1040" i="1" s="1"/>
  <c r="C1040" i="1" s="1"/>
  <c r="AJ994" i="1"/>
  <c r="B994" i="1" s="1"/>
  <c r="C994" i="1" s="1"/>
  <c r="AJ675" i="1"/>
  <c r="B675" i="1" s="1"/>
  <c r="C675" i="1" s="1"/>
  <c r="AJ124" i="1"/>
  <c r="B124" i="1" s="1"/>
  <c r="C124" i="1" s="1"/>
  <c r="AJ680" i="1"/>
  <c r="B680" i="1" s="1"/>
  <c r="C680" i="1" s="1"/>
  <c r="AJ3" i="1"/>
  <c r="B3" i="1" s="1"/>
  <c r="AJ252" i="1"/>
  <c r="B252" i="1" s="1"/>
  <c r="C252" i="1" s="1"/>
  <c r="AJ683" i="1"/>
  <c r="B683" i="1" s="1"/>
  <c r="C683" i="1" s="1"/>
  <c r="AJ1070" i="1"/>
  <c r="B1070" i="1" s="1"/>
  <c r="C1070" i="1" s="1"/>
  <c r="AJ413" i="1"/>
  <c r="B413" i="1" s="1"/>
  <c r="C413" i="1" s="1"/>
  <c r="AJ760" i="1"/>
  <c r="B760" i="1" s="1"/>
  <c r="C760" i="1" s="1"/>
  <c r="AJ42" i="1"/>
  <c r="B42" i="1" s="1"/>
  <c r="C42" i="1" s="1"/>
  <c r="AJ364" i="1"/>
  <c r="B364" i="1" s="1"/>
  <c r="C364" i="1" s="1"/>
  <c r="AJ511" i="1"/>
  <c r="B511" i="1" s="1"/>
  <c r="C511" i="1" s="1"/>
  <c r="AJ543" i="1"/>
  <c r="B543" i="1" s="1"/>
  <c r="C543" i="1" s="1"/>
  <c r="AJ165" i="1"/>
  <c r="B165" i="1" s="1"/>
  <c r="C165" i="1" s="1"/>
  <c r="AJ600" i="1"/>
  <c r="B600" i="1" s="1"/>
  <c r="C600" i="1" s="1"/>
  <c r="AJ400" i="1"/>
  <c r="B400" i="1" s="1"/>
  <c r="C400" i="1" s="1"/>
  <c r="AJ37" i="1"/>
  <c r="B37" i="1" s="1"/>
  <c r="C37" i="1" s="1"/>
  <c r="AJ293" i="1"/>
  <c r="B293" i="1" s="1"/>
  <c r="C293" i="1" s="1"/>
  <c r="AJ612" i="1"/>
  <c r="B612" i="1" s="1"/>
  <c r="C612" i="1" s="1"/>
  <c r="AJ1120" i="1"/>
  <c r="B1120" i="1" s="1"/>
  <c r="C1120" i="1" s="1"/>
  <c r="AJ473" i="1"/>
  <c r="B473" i="1" s="1"/>
  <c r="C473" i="1" s="1"/>
  <c r="AJ639" i="1"/>
  <c r="B639" i="1" s="1"/>
  <c r="C639" i="1" s="1"/>
  <c r="AJ651" i="1"/>
  <c r="B651" i="1" s="1"/>
  <c r="C651" i="1" s="1"/>
  <c r="AJ751" i="1"/>
  <c r="B751" i="1" s="1"/>
  <c r="C751" i="1" s="1"/>
  <c r="AJ746" i="1"/>
  <c r="B746" i="1" s="1"/>
  <c r="C746" i="1" s="1"/>
  <c r="AJ355" i="1"/>
  <c r="B355" i="1" s="1"/>
  <c r="C355" i="1" s="1"/>
  <c r="AJ238" i="1"/>
  <c r="B238" i="1" s="1"/>
  <c r="C238" i="1" s="1"/>
  <c r="AJ495" i="1"/>
  <c r="B495" i="1" s="1"/>
  <c r="C495" i="1" s="1"/>
  <c r="AJ637" i="1"/>
  <c r="B637" i="1" s="1"/>
  <c r="C637" i="1" s="1"/>
  <c r="AJ390" i="1"/>
  <c r="B390" i="1" s="1"/>
  <c r="C390" i="1" s="1"/>
  <c r="AJ1112" i="1"/>
  <c r="B1112" i="1" s="1"/>
  <c r="C1112" i="1" s="1"/>
  <c r="AJ1068" i="1"/>
  <c r="B1068" i="1" s="1"/>
  <c r="C1068" i="1" s="1"/>
  <c r="AJ381" i="1"/>
  <c r="B381" i="1" s="1"/>
  <c r="C381" i="1" s="1"/>
  <c r="AJ465" i="1"/>
  <c r="B465" i="1" s="1"/>
  <c r="C465" i="1" s="1"/>
  <c r="AJ594" i="1"/>
  <c r="B594" i="1" s="1"/>
  <c r="C594" i="1" s="1"/>
  <c r="AJ403" i="1"/>
  <c r="B403" i="1" s="1"/>
  <c r="C403" i="1" s="1"/>
  <c r="AJ788" i="1"/>
  <c r="B788" i="1" s="1"/>
  <c r="C788" i="1" s="1"/>
  <c r="AJ40" i="1"/>
  <c r="B40" i="1" s="1"/>
  <c r="C40" i="1" s="1"/>
  <c r="AJ284" i="1"/>
  <c r="B284" i="1" s="1"/>
  <c r="C284" i="1" s="1"/>
  <c r="AJ204" i="1"/>
  <c r="B204" i="1" s="1"/>
  <c r="C204" i="1" s="1"/>
  <c r="AJ732" i="1"/>
  <c r="B732" i="1" s="1"/>
  <c r="C732" i="1" s="1"/>
  <c r="AJ145" i="1"/>
  <c r="B145" i="1" s="1"/>
  <c r="C145" i="1" s="1"/>
  <c r="AJ749" i="1"/>
  <c r="B749" i="1" s="1"/>
  <c r="C749" i="1" s="1"/>
  <c r="AJ1101" i="1"/>
  <c r="B1101" i="1" s="1"/>
  <c r="C1101" i="1" s="1"/>
  <c r="AJ705" i="1"/>
  <c r="B705" i="1" s="1"/>
  <c r="C705" i="1" s="1"/>
  <c r="AJ212" i="1"/>
  <c r="B212" i="1" s="1"/>
  <c r="C212" i="1" s="1"/>
  <c r="AJ320" i="1"/>
  <c r="B320" i="1" s="1"/>
  <c r="C320" i="1" s="1"/>
  <c r="AJ860" i="1"/>
  <c r="B860" i="1" s="1"/>
  <c r="C860" i="1" s="1"/>
  <c r="AJ155" i="1"/>
  <c r="B155" i="1" s="1"/>
  <c r="C155" i="1" s="1"/>
  <c r="AJ278" i="1"/>
  <c r="B278" i="1" s="1"/>
  <c r="C278" i="1" s="1"/>
  <c r="AJ75" i="1"/>
  <c r="B75" i="1" s="1"/>
  <c r="C75" i="1" s="1"/>
  <c r="AJ893" i="1"/>
  <c r="B893" i="1" s="1"/>
  <c r="C893" i="1" s="1"/>
  <c r="AJ605" i="1"/>
  <c r="B605" i="1" s="1"/>
  <c r="C605" i="1" s="1"/>
  <c r="AJ453" i="1"/>
  <c r="B453" i="1" s="1"/>
  <c r="C453" i="1" s="1"/>
  <c r="AJ1018" i="1"/>
  <c r="B1018" i="1" s="1"/>
  <c r="C1018" i="1" s="1"/>
  <c r="AJ1140" i="1"/>
  <c r="B1140" i="1" s="1"/>
  <c r="C1140" i="1" s="1"/>
  <c r="AJ1062" i="1"/>
  <c r="B1062" i="1" s="1"/>
  <c r="C1062" i="1" s="1"/>
  <c r="AJ618" i="1"/>
  <c r="B618" i="1" s="1"/>
  <c r="C618" i="1" s="1"/>
  <c r="AJ883" i="1"/>
  <c r="B883" i="1" s="1"/>
  <c r="C883" i="1" s="1"/>
  <c r="AJ934" i="1"/>
  <c r="B934" i="1" s="1"/>
  <c r="C934" i="1" s="1"/>
  <c r="AJ822" i="1"/>
  <c r="B822" i="1" s="1"/>
  <c r="C822" i="1" s="1"/>
  <c r="E2" i="2"/>
  <c r="AJ677" i="1"/>
  <c r="B677" i="1" s="1"/>
  <c r="C677" i="1" s="1"/>
  <c r="AJ1020" i="1"/>
  <c r="B1020" i="1" s="1"/>
  <c r="C1020" i="1" s="1"/>
  <c r="AJ133" i="1"/>
  <c r="B133" i="1" s="1"/>
  <c r="C133" i="1" s="1"/>
  <c r="AJ631" i="1"/>
  <c r="B631" i="1" s="1"/>
  <c r="C631" i="1" s="1"/>
  <c r="AJ770" i="1"/>
  <c r="B770" i="1" s="1"/>
  <c r="C770" i="1" s="1"/>
  <c r="AJ286" i="1"/>
  <c r="B286" i="1" s="1"/>
  <c r="C286" i="1" s="1"/>
  <c r="AJ1042" i="1"/>
  <c r="B1042" i="1" s="1"/>
  <c r="C1042" i="1" s="1"/>
  <c r="AJ113" i="1"/>
  <c r="B113" i="1" s="1"/>
  <c r="C113" i="1" s="1"/>
  <c r="AJ261" i="1"/>
  <c r="B261" i="1" s="1"/>
  <c r="C261" i="1" s="1"/>
  <c r="K2" i="2"/>
  <c r="AJ470" i="1"/>
  <c r="B470" i="1" s="1"/>
  <c r="C470" i="1" s="1"/>
  <c r="AJ912" i="1"/>
  <c r="B912" i="1" s="1"/>
  <c r="C912" i="1" s="1"/>
  <c r="AJ468" i="1"/>
  <c r="B468" i="1" s="1"/>
  <c r="C468" i="1" s="1"/>
  <c r="AJ135" i="1"/>
  <c r="B135" i="1" s="1"/>
  <c r="C135" i="1" s="1"/>
  <c r="AJ462" i="1"/>
  <c r="B462" i="1" s="1"/>
  <c r="C462" i="1" s="1"/>
  <c r="AJ837" i="1"/>
  <c r="B837" i="1" s="1"/>
  <c r="C837" i="1" s="1"/>
  <c r="AJ633" i="1"/>
  <c r="B633" i="1" s="1"/>
  <c r="C633" i="1" s="1"/>
  <c r="AJ887" i="1"/>
  <c r="B887" i="1" s="1"/>
  <c r="C887" i="1" s="1"/>
  <c r="AJ1004" i="1"/>
  <c r="B1004" i="1" s="1"/>
  <c r="C1004" i="1" s="1"/>
  <c r="AJ208" i="1"/>
  <c r="B208" i="1" s="1"/>
  <c r="C208" i="1" s="1"/>
  <c r="AJ220" i="1"/>
  <c r="B220" i="1" s="1"/>
  <c r="C220" i="1" s="1"/>
  <c r="AJ31" i="1"/>
  <c r="B31" i="1" s="1"/>
  <c r="C31" i="1" s="1"/>
  <c r="AJ270" i="1"/>
  <c r="B270" i="1" s="1"/>
  <c r="C270" i="1" s="1"/>
  <c r="AJ82" i="1"/>
  <c r="B82" i="1" s="1"/>
  <c r="C82" i="1" s="1"/>
  <c r="AJ588" i="1"/>
  <c r="B588" i="1" s="1"/>
  <c r="C588" i="1" s="1"/>
  <c r="AJ275" i="1"/>
  <c r="B275" i="1" s="1"/>
  <c r="C275" i="1" s="1"/>
  <c r="AJ216" i="1"/>
  <c r="B216" i="1" s="1"/>
  <c r="C216" i="1" s="1"/>
  <c r="AJ128" i="1"/>
  <c r="B128" i="1" s="1"/>
  <c r="C128" i="1" s="1"/>
  <c r="AJ693" i="1"/>
  <c r="B693" i="1" s="1"/>
  <c r="C693" i="1" s="1"/>
  <c r="AJ173" i="1"/>
  <c r="B173" i="1" s="1"/>
  <c r="C173" i="1" s="1"/>
  <c r="AJ1073" i="1"/>
  <c r="B1073" i="1" s="1"/>
  <c r="C1073" i="1" s="1"/>
  <c r="AJ1142" i="1"/>
  <c r="B1142" i="1" s="1"/>
  <c r="C1142" i="1" s="1"/>
  <c r="AJ1144" i="1"/>
  <c r="B1144" i="1" s="1"/>
  <c r="C1144" i="1" s="1"/>
  <c r="AJ1153" i="1"/>
  <c r="B1153" i="1" s="1"/>
  <c r="C1153" i="1" s="1"/>
  <c r="AJ1155" i="1"/>
  <c r="B1155" i="1" s="1"/>
  <c r="C1155" i="1" s="1"/>
  <c r="AJ1187" i="1"/>
  <c r="AJ1186" i="1"/>
  <c r="AK1185" i="1"/>
  <c r="AJ1185" i="1"/>
  <c r="AI1184" i="1"/>
  <c r="AJ1184" i="1"/>
  <c r="AJ1183" i="1"/>
  <c r="AJ1182" i="1"/>
  <c r="B1182" i="1" s="1"/>
  <c r="C1182" i="1" s="1"/>
  <c r="AJ1181" i="1"/>
  <c r="AK1180" i="1"/>
  <c r="AK1181" i="1" s="1"/>
  <c r="AK1182" i="1" s="1"/>
  <c r="AJ1180" i="1"/>
  <c r="B1180" i="1" s="1"/>
  <c r="C1180" i="1" s="1"/>
  <c r="AI1179" i="1"/>
  <c r="AJ1179" i="1"/>
  <c r="AJ1178" i="1"/>
  <c r="AI1177" i="1"/>
  <c r="AJ1177" i="1"/>
  <c r="AJ1176" i="1"/>
  <c r="AK1175" i="1"/>
  <c r="AJ1175" i="1"/>
  <c r="B1175" i="1" s="1"/>
  <c r="C1175" i="1" s="1"/>
  <c r="AI1174" i="1"/>
  <c r="AJ1174" i="1"/>
  <c r="AJ1173" i="1"/>
  <c r="AJ1172" i="1"/>
  <c r="B1172" i="1" s="1"/>
  <c r="C1172" i="1" s="1"/>
  <c r="AJ1171" i="1"/>
  <c r="AJ1170" i="1"/>
  <c r="AJ1164" i="1"/>
  <c r="B1164" i="1" s="1"/>
  <c r="C1164" i="1" s="1"/>
  <c r="AJ1169" i="1"/>
  <c r="AK1169" i="1"/>
  <c r="AK1170" i="1" s="1"/>
  <c r="AK1171" i="1" s="1"/>
  <c r="AK1172" i="1" s="1"/>
  <c r="A1189" i="1"/>
  <c r="AI1168" i="1"/>
  <c r="AJ1189" i="1" l="1"/>
  <c r="M2" i="2"/>
  <c r="C3" i="1"/>
  <c r="A1190" i="1" l="1"/>
  <c r="J3" i="4"/>
  <c r="AD439" i="1"/>
  <c r="AD879" i="1"/>
  <c r="AD462" i="1"/>
  <c r="AC581" i="1"/>
  <c r="AC922" i="1"/>
  <c r="AC44" i="1"/>
  <c r="AC1083" i="1"/>
  <c r="AC795" i="1"/>
  <c r="AC868" i="1"/>
  <c r="AD663" i="1"/>
  <c r="AD456" i="1"/>
  <c r="AC733" i="1"/>
  <c r="AD767" i="1"/>
  <c r="AC256" i="1"/>
  <c r="AC852" i="1"/>
  <c r="AC84" i="1"/>
  <c r="AD1001" i="1"/>
  <c r="AD786" i="1"/>
  <c r="AD1058" i="1"/>
  <c r="AC382" i="1"/>
  <c r="AC78" i="1"/>
  <c r="AC1114" i="1"/>
  <c r="AD65" i="1"/>
  <c r="AC822" i="1"/>
  <c r="AD920" i="1"/>
  <c r="AD64" i="1"/>
  <c r="AD633" i="1"/>
  <c r="AD758" i="1"/>
  <c r="AD522" i="1"/>
  <c r="AD1043" i="1"/>
  <c r="AC457" i="1"/>
  <c r="AC930" i="1"/>
  <c r="AC685" i="1"/>
  <c r="AD982" i="1"/>
  <c r="AD1120" i="1"/>
  <c r="AC476" i="1"/>
  <c r="AD970" i="1"/>
  <c r="AC535" i="1"/>
  <c r="AC1044" i="1"/>
  <c r="AC622" i="1"/>
  <c r="AD346" i="1"/>
  <c r="AC119" i="1"/>
  <c r="AD576" i="1"/>
  <c r="AC1037" i="1"/>
  <c r="AD666" i="1"/>
  <c r="AD1066" i="1"/>
  <c r="AC562" i="1"/>
  <c r="AD691" i="1"/>
  <c r="AD1027" i="1"/>
  <c r="AD765" i="1"/>
  <c r="AC400" i="1"/>
  <c r="AD136" i="1"/>
  <c r="AD1042" i="1"/>
  <c r="AD355" i="1"/>
  <c r="AC998" i="1"/>
  <c r="AC310" i="1"/>
  <c r="AC1024" i="1"/>
  <c r="AD298" i="1"/>
  <c r="AD280" i="1"/>
  <c r="AC652" i="1"/>
  <c r="AC151" i="1"/>
  <c r="AD61" i="1"/>
  <c r="AD466" i="1"/>
  <c r="AC908" i="1"/>
  <c r="AC379" i="1"/>
  <c r="AD477" i="1"/>
  <c r="AD437" i="1"/>
  <c r="AC845" i="1"/>
  <c r="AD337" i="1"/>
  <c r="AD98" i="1"/>
  <c r="AC458" i="1"/>
  <c r="AD1050" i="1"/>
  <c r="AC329" i="1"/>
  <c r="AC351" i="1"/>
  <c r="AD323" i="1"/>
  <c r="AC827" i="1"/>
  <c r="AD1085" i="1"/>
  <c r="AC49" i="1"/>
  <c r="AD667" i="1"/>
  <c r="AC29" i="1"/>
  <c r="AD268" i="1"/>
  <c r="AC806" i="1"/>
  <c r="AD308" i="1"/>
  <c r="AD908" i="1"/>
  <c r="AD762" i="1"/>
  <c r="AC447" i="1"/>
  <c r="AD368" i="1"/>
  <c r="AD661" i="1"/>
  <c r="AC80" i="1"/>
  <c r="AD492" i="1"/>
  <c r="AD571" i="1"/>
  <c r="AD980" i="1"/>
  <c r="AC915" i="1"/>
  <c r="AD753" i="1"/>
  <c r="AC229" i="1"/>
  <c r="AC335" i="1"/>
  <c r="AC265" i="1"/>
  <c r="AD832" i="1"/>
  <c r="AD305" i="1"/>
  <c r="AC143" i="1"/>
  <c r="AC565" i="1"/>
  <c r="AD9" i="1"/>
  <c r="AD574" i="1"/>
  <c r="AD68" i="1"/>
  <c r="AC110" i="1"/>
  <c r="AD408" i="1"/>
  <c r="AD1099" i="1"/>
  <c r="AD232" i="1"/>
  <c r="AC669" i="1"/>
  <c r="AC931" i="1"/>
  <c r="AC384" i="1"/>
  <c r="AC927" i="1"/>
  <c r="AC671" i="1"/>
  <c r="AC58" i="1"/>
  <c r="AD831" i="1"/>
  <c r="AC1058" i="1"/>
  <c r="AD1000" i="1"/>
  <c r="AC239" i="1"/>
  <c r="AC214" i="1"/>
  <c r="AD637" i="1"/>
  <c r="AD852" i="1"/>
  <c r="AC453" i="1"/>
  <c r="AD92" i="1"/>
  <c r="AD482" i="1"/>
  <c r="AD1056" i="1"/>
  <c r="AD138" i="1"/>
  <c r="AD1096" i="1"/>
  <c r="AD1140" i="1"/>
  <c r="AC709" i="1"/>
  <c r="AC246" i="1"/>
  <c r="AD175" i="1"/>
  <c r="AD393" i="1"/>
  <c r="AD634" i="1"/>
  <c r="AD163" i="1"/>
  <c r="AD640" i="1"/>
  <c r="AD538" i="1"/>
  <c r="AD311" i="1"/>
  <c r="AD872" i="1"/>
  <c r="AD654" i="1"/>
  <c r="AC1012" i="1"/>
  <c r="AC801" i="1"/>
  <c r="AD1130" i="1"/>
  <c r="AD845" i="1"/>
  <c r="AD206" i="1"/>
  <c r="AC159" i="1"/>
  <c r="AD333" i="1"/>
  <c r="AC341" i="1"/>
  <c r="AC501" i="1"/>
  <c r="AC42" i="1"/>
  <c r="AC631" i="1"/>
  <c r="AD715" i="1"/>
  <c r="AC231" i="1"/>
  <c r="AD72" i="1"/>
  <c r="AD635" i="1"/>
  <c r="AC917" i="1"/>
  <c r="AD595" i="1"/>
  <c r="AD1057" i="1"/>
  <c r="AD1113" i="1"/>
  <c r="AD779" i="1"/>
  <c r="AD75" i="1"/>
  <c r="AC610" i="1"/>
  <c r="AC539" i="1"/>
  <c r="AD535" i="1"/>
  <c r="AC878" i="1"/>
  <c r="AD320" i="1"/>
  <c r="AC1077" i="1"/>
  <c r="AC1117" i="1"/>
  <c r="AC767" i="1"/>
  <c r="AC583" i="1"/>
  <c r="AD979" i="1"/>
  <c r="AD238" i="1"/>
  <c r="AD276" i="1"/>
  <c r="AC872" i="1"/>
  <c r="AC703" i="1"/>
  <c r="AC794" i="1"/>
  <c r="AD48" i="1"/>
  <c r="AD871" i="1"/>
  <c r="AC895" i="1"/>
  <c r="AD195" i="1"/>
  <c r="AD174" i="1"/>
  <c r="AC656" i="1"/>
  <c r="AC423" i="1"/>
  <c r="AC470" i="1"/>
  <c r="AD246" i="1"/>
  <c r="AD842" i="1"/>
  <c r="AC511" i="1"/>
  <c r="AD29" i="1"/>
  <c r="AD182" i="1"/>
  <c r="AC673" i="1"/>
  <c r="AC490" i="1"/>
  <c r="AC1043" i="1"/>
  <c r="AD600" i="1"/>
  <c r="AC1029" i="1"/>
  <c r="AD109" i="1"/>
  <c r="AD221" i="1"/>
  <c r="AD353" i="1"/>
  <c r="AD850" i="1"/>
  <c r="AC491" i="1"/>
  <c r="AC191" i="1"/>
  <c r="AC653" i="1"/>
  <c r="AC527" i="1"/>
  <c r="AD1059" i="1"/>
  <c r="AD265" i="1"/>
  <c r="AC1049" i="1"/>
  <c r="AC166" i="1"/>
  <c r="AC3" i="1"/>
  <c r="AC1001" i="1"/>
  <c r="AD401" i="1"/>
  <c r="AD625" i="1"/>
  <c r="AC935" i="1"/>
  <c r="AD1081" i="1"/>
  <c r="AD476" i="1"/>
  <c r="AC1089" i="1"/>
  <c r="AC672" i="1"/>
  <c r="AC705" i="1"/>
  <c r="AD421" i="1"/>
  <c r="AC816" i="1"/>
  <c r="AC326" i="1"/>
  <c r="AD106" i="1"/>
  <c r="AD838" i="1"/>
  <c r="AD1127" i="1"/>
  <c r="AC121" i="1"/>
  <c r="AD575" i="1"/>
  <c r="AC486" i="1"/>
  <c r="AC977" i="1"/>
  <c r="AD455" i="1"/>
  <c r="AD1129" i="1"/>
  <c r="AD808" i="1"/>
  <c r="AC717" i="1"/>
  <c r="AC477" i="1"/>
  <c r="AD924" i="1"/>
  <c r="AC826" i="1"/>
  <c r="AC124" i="1"/>
  <c r="AC99" i="1"/>
  <c r="AC711" i="1"/>
  <c r="AC1046" i="1"/>
  <c r="AD259" i="1"/>
  <c r="AC1052" i="1"/>
  <c r="AC425" i="1"/>
  <c r="AD70" i="1"/>
  <c r="AC943" i="1"/>
  <c r="AC450" i="1"/>
  <c r="AC367" i="1"/>
  <c r="AC459" i="1"/>
  <c r="AC404" i="1"/>
  <c r="AD517" i="1"/>
  <c r="AC1103" i="1"/>
  <c r="AC89" i="1"/>
  <c r="AC616" i="1"/>
  <c r="AC736" i="1"/>
  <c r="AD11" i="1"/>
  <c r="AC496" i="1"/>
  <c r="AC120" i="1"/>
  <c r="AC1187" i="1"/>
  <c r="AD471" i="1"/>
  <c r="AC628" i="1"/>
  <c r="AD143" i="1"/>
  <c r="AC657" i="1"/>
  <c r="AC714" i="1"/>
  <c r="AC578" i="1"/>
  <c r="AC936" i="1"/>
  <c r="AD828" i="1"/>
  <c r="AD944" i="1"/>
  <c r="AD243" i="1"/>
  <c r="AD816" i="1"/>
  <c r="AC281" i="1"/>
  <c r="AD857" i="1"/>
  <c r="AC298" i="1"/>
  <c r="AC502" i="1"/>
  <c r="AD903" i="1"/>
  <c r="AC834" i="1"/>
  <c r="AD862" i="1"/>
  <c r="AD1060" i="1"/>
  <c r="AC526" i="1"/>
  <c r="AC25" i="1"/>
  <c r="AC824" i="1"/>
  <c r="AC596" i="1"/>
  <c r="AD45" i="1"/>
  <c r="AD870" i="1"/>
  <c r="AD234" i="1"/>
  <c r="AD119" i="1"/>
  <c r="AD463" i="1"/>
  <c r="AC17" i="1"/>
  <c r="AD815" i="1"/>
  <c r="AD272" i="1"/>
  <c r="AD257" i="1"/>
  <c r="AC643" i="1"/>
  <c r="AC700" i="1"/>
  <c r="AC419" i="1"/>
  <c r="AD1038" i="1"/>
  <c r="AC571" i="1"/>
  <c r="AC929" i="1"/>
  <c r="AD1098" i="1"/>
  <c r="AC16" i="1"/>
  <c r="AC788" i="1"/>
  <c r="AC76" i="1"/>
  <c r="AC758" i="1"/>
  <c r="AC811" i="1"/>
  <c r="AC158" i="1"/>
  <c r="AC91" i="1"/>
  <c r="AD291" i="1"/>
  <c r="AD1128" i="1"/>
  <c r="AD279" i="1"/>
  <c r="AC734" i="1"/>
  <c r="AD405" i="1"/>
  <c r="AD367" i="1"/>
  <c r="AC482" i="1"/>
  <c r="AC594" i="1"/>
  <c r="AD865" i="1"/>
  <c r="AC546" i="1"/>
  <c r="AD554" i="1"/>
  <c r="AC1120" i="1"/>
  <c r="AD698" i="1"/>
  <c r="AD496" i="1"/>
  <c r="AD1114" i="1"/>
  <c r="AC15" i="1"/>
  <c r="AD336" i="1"/>
  <c r="AC843" i="1"/>
  <c r="AD590" i="1"/>
  <c r="AC774" i="1"/>
  <c r="AD619" i="1"/>
  <c r="AD622" i="1"/>
  <c r="AC413" i="1"/>
  <c r="AC1135" i="1"/>
  <c r="AC953" i="1"/>
  <c r="AD256" i="1"/>
  <c r="AD601" i="1"/>
  <c r="AD537" i="1"/>
  <c r="AC990" i="1"/>
  <c r="AD1032" i="1"/>
  <c r="AC1035" i="1"/>
  <c r="AD1044" i="1"/>
  <c r="AC667" i="1"/>
  <c r="AD133" i="1"/>
  <c r="AC544" i="1"/>
  <c r="AC1078" i="1"/>
  <c r="AD603" i="1"/>
  <c r="AC841" i="1"/>
  <c r="AD736" i="1"/>
  <c r="AD40" i="1"/>
  <c r="AD141" i="1"/>
  <c r="AC693" i="1"/>
  <c r="AC870" i="1"/>
  <c r="AD128" i="1"/>
  <c r="AC145" i="1"/>
  <c r="AC817" i="1"/>
  <c r="AC666" i="1"/>
  <c r="AD224" i="1"/>
  <c r="AC183" i="1"/>
  <c r="AD563" i="1"/>
  <c r="AC677" i="1"/>
  <c r="AC960" i="1"/>
  <c r="AC812" i="1"/>
  <c r="AD1022" i="1"/>
  <c r="AD4" i="1"/>
  <c r="AD1002" i="1"/>
  <c r="AD1062" i="1"/>
  <c r="AC649" i="1"/>
  <c r="AC780" i="1"/>
  <c r="AD153" i="1"/>
  <c r="AD641" i="1"/>
  <c r="AC1098" i="1"/>
  <c r="AD577" i="1"/>
  <c r="AD226" i="1"/>
  <c r="AC961" i="1"/>
  <c r="AD565" i="1"/>
  <c r="AC776" i="1"/>
  <c r="AD894" i="1"/>
  <c r="AC174" i="1"/>
  <c r="AD723" i="1"/>
  <c r="AC572" i="1"/>
  <c r="AD88" i="1"/>
  <c r="AD624" i="1"/>
  <c r="AD544" i="1"/>
  <c r="AD1187" i="1"/>
  <c r="AD192" i="1"/>
  <c r="AC224" i="1"/>
  <c r="AC7" i="1"/>
  <c r="AC751" i="1"/>
  <c r="AD315" i="1"/>
  <c r="AD521" i="1"/>
  <c r="AD167" i="1"/>
  <c r="AC188" i="1"/>
  <c r="AC744" i="1"/>
  <c r="AD526" i="1"/>
  <c r="AD780" i="1"/>
  <c r="AD453" i="1"/>
  <c r="AD1126" i="1"/>
  <c r="AD560" i="1"/>
  <c r="AD490" i="1"/>
  <c r="AD546" i="1"/>
  <c r="AD916" i="1"/>
  <c r="AC240" i="1"/>
  <c r="AD822" i="1"/>
  <c r="AC86" i="1"/>
  <c r="AC833" i="1"/>
  <c r="AD724" i="1"/>
  <c r="AC661" i="1"/>
  <c r="AD866" i="1"/>
  <c r="AC479" i="1"/>
  <c r="AC1101" i="1"/>
  <c r="AC503" i="1"/>
  <c r="AD1086" i="1"/>
  <c r="AC1002" i="1"/>
  <c r="AD725" i="1"/>
  <c r="AD231" i="1"/>
  <c r="AD1117" i="1"/>
  <c r="AD612" i="1"/>
  <c r="AD618" i="1"/>
  <c r="AC37" i="1"/>
  <c r="AD1110" i="1"/>
  <c r="AD180" i="1"/>
  <c r="AC848" i="1"/>
  <c r="AC608" i="1"/>
  <c r="AC362" i="1"/>
  <c r="AC1137" i="1"/>
  <c r="AC926" i="1"/>
  <c r="AC891" i="1"/>
  <c r="AD878" i="1"/>
  <c r="AD1137" i="1"/>
  <c r="AC637" i="1"/>
  <c r="AD585" i="1"/>
  <c r="AC856" i="1"/>
  <c r="AC53" i="1"/>
  <c r="AD934" i="1"/>
  <c r="AD658" i="1"/>
  <c r="AD1030" i="1"/>
  <c r="AD184" i="1"/>
  <c r="AD1028" i="1"/>
  <c r="AD275" i="1"/>
  <c r="AC536" i="1"/>
  <c r="AD1026" i="1"/>
  <c r="AC574" i="1"/>
  <c r="AD1103" i="1"/>
  <c r="AC988" i="1"/>
  <c r="AD968" i="1"/>
  <c r="AD142" i="1"/>
  <c r="AD241" i="1"/>
  <c r="AC956" i="1"/>
  <c r="AD329" i="1"/>
  <c r="AC150" i="1"/>
  <c r="AC613" i="1"/>
  <c r="AC857" i="1"/>
  <c r="AC582" i="1"/>
  <c r="AC770" i="1"/>
  <c r="AD157" i="1"/>
  <c r="AD812" i="1"/>
  <c r="AC601" i="1"/>
  <c r="AD628" i="1"/>
  <c r="AC585" i="1"/>
  <c r="AD992" i="1"/>
  <c r="AC660" i="1"/>
  <c r="AD1138" i="1"/>
  <c r="AD642" i="1"/>
  <c r="AC449" i="1"/>
  <c r="AD222" i="1"/>
  <c r="AC879" i="1"/>
  <c r="AD839" i="1"/>
  <c r="AD807" i="1"/>
  <c r="AD711" i="1"/>
  <c r="AD1011" i="1"/>
  <c r="AD209" i="1"/>
  <c r="AD474" i="1"/>
  <c r="AD1118" i="1"/>
  <c r="AD1123" i="1"/>
  <c r="AC433" i="1"/>
  <c r="AC160" i="1"/>
  <c r="AC136" i="1"/>
  <c r="AC139" i="1"/>
  <c r="AD1047" i="1"/>
  <c r="AC438" i="1"/>
  <c r="AD616" i="1"/>
  <c r="AC754" i="1"/>
  <c r="AD359" i="1"/>
  <c r="AC699" i="1"/>
  <c r="AD449" i="1"/>
  <c r="AC804" i="1"/>
  <c r="AC553" i="1"/>
  <c r="AC245" i="1"/>
  <c r="AD208" i="1"/>
  <c r="AC883" i="1"/>
  <c r="AD1134" i="1"/>
  <c r="AD484" i="1"/>
  <c r="AC35" i="1"/>
  <c r="AD559" i="1"/>
  <c r="AD242" i="1"/>
  <c r="AD582" i="1"/>
  <c r="AC418" i="1"/>
  <c r="AC875" i="1"/>
  <c r="AD950" i="1"/>
  <c r="AC315" i="1"/>
  <c r="AD288" i="1"/>
  <c r="AC1018" i="1"/>
  <c r="AC355" i="1"/>
  <c r="AC623" i="1"/>
  <c r="AD457" i="1"/>
  <c r="AC784" i="1"/>
  <c r="AD684" i="1"/>
  <c r="AD539" i="1"/>
  <c r="AC12" i="1"/>
  <c r="AD488" i="1"/>
  <c r="AC762" i="1"/>
  <c r="AC225" i="1"/>
  <c r="AC186" i="1"/>
  <c r="AD696" i="1"/>
  <c r="AC792" i="1"/>
  <c r="AC375" i="1"/>
  <c r="AC785" i="1"/>
  <c r="AD334" i="1"/>
  <c r="AD55" i="1"/>
  <c r="AC101" i="1"/>
  <c r="AD210" i="1"/>
  <c r="AD738" i="1"/>
  <c r="AC625" i="1"/>
  <c r="AD228" i="1"/>
  <c r="AC68" i="1"/>
  <c r="AD776" i="1"/>
  <c r="AD252" i="1"/>
  <c r="AC122" i="1"/>
  <c r="AD966" i="1"/>
  <c r="AD1049" i="1"/>
  <c r="AD331" i="1"/>
  <c r="AC357" i="1"/>
  <c r="AD263" i="1"/>
  <c r="AD647" i="1"/>
  <c r="AD949" i="1"/>
  <c r="AD511" i="1"/>
  <c r="AD42" i="1"/>
  <c r="AC1099" i="1"/>
  <c r="AC966" i="1"/>
  <c r="AD14" i="1"/>
  <c r="AD432" i="1"/>
  <c r="AD183" i="1"/>
  <c r="AC371" i="1"/>
  <c r="AD572" i="1"/>
  <c r="AD784" i="1"/>
  <c r="AD835" i="1"/>
  <c r="AD295" i="1"/>
  <c r="AC554" i="1"/>
  <c r="AC670" i="1"/>
  <c r="AD91" i="1"/>
  <c r="AC290" i="1"/>
  <c r="AC169" i="1"/>
  <c r="AC592" i="1"/>
  <c r="AD552" i="1"/>
  <c r="AD290" i="1"/>
  <c r="AD881" i="1"/>
  <c r="AD847" i="1"/>
  <c r="AC257" i="1"/>
  <c r="AD906" i="1"/>
  <c r="AC563" i="1"/>
  <c r="AC1009" i="1"/>
  <c r="AC489" i="1"/>
  <c r="AC325" i="1"/>
  <c r="AC1054" i="1"/>
  <c r="AC838" i="1"/>
  <c r="AC90" i="1"/>
  <c r="AC614" i="1"/>
  <c r="AC1109" i="1"/>
  <c r="AD900" i="1"/>
  <c r="AC802" i="1"/>
  <c r="AC551" i="1"/>
  <c r="AC500" i="1"/>
  <c r="AC509" i="1"/>
  <c r="AD615" i="1"/>
  <c r="AC634" i="1"/>
  <c r="AD1109" i="1"/>
  <c r="AD19" i="1"/>
  <c r="AD151" i="1"/>
  <c r="AD480" i="1"/>
  <c r="AC893" i="1"/>
  <c r="AC839" i="1"/>
  <c r="AC639" i="1"/>
  <c r="AC516" i="1"/>
  <c r="AC113" i="1"/>
  <c r="AC128" i="1"/>
  <c r="AD150" i="1"/>
  <c r="AC288" i="1"/>
  <c r="AD709" i="1"/>
  <c r="AC912" i="1"/>
  <c r="AD25" i="1"/>
  <c r="AC321" i="1"/>
  <c r="AC165" i="1"/>
  <c r="AD362" i="1"/>
  <c r="AD771" i="1"/>
  <c r="AC958" i="1"/>
  <c r="AD583" i="1"/>
  <c r="AC760" i="1"/>
  <c r="AC1008" i="1"/>
  <c r="AD365" i="1"/>
  <c r="AC747" i="1"/>
  <c r="AC181" i="1"/>
  <c r="AD891" i="1"/>
  <c r="AD995" i="1"/>
  <c r="AD139" i="1"/>
  <c r="AC48" i="1"/>
  <c r="AD534" i="1"/>
  <c r="AC786" i="1"/>
  <c r="AD188" i="1"/>
  <c r="AC739" i="1"/>
  <c r="AC10" i="1"/>
  <c r="AC586" i="1"/>
  <c r="AC52" i="1"/>
  <c r="AD737" i="1"/>
  <c r="AC267" i="1"/>
  <c r="AD549" i="1"/>
  <c r="AC645" i="1"/>
  <c r="AD186" i="1"/>
  <c r="AD914" i="1"/>
  <c r="AC504" i="1"/>
  <c r="AC218" i="1"/>
  <c r="AC248" i="1"/>
  <c r="AD376" i="1"/>
  <c r="AD282" i="1"/>
  <c r="AC106" i="1"/>
  <c r="AC899" i="1"/>
  <c r="AD757" i="1"/>
  <c r="AD18" i="1"/>
  <c r="AC519" i="1"/>
  <c r="AC1094" i="1"/>
  <c r="AC782" i="1"/>
  <c r="AD497" i="1"/>
  <c r="AC851" i="1"/>
  <c r="AD930" i="1"/>
  <c r="AC261" i="1"/>
  <c r="AD708" i="1"/>
  <c r="AD170" i="1"/>
  <c r="AD31" i="1"/>
  <c r="AD190" i="1"/>
  <c r="AD820" i="1"/>
  <c r="AD487" i="1"/>
  <c r="AD441" i="1"/>
  <c r="AC234" i="1"/>
  <c r="AC997" i="1"/>
  <c r="AC454" i="1"/>
  <c r="AD668" i="1"/>
  <c r="AD586" i="1"/>
  <c r="AD942" i="1"/>
  <c r="AD1068" i="1"/>
  <c r="AD580" i="1"/>
  <c r="AC157" i="1"/>
  <c r="AC1063" i="1"/>
  <c r="AD286" i="1"/>
  <c r="AD819" i="1"/>
  <c r="AD912" i="1"/>
  <c r="AC602" i="1"/>
  <c r="AC21" i="1"/>
  <c r="AD16" i="1"/>
  <c r="AC498" i="1"/>
  <c r="AD149" i="1"/>
  <c r="AC932" i="1"/>
  <c r="AD114" i="1"/>
  <c r="AD645" i="1"/>
  <c r="AD297" i="1"/>
  <c r="AC209" i="1"/>
  <c r="AD107" i="1"/>
  <c r="AC888" i="1"/>
  <c r="AD310" i="1"/>
  <c r="AD220" i="1"/>
  <c r="AD869" i="1"/>
  <c r="AD503" i="1"/>
  <c r="AD17" i="1"/>
  <c r="AC398" i="1"/>
  <c r="AC940" i="1"/>
  <c r="AC334" i="1"/>
  <c r="AC772" i="1"/>
  <c r="AC1091" i="1"/>
  <c r="AD1075" i="1"/>
  <c r="AD904" i="1"/>
  <c r="AD721" i="1"/>
  <c r="AC427" i="1"/>
  <c r="AD764" i="1"/>
  <c r="AC43" i="1"/>
  <c r="AD448" i="1"/>
  <c r="AC307" i="1"/>
  <c r="AD26" i="1"/>
  <c r="AC63" i="1"/>
  <c r="AC173" i="1"/>
  <c r="AC455" i="1"/>
  <c r="AC115" i="1"/>
  <c r="AC591" i="1"/>
  <c r="AD89" i="1"/>
  <c r="AD364" i="1"/>
  <c r="AC1132" i="1"/>
  <c r="AD73" i="1"/>
  <c r="AD770" i="1"/>
  <c r="AC897" i="1"/>
  <c r="AD1148" i="1"/>
  <c r="AD1149" i="1"/>
  <c r="AC1155" i="1"/>
  <c r="AD1159" i="1"/>
  <c r="AG1184" i="1"/>
  <c r="AG1180" i="1"/>
  <c r="AC1177" i="1"/>
  <c r="AD1172" i="1"/>
  <c r="AG1169" i="1"/>
  <c r="AC1165" i="1"/>
  <c r="AD1162" i="1"/>
  <c r="N2" i="2"/>
  <c r="AC390" i="1"/>
  <c r="AC481" i="1"/>
  <c r="AD972" i="1"/>
  <c r="AD425" i="1"/>
  <c r="AD727" i="1"/>
  <c r="AD741" i="1"/>
  <c r="AC417" i="1"/>
  <c r="AC951" i="1"/>
  <c r="AD873" i="1"/>
  <c r="AC161" i="1"/>
  <c r="AD155" i="1"/>
  <c r="AC654" i="1"/>
  <c r="AC302" i="1"/>
  <c r="AC471" i="1"/>
  <c r="AD159" i="1"/>
  <c r="AD47" i="1"/>
  <c r="AC655" i="1"/>
  <c r="AC192" i="1"/>
  <c r="AC1127" i="1"/>
  <c r="AD901" i="1"/>
  <c r="AD58" i="1"/>
  <c r="AD909" i="1"/>
  <c r="AC523" i="1"/>
  <c r="AD536" i="1"/>
  <c r="AD415" i="1"/>
  <c r="AD96" i="1"/>
  <c r="AD1079" i="1"/>
  <c r="AD66" i="1"/>
  <c r="AD485" i="1"/>
  <c r="AC14" i="1"/>
  <c r="AC318" i="1"/>
  <c r="AD249" i="1"/>
  <c r="AD491" i="1"/>
  <c r="AD489" i="1"/>
  <c r="AC1142" i="1"/>
  <c r="AD760" i="1"/>
  <c r="AC338" i="1"/>
  <c r="AD927" i="1"/>
  <c r="AD952" i="1"/>
  <c r="AD349" i="1"/>
  <c r="AC947" i="1"/>
  <c r="AC328" i="1"/>
  <c r="AD883" i="1"/>
  <c r="AD520" i="1"/>
  <c r="AC85" i="1"/>
  <c r="AD880" i="1"/>
  <c r="AC948" i="1"/>
  <c r="AC1107" i="1"/>
  <c r="AD1015" i="1"/>
  <c r="AD177" i="1"/>
  <c r="AC289" i="1"/>
  <c r="AC996" i="1"/>
  <c r="AD1007" i="1"/>
  <c r="AC253" i="1"/>
  <c r="AD651" i="1"/>
  <c r="AC372" i="1"/>
  <c r="AD1121" i="1"/>
  <c r="AC869" i="1"/>
  <c r="AC1116" i="1"/>
  <c r="AD413" i="1"/>
  <c r="AC521" i="1"/>
  <c r="AD1020" i="1"/>
  <c r="AD598" i="1"/>
  <c r="AC589" i="1"/>
  <c r="AC855" i="1"/>
  <c r="AC156" i="1"/>
  <c r="AD460" i="1"/>
  <c r="AD1122" i="1"/>
  <c r="AC651" i="1"/>
  <c r="AC488" i="1"/>
  <c r="AD809" i="1"/>
  <c r="AC976" i="1"/>
  <c r="AC1105" i="1"/>
  <c r="AD473" i="1"/>
  <c r="AD411" i="1"/>
  <c r="AC727" i="1"/>
  <c r="AC835" i="1"/>
  <c r="AD895" i="1"/>
  <c r="AC170" i="1"/>
  <c r="AC202" i="1"/>
  <c r="AD913" i="1"/>
  <c r="AD620" i="1"/>
  <c r="AC515" i="1"/>
  <c r="AD171" i="1"/>
  <c r="AD344" i="1"/>
  <c r="AC1128" i="1"/>
  <c r="AD971" i="1"/>
  <c r="AD747" i="1"/>
  <c r="AC568" i="1"/>
  <c r="AD435" i="1"/>
  <c r="AC415" i="1"/>
  <c r="AC38" i="1"/>
  <c r="AC918" i="1"/>
  <c r="AD416" i="1"/>
  <c r="AC118" i="1"/>
  <c r="AC32" i="1"/>
  <c r="AC889" i="1"/>
  <c r="AC280" i="1"/>
  <c r="AC442" i="1"/>
  <c r="AC901" i="1"/>
  <c r="AD932" i="1"/>
  <c r="AC825" i="1"/>
  <c r="AD54" i="1"/>
  <c r="AC65" i="1"/>
  <c r="AD1070" i="1"/>
  <c r="AC588" i="1"/>
  <c r="AC934" i="1"/>
  <c r="AD669" i="1"/>
  <c r="AD270" i="1"/>
  <c r="AC738" i="1"/>
  <c r="AD648" i="1"/>
  <c r="AC814" i="1"/>
  <c r="AC54" i="1"/>
  <c r="AD756" i="1"/>
  <c r="AC293" i="1"/>
  <c r="AC201" i="1"/>
  <c r="AD664" i="1"/>
  <c r="AD407" i="1"/>
  <c r="AC898" i="1"/>
  <c r="AD861" i="1"/>
  <c r="AC1074" i="1"/>
  <c r="AD713" i="1"/>
  <c r="AC1055" i="1"/>
  <c r="AC874" i="1"/>
  <c r="AC347" i="1"/>
  <c r="AD685" i="1"/>
  <c r="AD67" i="1"/>
  <c r="AC647" i="1"/>
  <c r="AC979" i="1"/>
  <c r="AD1112" i="1"/>
  <c r="AD513" i="1"/>
  <c r="AD386" i="1"/>
  <c r="AD8" i="1"/>
  <c r="AD774" i="1"/>
  <c r="AC416" i="1"/>
  <c r="AC735" i="1"/>
  <c r="AD569" i="1"/>
  <c r="AC904" i="1"/>
  <c r="AD610" i="1"/>
  <c r="AC484" i="1"/>
  <c r="AD71" i="1"/>
  <c r="AC522" i="1"/>
  <c r="AC66" i="1"/>
  <c r="AD118" i="1"/>
  <c r="AC194" i="1"/>
  <c r="AC779" i="1"/>
  <c r="AD213" i="1"/>
  <c r="AC579" i="1"/>
  <c r="AD475" i="1"/>
  <c r="AC640" i="1"/>
  <c r="AD325" i="1"/>
  <c r="AD678" i="1"/>
  <c r="AD763" i="1"/>
  <c r="AC756" i="1"/>
  <c r="AC1071" i="1"/>
  <c r="AD528" i="1"/>
  <c r="AD273" i="1"/>
  <c r="AC505" i="1"/>
  <c r="AD977" i="1"/>
  <c r="AC894" i="1"/>
  <c r="AC646" i="1"/>
  <c r="AC271" i="1"/>
  <c r="AC82" i="1"/>
  <c r="AC740" i="1"/>
  <c r="AD34" i="1"/>
  <c r="AC220" i="1"/>
  <c r="AD443" i="1"/>
  <c r="AC820" i="1"/>
  <c r="AC451" i="1"/>
  <c r="AC456" i="1"/>
  <c r="AC701" i="1"/>
  <c r="AC445" i="1"/>
  <c r="AD943" i="1"/>
  <c r="AC858" i="1"/>
  <c r="AC809" i="1"/>
  <c r="AD597" i="1"/>
  <c r="AD15" i="1"/>
  <c r="AD361" i="1"/>
  <c r="AD766" i="1"/>
  <c r="AD854" i="1"/>
  <c r="AC635" i="1"/>
  <c r="AC525" i="1"/>
  <c r="AD156" i="1"/>
  <c r="AD121" i="1"/>
  <c r="AD212" i="1"/>
  <c r="AC986" i="1"/>
  <c r="AD953" i="1"/>
  <c r="AC1088" i="1"/>
  <c r="AC9" i="1"/>
  <c r="AD384" i="1"/>
  <c r="AC881" i="1"/>
  <c r="AD289" i="1"/>
  <c r="AC757" i="1"/>
  <c r="AC33" i="1"/>
  <c r="AD1029" i="1"/>
  <c r="AC314" i="1"/>
  <c r="AD5" i="1"/>
  <c r="AC180" i="1"/>
  <c r="AC910" i="1"/>
  <c r="AD185" i="1"/>
  <c r="AD27" i="1"/>
  <c r="AC275" i="1"/>
  <c r="AC970" i="1"/>
  <c r="AC61" i="1"/>
  <c r="AC152" i="1"/>
  <c r="AD797" i="1"/>
  <c r="AC462" i="1"/>
  <c r="AD739" i="1"/>
  <c r="AC800" i="1"/>
  <c r="AC407" i="1"/>
  <c r="AC1006" i="1"/>
  <c r="AC753" i="1"/>
  <c r="AC56" i="1"/>
  <c r="AD999" i="1"/>
  <c r="AC141" i="1"/>
  <c r="AD162" i="1"/>
  <c r="AC994" i="1"/>
  <c r="AC342" i="1"/>
  <c r="AD299" i="1"/>
  <c r="AD414" i="1"/>
  <c r="AC444" i="1"/>
  <c r="AD328" i="1"/>
  <c r="AD687" i="1"/>
  <c r="AC297" i="1"/>
  <c r="AC764" i="1"/>
  <c r="AC45" i="1"/>
  <c r="AC6" i="1"/>
  <c r="AC730" i="1"/>
  <c r="AD1074" i="1"/>
  <c r="AC1145" i="1"/>
  <c r="AD1150" i="1"/>
  <c r="AC1156" i="1"/>
  <c r="AC1157" i="1"/>
  <c r="AD1185" i="1"/>
  <c r="AC1181" i="1"/>
  <c r="AD1179" i="1"/>
  <c r="AD1175" i="1"/>
  <c r="AC1171" i="1"/>
  <c r="AD1168" i="1"/>
  <c r="AC1167" i="1"/>
  <c r="AG1187" i="1"/>
  <c r="AC1040" i="1"/>
  <c r="AC813" i="1"/>
  <c r="AD631" i="1"/>
  <c r="AD768" i="1"/>
  <c r="AC286" i="1"/>
  <c r="AC512" i="1"/>
  <c r="AD1054" i="1"/>
  <c r="AD978" i="1"/>
  <c r="AD245" i="1"/>
  <c r="AD614" i="1"/>
  <c r="AC167" i="1"/>
  <c r="AC1011" i="1"/>
  <c r="AC430" i="1"/>
  <c r="AC284" i="1"/>
  <c r="AD200" i="1"/>
  <c r="AC576" i="1"/>
  <c r="AD561" i="1"/>
  <c r="AC217" i="1"/>
  <c r="AC92" i="1"/>
  <c r="AC1112" i="1"/>
  <c r="AC337" i="1"/>
  <c r="AC1084" i="1"/>
  <c r="AD998" i="1"/>
  <c r="AC1065" i="1"/>
  <c r="AD3" i="1"/>
  <c r="AC861" i="1"/>
  <c r="AD116" i="1"/>
  <c r="AC569" i="1"/>
  <c r="AD111" i="1"/>
  <c r="AC907" i="1"/>
  <c r="AC333" i="1"/>
  <c r="AD22" i="1"/>
  <c r="AC853" i="1"/>
  <c r="AD52" i="1"/>
  <c r="AC1129" i="1"/>
  <c r="AC361" i="1"/>
  <c r="AC1133" i="1"/>
  <c r="AC531" i="1"/>
  <c r="AD568" i="1"/>
  <c r="AC737" i="1"/>
  <c r="AC296" i="1"/>
  <c r="AD378" i="1"/>
  <c r="AD1031" i="1"/>
  <c r="AC309" i="1"/>
  <c r="AC818" i="1"/>
  <c r="AD351" i="1"/>
  <c r="AC190" i="1"/>
  <c r="AD423" i="1"/>
  <c r="AD581" i="1"/>
  <c r="AD84" i="1"/>
  <c r="AC871" i="1"/>
  <c r="AD82" i="1"/>
  <c r="AD515" i="1"/>
  <c r="AD324" i="1"/>
  <c r="AC559" i="1"/>
  <c r="AD338" i="1"/>
  <c r="AD418" i="1"/>
  <c r="AC642" i="1"/>
  <c r="AC742" i="1"/>
  <c r="AD262" i="1"/>
  <c r="AD1005" i="1"/>
  <c r="AD893" i="1"/>
  <c r="AD339" i="1"/>
  <c r="AD613" i="1"/>
  <c r="AC485" i="1"/>
  <c r="AC967" i="1"/>
  <c r="AC311" i="1"/>
  <c r="AD791" i="1"/>
  <c r="AC620" i="1"/>
  <c r="AD855" i="1"/>
  <c r="AC96" i="1"/>
  <c r="AD79" i="1"/>
  <c r="AD841" i="1"/>
  <c r="AD811" i="1"/>
  <c r="AC1057" i="1"/>
  <c r="AD939" i="1"/>
  <c r="AD216" i="1"/>
  <c r="AD670" i="1"/>
  <c r="AC939" i="1"/>
  <c r="AC684" i="1"/>
  <c r="AC537" i="1"/>
  <c r="AC431" i="1"/>
  <c r="AC177" i="1"/>
  <c r="AD1078" i="1"/>
  <c r="AD1133" i="1"/>
  <c r="AC941" i="1"/>
  <c r="AD104" i="1"/>
  <c r="AC320" i="1"/>
  <c r="AD398" i="1"/>
  <c r="AD801" i="1"/>
  <c r="AC860" i="1"/>
  <c r="AD643" i="1"/>
  <c r="AC378" i="1"/>
  <c r="AD1095" i="1"/>
  <c r="AC249" i="1"/>
  <c r="AD946" i="1"/>
  <c r="AD202" i="1"/>
  <c r="AC783" i="1"/>
  <c r="AC942" i="1"/>
  <c r="AD907" i="1"/>
  <c r="AD655" i="1"/>
  <c r="AC26" i="1"/>
  <c r="AD377" i="1"/>
  <c r="AC474" i="1"/>
  <c r="AD450" i="1"/>
  <c r="AD969" i="1"/>
  <c r="AC949" i="1"/>
  <c r="AC227" i="1"/>
  <c r="AC1004" i="1"/>
  <c r="AC1113" i="1"/>
  <c r="AC397" i="1"/>
  <c r="AC1096" i="1"/>
  <c r="AC729" i="1"/>
  <c r="AD1006" i="1"/>
  <c r="AC116" i="1"/>
  <c r="AC797" i="1"/>
  <c r="AD1064" i="1"/>
  <c r="AD271" i="1"/>
  <c r="AC528" i="1"/>
  <c r="AC255" i="1"/>
  <c r="AC865" i="1"/>
  <c r="AD293" i="1"/>
  <c r="AC1150" i="1"/>
  <c r="AD1151" i="1"/>
  <c r="AC1149" i="1"/>
  <c r="AD1157" i="1"/>
  <c r="AI1185" i="1"/>
  <c r="AG1182" i="1"/>
  <c r="AC1180" i="1"/>
  <c r="AG1175" i="1"/>
  <c r="AG1171" i="1"/>
  <c r="AC1169" i="1"/>
  <c r="AD1161" i="1"/>
  <c r="I3" i="4"/>
  <c r="AC376" i="1"/>
  <c r="AC175" i="1"/>
  <c r="AC64" i="1"/>
  <c r="AC377" i="1"/>
  <c r="AC1108" i="1"/>
  <c r="AC828" i="1"/>
  <c r="AD498" i="1"/>
  <c r="AD350" i="1"/>
  <c r="AD810" i="1"/>
  <c r="AC980" i="1"/>
  <c r="AD317" i="1"/>
  <c r="AC548" i="1"/>
  <c r="AC1015" i="1"/>
  <c r="AD372" i="1"/>
  <c r="AD481" i="1"/>
  <c r="AC808" i="1"/>
  <c r="AD281" i="1"/>
  <c r="AD493" i="1"/>
  <c r="AC478" i="1"/>
  <c r="AD397" i="1"/>
  <c r="AC222" i="1"/>
  <c r="AD644" i="1"/>
  <c r="AD959" i="1"/>
  <c r="AC937" i="1"/>
  <c r="AD621" i="1"/>
  <c r="AD1142" i="1"/>
  <c r="AC1032" i="1"/>
  <c r="AD1135" i="1"/>
  <c r="AC543" i="1"/>
  <c r="AC448" i="1"/>
  <c r="AD833" i="1"/>
  <c r="AD1037" i="1"/>
  <c r="AD710" i="1"/>
  <c r="AD733" i="1"/>
  <c r="AD1065" i="1"/>
  <c r="AC982" i="1"/>
  <c r="AD849" i="1"/>
  <c r="AD366" i="1"/>
  <c r="AD198" i="1"/>
  <c r="AD751" i="1"/>
  <c r="AD1046" i="1"/>
  <c r="AC411" i="1"/>
  <c r="AC971" i="1"/>
  <c r="AD1088" i="1"/>
  <c r="AD899" i="1"/>
  <c r="AC831" i="1"/>
  <c r="AD929" i="1"/>
  <c r="AC263" i="1"/>
  <c r="AC726" i="1"/>
  <c r="AC702" i="1"/>
  <c r="AD267" i="1"/>
  <c r="AD178" i="1"/>
  <c r="AD1115" i="1"/>
  <c r="AD444" i="1"/>
  <c r="AC323" i="1"/>
  <c r="AC778" i="1"/>
  <c r="AC403" i="1"/>
  <c r="AD500" i="1"/>
  <c r="AC781" i="1"/>
  <c r="AC75" i="1"/>
  <c r="AD247" i="1"/>
  <c r="AD94" i="1"/>
  <c r="AD181" i="1"/>
  <c r="AD446" i="1"/>
  <c r="AC1102" i="1"/>
  <c r="AD254" i="1"/>
  <c r="AD1087" i="1"/>
  <c r="AD680" i="1"/>
  <c r="AC468" i="1"/>
  <c r="AD146" i="1"/>
  <c r="AC463" i="1"/>
  <c r="AD795" i="1"/>
  <c r="AC810" i="1"/>
  <c r="AD1125" i="1"/>
  <c r="AD44" i="1"/>
  <c r="AD803" i="1"/>
  <c r="AC210" i="1"/>
  <c r="AD451" i="1"/>
  <c r="AD33" i="1"/>
  <c r="AD37" i="1"/>
  <c r="AC405" i="1"/>
  <c r="AC972" i="1"/>
  <c r="AD429" i="1"/>
  <c r="AC928" i="1"/>
  <c r="AD390" i="1"/>
  <c r="AD227" i="1"/>
  <c r="AC732" i="1"/>
  <c r="AC555" i="1"/>
  <c r="AC366" i="1"/>
  <c r="AC98" i="1"/>
  <c r="AC388" i="1"/>
  <c r="AC107" i="1"/>
  <c r="AD326" i="1"/>
  <c r="AC492" i="1"/>
  <c r="AD356" i="1"/>
  <c r="AD158" i="1"/>
  <c r="AD307" i="1"/>
  <c r="AC1123" i="1"/>
  <c r="AC327" i="1"/>
  <c r="AC549" i="1"/>
  <c r="AD524" i="1"/>
  <c r="AD853" i="1"/>
  <c r="AC981" i="1"/>
  <c r="AC577" i="1"/>
  <c r="AD214" i="1"/>
  <c r="AD105" i="1"/>
  <c r="AD772" i="1"/>
  <c r="AD867" i="1"/>
  <c r="AC691" i="1"/>
  <c r="AD103" i="1"/>
  <c r="AD874" i="1"/>
  <c r="AC771" i="1"/>
  <c r="AD714" i="1"/>
  <c r="AD509" i="1"/>
  <c r="AD579" i="1"/>
  <c r="AC524" i="1"/>
  <c r="AD976" i="1"/>
  <c r="AC135" i="1"/>
  <c r="AC28" i="1"/>
  <c r="AC877" i="1"/>
  <c r="AC27" i="1"/>
  <c r="AD1106" i="1"/>
  <c r="AC126" i="1"/>
  <c r="AC864" i="1"/>
  <c r="AD863" i="1"/>
  <c r="AC67" i="1"/>
  <c r="AD719" i="1"/>
  <c r="AD166" i="1"/>
  <c r="AC206" i="1"/>
  <c r="AC346" i="1"/>
  <c r="AC313" i="1"/>
  <c r="AC79" i="1"/>
  <c r="AD875" i="1"/>
  <c r="AC18" i="1"/>
  <c r="AD965" i="1"/>
  <c r="AC570" i="1"/>
  <c r="AC55" i="1"/>
  <c r="AC359" i="1"/>
  <c r="AC155" i="1"/>
  <c r="AC50" i="1"/>
  <c r="AC147" i="1"/>
  <c r="AC272" i="1"/>
  <c r="AC688" i="1"/>
  <c r="AC1086" i="1"/>
  <c r="AD734" i="1"/>
  <c r="AD915" i="1"/>
  <c r="AD314" i="1"/>
  <c r="AC600" i="1"/>
  <c r="AD657" i="1"/>
  <c r="AD1025" i="1"/>
  <c r="AC1036" i="1"/>
  <c r="AD516" i="1"/>
  <c r="AD1107" i="1"/>
  <c r="AD391" i="1"/>
  <c r="AC846" i="1"/>
  <c r="AD1035" i="1"/>
  <c r="AC959" i="1"/>
  <c r="AD1076" i="1"/>
  <c r="AC605" i="1"/>
  <c r="AD49" i="1"/>
  <c r="AD218" i="1"/>
  <c r="AD12" i="1"/>
  <c r="AD62" i="1"/>
  <c r="AC443" i="1"/>
  <c r="AD406" i="1"/>
  <c r="AD799" i="1"/>
  <c r="AD102" i="1"/>
  <c r="AD383" i="1"/>
  <c r="AC1134" i="1"/>
  <c r="AD860" i="1"/>
  <c r="AC694" i="1"/>
  <c r="AD187" i="1"/>
  <c r="AD592" i="1"/>
  <c r="AC985" i="1"/>
  <c r="AC675" i="1"/>
  <c r="AC228" i="1"/>
  <c r="AD375" i="1"/>
  <c r="AD602" i="1"/>
  <c r="AD100" i="1"/>
  <c r="AC719" i="1"/>
  <c r="AC308" i="1"/>
  <c r="AC340" i="1"/>
  <c r="AD76" i="1"/>
  <c r="AC618" i="1"/>
  <c r="AD868" i="1"/>
  <c r="AD973" i="1"/>
  <c r="AD562" i="1"/>
  <c r="AC446" i="1"/>
  <c r="AC140" i="1"/>
  <c r="AD925" i="1"/>
  <c r="AC1079" i="1"/>
  <c r="AD948" i="1"/>
  <c r="AC1146" i="1"/>
  <c r="AG1185" i="1"/>
  <c r="AD1180" i="1"/>
  <c r="AC1172" i="1"/>
  <c r="AC1162" i="1"/>
  <c r="AC350" i="1"/>
  <c r="AD523" i="1"/>
  <c r="AD793" i="1"/>
  <c r="AD445" i="1"/>
  <c r="AC317" i="1"/>
  <c r="AD404" i="1"/>
  <c r="AC664" i="1"/>
  <c r="AD1092" i="1"/>
  <c r="AD856" i="1"/>
  <c r="AD1136" i="1"/>
  <c r="AD707" i="1"/>
  <c r="AD712" i="1"/>
  <c r="AC270" i="1"/>
  <c r="AD588" i="1"/>
  <c r="AC232" i="1"/>
  <c r="AD985" i="1"/>
  <c r="AD557" i="1"/>
  <c r="AD754" i="1"/>
  <c r="AD851" i="1"/>
  <c r="AC1047" i="1"/>
  <c r="AC19" i="1"/>
  <c r="AC368" i="1"/>
  <c r="AD302" i="1"/>
  <c r="AD447" i="1"/>
  <c r="AD253" i="1"/>
  <c r="AD321" i="1"/>
  <c r="AC606" i="1"/>
  <c r="AD783" i="1"/>
  <c r="AD502" i="1"/>
  <c r="AD954" i="1"/>
  <c r="AC475" i="1"/>
  <c r="AC71" i="1"/>
  <c r="AD961" i="1"/>
  <c r="AD478" i="1"/>
  <c r="AC1125" i="1"/>
  <c r="AC178" i="1"/>
  <c r="AD1105" i="1"/>
  <c r="AD701" i="1"/>
  <c r="AC1021" i="1"/>
  <c r="AD967" i="1"/>
  <c r="AD255" i="1"/>
  <c r="AC668" i="1"/>
  <c r="AD301" i="1"/>
  <c r="AD250" i="1"/>
  <c r="AD988" i="1"/>
  <c r="AC698" i="1"/>
  <c r="AD465" i="1"/>
  <c r="AD63" i="1"/>
  <c r="AD486" i="1"/>
  <c r="AC1121" i="1"/>
  <c r="AD35" i="1"/>
  <c r="AC598" i="1"/>
  <c r="AC1016" i="1"/>
  <c r="AD459" i="1"/>
  <c r="AC466" i="1"/>
  <c r="AD987" i="1"/>
  <c r="AC1056" i="1"/>
  <c r="AC213" i="1"/>
  <c r="AC590" i="1"/>
  <c r="AD548" i="1"/>
  <c r="AD722" i="1"/>
  <c r="AD726" i="1"/>
  <c r="AD357" i="1"/>
  <c r="AD196" i="1"/>
  <c r="AC243" i="1"/>
  <c r="AD826" i="1"/>
  <c r="AD694" i="1"/>
  <c r="AD371" i="1"/>
  <c r="AC541" i="1"/>
  <c r="AC564" i="1"/>
  <c r="AC149" i="1"/>
  <c r="AC866" i="1"/>
  <c r="AC575" i="1"/>
  <c r="AC396" i="1"/>
  <c r="AD533" i="1"/>
  <c r="AC944" i="1"/>
  <c r="AD495" i="1"/>
  <c r="AC724" i="1"/>
  <c r="AC952" i="1"/>
  <c r="AC1070" i="1"/>
  <c r="AC1028" i="1"/>
  <c r="AC619" i="1"/>
  <c r="AC276" i="1"/>
  <c r="AD703" i="1"/>
  <c r="AC728" i="1"/>
  <c r="AD567" i="1"/>
  <c r="AD846" i="1"/>
  <c r="AC138" i="1"/>
  <c r="AD1089" i="1"/>
  <c r="AC437" i="1"/>
  <c r="AD689" i="1"/>
  <c r="AC707" i="1"/>
  <c r="AC658" i="1"/>
  <c r="AD700" i="1"/>
  <c r="AC766" i="1"/>
  <c r="AC695" i="1"/>
  <c r="AC221" i="1"/>
  <c r="AD514" i="1"/>
  <c r="AC550" i="1"/>
  <c r="AC850" i="1"/>
  <c r="AD410" i="1"/>
  <c r="AC1062" i="1"/>
  <c r="AC627" i="1"/>
  <c r="AD1040" i="1"/>
  <c r="AD800" i="1"/>
  <c r="AC31" i="1"/>
  <c r="AD168" i="1"/>
  <c r="AC185" i="1"/>
  <c r="AC862" i="1"/>
  <c r="AD951" i="1"/>
  <c r="AC11" i="1"/>
  <c r="AD897" i="1"/>
  <c r="AC687" i="1"/>
  <c r="AC62" i="1"/>
  <c r="AD261" i="1"/>
  <c r="AD201" i="1"/>
  <c r="AD327" i="1"/>
  <c r="AC938" i="1"/>
  <c r="AD342" i="1"/>
  <c r="AD194" i="1"/>
  <c r="AC386" i="1"/>
  <c r="AD905" i="1"/>
  <c r="AC999" i="1"/>
  <c r="AC641" i="1"/>
  <c r="AD922" i="1"/>
  <c r="AD229" i="1"/>
  <c r="AD501" i="1"/>
  <c r="AD296" i="1"/>
  <c r="AC1064" i="1"/>
  <c r="AD789" i="1"/>
  <c r="AC849" i="1"/>
  <c r="AC880" i="1"/>
  <c r="AD1108" i="1"/>
  <c r="AC1050" i="1"/>
  <c r="AC721" i="1"/>
  <c r="AD997" i="1"/>
  <c r="AC974" i="1"/>
  <c r="AC603" i="1"/>
  <c r="AD742" i="1"/>
  <c r="AC414" i="1"/>
  <c r="AC969" i="1"/>
  <c r="AC1124" i="1"/>
  <c r="AC913" i="1"/>
  <c r="AC233" i="1"/>
  <c r="AD1023" i="1"/>
  <c r="AC40" i="1"/>
  <c r="AC678" i="1"/>
  <c r="AD806" i="1"/>
  <c r="AC914" i="1"/>
  <c r="AD1010" i="1"/>
  <c r="AC973" i="1"/>
  <c r="AC5" i="1"/>
  <c r="AD937" i="1"/>
  <c r="AD312" i="1"/>
  <c r="AD403" i="1"/>
  <c r="AC819" i="1"/>
  <c r="AC432" i="1"/>
  <c r="AD781" i="1"/>
  <c r="AC111" i="1"/>
  <c r="AD204" i="1"/>
  <c r="AC713" i="1"/>
  <c r="AD438" i="1"/>
  <c r="AC247" i="1"/>
  <c r="AC1151" i="1"/>
  <c r="AC1153" i="1"/>
  <c r="AC1158" i="1"/>
  <c r="AC1185" i="1"/>
  <c r="AG1181" i="1"/>
  <c r="AG1177" i="1"/>
  <c r="AG1174" i="1"/>
  <c r="AD1171" i="1"/>
  <c r="AI1169" i="1"/>
  <c r="AC1168" i="1"/>
  <c r="AC208" i="1"/>
  <c r="AD313" i="1"/>
  <c r="AC680" i="1"/>
  <c r="AC278" i="1"/>
  <c r="AC896" i="1"/>
  <c r="AC885" i="1"/>
  <c r="AD191" i="1"/>
  <c r="AC749" i="1"/>
  <c r="AD864" i="1"/>
  <c r="AC507" i="1"/>
  <c r="AC1066" i="1"/>
  <c r="AD887" i="1"/>
  <c r="AC520" i="1"/>
  <c r="AD830" i="1"/>
  <c r="AC1095" i="1"/>
  <c r="AC1126" i="1"/>
  <c r="AC264" i="1"/>
  <c r="AC1122" i="1"/>
  <c r="AC103" i="1"/>
  <c r="AD458" i="1"/>
  <c r="AC723" i="1"/>
  <c r="AC708" i="1"/>
  <c r="AD1116" i="1"/>
  <c r="AC984" i="1"/>
  <c r="AC992" i="1"/>
  <c r="AD217" i="1"/>
  <c r="AC1092" i="1"/>
  <c r="AC920" i="1"/>
  <c r="AD193" i="1"/>
  <c r="AD775" i="1"/>
  <c r="AC1144" i="1"/>
  <c r="AD1153" i="1"/>
  <c r="AC1182" i="1"/>
  <c r="AC374" i="1"/>
  <c r="AC924" i="1"/>
  <c r="AD782" i="1"/>
  <c r="AD512" i="1"/>
  <c r="AD702" i="1"/>
  <c r="AD1013" i="1"/>
  <c r="AD827" i="1"/>
  <c r="AC663" i="1"/>
  <c r="AD50" i="1"/>
  <c r="AD135" i="1"/>
  <c r="AC567" i="1"/>
  <c r="AD688" i="1"/>
  <c r="AD551" i="1"/>
  <c r="AD994" i="1"/>
  <c r="AC659" i="1"/>
  <c r="AC254" i="1"/>
  <c r="AC148" i="1"/>
  <c r="AD824" i="1"/>
  <c r="AD605" i="1"/>
  <c r="AC365" i="1"/>
  <c r="AD248" i="1"/>
  <c r="AD284" i="1"/>
  <c r="AD117" i="1"/>
  <c r="AD792" i="1"/>
  <c r="AD672" i="1"/>
  <c r="AD381" i="1"/>
  <c r="AC916" i="1"/>
  <c r="AD379" i="1"/>
  <c r="AC236" i="1"/>
  <c r="AC755" i="1"/>
  <c r="AD21" i="1"/>
  <c r="AD85" i="1"/>
  <c r="AC441" i="1"/>
  <c r="AC168" i="1"/>
  <c r="AD225" i="1"/>
  <c r="AD244" i="1"/>
  <c r="AD124" i="1"/>
  <c r="AC408" i="1"/>
  <c r="AC226" i="1"/>
  <c r="AD1021" i="1"/>
  <c r="AD309" i="1"/>
  <c r="AD917" i="1"/>
  <c r="AC1081" i="1"/>
  <c r="AC863" i="1"/>
  <c r="AC47" i="1"/>
  <c r="AC153" i="1"/>
  <c r="AD656" i="1"/>
  <c r="AC72" i="1"/>
  <c r="AC830" i="1"/>
  <c r="AC487" i="1"/>
  <c r="AD28" i="1"/>
  <c r="AD1102" i="1"/>
  <c r="AD38" i="1"/>
  <c r="AC1005" i="1"/>
  <c r="AC560" i="1"/>
  <c r="AC196" i="1"/>
  <c r="AD947" i="1"/>
  <c r="AC1130" i="1"/>
  <c r="AC410" i="1"/>
  <c r="AC200" i="1"/>
  <c r="AC495" i="1"/>
  <c r="AC273" i="1"/>
  <c r="AC493" i="1"/>
  <c r="AD506" i="1"/>
  <c r="AD530" i="1"/>
  <c r="AD387" i="1"/>
  <c r="AC873" i="1"/>
  <c r="AD652" i="1"/>
  <c r="AC925" i="1"/>
  <c r="AC242" i="1"/>
  <c r="AC1073" i="1"/>
  <c r="AD556" i="1"/>
  <c r="AC530" i="1"/>
  <c r="AD1009" i="1"/>
  <c r="AD165" i="1"/>
  <c r="AD419" i="1"/>
  <c r="AC105" i="1"/>
  <c r="AC765" i="1"/>
  <c r="AD626" i="1"/>
  <c r="AC104" i="1"/>
  <c r="AC921" i="1"/>
  <c r="AD665" i="1"/>
  <c r="AD43" i="1"/>
  <c r="AD705" i="1"/>
  <c r="AC506" i="1"/>
  <c r="AD649" i="1"/>
  <c r="AC1060" i="1"/>
  <c r="AC597" i="1"/>
  <c r="AC689" i="1"/>
  <c r="AD454" i="1"/>
  <c r="AC336" i="1"/>
  <c r="AC204" i="1"/>
  <c r="AC268" i="1"/>
  <c r="AC793" i="1"/>
  <c r="AD1146" i="1"/>
  <c r="AC1147" i="1"/>
  <c r="AD1156" i="1"/>
  <c r="AC1159" i="1"/>
  <c r="AD1184" i="1"/>
  <c r="AD1181" i="1"/>
  <c r="AC1179" i="1"/>
  <c r="AC1174" i="1"/>
  <c r="AC1170" i="1"/>
  <c r="AD1164" i="1"/>
  <c r="AC1164" i="1"/>
  <c r="C2" i="2"/>
  <c r="AD940" i="1"/>
  <c r="AC162" i="1"/>
  <c r="AD673" i="1"/>
  <c r="AD110" i="1"/>
  <c r="AC1110" i="1"/>
  <c r="AD623" i="1"/>
  <c r="AD318" i="1"/>
  <c r="AC244" i="1"/>
  <c r="AC421" i="1"/>
  <c r="AD818" i="1"/>
  <c r="AC259" i="1"/>
  <c r="AC146" i="1"/>
  <c r="AC114" i="1"/>
  <c r="AD53" i="1"/>
  <c r="AD848" i="1"/>
  <c r="AD388" i="1"/>
  <c r="AD258" i="1"/>
  <c r="AD519" i="1"/>
  <c r="AC1038" i="1"/>
  <c r="AC790" i="1"/>
  <c r="AC102" i="1"/>
  <c r="AC1031" i="1"/>
  <c r="AD264" i="1"/>
  <c r="AC252" i="1"/>
  <c r="AC187" i="1"/>
  <c r="AC324" i="1"/>
  <c r="AC534" i="1"/>
  <c r="AD802" i="1"/>
  <c r="AC197" i="1"/>
  <c r="AD823" i="1"/>
  <c r="AD898" i="1"/>
  <c r="AC624" i="1"/>
  <c r="AC791" i="1"/>
  <c r="AC807" i="1"/>
  <c r="AC1068" i="1"/>
  <c r="AD732" i="1"/>
  <c r="AC344" i="1"/>
  <c r="AD564" i="1"/>
  <c r="AD843" i="1"/>
  <c r="AD788" i="1"/>
  <c r="AD804" i="1"/>
  <c r="AD468" i="1"/>
  <c r="AD80" i="1"/>
  <c r="AC1087" i="1"/>
  <c r="AD677" i="1"/>
  <c r="AC258" i="1"/>
  <c r="AC712" i="1"/>
  <c r="AC1000" i="1"/>
  <c r="AC1118" i="1"/>
  <c r="AD728" i="1"/>
  <c r="AD629" i="1"/>
  <c r="AD373" i="1"/>
  <c r="AD974" i="1"/>
  <c r="AD653" i="1"/>
  <c r="AD95" i="1"/>
  <c r="AC497" i="1"/>
  <c r="AC964" i="1"/>
  <c r="AC385" i="1"/>
  <c r="AC195" i="1"/>
  <c r="AC823" i="1"/>
  <c r="AC1080" i="1"/>
  <c r="AC34" i="1"/>
  <c r="AD1071" i="1"/>
  <c r="AD918" i="1"/>
  <c r="AD77" i="1"/>
  <c r="AC1020" i="1"/>
  <c r="AD693" i="1"/>
  <c r="AD152" i="1"/>
  <c r="AD126" i="1"/>
  <c r="AC710" i="1"/>
  <c r="AD427" i="1"/>
  <c r="AD434" i="1"/>
  <c r="AC648" i="1"/>
  <c r="AC991" i="1"/>
  <c r="AC241" i="1"/>
  <c r="AC1075" i="1"/>
  <c r="AC905" i="1"/>
  <c r="AD370" i="1"/>
  <c r="AD936" i="1"/>
  <c r="AC761" i="1"/>
  <c r="AC1022" i="1"/>
  <c r="AC799" i="1"/>
  <c r="AD374" i="1"/>
  <c r="AD10" i="1"/>
  <c r="AD1094" i="1"/>
  <c r="AD147" i="1"/>
  <c r="AD717" i="1"/>
  <c r="AD683" i="1"/>
  <c r="AD442" i="1"/>
  <c r="AC142" i="1"/>
  <c r="AD931" i="1"/>
  <c r="AC906" i="1"/>
  <c r="AC919" i="1"/>
  <c r="AD541" i="1"/>
  <c r="AC59" i="1"/>
  <c r="AD304" i="1"/>
  <c r="AC212" i="1"/>
  <c r="AC465" i="1"/>
  <c r="AD1077" i="1"/>
  <c r="AD431" i="1"/>
  <c r="AC1030" i="1"/>
  <c r="AC282" i="1"/>
  <c r="AC837" i="1"/>
  <c r="AD578" i="1"/>
  <c r="AD340" i="1"/>
  <c r="AD1052" i="1"/>
  <c r="AC24" i="1"/>
  <c r="AC696" i="1"/>
  <c r="AD729" i="1"/>
  <c r="AD956" i="1"/>
  <c r="AC395" i="1"/>
  <c r="AC633" i="1"/>
  <c r="AD919" i="1"/>
  <c r="AD840" i="1"/>
  <c r="AD675" i="1"/>
  <c r="AC561" i="1"/>
  <c r="AC1026" i="1"/>
  <c r="AD140" i="1"/>
  <c r="AC832" i="1"/>
  <c r="AD910" i="1"/>
  <c r="AC356" i="1"/>
  <c r="AC401" i="1"/>
  <c r="AD24" i="1"/>
  <c r="AC840" i="1"/>
  <c r="AD56" i="1"/>
  <c r="AD555" i="1"/>
  <c r="AD1034" i="1"/>
  <c r="AC803" i="1"/>
  <c r="AD113" i="1"/>
  <c r="AC847" i="1"/>
  <c r="AC8" i="1"/>
  <c r="AC299" i="1"/>
  <c r="AD778" i="1"/>
  <c r="AC887" i="1"/>
  <c r="AD90" i="1"/>
  <c r="AC70" i="1"/>
  <c r="AC73" i="1"/>
  <c r="AC1034" i="1"/>
  <c r="AD958" i="1"/>
  <c r="AC513" i="1"/>
  <c r="AC552" i="1"/>
  <c r="AD889" i="1"/>
  <c r="AD1016" i="1"/>
  <c r="AC867" i="1"/>
  <c r="AC978" i="1"/>
  <c r="AD964" i="1"/>
  <c r="AC182" i="1"/>
  <c r="AD507" i="1"/>
  <c r="AD236" i="1"/>
  <c r="AC301" i="1"/>
  <c r="AC557" i="1"/>
  <c r="AC100" i="1"/>
  <c r="AD608" i="1"/>
  <c r="AC741" i="1"/>
  <c r="AD382" i="1"/>
  <c r="AD749" i="1"/>
  <c r="AD990" i="1"/>
  <c r="AC304" i="1"/>
  <c r="AC95" i="1"/>
  <c r="AD955" i="1"/>
  <c r="AC538" i="1"/>
  <c r="AD928" i="1"/>
  <c r="AC429" i="1"/>
  <c r="AC763" i="1"/>
  <c r="AC460" i="1"/>
  <c r="AD817" i="1"/>
  <c r="AD596" i="1"/>
  <c r="AD345" i="1"/>
  <c r="AD1063" i="1"/>
  <c r="AD335" i="1"/>
  <c r="AD981" i="1"/>
  <c r="AD347" i="1"/>
  <c r="AD395" i="1"/>
  <c r="AC22" i="1"/>
  <c r="AD59" i="1"/>
  <c r="AD6" i="1"/>
  <c r="AC391" i="1"/>
  <c r="AD699" i="1"/>
  <c r="AC595" i="1"/>
  <c r="AC1138" i="1"/>
  <c r="AD86" i="1"/>
  <c r="AC291" i="1"/>
  <c r="AC439" i="1"/>
  <c r="AC353" i="1"/>
  <c r="AC815" i="1"/>
  <c r="AC508" i="1"/>
  <c r="AD589" i="1"/>
  <c r="AC250" i="1"/>
  <c r="AC532" i="1"/>
  <c r="AD606" i="1"/>
  <c r="AC20" i="1"/>
  <c r="AD1084" i="1"/>
  <c r="AD1147" i="1"/>
  <c r="AD1158" i="1"/>
  <c r="AC1184" i="1"/>
  <c r="AC1175" i="1"/>
  <c r="AD1169" i="1"/>
  <c r="AD1166" i="1"/>
  <c r="AC480" i="1"/>
  <c r="AD938" i="1"/>
  <c r="AD1073" i="1"/>
  <c r="AD278" i="1"/>
  <c r="AD240" i="1"/>
  <c r="AD99" i="1"/>
  <c r="AD504" i="1"/>
  <c r="AD735" i="1"/>
  <c r="AD858" i="1"/>
  <c r="AD989" i="1"/>
  <c r="AD761" i="1"/>
  <c r="AC909" i="1"/>
  <c r="AC305" i="1"/>
  <c r="AD1101" i="1"/>
  <c r="AD660" i="1"/>
  <c r="AD330" i="1"/>
  <c r="AD20" i="1"/>
  <c r="AD594" i="1"/>
  <c r="AC629" i="1"/>
  <c r="AD790" i="1"/>
  <c r="AD1018" i="1"/>
  <c r="AC768" i="1"/>
  <c r="AD746" i="1"/>
  <c r="AD239" i="1"/>
  <c r="AD409" i="1"/>
  <c r="AD160" i="1"/>
  <c r="AD921" i="1"/>
  <c r="AD417" i="1"/>
  <c r="AD960" i="1"/>
  <c r="AC946" i="1"/>
  <c r="AD695" i="1"/>
  <c r="AD834" i="1"/>
  <c r="AC987" i="1"/>
  <c r="AD197" i="1"/>
  <c r="AC725" i="1"/>
  <c r="AC950" i="1"/>
  <c r="AD145" i="1"/>
  <c r="AD1080" i="1"/>
  <c r="AC715" i="1"/>
  <c r="AD896" i="1"/>
  <c r="AD532" i="1"/>
  <c r="AD543" i="1"/>
  <c r="AD230" i="1"/>
  <c r="AD470" i="1"/>
  <c r="AD1008" i="1"/>
  <c r="AD984" i="1"/>
  <c r="AC364" i="1"/>
  <c r="AC775" i="1"/>
  <c r="AC644" i="1"/>
  <c r="AD671" i="1"/>
  <c r="AD400" i="1"/>
  <c r="AD1024" i="1"/>
  <c r="AC612" i="1"/>
  <c r="AC1023" i="1"/>
  <c r="AC1010" i="1"/>
  <c r="AD553" i="1"/>
  <c r="AC381" i="1"/>
  <c r="AC968" i="1"/>
  <c r="AC1076" i="1"/>
  <c r="AD78" i="1"/>
  <c r="AC1115" i="1"/>
  <c r="AC955" i="1"/>
  <c r="AC131" i="1"/>
  <c r="AC517" i="1"/>
  <c r="AD7" i="1"/>
  <c r="AD888" i="1"/>
  <c r="AD233" i="1"/>
  <c r="AD430" i="1"/>
  <c r="AC954" i="1"/>
  <c r="AC370" i="1"/>
  <c r="AC1027" i="1"/>
  <c r="AC312" i="1"/>
  <c r="AD508" i="1"/>
  <c r="AC1025" i="1"/>
  <c r="AC339" i="1"/>
  <c r="AD32" i="1"/>
  <c r="AD525" i="1"/>
  <c r="AD550" i="1"/>
  <c r="AC900" i="1"/>
  <c r="AC88" i="1"/>
  <c r="AD740" i="1"/>
  <c r="AC373" i="1"/>
  <c r="AC962" i="1"/>
  <c r="AD1132" i="1"/>
  <c r="AC387" i="1"/>
  <c r="AD730" i="1"/>
  <c r="AC109" i="1"/>
  <c r="AC184" i="1"/>
  <c r="AD627" i="1"/>
  <c r="AC903" i="1"/>
  <c r="AC615" i="1"/>
  <c r="AC383" i="1"/>
  <c r="AD1012" i="1"/>
  <c r="AD986" i="1"/>
  <c r="AC216" i="1"/>
  <c r="AC722" i="1"/>
  <c r="AC1085" i="1"/>
  <c r="AC1140" i="1"/>
  <c r="AD829" i="1"/>
  <c r="AD996" i="1"/>
  <c r="AC238" i="1"/>
  <c r="AD591" i="1"/>
  <c r="AD755" i="1"/>
  <c r="AD122" i="1"/>
  <c r="AC193" i="1"/>
  <c r="AC435" i="1"/>
  <c r="AC406" i="1"/>
  <c r="AC842" i="1"/>
  <c r="AC626" i="1"/>
  <c r="AC995" i="1"/>
  <c r="AD744" i="1"/>
  <c r="AD341" i="1"/>
  <c r="AC989" i="1"/>
  <c r="AC409" i="1"/>
  <c r="AC117" i="1"/>
  <c r="AC621" i="1"/>
  <c r="AD169" i="1"/>
  <c r="AC295" i="1"/>
  <c r="AD531" i="1"/>
  <c r="AC746" i="1"/>
  <c r="AD935" i="1"/>
  <c r="AC1007" i="1"/>
  <c r="AD1004" i="1"/>
  <c r="AD108" i="1"/>
  <c r="AC198" i="1"/>
  <c r="AC1042" i="1"/>
  <c r="AD659" i="1"/>
  <c r="AC349" i="1"/>
  <c r="AC1106" i="1"/>
  <c r="AC829" i="1"/>
  <c r="AD1055" i="1"/>
  <c r="AD385" i="1"/>
  <c r="AC514" i="1"/>
  <c r="AD433" i="1"/>
  <c r="AC556" i="1"/>
  <c r="AC171" i="1"/>
  <c r="AD479" i="1"/>
  <c r="AD639" i="1"/>
  <c r="AD646" i="1"/>
  <c r="AC965" i="1"/>
  <c r="AC683" i="1"/>
  <c r="AC330" i="1"/>
  <c r="AC230" i="1"/>
  <c r="AD785" i="1"/>
  <c r="AC665" i="1"/>
  <c r="AD962" i="1"/>
  <c r="AD926" i="1"/>
  <c r="AC77" i="1"/>
  <c r="AD120" i="1"/>
  <c r="AD1036" i="1"/>
  <c r="AD129" i="1"/>
  <c r="AC434" i="1"/>
  <c r="AC854" i="1"/>
  <c r="AD794" i="1"/>
  <c r="AD837" i="1"/>
  <c r="AD941" i="1"/>
  <c r="AD115" i="1"/>
  <c r="AD814" i="1"/>
  <c r="AC533" i="1"/>
  <c r="AC129" i="1"/>
  <c r="AC133" i="1"/>
  <c r="AD1091" i="1"/>
  <c r="AD1145" i="1"/>
  <c r="AC1148" i="1"/>
  <c r="AD1155" i="1"/>
  <c r="AC1160" i="1"/>
  <c r="AD1182" i="1"/>
  <c r="AI1180" i="1"/>
  <c r="AI1175" i="1"/>
  <c r="AG1172" i="1"/>
  <c r="AD1170" i="1"/>
  <c r="AC1166" i="1"/>
  <c r="AC1161" i="1"/>
  <c r="AD991" i="1"/>
  <c r="AC4" i="1"/>
  <c r="AD1083" i="1"/>
  <c r="AC789" i="1"/>
  <c r="AC473" i="1"/>
  <c r="AC94" i="1"/>
  <c r="AD505" i="1"/>
  <c r="AC1059" i="1"/>
  <c r="AD885" i="1"/>
  <c r="AD527" i="1"/>
  <c r="AC262" i="1"/>
  <c r="AC279" i="1"/>
  <c r="AD825" i="1"/>
  <c r="AD148" i="1"/>
  <c r="AD131" i="1"/>
  <c r="AD570" i="1"/>
  <c r="AC1013" i="1"/>
  <c r="AC580" i="1"/>
  <c r="AD1160" i="1"/>
  <c r="AD1177" i="1"/>
  <c r="AD101" i="1"/>
  <c r="AC393" i="1"/>
  <c r="AD173" i="1"/>
  <c r="AD1124" i="1"/>
  <c r="AD813" i="1"/>
  <c r="AC345" i="1"/>
  <c r="AC108" i="1"/>
  <c r="AC331" i="1"/>
  <c r="AD161" i="1"/>
  <c r="AD396" i="1"/>
  <c r="AC1136" i="1"/>
  <c r="AD877" i="1"/>
  <c r="AC163" i="1"/>
  <c r="AD1144" i="1"/>
  <c r="AG1179" i="1"/>
  <c r="AD1174" i="1"/>
  <c r="AD1165" i="1"/>
  <c r="AG1170" i="1"/>
  <c r="AD1167" i="1"/>
  <c r="AI1170" i="1"/>
  <c r="AI1181" i="1"/>
  <c r="AI1182" i="1"/>
  <c r="AI1171" i="1"/>
  <c r="AI1172" i="1"/>
  <c r="B1179" i="1" l="1"/>
  <c r="C1179" i="1" s="1"/>
  <c r="N3" i="4"/>
  <c r="B1174" i="1"/>
  <c r="C1174" i="1" s="1"/>
  <c r="B1177" i="1"/>
  <c r="C1177" i="1" s="1"/>
  <c r="K3" i="4"/>
  <c r="L3" i="4" s="1"/>
  <c r="M3" i="4" s="1"/>
  <c r="B1187" i="1"/>
  <c r="C1187" i="1" s="1"/>
  <c r="O2" i="2"/>
  <c r="P2" i="2" s="1"/>
  <c r="Q2" i="2" s="1"/>
  <c r="B1184" i="1"/>
  <c r="C1184" i="1" s="1"/>
  <c r="AJ1190" i="1"/>
  <c r="A1191" i="1"/>
  <c r="AJ1191" i="1" l="1"/>
  <c r="B1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R27" i="2" l="1"/>
  <c r="G27" i="2"/>
  <c r="G26" i="2"/>
  <c r="R26" i="2"/>
  <c r="R25" i="2"/>
  <c r="G25" i="2"/>
  <c r="R24" i="2"/>
  <c r="G24" i="2"/>
  <c r="R23" i="2"/>
  <c r="G23" i="2"/>
  <c r="R22" i="2"/>
  <c r="G22" i="2"/>
  <c r="R21" i="2"/>
  <c r="G21" i="2"/>
  <c r="G20" i="2"/>
  <c r="R20" i="2"/>
  <c r="G19" i="2"/>
  <c r="R19" i="2"/>
  <c r="G18" i="2"/>
  <c r="R18" i="2"/>
  <c r="G17" i="2"/>
  <c r="R17" i="2"/>
  <c r="R16" i="2"/>
  <c r="G16" i="2"/>
  <c r="G15" i="2"/>
  <c r="R15" i="2"/>
  <c r="R14" i="2"/>
  <c r="G14" i="2"/>
  <c r="G13" i="2"/>
  <c r="R13" i="2"/>
  <c r="G12" i="2"/>
  <c r="R12" i="2"/>
  <c r="R11" i="2"/>
  <c r="G11" i="2"/>
  <c r="G10" i="2"/>
  <c r="R10" i="2"/>
  <c r="G9" i="2"/>
  <c r="R9" i="2"/>
  <c r="G8" i="2"/>
  <c r="R8" i="2"/>
  <c r="R7" i="2"/>
  <c r="G7" i="2"/>
  <c r="G6" i="2"/>
  <c r="R6" i="2"/>
  <c r="G5" i="2"/>
  <c r="R5" i="2"/>
  <c r="R4" i="2"/>
  <c r="G4" i="2"/>
  <c r="R3" i="2"/>
  <c r="G3" i="2"/>
  <c r="A28" i="2"/>
  <c r="J27" i="2"/>
  <c r="H27" i="2"/>
  <c r="C27" i="2"/>
  <c r="C26" i="2"/>
  <c r="H26" i="2"/>
  <c r="J25" i="2"/>
  <c r="I25" i="2"/>
  <c r="C25" i="2"/>
  <c r="F25" i="2"/>
  <c r="I24" i="2"/>
  <c r="J24" i="2"/>
  <c r="F23" i="2"/>
  <c r="C23" i="2"/>
  <c r="I23" i="2"/>
  <c r="H22" i="2"/>
  <c r="I22" i="2"/>
  <c r="I21" i="2"/>
  <c r="J21" i="2"/>
  <c r="F21" i="2"/>
  <c r="B21" i="2"/>
  <c r="J20" i="2"/>
  <c r="F20" i="2"/>
  <c r="C19" i="2"/>
  <c r="H19" i="2"/>
  <c r="B19" i="2"/>
  <c r="I19" i="2"/>
  <c r="J18" i="2"/>
  <c r="H18" i="2"/>
  <c r="H17" i="2"/>
  <c r="B17" i="2"/>
  <c r="J17" i="2"/>
  <c r="C17" i="2"/>
  <c r="J16" i="2"/>
  <c r="B16" i="2"/>
  <c r="B15" i="2"/>
  <c r="F15" i="2"/>
  <c r="H15" i="2"/>
  <c r="I15" i="2"/>
  <c r="I14" i="2"/>
  <c r="J14" i="2"/>
  <c r="F13" i="2"/>
  <c r="I13" i="2"/>
  <c r="J13" i="2"/>
  <c r="B13" i="2"/>
  <c r="C12" i="2"/>
  <c r="B12" i="2"/>
  <c r="H11" i="2"/>
  <c r="F11" i="2"/>
  <c r="I11" i="2"/>
  <c r="B11" i="2"/>
  <c r="I10" i="2"/>
  <c r="H10" i="2"/>
  <c r="J9" i="2"/>
  <c r="B9" i="2"/>
  <c r="C9" i="2"/>
  <c r="H9" i="2"/>
  <c r="C8" i="2"/>
  <c r="H8" i="2"/>
  <c r="C7" i="2"/>
  <c r="I7" i="2"/>
  <c r="F7" i="2"/>
  <c r="B7" i="2"/>
  <c r="B6" i="2"/>
  <c r="F6" i="2"/>
  <c r="J5" i="2"/>
  <c r="F5" i="2"/>
  <c r="B5" i="2"/>
  <c r="H5" i="2"/>
  <c r="I4" i="2"/>
  <c r="B4" i="2"/>
  <c r="I3" i="2"/>
  <c r="B3" i="2"/>
  <c r="C3" i="2"/>
  <c r="F3" i="2"/>
  <c r="J3" i="2"/>
  <c r="I27" i="2"/>
  <c r="B27" i="2"/>
  <c r="F27" i="2"/>
  <c r="F26" i="2"/>
  <c r="B26" i="2"/>
  <c r="J26" i="2"/>
  <c r="I26" i="2"/>
  <c r="B25" i="2"/>
  <c r="H25" i="2"/>
  <c r="H24" i="2"/>
  <c r="C24" i="2"/>
  <c r="F24" i="2"/>
  <c r="B24" i="2"/>
  <c r="B23" i="2"/>
  <c r="J23" i="2"/>
  <c r="H23" i="2"/>
  <c r="C22" i="2"/>
  <c r="J22" i="2"/>
  <c r="F22" i="2"/>
  <c r="B22" i="2"/>
  <c r="H21" i="2"/>
  <c r="C21" i="2"/>
  <c r="H20" i="2"/>
  <c r="B20" i="2"/>
  <c r="I20" i="2"/>
  <c r="C20" i="2"/>
  <c r="F19" i="2"/>
  <c r="J19" i="2"/>
  <c r="I18" i="2"/>
  <c r="B18" i="2"/>
  <c r="C18" i="2"/>
  <c r="F18" i="2"/>
  <c r="I17" i="2"/>
  <c r="F17" i="2"/>
  <c r="I16" i="2"/>
  <c r="C16" i="2"/>
  <c r="H16" i="2"/>
  <c r="F16" i="2"/>
  <c r="J15" i="2"/>
  <c r="C15" i="2"/>
  <c r="H14" i="2"/>
  <c r="F14" i="2"/>
  <c r="B14" i="2"/>
  <c r="C14" i="2"/>
  <c r="H13" i="2"/>
  <c r="C13" i="2"/>
  <c r="F12" i="2"/>
  <c r="H12" i="2"/>
  <c r="J12" i="2"/>
  <c r="I12" i="2"/>
  <c r="C11" i="2"/>
  <c r="J11" i="2"/>
  <c r="J10" i="2"/>
  <c r="B10" i="2"/>
  <c r="C10" i="2"/>
  <c r="F10" i="2"/>
  <c r="F9" i="2"/>
  <c r="I9" i="2"/>
  <c r="B8" i="2"/>
  <c r="J8" i="2"/>
  <c r="I8" i="2"/>
  <c r="F8" i="2"/>
  <c r="J7" i="2"/>
  <c r="H7" i="2"/>
  <c r="H6" i="2"/>
  <c r="J6" i="2"/>
  <c r="C6" i="2"/>
  <c r="I6" i="2"/>
  <c r="I5" i="2"/>
  <c r="C5" i="2"/>
  <c r="H4" i="2"/>
  <c r="C4" i="2"/>
  <c r="F4" i="2"/>
  <c r="J4" i="2"/>
  <c r="H3" i="2"/>
  <c r="B4" i="4"/>
  <c r="B3" i="7"/>
  <c r="B3" i="5"/>
  <c r="B5" i="4"/>
  <c r="B4" i="7"/>
  <c r="B4" i="5"/>
  <c r="B6" i="4"/>
  <c r="B5" i="5"/>
  <c r="B7" i="4"/>
  <c r="B6" i="5"/>
  <c r="B8" i="4"/>
  <c r="B7" i="5"/>
  <c r="B9" i="4"/>
  <c r="B8" i="5"/>
  <c r="B10" i="4"/>
  <c r="B9" i="5"/>
  <c r="B10" i="5"/>
  <c r="B11" i="5"/>
  <c r="B12" i="5"/>
  <c r="B13" i="5"/>
  <c r="B14" i="5"/>
  <c r="E8" i="2" l="1"/>
  <c r="D8" i="2"/>
  <c r="L8" i="2"/>
  <c r="K8" i="2"/>
  <c r="E10" i="2"/>
  <c r="D10" i="2"/>
  <c r="L10" i="2"/>
  <c r="K10" i="2"/>
  <c r="E14" i="2"/>
  <c r="D14" i="2"/>
  <c r="L14" i="2"/>
  <c r="K14" i="2"/>
  <c r="E18" i="2"/>
  <c r="D18" i="2"/>
  <c r="L18" i="2"/>
  <c r="K18" i="2"/>
  <c r="M18" i="2" s="1"/>
  <c r="E20" i="2"/>
  <c r="D20" i="2"/>
  <c r="L20" i="2"/>
  <c r="K20" i="2"/>
  <c r="M20" i="2" s="1"/>
  <c r="E22" i="2"/>
  <c r="D22" i="2"/>
  <c r="K22" i="2"/>
  <c r="L22" i="2"/>
  <c r="D23" i="2"/>
  <c r="E23" i="2"/>
  <c r="L23" i="2"/>
  <c r="K23" i="2"/>
  <c r="M23" i="2" s="1"/>
  <c r="E24" i="2"/>
  <c r="D24" i="2"/>
  <c r="K24" i="2"/>
  <c r="L24" i="2"/>
  <c r="E25" i="2"/>
  <c r="D25" i="2"/>
  <c r="K25" i="2"/>
  <c r="L25" i="2"/>
  <c r="E26" i="2"/>
  <c r="D26" i="2"/>
  <c r="K26" i="2"/>
  <c r="L26" i="2"/>
  <c r="E27" i="2"/>
  <c r="D27" i="2"/>
  <c r="K27" i="2"/>
  <c r="L27" i="2"/>
  <c r="D3" i="2"/>
  <c r="E3" i="2"/>
  <c r="L3" i="2"/>
  <c r="K3" i="2"/>
  <c r="D4" i="2"/>
  <c r="E4" i="2"/>
  <c r="K4" i="2"/>
  <c r="M4" i="2" s="1"/>
  <c r="L4" i="2"/>
  <c r="E5" i="2"/>
  <c r="D5" i="2"/>
  <c r="L5" i="2"/>
  <c r="K5" i="2"/>
  <c r="E6" i="2"/>
  <c r="D6" i="2"/>
  <c r="K6" i="2"/>
  <c r="M6" i="2" s="1"/>
  <c r="L6" i="2"/>
  <c r="E7" i="2"/>
  <c r="D7" i="2"/>
  <c r="L7" i="2"/>
  <c r="K7" i="2"/>
  <c r="E9" i="2"/>
  <c r="D9" i="2"/>
  <c r="K9" i="2"/>
  <c r="M9" i="2" s="1"/>
  <c r="L9" i="2"/>
  <c r="E11" i="2"/>
  <c r="D11" i="2"/>
  <c r="L11" i="2"/>
  <c r="K11" i="2"/>
  <c r="E12" i="2"/>
  <c r="D12" i="2"/>
  <c r="K12" i="2"/>
  <c r="M12" i="2" s="1"/>
  <c r="L12" i="2"/>
  <c r="D13" i="2"/>
  <c r="E13" i="2"/>
  <c r="L13" i="2"/>
  <c r="K13" i="2"/>
  <c r="E15" i="2"/>
  <c r="D15" i="2"/>
  <c r="L15" i="2"/>
  <c r="K15" i="2"/>
  <c r="E16" i="2"/>
  <c r="D16" i="2"/>
  <c r="L16" i="2"/>
  <c r="M16" i="2" s="1"/>
  <c r="K16" i="2"/>
  <c r="E17" i="2"/>
  <c r="D17" i="2"/>
  <c r="K17" i="2"/>
  <c r="M17" i="2" s="1"/>
  <c r="L17" i="2"/>
  <c r="E19" i="2"/>
  <c r="D19" i="2"/>
  <c r="K19" i="2"/>
  <c r="M19" i="2" s="1"/>
  <c r="I11" i="5" s="1"/>
  <c r="L19" i="2"/>
  <c r="D21" i="2"/>
  <c r="E21" i="2"/>
  <c r="L21" i="2"/>
  <c r="K21" i="2"/>
  <c r="G28" i="2"/>
  <c r="R28" i="2"/>
  <c r="D14" i="5"/>
  <c r="G14" i="5"/>
  <c r="F13" i="5"/>
  <c r="H13" i="5"/>
  <c r="C12" i="5"/>
  <c r="G12" i="5"/>
  <c r="C11" i="5"/>
  <c r="E11" i="5"/>
  <c r="G11" i="5"/>
  <c r="D10" i="5"/>
  <c r="E10" i="5"/>
  <c r="G10" i="5"/>
  <c r="E9" i="5"/>
  <c r="D9" i="5"/>
  <c r="C9" i="5"/>
  <c r="E10" i="4"/>
  <c r="I10" i="4"/>
  <c r="C10" i="4"/>
  <c r="F10" i="4"/>
  <c r="E8" i="5"/>
  <c r="G8" i="5"/>
  <c r="D8" i="5"/>
  <c r="F9" i="4"/>
  <c r="C9" i="4"/>
  <c r="E9" i="4"/>
  <c r="J9" i="4"/>
  <c r="G7" i="5"/>
  <c r="C7" i="5"/>
  <c r="D7" i="5"/>
  <c r="E8" i="4"/>
  <c r="G8" i="4"/>
  <c r="F8" i="4"/>
  <c r="C8" i="4"/>
  <c r="F6" i="5"/>
  <c r="C6" i="5"/>
  <c r="E6" i="5"/>
  <c r="I7" i="4"/>
  <c r="H7" i="4"/>
  <c r="E7" i="4"/>
  <c r="F7" i="4"/>
  <c r="H5" i="5"/>
  <c r="E5" i="5"/>
  <c r="F5" i="5"/>
  <c r="J6" i="4"/>
  <c r="I6" i="4"/>
  <c r="H6" i="4"/>
  <c r="G6" i="4"/>
  <c r="E4" i="5"/>
  <c r="D4" i="5"/>
  <c r="F4" i="5"/>
  <c r="E4" i="7"/>
  <c r="C4" i="7"/>
  <c r="H4" i="7"/>
  <c r="F5" i="4"/>
  <c r="C5" i="4"/>
  <c r="G5" i="4"/>
  <c r="D5" i="4"/>
  <c r="H3" i="5"/>
  <c r="F3" i="5"/>
  <c r="C3" i="5"/>
  <c r="H3" i="7"/>
  <c r="G3" i="7"/>
  <c r="F3" i="7"/>
  <c r="G4" i="4"/>
  <c r="H4" i="4"/>
  <c r="D4" i="4"/>
  <c r="J4" i="4"/>
  <c r="N23" i="2"/>
  <c r="N3" i="2"/>
  <c r="N5" i="2"/>
  <c r="N6" i="2"/>
  <c r="N7" i="2"/>
  <c r="N9" i="2"/>
  <c r="N11" i="2"/>
  <c r="N12" i="2"/>
  <c r="N15" i="2"/>
  <c r="N16" i="2"/>
  <c r="A29" i="2"/>
  <c r="F28" i="2"/>
  <c r="B28" i="2"/>
  <c r="I28" i="2"/>
  <c r="E14" i="5"/>
  <c r="C14" i="5"/>
  <c r="H14" i="5"/>
  <c r="F14" i="5"/>
  <c r="C13" i="5"/>
  <c r="D13" i="5"/>
  <c r="E13" i="5"/>
  <c r="G13" i="5"/>
  <c r="D12" i="5"/>
  <c r="F12" i="5"/>
  <c r="H12" i="5"/>
  <c r="E12" i="5"/>
  <c r="F11" i="5"/>
  <c r="H11" i="5"/>
  <c r="D11" i="5"/>
  <c r="H10" i="5"/>
  <c r="F10" i="5"/>
  <c r="C10" i="5"/>
  <c r="F9" i="5"/>
  <c r="G9" i="5"/>
  <c r="H9" i="5"/>
  <c r="B11" i="4"/>
  <c r="G10" i="4"/>
  <c r="J10" i="4"/>
  <c r="H10" i="4"/>
  <c r="D10" i="4"/>
  <c r="C8" i="5"/>
  <c r="F8" i="5"/>
  <c r="H8" i="5"/>
  <c r="G9" i="4"/>
  <c r="H9" i="4"/>
  <c r="D9" i="4"/>
  <c r="I9" i="4"/>
  <c r="H7" i="5"/>
  <c r="E7" i="5"/>
  <c r="F7" i="5"/>
  <c r="J8" i="4"/>
  <c r="H8" i="4"/>
  <c r="I8" i="4"/>
  <c r="D8" i="4"/>
  <c r="G6" i="5"/>
  <c r="H6" i="5"/>
  <c r="D6" i="5"/>
  <c r="G7" i="4"/>
  <c r="C7" i="4"/>
  <c r="D7" i="4"/>
  <c r="J7" i="4"/>
  <c r="G5" i="5"/>
  <c r="D5" i="5"/>
  <c r="C5" i="5"/>
  <c r="D6" i="4"/>
  <c r="C6" i="4"/>
  <c r="E6" i="4"/>
  <c r="F6" i="4"/>
  <c r="H4" i="5"/>
  <c r="C4" i="5"/>
  <c r="G4" i="5"/>
  <c r="F4" i="7"/>
  <c r="G4" i="7"/>
  <c r="D4" i="7"/>
  <c r="H5" i="4"/>
  <c r="J5" i="4"/>
  <c r="I5" i="4"/>
  <c r="E5" i="4"/>
  <c r="G3" i="5"/>
  <c r="E3" i="5"/>
  <c r="D3" i="5"/>
  <c r="C3" i="7"/>
  <c r="E3" i="7"/>
  <c r="D3" i="7"/>
  <c r="F4" i="4"/>
  <c r="C4" i="4"/>
  <c r="E4" i="4"/>
  <c r="I4" i="4"/>
  <c r="N8" i="2"/>
  <c r="N10" i="2"/>
  <c r="N14" i="2"/>
  <c r="N18" i="2"/>
  <c r="N20" i="2"/>
  <c r="N22" i="2"/>
  <c r="N24" i="2"/>
  <c r="N25" i="2"/>
  <c r="N26" i="2"/>
  <c r="N27" i="2"/>
  <c r="N4" i="2"/>
  <c r="N13" i="2"/>
  <c r="N21" i="2"/>
  <c r="H28" i="2"/>
  <c r="J28" i="2"/>
  <c r="C28" i="2"/>
  <c r="N17" i="2"/>
  <c r="N19" i="2"/>
  <c r="B15" i="5"/>
  <c r="J11" i="5" l="1"/>
  <c r="J9" i="5"/>
  <c r="J14" i="5"/>
  <c r="J13" i="5"/>
  <c r="J12" i="5"/>
  <c r="J10" i="5"/>
  <c r="J3" i="7"/>
  <c r="J6" i="5"/>
  <c r="K4" i="4"/>
  <c r="L4" i="4" s="1"/>
  <c r="M4" i="4" s="1"/>
  <c r="A4" i="4"/>
  <c r="N4" i="4"/>
  <c r="A3" i="7"/>
  <c r="K5" i="4"/>
  <c r="L5" i="4" s="1"/>
  <c r="M5" i="4" s="1"/>
  <c r="A4" i="5"/>
  <c r="N6" i="4"/>
  <c r="A6" i="4"/>
  <c r="A5" i="5"/>
  <c r="N7" i="4"/>
  <c r="A7" i="4"/>
  <c r="K8" i="4"/>
  <c r="L8" i="4" s="1"/>
  <c r="M8" i="4" s="1"/>
  <c r="K9" i="4"/>
  <c r="L9" i="4" s="1"/>
  <c r="M9" i="4" s="1"/>
  <c r="A8" i="5"/>
  <c r="A10" i="5"/>
  <c r="A13" i="5"/>
  <c r="A14" i="5"/>
  <c r="E28" i="2"/>
  <c r="D28" i="2"/>
  <c r="K28" i="2"/>
  <c r="L28" i="2"/>
  <c r="R29" i="2"/>
  <c r="G29" i="2"/>
  <c r="J4" i="7"/>
  <c r="J8" i="5"/>
  <c r="J7" i="5"/>
  <c r="J5" i="5"/>
  <c r="J4" i="5"/>
  <c r="J3" i="5"/>
  <c r="A3" i="5"/>
  <c r="N5" i="4"/>
  <c r="A5" i="4"/>
  <c r="A4" i="7"/>
  <c r="K6" i="4"/>
  <c r="L6" i="4" s="1"/>
  <c r="M6" i="4" s="1"/>
  <c r="K7" i="4"/>
  <c r="L7" i="4" s="1"/>
  <c r="M7" i="4" s="1"/>
  <c r="A6" i="5"/>
  <c r="A8" i="4"/>
  <c r="N8" i="4"/>
  <c r="A7" i="5"/>
  <c r="N9" i="4"/>
  <c r="A9" i="4"/>
  <c r="N10" i="4"/>
  <c r="A10" i="4"/>
  <c r="K10" i="4"/>
  <c r="L10" i="4" s="1"/>
  <c r="M10" i="4" s="1"/>
  <c r="A9" i="5"/>
  <c r="A11" i="5"/>
  <c r="A12" i="5"/>
  <c r="K11" i="5"/>
  <c r="L11" i="5" s="1"/>
  <c r="M11" i="5" s="1"/>
  <c r="M21" i="2"/>
  <c r="O21" i="2" s="1"/>
  <c r="P21" i="2" s="1"/>
  <c r="Q21" i="2" s="1"/>
  <c r="M15" i="2"/>
  <c r="M13" i="2"/>
  <c r="O13" i="2" s="1"/>
  <c r="P13" i="2" s="1"/>
  <c r="Q13" i="2" s="1"/>
  <c r="M11" i="2"/>
  <c r="O11" i="2" s="1"/>
  <c r="P11" i="2" s="1"/>
  <c r="Q11" i="2" s="1"/>
  <c r="M7" i="2"/>
  <c r="M5" i="2"/>
  <c r="M3" i="2"/>
  <c r="O3" i="2" s="1"/>
  <c r="P3" i="2" s="1"/>
  <c r="Q3" i="2" s="1"/>
  <c r="M27" i="2"/>
  <c r="M26" i="2"/>
  <c r="M25" i="2"/>
  <c r="M24" i="2"/>
  <c r="O24" i="2" s="1"/>
  <c r="P24" i="2" s="1"/>
  <c r="Q24" i="2" s="1"/>
  <c r="M22" i="2"/>
  <c r="O22" i="2" s="1"/>
  <c r="P22" i="2" s="1"/>
  <c r="Q22" i="2" s="1"/>
  <c r="O19" i="2"/>
  <c r="P19" i="2" s="1"/>
  <c r="Q19" i="2" s="1"/>
  <c r="I9" i="5"/>
  <c r="K9" i="5" s="1"/>
  <c r="L9" i="5" s="1"/>
  <c r="M9" i="5" s="1"/>
  <c r="O17" i="2"/>
  <c r="P17" i="2" s="1"/>
  <c r="Q17" i="2" s="1"/>
  <c r="O16" i="2"/>
  <c r="P16" i="2" s="1"/>
  <c r="Q16" i="2" s="1"/>
  <c r="O12" i="2"/>
  <c r="P12" i="2" s="1"/>
  <c r="Q12" i="2" s="1"/>
  <c r="O9" i="2"/>
  <c r="P9" i="2" s="1"/>
  <c r="Q9" i="2" s="1"/>
  <c r="I4" i="5"/>
  <c r="O6" i="2"/>
  <c r="P6" i="2" s="1"/>
  <c r="Q6" i="2" s="1"/>
  <c r="O4" i="2"/>
  <c r="P4" i="2" s="1"/>
  <c r="Q4" i="2" s="1"/>
  <c r="O23" i="2"/>
  <c r="P23" i="2" s="1"/>
  <c r="Q23" i="2" s="1"/>
  <c r="O20" i="2"/>
  <c r="P20" i="2" s="1"/>
  <c r="Q20" i="2" s="1"/>
  <c r="O18" i="2"/>
  <c r="P18" i="2" s="1"/>
  <c r="Q18" i="2" s="1"/>
  <c r="M14" i="2"/>
  <c r="O14" i="2" s="1"/>
  <c r="P14" i="2" s="1"/>
  <c r="Q14" i="2" s="1"/>
  <c r="M10" i="2"/>
  <c r="M8" i="2"/>
  <c r="I4" i="7"/>
  <c r="K4" i="7" s="1"/>
  <c r="L4" i="7" s="1"/>
  <c r="M4" i="7" s="1"/>
  <c r="I7" i="5"/>
  <c r="K7" i="5" s="1"/>
  <c r="L7" i="5" s="1"/>
  <c r="M7" i="5" s="1"/>
  <c r="I10" i="5"/>
  <c r="K10" i="5" s="1"/>
  <c r="L10" i="5" s="1"/>
  <c r="M10" i="5" s="1"/>
  <c r="C15" i="5"/>
  <c r="F15" i="5"/>
  <c r="E15" i="5"/>
  <c r="B12" i="4"/>
  <c r="D11" i="4"/>
  <c r="F11" i="4"/>
  <c r="C11" i="4"/>
  <c r="E11" i="4"/>
  <c r="N28" i="2"/>
  <c r="J29" i="2"/>
  <c r="H29" i="2"/>
  <c r="D15" i="5"/>
  <c r="G15" i="5"/>
  <c r="H15" i="5"/>
  <c r="G11" i="4"/>
  <c r="J11" i="4"/>
  <c r="I11" i="4"/>
  <c r="H11" i="4"/>
  <c r="A30" i="2"/>
  <c r="C29" i="2"/>
  <c r="I29" i="2"/>
  <c r="B29" i="2"/>
  <c r="F29" i="2"/>
  <c r="A31" i="2"/>
  <c r="B16" i="5"/>
  <c r="A32" i="2"/>
  <c r="A33" i="2"/>
  <c r="A34" i="2"/>
  <c r="A35" i="2"/>
  <c r="A36" i="2"/>
  <c r="A37" i="2"/>
  <c r="A38" i="2"/>
  <c r="A39" i="2"/>
  <c r="A40" i="2"/>
  <c r="A41" i="2"/>
  <c r="A42" i="2"/>
  <c r="G42" i="2" l="1"/>
  <c r="R42" i="2"/>
  <c r="G41" i="2"/>
  <c r="R41" i="2"/>
  <c r="R40" i="2"/>
  <c r="G40" i="2"/>
  <c r="R39" i="2"/>
  <c r="G39" i="2"/>
  <c r="R38" i="2"/>
  <c r="G38" i="2"/>
  <c r="R37" i="2"/>
  <c r="G37" i="2"/>
  <c r="G36" i="2"/>
  <c r="R36" i="2"/>
  <c r="G35" i="2"/>
  <c r="R35" i="2"/>
  <c r="G34" i="2"/>
  <c r="R34" i="2"/>
  <c r="R33" i="2"/>
  <c r="G33" i="2"/>
  <c r="G32" i="2"/>
  <c r="R32" i="2"/>
  <c r="G31" i="2"/>
  <c r="R31" i="2"/>
  <c r="E29" i="2"/>
  <c r="D29" i="2"/>
  <c r="K29" i="2"/>
  <c r="M29" i="2" s="1"/>
  <c r="L29" i="2"/>
  <c r="G30" i="2"/>
  <c r="R30" i="2"/>
  <c r="K11" i="4"/>
  <c r="L11" i="4" s="1"/>
  <c r="M11" i="4" s="1"/>
  <c r="J15" i="5"/>
  <c r="N11" i="4"/>
  <c r="A11" i="4"/>
  <c r="A15" i="5"/>
  <c r="O8" i="2"/>
  <c r="P8" i="2" s="1"/>
  <c r="Q8" i="2" s="1"/>
  <c r="I6" i="5"/>
  <c r="K6" i="5" s="1"/>
  <c r="L6" i="5" s="1"/>
  <c r="M6" i="5" s="1"/>
  <c r="O10" i="2"/>
  <c r="P10" i="2" s="1"/>
  <c r="Q10" i="2" s="1"/>
  <c r="I3" i="7"/>
  <c r="K3" i="7" s="1"/>
  <c r="L3" i="7" s="1"/>
  <c r="M3" i="7" s="1"/>
  <c r="O25" i="2"/>
  <c r="P25" i="2" s="1"/>
  <c r="Q25" i="2" s="1"/>
  <c r="I12" i="5"/>
  <c r="K12" i="5" s="1"/>
  <c r="L12" i="5" s="1"/>
  <c r="M12" i="5" s="1"/>
  <c r="O27" i="2"/>
  <c r="P27" i="2" s="1"/>
  <c r="Q27" i="2" s="1"/>
  <c r="I14" i="5"/>
  <c r="K14" i="5" s="1"/>
  <c r="L14" i="5" s="1"/>
  <c r="M14" i="5" s="1"/>
  <c r="O5" i="2"/>
  <c r="P5" i="2" s="1"/>
  <c r="Q5" i="2" s="1"/>
  <c r="I3" i="5"/>
  <c r="K3" i="5" s="1"/>
  <c r="L3" i="5" s="1"/>
  <c r="M3" i="5" s="1"/>
  <c r="O15" i="2"/>
  <c r="P15" i="2" s="1"/>
  <c r="Q15" i="2" s="1"/>
  <c r="I8" i="5"/>
  <c r="K8" i="5" s="1"/>
  <c r="L8" i="5" s="1"/>
  <c r="M8" i="5" s="1"/>
  <c r="K4" i="5"/>
  <c r="L4" i="5" s="1"/>
  <c r="M4" i="5" s="1"/>
  <c r="M28" i="2"/>
  <c r="O26" i="2"/>
  <c r="P26" i="2" s="1"/>
  <c r="Q26" i="2" s="1"/>
  <c r="I13" i="5"/>
  <c r="K13" i="5" s="1"/>
  <c r="L13" i="5" s="1"/>
  <c r="M13" i="5" s="1"/>
  <c r="O7" i="2"/>
  <c r="P7" i="2" s="1"/>
  <c r="Q7" i="2" s="1"/>
  <c r="I5" i="5"/>
  <c r="K5" i="5" s="1"/>
  <c r="L5" i="5" s="1"/>
  <c r="M5" i="5" s="1"/>
  <c r="A43" i="2"/>
  <c r="B42" i="2"/>
  <c r="I42" i="2"/>
  <c r="J42" i="2"/>
  <c r="F42" i="2"/>
  <c r="H41" i="2"/>
  <c r="J41" i="2"/>
  <c r="I41" i="2"/>
  <c r="I40" i="2"/>
  <c r="J40" i="2"/>
  <c r="C40" i="2"/>
  <c r="F39" i="2"/>
  <c r="C39" i="2"/>
  <c r="B38" i="2"/>
  <c r="H38" i="2"/>
  <c r="C38" i="2"/>
  <c r="J38" i="2"/>
  <c r="C37" i="2"/>
  <c r="J37" i="2"/>
  <c r="I37" i="2"/>
  <c r="C36" i="2"/>
  <c r="B36" i="2"/>
  <c r="J36" i="2"/>
  <c r="I36" i="2"/>
  <c r="J35" i="2"/>
  <c r="B35" i="2"/>
  <c r="B34" i="2"/>
  <c r="C34" i="2"/>
  <c r="H34" i="2"/>
  <c r="F34" i="2"/>
  <c r="J33" i="2"/>
  <c r="C33" i="2"/>
  <c r="B32" i="2"/>
  <c r="J32" i="2"/>
  <c r="C32" i="2"/>
  <c r="H32" i="2"/>
  <c r="G16" i="5"/>
  <c r="H16" i="5"/>
  <c r="D16" i="5"/>
  <c r="C31" i="2"/>
  <c r="B31" i="2"/>
  <c r="I30" i="2"/>
  <c r="F30" i="2"/>
  <c r="C12" i="4"/>
  <c r="J12" i="4"/>
  <c r="E12" i="4"/>
  <c r="F12" i="4"/>
  <c r="J30" i="2"/>
  <c r="B30" i="2"/>
  <c r="H30" i="2"/>
  <c r="C30" i="2"/>
  <c r="B13" i="4"/>
  <c r="G12" i="4"/>
  <c r="D12" i="4"/>
  <c r="H12" i="4"/>
  <c r="I12" i="4"/>
  <c r="C42" i="2"/>
  <c r="H42" i="2"/>
  <c r="B41" i="2"/>
  <c r="F41" i="2"/>
  <c r="C41" i="2"/>
  <c r="H40" i="2"/>
  <c r="B40" i="2"/>
  <c r="F40" i="2"/>
  <c r="H39" i="2"/>
  <c r="I39" i="2"/>
  <c r="B39" i="2"/>
  <c r="J39" i="2"/>
  <c r="I38" i="2"/>
  <c r="F38" i="2"/>
  <c r="H37" i="2"/>
  <c r="B37" i="2"/>
  <c r="F37" i="2"/>
  <c r="F36" i="2"/>
  <c r="H36" i="2"/>
  <c r="C35" i="2"/>
  <c r="I35" i="2"/>
  <c r="H35" i="2"/>
  <c r="F35" i="2"/>
  <c r="I34" i="2"/>
  <c r="J34" i="2"/>
  <c r="B33" i="2"/>
  <c r="H33" i="2"/>
  <c r="F33" i="2"/>
  <c r="I33" i="2"/>
  <c r="F32" i="2"/>
  <c r="I32" i="2"/>
  <c r="C16" i="5"/>
  <c r="F16" i="5"/>
  <c r="E16" i="5"/>
  <c r="H31" i="2"/>
  <c r="I31" i="2"/>
  <c r="J31" i="2"/>
  <c r="F31" i="2"/>
  <c r="N29" i="2"/>
  <c r="A44" i="2"/>
  <c r="B17" i="5"/>
  <c r="B14" i="4"/>
  <c r="A45" i="2"/>
  <c r="B18" i="5"/>
  <c r="A46" i="2"/>
  <c r="B19" i="5"/>
  <c r="A47" i="2"/>
  <c r="B20" i="5"/>
  <c r="A48" i="2"/>
  <c r="B21" i="5"/>
  <c r="A49" i="2"/>
  <c r="B22" i="5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G66" i="2" l="1"/>
  <c r="R66" i="2"/>
  <c r="G65" i="2"/>
  <c r="R65" i="2"/>
  <c r="R64" i="2"/>
  <c r="G64" i="2"/>
  <c r="G63" i="2"/>
  <c r="R63" i="2"/>
  <c r="G62" i="2"/>
  <c r="R62" i="2"/>
  <c r="G61" i="2"/>
  <c r="R61" i="2"/>
  <c r="G60" i="2"/>
  <c r="R60" i="2"/>
  <c r="R59" i="2"/>
  <c r="G59" i="2"/>
  <c r="R58" i="2"/>
  <c r="G58" i="2"/>
  <c r="R57" i="2"/>
  <c r="G57" i="2"/>
  <c r="R56" i="2"/>
  <c r="G56" i="2"/>
  <c r="G55" i="2"/>
  <c r="R55" i="2"/>
  <c r="G54" i="2"/>
  <c r="R54" i="2"/>
  <c r="G53" i="2"/>
  <c r="R53" i="2"/>
  <c r="G52" i="2"/>
  <c r="R52" i="2"/>
  <c r="R51" i="2"/>
  <c r="G51" i="2"/>
  <c r="G50" i="2"/>
  <c r="R50" i="2"/>
  <c r="G49" i="2"/>
  <c r="R49" i="2"/>
  <c r="G48" i="2"/>
  <c r="R48" i="2"/>
  <c r="G47" i="2"/>
  <c r="R47" i="2"/>
  <c r="R46" i="2"/>
  <c r="G46" i="2"/>
  <c r="G45" i="2"/>
  <c r="R45" i="2"/>
  <c r="R44" i="2"/>
  <c r="G44" i="2"/>
  <c r="J16" i="5"/>
  <c r="A16" i="5"/>
  <c r="E33" i="2"/>
  <c r="D33" i="2"/>
  <c r="K33" i="2"/>
  <c r="M33" i="2" s="1"/>
  <c r="L33" i="2"/>
  <c r="E37" i="2"/>
  <c r="D37" i="2"/>
  <c r="L37" i="2"/>
  <c r="K37" i="2"/>
  <c r="M37" i="2" s="1"/>
  <c r="D39" i="2"/>
  <c r="E39" i="2"/>
  <c r="K39" i="2"/>
  <c r="L39" i="2"/>
  <c r="E40" i="2"/>
  <c r="D40" i="2"/>
  <c r="L40" i="2"/>
  <c r="K40" i="2"/>
  <c r="M40" i="2" s="1"/>
  <c r="D41" i="2"/>
  <c r="E41" i="2"/>
  <c r="L41" i="2"/>
  <c r="K41" i="2"/>
  <c r="M41" i="2" s="1"/>
  <c r="K12" i="4"/>
  <c r="L12" i="4" s="1"/>
  <c r="M12" i="4" s="1"/>
  <c r="E30" i="2"/>
  <c r="D30" i="2"/>
  <c r="L30" i="2"/>
  <c r="K30" i="2"/>
  <c r="M30" i="2" s="1"/>
  <c r="I17" i="5" s="1"/>
  <c r="A12" i="4"/>
  <c r="N12" i="4"/>
  <c r="E31" i="2"/>
  <c r="D31" i="2"/>
  <c r="L31" i="2"/>
  <c r="K31" i="2"/>
  <c r="M31" i="2" s="1"/>
  <c r="E32" i="2"/>
  <c r="D32" i="2"/>
  <c r="L32" i="2"/>
  <c r="K32" i="2"/>
  <c r="M32" i="2" s="1"/>
  <c r="D34" i="2"/>
  <c r="E34" i="2"/>
  <c r="K34" i="2"/>
  <c r="L34" i="2"/>
  <c r="D35" i="2"/>
  <c r="E35" i="2"/>
  <c r="L35" i="2"/>
  <c r="K35" i="2"/>
  <c r="M35" i="2" s="1"/>
  <c r="E36" i="2"/>
  <c r="D36" i="2"/>
  <c r="L36" i="2"/>
  <c r="K36" i="2"/>
  <c r="M36" i="2" s="1"/>
  <c r="D38" i="2"/>
  <c r="E38" i="2"/>
  <c r="K38" i="2"/>
  <c r="L38" i="2"/>
  <c r="E42" i="2"/>
  <c r="D42" i="2"/>
  <c r="L42" i="2"/>
  <c r="K42" i="2"/>
  <c r="M42" i="2" s="1"/>
  <c r="R43" i="2"/>
  <c r="G43" i="2"/>
  <c r="O29" i="2"/>
  <c r="P29" i="2" s="1"/>
  <c r="Q29" i="2" s="1"/>
  <c r="O28" i="2"/>
  <c r="P28" i="2" s="1"/>
  <c r="Q28" i="2" s="1"/>
  <c r="I15" i="5"/>
  <c r="K15" i="5" s="1"/>
  <c r="L15" i="5" s="1"/>
  <c r="M15" i="5" s="1"/>
  <c r="I16" i="5"/>
  <c r="K16" i="5" s="1"/>
  <c r="L16" i="5" s="1"/>
  <c r="M16" i="5" s="1"/>
  <c r="A67" i="2"/>
  <c r="J66" i="2"/>
  <c r="I66" i="2"/>
  <c r="H66" i="2"/>
  <c r="J65" i="2"/>
  <c r="C65" i="2"/>
  <c r="B65" i="2"/>
  <c r="J64" i="2"/>
  <c r="B64" i="2"/>
  <c r="C64" i="2"/>
  <c r="H63" i="2"/>
  <c r="C63" i="2"/>
  <c r="F62" i="2"/>
  <c r="I62" i="2"/>
  <c r="C62" i="2"/>
  <c r="H62" i="2"/>
  <c r="C61" i="2"/>
  <c r="J61" i="2"/>
  <c r="C60" i="2"/>
  <c r="I60" i="2"/>
  <c r="J60" i="2"/>
  <c r="I59" i="2"/>
  <c r="B59" i="2"/>
  <c r="F58" i="2"/>
  <c r="B58" i="2"/>
  <c r="J58" i="2"/>
  <c r="C58" i="2"/>
  <c r="F57" i="2"/>
  <c r="J57" i="2"/>
  <c r="B57" i="2"/>
  <c r="H56" i="2"/>
  <c r="J56" i="2"/>
  <c r="I56" i="2"/>
  <c r="F56" i="2"/>
  <c r="C55" i="2"/>
  <c r="H55" i="2"/>
  <c r="B55" i="2"/>
  <c r="B54" i="2"/>
  <c r="C54" i="2"/>
  <c r="I54" i="2"/>
  <c r="F53" i="2"/>
  <c r="I53" i="2"/>
  <c r="F52" i="2"/>
  <c r="B52" i="2"/>
  <c r="I52" i="2"/>
  <c r="F51" i="2"/>
  <c r="B51" i="2"/>
  <c r="I50" i="2"/>
  <c r="C50" i="2"/>
  <c r="H50" i="2"/>
  <c r="C22" i="5"/>
  <c r="F22" i="5"/>
  <c r="E22" i="5"/>
  <c r="I49" i="2"/>
  <c r="F49" i="2"/>
  <c r="G21" i="5"/>
  <c r="E21" i="5"/>
  <c r="C21" i="5"/>
  <c r="F48" i="2"/>
  <c r="B48" i="2"/>
  <c r="J48" i="2"/>
  <c r="H48" i="2"/>
  <c r="D20" i="5"/>
  <c r="H20" i="5"/>
  <c r="G20" i="5"/>
  <c r="J47" i="2"/>
  <c r="F47" i="2"/>
  <c r="H19" i="5"/>
  <c r="G19" i="5"/>
  <c r="D19" i="5"/>
  <c r="B46" i="2"/>
  <c r="J46" i="2"/>
  <c r="F46" i="2"/>
  <c r="H18" i="5"/>
  <c r="C18" i="5"/>
  <c r="I45" i="2"/>
  <c r="C45" i="2"/>
  <c r="D14" i="4"/>
  <c r="H14" i="4"/>
  <c r="J14" i="4"/>
  <c r="E14" i="4"/>
  <c r="E17" i="5"/>
  <c r="D17" i="5"/>
  <c r="C17" i="5"/>
  <c r="H17" i="5"/>
  <c r="I44" i="2"/>
  <c r="C44" i="2"/>
  <c r="B44" i="2"/>
  <c r="B15" i="4"/>
  <c r="N37" i="2"/>
  <c r="N40" i="2"/>
  <c r="H13" i="4"/>
  <c r="I13" i="4"/>
  <c r="E13" i="4"/>
  <c r="F13" i="4"/>
  <c r="N31" i="2"/>
  <c r="N32" i="2"/>
  <c r="N36" i="2"/>
  <c r="N42" i="2"/>
  <c r="J43" i="2"/>
  <c r="C43" i="2"/>
  <c r="H43" i="2"/>
  <c r="B43" i="2"/>
  <c r="C66" i="2"/>
  <c r="B66" i="2"/>
  <c r="F66" i="2"/>
  <c r="H65" i="2"/>
  <c r="F65" i="2"/>
  <c r="I65" i="2"/>
  <c r="H64" i="2"/>
  <c r="I64" i="2"/>
  <c r="F64" i="2"/>
  <c r="F63" i="2"/>
  <c r="I63" i="2"/>
  <c r="J63" i="2"/>
  <c r="B63" i="2"/>
  <c r="J62" i="2"/>
  <c r="B62" i="2"/>
  <c r="F61" i="2"/>
  <c r="I61" i="2"/>
  <c r="H61" i="2"/>
  <c r="B61" i="2"/>
  <c r="H60" i="2"/>
  <c r="F60" i="2"/>
  <c r="B60" i="2"/>
  <c r="F59" i="2"/>
  <c r="C59" i="2"/>
  <c r="H59" i="2"/>
  <c r="J59" i="2"/>
  <c r="I58" i="2"/>
  <c r="H58" i="2"/>
  <c r="C57" i="2"/>
  <c r="I57" i="2"/>
  <c r="H57" i="2"/>
  <c r="C56" i="2"/>
  <c r="B56" i="2"/>
  <c r="I55" i="2"/>
  <c r="F55" i="2"/>
  <c r="J55" i="2"/>
  <c r="F54" i="2"/>
  <c r="J54" i="2"/>
  <c r="H54" i="2"/>
  <c r="B53" i="2"/>
  <c r="H53" i="2"/>
  <c r="C53" i="2"/>
  <c r="J53" i="2"/>
  <c r="J52" i="2"/>
  <c r="C52" i="2"/>
  <c r="H52" i="2"/>
  <c r="C51" i="2"/>
  <c r="H51" i="2"/>
  <c r="J51" i="2"/>
  <c r="I51" i="2"/>
  <c r="B50" i="2"/>
  <c r="J50" i="2"/>
  <c r="F50" i="2"/>
  <c r="D22" i="5"/>
  <c r="G22" i="5"/>
  <c r="H22" i="5"/>
  <c r="J49" i="2"/>
  <c r="B49" i="2"/>
  <c r="C49" i="2"/>
  <c r="H49" i="2"/>
  <c r="F21" i="5"/>
  <c r="D21" i="5"/>
  <c r="H21" i="5"/>
  <c r="C48" i="2"/>
  <c r="I48" i="2"/>
  <c r="E20" i="5"/>
  <c r="C20" i="5"/>
  <c r="F20" i="5"/>
  <c r="B47" i="2"/>
  <c r="C47" i="2"/>
  <c r="H47" i="2"/>
  <c r="I47" i="2"/>
  <c r="E19" i="5"/>
  <c r="C19" i="5"/>
  <c r="F19" i="5"/>
  <c r="H46" i="2"/>
  <c r="I46" i="2"/>
  <c r="C46" i="2"/>
  <c r="E18" i="5"/>
  <c r="D18" i="5"/>
  <c r="G18" i="5"/>
  <c r="F18" i="5"/>
  <c r="J45" i="2"/>
  <c r="F45" i="2"/>
  <c r="H45" i="2"/>
  <c r="B45" i="2"/>
  <c r="C14" i="4"/>
  <c r="G14" i="4"/>
  <c r="F14" i="4"/>
  <c r="I14" i="4"/>
  <c r="F17" i="5"/>
  <c r="G17" i="5"/>
  <c r="F44" i="2"/>
  <c r="J44" i="2"/>
  <c r="H44" i="2"/>
  <c r="N33" i="2"/>
  <c r="N39" i="2"/>
  <c r="N41" i="2"/>
  <c r="G13" i="4"/>
  <c r="J13" i="4"/>
  <c r="C13" i="4"/>
  <c r="D13" i="4"/>
  <c r="N30" i="2"/>
  <c r="N34" i="2"/>
  <c r="N35" i="2"/>
  <c r="N38" i="2"/>
  <c r="I43" i="2"/>
  <c r="F43" i="2"/>
  <c r="A68" i="2"/>
  <c r="B16" i="4"/>
  <c r="B23" i="5"/>
  <c r="B3" i="12"/>
  <c r="B3" i="9"/>
  <c r="A69" i="2"/>
  <c r="B17" i="4"/>
  <c r="B24" i="5"/>
  <c r="B4" i="12"/>
  <c r="A70" i="2"/>
  <c r="B18" i="4"/>
  <c r="B25" i="5"/>
  <c r="A71" i="2"/>
  <c r="B19" i="4"/>
  <c r="B26" i="5"/>
  <c r="A72" i="2"/>
  <c r="B20" i="4"/>
  <c r="B27" i="5"/>
  <c r="A73" i="2"/>
  <c r="B21" i="4"/>
  <c r="B28" i="5"/>
  <c r="A74" i="2"/>
  <c r="B22" i="4"/>
  <c r="A75" i="2"/>
  <c r="B23" i="4"/>
  <c r="A76" i="2"/>
  <c r="B24" i="4"/>
  <c r="A77" i="2"/>
  <c r="B25" i="4"/>
  <c r="A78" i="2"/>
  <c r="B26" i="4"/>
  <c r="A79" i="2"/>
  <c r="B27" i="4"/>
  <c r="A80" i="2"/>
  <c r="B28" i="4"/>
  <c r="A81" i="2"/>
  <c r="A82" i="2"/>
  <c r="A83" i="2"/>
  <c r="A84" i="2"/>
  <c r="A85" i="2"/>
  <c r="A86" i="2"/>
  <c r="A87" i="2"/>
  <c r="R87" i="2" l="1"/>
  <c r="G87" i="2"/>
  <c r="R86" i="2"/>
  <c r="G86" i="2"/>
  <c r="R85" i="2"/>
  <c r="G85" i="2"/>
  <c r="G84" i="2"/>
  <c r="R84" i="2"/>
  <c r="G83" i="2"/>
  <c r="R83" i="2"/>
  <c r="R82" i="2"/>
  <c r="G82" i="2"/>
  <c r="R81" i="2"/>
  <c r="G81" i="2"/>
  <c r="G80" i="2"/>
  <c r="R80" i="2"/>
  <c r="R79" i="2"/>
  <c r="G79" i="2"/>
  <c r="G78" i="2"/>
  <c r="R78" i="2"/>
  <c r="R77" i="2"/>
  <c r="G77" i="2"/>
  <c r="G76" i="2"/>
  <c r="R76" i="2"/>
  <c r="R75" i="2"/>
  <c r="G75" i="2"/>
  <c r="R74" i="2"/>
  <c r="G74" i="2"/>
  <c r="R73" i="2"/>
  <c r="G73" i="2"/>
  <c r="R72" i="2"/>
  <c r="G72" i="2"/>
  <c r="G71" i="2"/>
  <c r="R71" i="2"/>
  <c r="R70" i="2"/>
  <c r="G70" i="2"/>
  <c r="G69" i="2"/>
  <c r="R69" i="2"/>
  <c r="G68" i="2"/>
  <c r="R68" i="2"/>
  <c r="J17" i="5"/>
  <c r="N13" i="4"/>
  <c r="A13" i="4"/>
  <c r="J21" i="5"/>
  <c r="K14" i="4"/>
  <c r="L14" i="4" s="1"/>
  <c r="M14" i="4" s="1"/>
  <c r="A14" i="4"/>
  <c r="N14" i="4"/>
  <c r="D45" i="2"/>
  <c r="E45" i="2"/>
  <c r="L45" i="2"/>
  <c r="K45" i="2"/>
  <c r="M45" i="2" s="1"/>
  <c r="A19" i="5"/>
  <c r="D47" i="2"/>
  <c r="E47" i="2"/>
  <c r="K47" i="2"/>
  <c r="L47" i="2"/>
  <c r="A20" i="5"/>
  <c r="D49" i="2"/>
  <c r="E49" i="2"/>
  <c r="K49" i="2"/>
  <c r="L49" i="2"/>
  <c r="D50" i="2"/>
  <c r="E50" i="2"/>
  <c r="L50" i="2"/>
  <c r="K50" i="2"/>
  <c r="M50" i="2" s="1"/>
  <c r="E53" i="2"/>
  <c r="D53" i="2"/>
  <c r="K53" i="2"/>
  <c r="L53" i="2"/>
  <c r="E56" i="2"/>
  <c r="D56" i="2"/>
  <c r="L56" i="2"/>
  <c r="K56" i="2"/>
  <c r="D60" i="2"/>
  <c r="E60" i="2"/>
  <c r="K60" i="2"/>
  <c r="L60" i="2"/>
  <c r="D61" i="2"/>
  <c r="E61" i="2"/>
  <c r="L61" i="2"/>
  <c r="K61" i="2"/>
  <c r="M61" i="2" s="1"/>
  <c r="E62" i="2"/>
  <c r="D62" i="2"/>
  <c r="L62" i="2"/>
  <c r="K62" i="2"/>
  <c r="D63" i="2"/>
  <c r="E63" i="2"/>
  <c r="L63" i="2"/>
  <c r="K63" i="2"/>
  <c r="E66" i="2"/>
  <c r="D66" i="2"/>
  <c r="K66" i="2"/>
  <c r="M66" i="2" s="1"/>
  <c r="L66" i="2"/>
  <c r="E43" i="2"/>
  <c r="D43" i="2"/>
  <c r="L43" i="2"/>
  <c r="K43" i="2"/>
  <c r="J22" i="5"/>
  <c r="J19" i="5"/>
  <c r="J18" i="5"/>
  <c r="K13" i="4"/>
  <c r="L13" i="4" s="1"/>
  <c r="M13" i="4" s="1"/>
  <c r="J20" i="5"/>
  <c r="E44" i="2"/>
  <c r="D44" i="2"/>
  <c r="K44" i="2"/>
  <c r="M44" i="2" s="1"/>
  <c r="L44" i="2"/>
  <c r="A17" i="5"/>
  <c r="A18" i="5"/>
  <c r="D46" i="2"/>
  <c r="E46" i="2"/>
  <c r="L46" i="2"/>
  <c r="K46" i="2"/>
  <c r="E48" i="2"/>
  <c r="D48" i="2"/>
  <c r="L48" i="2"/>
  <c r="K48" i="2"/>
  <c r="A21" i="5"/>
  <c r="A22" i="5"/>
  <c r="E51" i="2"/>
  <c r="D51" i="2"/>
  <c r="K51" i="2"/>
  <c r="M51" i="2" s="1"/>
  <c r="L51" i="2"/>
  <c r="D52" i="2"/>
  <c r="E52" i="2"/>
  <c r="L52" i="2"/>
  <c r="K52" i="2"/>
  <c r="D54" i="2"/>
  <c r="E54" i="2"/>
  <c r="K54" i="2"/>
  <c r="M54" i="2" s="1"/>
  <c r="L54" i="2"/>
  <c r="D55" i="2"/>
  <c r="E55" i="2"/>
  <c r="K55" i="2"/>
  <c r="M55" i="2" s="1"/>
  <c r="L55" i="2"/>
  <c r="E57" i="2"/>
  <c r="D57" i="2"/>
  <c r="L57" i="2"/>
  <c r="K57" i="2"/>
  <c r="M57" i="2" s="1"/>
  <c r="D58" i="2"/>
  <c r="E58" i="2"/>
  <c r="K58" i="2"/>
  <c r="L58" i="2"/>
  <c r="D59" i="2"/>
  <c r="E59" i="2"/>
  <c r="L59" i="2"/>
  <c r="K59" i="2"/>
  <c r="M59" i="2" s="1"/>
  <c r="D64" i="2"/>
  <c r="E64" i="2"/>
  <c r="L64" i="2"/>
  <c r="K64" i="2"/>
  <c r="M64" i="2" s="1"/>
  <c r="D65" i="2"/>
  <c r="E65" i="2"/>
  <c r="K65" i="2"/>
  <c r="L65" i="2"/>
  <c r="R67" i="2"/>
  <c r="G67" i="2"/>
  <c r="K17" i="5"/>
  <c r="L17" i="5" s="1"/>
  <c r="M17" i="5" s="1"/>
  <c r="O42" i="2"/>
  <c r="P42" i="2" s="1"/>
  <c r="Q42" i="2" s="1"/>
  <c r="O36" i="2"/>
  <c r="P36" i="2" s="1"/>
  <c r="Q36" i="2" s="1"/>
  <c r="O35" i="2"/>
  <c r="P35" i="2" s="1"/>
  <c r="Q35" i="2" s="1"/>
  <c r="O32" i="2"/>
  <c r="P32" i="2" s="1"/>
  <c r="Q32" i="2" s="1"/>
  <c r="O31" i="2"/>
  <c r="P31" i="2" s="1"/>
  <c r="Q31" i="2" s="1"/>
  <c r="O41" i="2"/>
  <c r="P41" i="2" s="1"/>
  <c r="Q41" i="2" s="1"/>
  <c r="O40" i="2"/>
  <c r="P40" i="2" s="1"/>
  <c r="Q40" i="2" s="1"/>
  <c r="O37" i="2"/>
  <c r="P37" i="2" s="1"/>
  <c r="Q37" i="2" s="1"/>
  <c r="O33" i="2"/>
  <c r="P33" i="2" s="1"/>
  <c r="Q33" i="2" s="1"/>
  <c r="I20" i="5"/>
  <c r="K20" i="5" s="1"/>
  <c r="L20" i="5" s="1"/>
  <c r="M20" i="5" s="1"/>
  <c r="I22" i="5"/>
  <c r="K22" i="5" s="1"/>
  <c r="L22" i="5" s="1"/>
  <c r="M22" i="5" s="1"/>
  <c r="M38" i="2"/>
  <c r="O38" i="2" s="1"/>
  <c r="P38" i="2" s="1"/>
  <c r="Q38" i="2" s="1"/>
  <c r="M34" i="2"/>
  <c r="O34" i="2" s="1"/>
  <c r="P34" i="2" s="1"/>
  <c r="Q34" i="2" s="1"/>
  <c r="O30" i="2"/>
  <c r="P30" i="2" s="1"/>
  <c r="Q30" i="2" s="1"/>
  <c r="M39" i="2"/>
  <c r="O39" i="2" s="1"/>
  <c r="P39" i="2" s="1"/>
  <c r="Q39" i="2" s="1"/>
  <c r="I18" i="5"/>
  <c r="K18" i="5" s="1"/>
  <c r="L18" i="5" s="1"/>
  <c r="M18" i="5" s="1"/>
  <c r="I19" i="5"/>
  <c r="K19" i="5" s="1"/>
  <c r="L19" i="5" s="1"/>
  <c r="M19" i="5" s="1"/>
  <c r="I21" i="5"/>
  <c r="K21" i="5" s="1"/>
  <c r="L21" i="5" s="1"/>
  <c r="M21" i="5" s="1"/>
  <c r="B87" i="2"/>
  <c r="J87" i="2"/>
  <c r="H86" i="2"/>
  <c r="B86" i="2"/>
  <c r="J86" i="2"/>
  <c r="I86" i="2"/>
  <c r="F85" i="2"/>
  <c r="I85" i="2"/>
  <c r="B84" i="2"/>
  <c r="H84" i="2"/>
  <c r="C84" i="2"/>
  <c r="F84" i="2"/>
  <c r="J83" i="2"/>
  <c r="C83" i="2"/>
  <c r="H82" i="2"/>
  <c r="C82" i="2"/>
  <c r="I82" i="2"/>
  <c r="B82" i="2"/>
  <c r="J81" i="2"/>
  <c r="H81" i="2"/>
  <c r="H28" i="4"/>
  <c r="D28" i="4"/>
  <c r="I28" i="4"/>
  <c r="E28" i="4"/>
  <c r="I80" i="2"/>
  <c r="F80" i="2"/>
  <c r="J80" i="2"/>
  <c r="B80" i="2"/>
  <c r="D27" i="4"/>
  <c r="E27" i="4"/>
  <c r="F27" i="4"/>
  <c r="I27" i="4"/>
  <c r="F79" i="2"/>
  <c r="C79" i="2"/>
  <c r="C26" i="4"/>
  <c r="J26" i="4"/>
  <c r="D26" i="4"/>
  <c r="F26" i="4"/>
  <c r="C78" i="2"/>
  <c r="H78" i="2"/>
  <c r="B78" i="2"/>
  <c r="G25" i="4"/>
  <c r="D25" i="4"/>
  <c r="H25" i="4"/>
  <c r="J25" i="4"/>
  <c r="H77" i="2"/>
  <c r="B77" i="2"/>
  <c r="J77" i="2"/>
  <c r="D24" i="4"/>
  <c r="F24" i="4"/>
  <c r="G24" i="4"/>
  <c r="J24" i="4"/>
  <c r="I76" i="2"/>
  <c r="F76" i="2"/>
  <c r="H76" i="2"/>
  <c r="B76" i="2"/>
  <c r="C23" i="4"/>
  <c r="I23" i="4"/>
  <c r="G23" i="4"/>
  <c r="D23" i="4"/>
  <c r="H75" i="2"/>
  <c r="I75" i="2"/>
  <c r="I22" i="4"/>
  <c r="G22" i="4"/>
  <c r="F22" i="4"/>
  <c r="D22" i="4"/>
  <c r="F74" i="2"/>
  <c r="B74" i="2"/>
  <c r="H74" i="2"/>
  <c r="I74" i="2"/>
  <c r="D28" i="5"/>
  <c r="G28" i="5"/>
  <c r="E28" i="5"/>
  <c r="J21" i="4"/>
  <c r="E21" i="4"/>
  <c r="H21" i="4"/>
  <c r="D21" i="4"/>
  <c r="B73" i="2"/>
  <c r="H73" i="2"/>
  <c r="C27" i="5"/>
  <c r="D27" i="5"/>
  <c r="F27" i="5"/>
  <c r="I20" i="4"/>
  <c r="F20" i="4"/>
  <c r="J20" i="4"/>
  <c r="D20" i="4"/>
  <c r="F72" i="2"/>
  <c r="C72" i="2"/>
  <c r="J72" i="2"/>
  <c r="I72" i="2"/>
  <c r="H26" i="5"/>
  <c r="F26" i="5"/>
  <c r="E26" i="5"/>
  <c r="C26" i="5"/>
  <c r="J19" i="4"/>
  <c r="C19" i="4"/>
  <c r="F19" i="4"/>
  <c r="I19" i="4"/>
  <c r="B71" i="2"/>
  <c r="I71" i="2"/>
  <c r="G25" i="5"/>
  <c r="H25" i="5"/>
  <c r="C25" i="5"/>
  <c r="E18" i="4"/>
  <c r="C18" i="4"/>
  <c r="H18" i="4"/>
  <c r="I18" i="4"/>
  <c r="F70" i="2"/>
  <c r="C70" i="2"/>
  <c r="B70" i="2"/>
  <c r="H70" i="2"/>
  <c r="C4" i="12"/>
  <c r="D4" i="12"/>
  <c r="G4" i="12"/>
  <c r="G24" i="5"/>
  <c r="D24" i="5"/>
  <c r="F24" i="5"/>
  <c r="H17" i="4"/>
  <c r="D17" i="4"/>
  <c r="C17" i="4"/>
  <c r="F17" i="4"/>
  <c r="B69" i="2"/>
  <c r="J69" i="2"/>
  <c r="F69" i="2"/>
  <c r="D3" i="9"/>
  <c r="H3" i="9"/>
  <c r="I3" i="9"/>
  <c r="E3" i="9"/>
  <c r="F3" i="12"/>
  <c r="C3" i="12"/>
  <c r="D3" i="12"/>
  <c r="H23" i="5"/>
  <c r="E23" i="5"/>
  <c r="H16" i="4"/>
  <c r="D16" i="4"/>
  <c r="G16" i="4"/>
  <c r="F16" i="4"/>
  <c r="J68" i="2"/>
  <c r="I68" i="2"/>
  <c r="F68" i="2"/>
  <c r="N47" i="2"/>
  <c r="N53" i="2"/>
  <c r="B29" i="5"/>
  <c r="N62" i="2"/>
  <c r="N66" i="2"/>
  <c r="N43" i="2"/>
  <c r="D15" i="4"/>
  <c r="C15" i="4"/>
  <c r="H15" i="4"/>
  <c r="F15" i="4"/>
  <c r="N44" i="2"/>
  <c r="N48" i="2"/>
  <c r="N51" i="2"/>
  <c r="B30" i="5"/>
  <c r="J67" i="2"/>
  <c r="F67" i="2"/>
  <c r="C67" i="2"/>
  <c r="H87" i="2"/>
  <c r="I87" i="2"/>
  <c r="C87" i="2"/>
  <c r="F87" i="2"/>
  <c r="C86" i="2"/>
  <c r="F86" i="2"/>
  <c r="H85" i="2"/>
  <c r="B85" i="2"/>
  <c r="C85" i="2"/>
  <c r="J85" i="2"/>
  <c r="J84" i="2"/>
  <c r="I84" i="2"/>
  <c r="B83" i="2"/>
  <c r="H83" i="2"/>
  <c r="F83" i="2"/>
  <c r="I83" i="2"/>
  <c r="J82" i="2"/>
  <c r="F82" i="2"/>
  <c r="B81" i="2"/>
  <c r="F81" i="2"/>
  <c r="I81" i="2"/>
  <c r="C81" i="2"/>
  <c r="G28" i="4"/>
  <c r="J28" i="4"/>
  <c r="C28" i="4"/>
  <c r="F28" i="4"/>
  <c r="C80" i="2"/>
  <c r="H80" i="2"/>
  <c r="J27" i="4"/>
  <c r="C27" i="4"/>
  <c r="G27" i="4"/>
  <c r="H27" i="4"/>
  <c r="B79" i="2"/>
  <c r="I79" i="2"/>
  <c r="H79" i="2"/>
  <c r="J79" i="2"/>
  <c r="I26" i="4"/>
  <c r="E26" i="4"/>
  <c r="G26" i="4"/>
  <c r="H26" i="4"/>
  <c r="I78" i="2"/>
  <c r="J78" i="2"/>
  <c r="F78" i="2"/>
  <c r="F25" i="4"/>
  <c r="I25" i="4"/>
  <c r="C25" i="4"/>
  <c r="E25" i="4"/>
  <c r="F77" i="2"/>
  <c r="I77" i="2"/>
  <c r="C77" i="2"/>
  <c r="E24" i="4"/>
  <c r="H24" i="4"/>
  <c r="C24" i="4"/>
  <c r="I24" i="4"/>
  <c r="J76" i="2"/>
  <c r="C76" i="2"/>
  <c r="H23" i="4"/>
  <c r="E23" i="4"/>
  <c r="F23" i="4"/>
  <c r="J23" i="4"/>
  <c r="J75" i="2"/>
  <c r="F75" i="2"/>
  <c r="B75" i="2"/>
  <c r="C75" i="2"/>
  <c r="H22" i="4"/>
  <c r="E22" i="4"/>
  <c r="C22" i="4"/>
  <c r="J22" i="4"/>
  <c r="C74" i="2"/>
  <c r="J74" i="2"/>
  <c r="F28" i="5"/>
  <c r="C28" i="5"/>
  <c r="H28" i="5"/>
  <c r="I21" i="4"/>
  <c r="F21" i="4"/>
  <c r="C21" i="4"/>
  <c r="G21" i="4"/>
  <c r="C73" i="2"/>
  <c r="I73" i="2"/>
  <c r="J73" i="2"/>
  <c r="F73" i="2"/>
  <c r="G27" i="5"/>
  <c r="H27" i="5"/>
  <c r="E27" i="5"/>
  <c r="H20" i="4"/>
  <c r="G20" i="4"/>
  <c r="C20" i="4"/>
  <c r="E20" i="4"/>
  <c r="B72" i="2"/>
  <c r="H72" i="2"/>
  <c r="G26" i="5"/>
  <c r="D26" i="5"/>
  <c r="D19" i="4"/>
  <c r="G19" i="4"/>
  <c r="E19" i="4"/>
  <c r="H19" i="4"/>
  <c r="J71" i="2"/>
  <c r="C71" i="2"/>
  <c r="H71" i="2"/>
  <c r="F71" i="2"/>
  <c r="F25" i="5"/>
  <c r="E25" i="5"/>
  <c r="D25" i="5"/>
  <c r="F18" i="4"/>
  <c r="J18" i="4"/>
  <c r="D18" i="4"/>
  <c r="G18" i="4"/>
  <c r="I70" i="2"/>
  <c r="J70" i="2"/>
  <c r="F4" i="12"/>
  <c r="H4" i="12"/>
  <c r="E4" i="12"/>
  <c r="H24" i="5"/>
  <c r="E24" i="5"/>
  <c r="C24" i="5"/>
  <c r="G17" i="4"/>
  <c r="J17" i="4"/>
  <c r="I17" i="4"/>
  <c r="E17" i="4"/>
  <c r="I69" i="2"/>
  <c r="C69" i="2"/>
  <c r="H69" i="2"/>
  <c r="C3" i="9"/>
  <c r="F3" i="9"/>
  <c r="J3" i="9"/>
  <c r="G3" i="9"/>
  <c r="G3" i="12"/>
  <c r="E3" i="12"/>
  <c r="H3" i="12"/>
  <c r="G23" i="5"/>
  <c r="F23" i="5"/>
  <c r="D23" i="5"/>
  <c r="C23" i="5"/>
  <c r="J16" i="4"/>
  <c r="C16" i="4"/>
  <c r="I16" i="4"/>
  <c r="E16" i="4"/>
  <c r="C68" i="2"/>
  <c r="H68" i="2"/>
  <c r="B68" i="2"/>
  <c r="N45" i="2"/>
  <c r="N49" i="2"/>
  <c r="N50" i="2"/>
  <c r="N56" i="2"/>
  <c r="B29" i="4"/>
  <c r="N60" i="2"/>
  <c r="N61" i="2"/>
  <c r="N63" i="2"/>
  <c r="J15" i="4"/>
  <c r="G15" i="4"/>
  <c r="I15" i="4"/>
  <c r="E15" i="4"/>
  <c r="N46" i="2"/>
  <c r="N52" i="2"/>
  <c r="N54" i="2"/>
  <c r="N55" i="2"/>
  <c r="N57" i="2"/>
  <c r="H67" i="2"/>
  <c r="B67" i="2"/>
  <c r="I67" i="2"/>
  <c r="N58" i="2"/>
  <c r="N59" i="2"/>
  <c r="N64" i="2"/>
  <c r="N65" i="2"/>
  <c r="B31" i="5"/>
  <c r="B4" i="9"/>
  <c r="B3" i="8"/>
  <c r="B3" i="6"/>
  <c r="B30" i="4"/>
  <c r="B32" i="5"/>
  <c r="B4" i="6"/>
  <c r="B31" i="4"/>
  <c r="B33" i="5"/>
  <c r="B32" i="4"/>
  <c r="B34" i="5"/>
  <c r="B33" i="4"/>
  <c r="B35" i="5"/>
  <c r="B36" i="5"/>
  <c r="B37" i="5"/>
  <c r="B38" i="5"/>
  <c r="B39" i="5"/>
  <c r="B40" i="5"/>
  <c r="B41" i="5"/>
  <c r="B42" i="5"/>
  <c r="B43" i="5"/>
  <c r="J35" i="5" l="1"/>
  <c r="I35" i="5"/>
  <c r="J34" i="5"/>
  <c r="I33" i="5"/>
  <c r="J33" i="5"/>
  <c r="J32" i="5"/>
  <c r="J31" i="5"/>
  <c r="E67" i="2"/>
  <c r="D67" i="2"/>
  <c r="K67" i="2"/>
  <c r="M67" i="2" s="1"/>
  <c r="L67" i="2"/>
  <c r="J24" i="5"/>
  <c r="K15" i="4"/>
  <c r="L15" i="4" s="1"/>
  <c r="M15" i="4" s="1"/>
  <c r="J4" i="12"/>
  <c r="J3" i="12"/>
  <c r="J28" i="5"/>
  <c r="J27" i="5"/>
  <c r="E68" i="2"/>
  <c r="D68" i="2"/>
  <c r="L68" i="2"/>
  <c r="M68" i="2" s="1"/>
  <c r="I37" i="5" s="1"/>
  <c r="K68" i="2"/>
  <c r="K16" i="4"/>
  <c r="A16" i="4"/>
  <c r="N16" i="4"/>
  <c r="A23" i="5"/>
  <c r="A3" i="9"/>
  <c r="K17" i="4"/>
  <c r="L17" i="4" s="1"/>
  <c r="M17" i="4" s="1"/>
  <c r="A24" i="5"/>
  <c r="E72" i="2"/>
  <c r="D72" i="2"/>
  <c r="K72" i="2"/>
  <c r="L72" i="2"/>
  <c r="A20" i="4"/>
  <c r="N20" i="4"/>
  <c r="N21" i="4"/>
  <c r="A21" i="4"/>
  <c r="K21" i="4"/>
  <c r="L21" i="4" s="1"/>
  <c r="M21" i="4" s="1"/>
  <c r="A28" i="5"/>
  <c r="A22" i="4"/>
  <c r="N22" i="4"/>
  <c r="E75" i="2"/>
  <c r="D75" i="2"/>
  <c r="L75" i="2"/>
  <c r="K75" i="2"/>
  <c r="K24" i="4"/>
  <c r="L24" i="4" s="1"/>
  <c r="M24" i="4" s="1"/>
  <c r="A24" i="4"/>
  <c r="N24" i="4"/>
  <c r="A25" i="4"/>
  <c r="N25" i="4"/>
  <c r="K25" i="4"/>
  <c r="L25" i="4" s="1"/>
  <c r="M25" i="4" s="1"/>
  <c r="K26" i="4"/>
  <c r="L26" i="4" s="1"/>
  <c r="M26" i="4" s="1"/>
  <c r="D79" i="2"/>
  <c r="E79" i="2"/>
  <c r="K79" i="2"/>
  <c r="L79" i="2"/>
  <c r="N27" i="4"/>
  <c r="A27" i="4"/>
  <c r="A28" i="4"/>
  <c r="N28" i="4"/>
  <c r="E81" i="2"/>
  <c r="D81" i="2"/>
  <c r="K81" i="2"/>
  <c r="L81" i="2"/>
  <c r="E83" i="2"/>
  <c r="D83" i="2"/>
  <c r="L83" i="2"/>
  <c r="K83" i="2"/>
  <c r="M83" i="2" s="1"/>
  <c r="E85" i="2"/>
  <c r="D85" i="2"/>
  <c r="L85" i="2"/>
  <c r="K85" i="2"/>
  <c r="M85" i="2" s="1"/>
  <c r="J30" i="5"/>
  <c r="J26" i="5"/>
  <c r="N15" i="4"/>
  <c r="A15" i="4"/>
  <c r="J23" i="5"/>
  <c r="J29" i="5"/>
  <c r="I29" i="5"/>
  <c r="K29" i="5" s="1"/>
  <c r="L29" i="5" s="1"/>
  <c r="M29" i="5" s="1"/>
  <c r="J25" i="5"/>
  <c r="A3" i="12"/>
  <c r="K3" i="9"/>
  <c r="L3" i="9" s="1"/>
  <c r="M3" i="9" s="1"/>
  <c r="D69" i="2"/>
  <c r="E69" i="2"/>
  <c r="L69" i="2"/>
  <c r="K69" i="2"/>
  <c r="A17" i="4"/>
  <c r="N17" i="4"/>
  <c r="A4" i="12"/>
  <c r="E70" i="2"/>
  <c r="D70" i="2"/>
  <c r="K70" i="2"/>
  <c r="L70" i="2"/>
  <c r="K18" i="4"/>
  <c r="L18" i="4" s="1"/>
  <c r="M18" i="4" s="1"/>
  <c r="A18" i="4"/>
  <c r="N18" i="4"/>
  <c r="A25" i="5"/>
  <c r="D71" i="2"/>
  <c r="E71" i="2"/>
  <c r="K71" i="2"/>
  <c r="L71" i="2"/>
  <c r="K19" i="4"/>
  <c r="N19" i="4"/>
  <c r="A19" i="4"/>
  <c r="A26" i="5"/>
  <c r="K20" i="4"/>
  <c r="L20" i="4" s="1"/>
  <c r="M20" i="4" s="1"/>
  <c r="A27" i="5"/>
  <c r="E73" i="2"/>
  <c r="D73" i="2"/>
  <c r="K73" i="2"/>
  <c r="L73" i="2"/>
  <c r="D74" i="2"/>
  <c r="E74" i="2"/>
  <c r="L74" i="2"/>
  <c r="K74" i="2"/>
  <c r="M74" i="2" s="1"/>
  <c r="K22" i="4"/>
  <c r="L22" i="4" s="1"/>
  <c r="M22" i="4" s="1"/>
  <c r="K23" i="4"/>
  <c r="L23" i="4" s="1"/>
  <c r="M23" i="4" s="1"/>
  <c r="A23" i="4"/>
  <c r="N23" i="4"/>
  <c r="D76" i="2"/>
  <c r="E76" i="2"/>
  <c r="K76" i="2"/>
  <c r="L76" i="2"/>
  <c r="E77" i="2"/>
  <c r="D77" i="2"/>
  <c r="L77" i="2"/>
  <c r="K77" i="2"/>
  <c r="M77" i="2" s="1"/>
  <c r="D78" i="2"/>
  <c r="E78" i="2"/>
  <c r="K78" i="2"/>
  <c r="L78" i="2"/>
  <c r="N26" i="4"/>
  <c r="A26" i="4"/>
  <c r="K27" i="4"/>
  <c r="L27" i="4" s="1"/>
  <c r="M27" i="4" s="1"/>
  <c r="D80" i="2"/>
  <c r="E80" i="2"/>
  <c r="K80" i="2"/>
  <c r="L80" i="2"/>
  <c r="K28" i="4"/>
  <c r="L28" i="4" s="1"/>
  <c r="M28" i="4" s="1"/>
  <c r="E82" i="2"/>
  <c r="D82" i="2"/>
  <c r="K82" i="2"/>
  <c r="M82" i="2" s="1"/>
  <c r="L82" i="2"/>
  <c r="D84" i="2"/>
  <c r="E84" i="2"/>
  <c r="L84" i="2"/>
  <c r="K84" i="2"/>
  <c r="D86" i="2"/>
  <c r="E86" i="2"/>
  <c r="K86" i="2"/>
  <c r="M86" i="2" s="1"/>
  <c r="L86" i="2"/>
  <c r="D87" i="2"/>
  <c r="E87" i="2"/>
  <c r="K87" i="2"/>
  <c r="M87" i="2" s="1"/>
  <c r="N40" i="4"/>
  <c r="N48" i="4"/>
  <c r="N43" i="4"/>
  <c r="N41" i="4"/>
  <c r="N39" i="4"/>
  <c r="N38" i="4"/>
  <c r="N36" i="4"/>
  <c r="N44" i="4"/>
  <c r="N37" i="4"/>
  <c r="N49" i="4"/>
  <c r="L87" i="2"/>
  <c r="N45" i="4"/>
  <c r="N51" i="4"/>
  <c r="N35" i="4"/>
  <c r="N47" i="4"/>
  <c r="N42" i="4"/>
  <c r="N34" i="4"/>
  <c r="N50" i="4"/>
  <c r="N52" i="4"/>
  <c r="N46" i="4"/>
  <c r="M65" i="2"/>
  <c r="O65" i="2" s="1"/>
  <c r="P65" i="2" s="1"/>
  <c r="Q65" i="2" s="1"/>
  <c r="M58" i="2"/>
  <c r="O58" i="2" s="1"/>
  <c r="P58" i="2" s="1"/>
  <c r="Q58" i="2" s="1"/>
  <c r="M52" i="2"/>
  <c r="O52" i="2" s="1"/>
  <c r="P52" i="2" s="1"/>
  <c r="Q52" i="2" s="1"/>
  <c r="M48" i="2"/>
  <c r="M46" i="2"/>
  <c r="M43" i="2"/>
  <c r="M63" i="2"/>
  <c r="O63" i="2" s="1"/>
  <c r="P63" i="2" s="1"/>
  <c r="Q63" i="2" s="1"/>
  <c r="M62" i="2"/>
  <c r="O62" i="2" s="1"/>
  <c r="P62" i="2" s="1"/>
  <c r="Q62" i="2" s="1"/>
  <c r="O61" i="2"/>
  <c r="P61" i="2" s="1"/>
  <c r="Q61" i="2" s="1"/>
  <c r="O50" i="2"/>
  <c r="P50" i="2" s="1"/>
  <c r="Q50" i="2" s="1"/>
  <c r="M47" i="2"/>
  <c r="O45" i="2"/>
  <c r="P45" i="2" s="1"/>
  <c r="Q45" i="2" s="1"/>
  <c r="I4" i="12"/>
  <c r="K4" i="12" s="1"/>
  <c r="L4" i="12" s="1"/>
  <c r="M4" i="12" s="1"/>
  <c r="I28" i="5"/>
  <c r="K28" i="5" s="1"/>
  <c r="L28" i="5" s="1"/>
  <c r="M28" i="5" s="1"/>
  <c r="O64" i="2"/>
  <c r="P64" i="2" s="1"/>
  <c r="Q64" i="2" s="1"/>
  <c r="O59" i="2"/>
  <c r="P59" i="2" s="1"/>
  <c r="Q59" i="2" s="1"/>
  <c r="O57" i="2"/>
  <c r="P57" i="2" s="1"/>
  <c r="Q57" i="2" s="1"/>
  <c r="O55" i="2"/>
  <c r="P55" i="2" s="1"/>
  <c r="Q55" i="2" s="1"/>
  <c r="O54" i="2"/>
  <c r="P54" i="2" s="1"/>
  <c r="Q54" i="2" s="1"/>
  <c r="O51" i="2"/>
  <c r="P51" i="2" s="1"/>
  <c r="Q51" i="2" s="1"/>
  <c r="O44" i="2"/>
  <c r="P44" i="2" s="1"/>
  <c r="Q44" i="2" s="1"/>
  <c r="O66" i="2"/>
  <c r="P66" i="2" s="1"/>
  <c r="Q66" i="2" s="1"/>
  <c r="M60" i="2"/>
  <c r="M56" i="2"/>
  <c r="O56" i="2" s="1"/>
  <c r="P56" i="2" s="1"/>
  <c r="Q56" i="2" s="1"/>
  <c r="M53" i="2"/>
  <c r="O53" i="2" s="1"/>
  <c r="P53" i="2" s="1"/>
  <c r="Q53" i="2" s="1"/>
  <c r="M49" i="2"/>
  <c r="H43" i="5"/>
  <c r="D43" i="5"/>
  <c r="F43" i="5"/>
  <c r="H42" i="5"/>
  <c r="F42" i="5"/>
  <c r="E42" i="5"/>
  <c r="F41" i="5"/>
  <c r="D41" i="5"/>
  <c r="C41" i="5"/>
  <c r="C40" i="5"/>
  <c r="E40" i="5"/>
  <c r="D40" i="5"/>
  <c r="D39" i="5"/>
  <c r="F39" i="5"/>
  <c r="E39" i="5"/>
  <c r="G38" i="5"/>
  <c r="H38" i="5"/>
  <c r="E38" i="5"/>
  <c r="C37" i="5"/>
  <c r="E37" i="5"/>
  <c r="H37" i="5"/>
  <c r="H36" i="5"/>
  <c r="C36" i="5"/>
  <c r="D36" i="5"/>
  <c r="E35" i="5"/>
  <c r="F35" i="5"/>
  <c r="C35" i="5"/>
  <c r="J33" i="4"/>
  <c r="E33" i="4"/>
  <c r="F33" i="4"/>
  <c r="H33" i="4"/>
  <c r="G34" i="5"/>
  <c r="E34" i="5"/>
  <c r="F34" i="5"/>
  <c r="J32" i="4"/>
  <c r="I32" i="4"/>
  <c r="C32" i="4"/>
  <c r="F32" i="4"/>
  <c r="H33" i="5"/>
  <c r="G33" i="5"/>
  <c r="J31" i="4"/>
  <c r="I31" i="4"/>
  <c r="D31" i="4"/>
  <c r="C31" i="4"/>
  <c r="H4" i="6"/>
  <c r="E4" i="6"/>
  <c r="D4" i="6"/>
  <c r="G32" i="5"/>
  <c r="C32" i="5"/>
  <c r="D32" i="5"/>
  <c r="I30" i="4"/>
  <c r="C30" i="4"/>
  <c r="F30" i="4"/>
  <c r="H30" i="4"/>
  <c r="E3" i="6"/>
  <c r="G3" i="6"/>
  <c r="H3" i="6"/>
  <c r="G3" i="8"/>
  <c r="F3" i="8"/>
  <c r="I3" i="8"/>
  <c r="J3" i="8"/>
  <c r="G4" i="9"/>
  <c r="I4" i="9"/>
  <c r="D4" i="9"/>
  <c r="C4" i="9"/>
  <c r="D31" i="5"/>
  <c r="H31" i="5"/>
  <c r="E31" i="5"/>
  <c r="N67" i="2"/>
  <c r="F29" i="4"/>
  <c r="H29" i="4"/>
  <c r="I29" i="4"/>
  <c r="C29" i="4"/>
  <c r="N68" i="2"/>
  <c r="N81" i="2"/>
  <c r="N83" i="2"/>
  <c r="N85" i="2"/>
  <c r="C30" i="5"/>
  <c r="D30" i="5"/>
  <c r="H30" i="5"/>
  <c r="D29" i="5"/>
  <c r="G29" i="5"/>
  <c r="F29" i="5"/>
  <c r="N69" i="2"/>
  <c r="N70" i="2"/>
  <c r="N73" i="2"/>
  <c r="N77" i="2"/>
  <c r="B44" i="5"/>
  <c r="N84" i="2"/>
  <c r="N86" i="2"/>
  <c r="N87" i="2"/>
  <c r="N80" i="2"/>
  <c r="N82" i="2"/>
  <c r="E43" i="5"/>
  <c r="C43" i="5"/>
  <c r="G43" i="5"/>
  <c r="G42" i="5"/>
  <c r="D42" i="5"/>
  <c r="C42" i="5"/>
  <c r="G41" i="5"/>
  <c r="E41" i="5"/>
  <c r="H41" i="5"/>
  <c r="G40" i="5"/>
  <c r="F40" i="5"/>
  <c r="H40" i="5"/>
  <c r="G39" i="5"/>
  <c r="H39" i="5"/>
  <c r="C39" i="5"/>
  <c r="F38" i="5"/>
  <c r="D38" i="5"/>
  <c r="C38" i="5"/>
  <c r="G37" i="5"/>
  <c r="D37" i="5"/>
  <c r="F37" i="5"/>
  <c r="G36" i="5"/>
  <c r="F36" i="5"/>
  <c r="E36" i="5"/>
  <c r="D35" i="5"/>
  <c r="G35" i="5"/>
  <c r="H35" i="5"/>
  <c r="D33" i="4"/>
  <c r="I33" i="4"/>
  <c r="G33" i="4"/>
  <c r="C33" i="4"/>
  <c r="C34" i="5"/>
  <c r="D34" i="5"/>
  <c r="H34" i="5"/>
  <c r="H32" i="4"/>
  <c r="D32" i="4"/>
  <c r="G32" i="4"/>
  <c r="E32" i="4"/>
  <c r="C33" i="5"/>
  <c r="D33" i="5"/>
  <c r="F33" i="5"/>
  <c r="E33" i="5"/>
  <c r="G31" i="4"/>
  <c r="E31" i="4"/>
  <c r="H31" i="4"/>
  <c r="F31" i="4"/>
  <c r="F4" i="6"/>
  <c r="C4" i="6"/>
  <c r="G4" i="6"/>
  <c r="E32" i="5"/>
  <c r="H32" i="5"/>
  <c r="F32" i="5"/>
  <c r="J30" i="4"/>
  <c r="D30" i="4"/>
  <c r="G30" i="4"/>
  <c r="E30" i="4"/>
  <c r="D3" i="6"/>
  <c r="C3" i="6"/>
  <c r="F3" i="6"/>
  <c r="D3" i="8"/>
  <c r="C3" i="8"/>
  <c r="H3" i="8"/>
  <c r="E3" i="8"/>
  <c r="E4" i="9"/>
  <c r="F4" i="9"/>
  <c r="H4" i="9"/>
  <c r="J4" i="9"/>
  <c r="C31" i="5"/>
  <c r="G31" i="5"/>
  <c r="F31" i="5"/>
  <c r="E29" i="4"/>
  <c r="D29" i="4"/>
  <c r="G29" i="4"/>
  <c r="J29" i="4"/>
  <c r="N72" i="2"/>
  <c r="N75" i="2"/>
  <c r="N79" i="2"/>
  <c r="E30" i="5"/>
  <c r="F30" i="5"/>
  <c r="G30" i="5"/>
  <c r="E29" i="5"/>
  <c r="C29" i="5"/>
  <c r="H29" i="5"/>
  <c r="N71" i="2"/>
  <c r="N74" i="2"/>
  <c r="N76" i="2"/>
  <c r="N78" i="2"/>
  <c r="B45" i="5"/>
  <c r="B46" i="5"/>
  <c r="B47" i="5"/>
  <c r="B48" i="5"/>
  <c r="J48" i="5" l="1"/>
  <c r="I48" i="5"/>
  <c r="J47" i="5"/>
  <c r="I47" i="5"/>
  <c r="J46" i="5"/>
  <c r="J45" i="5"/>
  <c r="J42" i="5"/>
  <c r="J40" i="5"/>
  <c r="A29" i="5"/>
  <c r="J43" i="5"/>
  <c r="J41" i="5"/>
  <c r="A31" i="5"/>
  <c r="A3" i="8"/>
  <c r="A3" i="6"/>
  <c r="A4" i="6"/>
  <c r="A33" i="5"/>
  <c r="A34" i="5"/>
  <c r="A33" i="4"/>
  <c r="N33" i="4"/>
  <c r="K33" i="4"/>
  <c r="L33" i="4" s="1"/>
  <c r="M33" i="4" s="1"/>
  <c r="A38" i="5"/>
  <c r="A39" i="5"/>
  <c r="A42" i="5"/>
  <c r="A43" i="5"/>
  <c r="J4" i="6"/>
  <c r="J44" i="5"/>
  <c r="J39" i="5"/>
  <c r="J38" i="5"/>
  <c r="A30" i="5"/>
  <c r="J3" i="6"/>
  <c r="J37" i="5"/>
  <c r="N29" i="4"/>
  <c r="A29" i="4"/>
  <c r="K29" i="4"/>
  <c r="L29" i="4" s="1"/>
  <c r="M29" i="4" s="1"/>
  <c r="J36" i="5"/>
  <c r="A4" i="9"/>
  <c r="K4" i="9"/>
  <c r="L4" i="9" s="1"/>
  <c r="M4" i="9" s="1"/>
  <c r="K3" i="8"/>
  <c r="L3" i="8" s="1"/>
  <c r="M3" i="8" s="1"/>
  <c r="N30" i="4"/>
  <c r="A30" i="4"/>
  <c r="K30" i="4"/>
  <c r="L30" i="4" s="1"/>
  <c r="M30" i="4" s="1"/>
  <c r="A32" i="5"/>
  <c r="A31" i="4"/>
  <c r="N31" i="4"/>
  <c r="K31" i="4"/>
  <c r="L31" i="4" s="1"/>
  <c r="M31" i="4" s="1"/>
  <c r="A32" i="4"/>
  <c r="N32" i="4"/>
  <c r="K32" i="4"/>
  <c r="L32" i="4" s="1"/>
  <c r="M32" i="4" s="1"/>
  <c r="A35" i="5"/>
  <c r="A36" i="5"/>
  <c r="A37" i="5"/>
  <c r="A40" i="5"/>
  <c r="A41" i="5"/>
  <c r="K37" i="5"/>
  <c r="L37" i="5" s="1"/>
  <c r="M37" i="5" s="1"/>
  <c r="O49" i="2"/>
  <c r="P49" i="2" s="1"/>
  <c r="Q49" i="2" s="1"/>
  <c r="I27" i="5"/>
  <c r="K27" i="5" s="1"/>
  <c r="L27" i="5" s="1"/>
  <c r="M27" i="5" s="1"/>
  <c r="O43" i="2"/>
  <c r="P43" i="2" s="1"/>
  <c r="Q43" i="2" s="1"/>
  <c r="I23" i="5"/>
  <c r="K23" i="5" s="1"/>
  <c r="L23" i="5" s="1"/>
  <c r="M23" i="5" s="1"/>
  <c r="O48" i="2"/>
  <c r="P48" i="2" s="1"/>
  <c r="Q48" i="2" s="1"/>
  <c r="I26" i="5"/>
  <c r="K26" i="5" s="1"/>
  <c r="L26" i="5" s="1"/>
  <c r="M26" i="5" s="1"/>
  <c r="O86" i="2"/>
  <c r="P86" i="2" s="1"/>
  <c r="Q86" i="2" s="1"/>
  <c r="O82" i="2"/>
  <c r="P82" i="2" s="1"/>
  <c r="Q82" i="2" s="1"/>
  <c r="O74" i="2"/>
  <c r="P74" i="2" s="1"/>
  <c r="Q74" i="2" s="1"/>
  <c r="I30" i="5"/>
  <c r="K30" i="5" s="1"/>
  <c r="L30" i="5" s="1"/>
  <c r="M30" i="5" s="1"/>
  <c r="O85" i="2"/>
  <c r="P85" i="2" s="1"/>
  <c r="Q85" i="2" s="1"/>
  <c r="O83" i="2"/>
  <c r="P83" i="2" s="1"/>
  <c r="Q83" i="2" s="1"/>
  <c r="M72" i="2"/>
  <c r="I31" i="5"/>
  <c r="K31" i="5" s="1"/>
  <c r="L31" i="5" s="1"/>
  <c r="M31" i="5" s="1"/>
  <c r="I3" i="6"/>
  <c r="K3" i="6" s="1"/>
  <c r="L3" i="6" s="1"/>
  <c r="M3" i="6" s="1"/>
  <c r="I32" i="5"/>
  <c r="K32" i="5" s="1"/>
  <c r="L32" i="5" s="1"/>
  <c r="M32" i="5" s="1"/>
  <c r="I34" i="5"/>
  <c r="K34" i="5" s="1"/>
  <c r="L34" i="5" s="1"/>
  <c r="M34" i="5" s="1"/>
  <c r="K35" i="5"/>
  <c r="L35" i="5" s="1"/>
  <c r="M35" i="5" s="1"/>
  <c r="I42" i="5"/>
  <c r="K42" i="5" s="1"/>
  <c r="L42" i="5" s="1"/>
  <c r="M42" i="5" s="1"/>
  <c r="O87" i="2"/>
  <c r="P87" i="2" s="1"/>
  <c r="Q87" i="2" s="1"/>
  <c r="O77" i="2"/>
  <c r="P77" i="2" s="1"/>
  <c r="Q77" i="2" s="1"/>
  <c r="O60" i="2"/>
  <c r="P60" i="2" s="1"/>
  <c r="Q60" i="2" s="1"/>
  <c r="I3" i="12"/>
  <c r="K3" i="12" s="1"/>
  <c r="L3" i="12" s="1"/>
  <c r="M3" i="12" s="1"/>
  <c r="O47" i="2"/>
  <c r="P47" i="2" s="1"/>
  <c r="Q47" i="2" s="1"/>
  <c r="I25" i="5"/>
  <c r="I24" i="5"/>
  <c r="K24" i="5" s="1"/>
  <c r="L24" i="5" s="1"/>
  <c r="M24" i="5" s="1"/>
  <c r="O46" i="2"/>
  <c r="P46" i="2" s="1"/>
  <c r="Q46" i="2" s="1"/>
  <c r="M84" i="2"/>
  <c r="M80" i="2"/>
  <c r="O80" i="2" s="1"/>
  <c r="P80" i="2" s="1"/>
  <c r="Q80" i="2" s="1"/>
  <c r="M78" i="2"/>
  <c r="O78" i="2" s="1"/>
  <c r="P78" i="2" s="1"/>
  <c r="Q78" i="2" s="1"/>
  <c r="M76" i="2"/>
  <c r="O76" i="2" s="1"/>
  <c r="P76" i="2" s="1"/>
  <c r="Q76" i="2" s="1"/>
  <c r="M73" i="2"/>
  <c r="O73" i="2" s="1"/>
  <c r="P73" i="2" s="1"/>
  <c r="Q73" i="2" s="1"/>
  <c r="L19" i="4"/>
  <c r="M19" i="4" s="1"/>
  <c r="M71" i="2"/>
  <c r="M70" i="2"/>
  <c r="M69" i="2"/>
  <c r="K25" i="5"/>
  <c r="L25" i="5" s="1"/>
  <c r="M25" i="5" s="1"/>
  <c r="M81" i="2"/>
  <c r="O81" i="2" s="1"/>
  <c r="P81" i="2" s="1"/>
  <c r="Q81" i="2" s="1"/>
  <c r="M79" i="2"/>
  <c r="O79" i="2" s="1"/>
  <c r="P79" i="2" s="1"/>
  <c r="Q79" i="2" s="1"/>
  <c r="M75" i="2"/>
  <c r="L16" i="4"/>
  <c r="M16" i="4" s="1"/>
  <c r="O68" i="2"/>
  <c r="P68" i="2" s="1"/>
  <c r="Q68" i="2" s="1"/>
  <c r="O67" i="2"/>
  <c r="P67" i="2" s="1"/>
  <c r="Q67" i="2" s="1"/>
  <c r="K33" i="5"/>
  <c r="L33" i="5" s="1"/>
  <c r="M33" i="5" s="1"/>
  <c r="I36" i="5"/>
  <c r="K36" i="5" s="1"/>
  <c r="L36" i="5" s="1"/>
  <c r="M36" i="5" s="1"/>
  <c r="H48" i="5"/>
  <c r="F48" i="5"/>
  <c r="G48" i="5"/>
  <c r="D47" i="5"/>
  <c r="G47" i="5"/>
  <c r="C47" i="5"/>
  <c r="C46" i="5"/>
  <c r="G46" i="5"/>
  <c r="F46" i="5"/>
  <c r="E45" i="5"/>
  <c r="G45" i="5"/>
  <c r="F45" i="5"/>
  <c r="C44" i="5"/>
  <c r="G44" i="5"/>
  <c r="D44" i="5"/>
  <c r="E48" i="5"/>
  <c r="C48" i="5"/>
  <c r="D48" i="5"/>
  <c r="H47" i="5"/>
  <c r="F47" i="5"/>
  <c r="E47" i="5"/>
  <c r="D46" i="5"/>
  <c r="H46" i="5"/>
  <c r="E46" i="5"/>
  <c r="H45" i="5"/>
  <c r="C45" i="5"/>
  <c r="D45" i="5"/>
  <c r="H44" i="5"/>
  <c r="E44" i="5"/>
  <c r="F44" i="5"/>
  <c r="A45" i="5" l="1"/>
  <c r="A48" i="5"/>
  <c r="A44" i="5"/>
  <c r="A46" i="5"/>
  <c r="A47" i="5"/>
  <c r="O75" i="2"/>
  <c r="P75" i="2" s="1"/>
  <c r="Q75" i="2" s="1"/>
  <c r="I43" i="5"/>
  <c r="K43" i="5" s="1"/>
  <c r="L43" i="5" s="1"/>
  <c r="M43" i="5" s="1"/>
  <c r="O69" i="2"/>
  <c r="P69" i="2" s="1"/>
  <c r="Q69" i="2" s="1"/>
  <c r="I38" i="5"/>
  <c r="O71" i="2"/>
  <c r="P71" i="2" s="1"/>
  <c r="Q71" i="2" s="1"/>
  <c r="I40" i="5"/>
  <c r="K40" i="5" s="1"/>
  <c r="L40" i="5" s="1"/>
  <c r="M40" i="5" s="1"/>
  <c r="O72" i="2"/>
  <c r="P72" i="2" s="1"/>
  <c r="Q72" i="2" s="1"/>
  <c r="I41" i="5"/>
  <c r="K41" i="5" s="1"/>
  <c r="L41" i="5" s="1"/>
  <c r="M41" i="5" s="1"/>
  <c r="I45" i="5"/>
  <c r="K45" i="5" s="1"/>
  <c r="L45" i="5" s="1"/>
  <c r="M45" i="5" s="1"/>
  <c r="I46" i="5"/>
  <c r="K46" i="5" s="1"/>
  <c r="L46" i="5" s="1"/>
  <c r="M46" i="5" s="1"/>
  <c r="K47" i="5"/>
  <c r="L47" i="5" s="1"/>
  <c r="M47" i="5" s="1"/>
  <c r="K48" i="5"/>
  <c r="O70" i="2"/>
  <c r="P70" i="2" s="1"/>
  <c r="Q70" i="2" s="1"/>
  <c r="I39" i="5"/>
  <c r="K39" i="5" s="1"/>
  <c r="L39" i="5" s="1"/>
  <c r="M39" i="5" s="1"/>
  <c r="O84" i="2"/>
  <c r="P84" i="2" s="1"/>
  <c r="Q84" i="2" s="1"/>
  <c r="I4" i="6"/>
  <c r="K4" i="6" s="1"/>
  <c r="L4" i="6" s="1"/>
  <c r="M4" i="6" s="1"/>
  <c r="K38" i="5"/>
  <c r="L38" i="5" s="1"/>
  <c r="M38" i="5" s="1"/>
  <c r="I44" i="5"/>
  <c r="K44" i="5" s="1"/>
  <c r="L44" i="5" s="1"/>
  <c r="M44" i="5" s="1"/>
  <c r="L48" i="5" l="1"/>
  <c r="M48" i="5"/>
</calcChain>
</file>

<file path=xl/sharedStrings.xml><?xml version="1.0" encoding="utf-8"?>
<sst xmlns="http://schemas.openxmlformats.org/spreadsheetml/2006/main" count="3501" uniqueCount="1274">
  <si>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</si>
  <si>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</si>
  <si>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</si>
  <si>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</si>
  <si>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</si>
  <si>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</si>
  <si>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</si>
  <si>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</si>
  <si>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</si>
  <si>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</si>
  <si>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</si>
  <si>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</si>
  <si>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</si>
  <si>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</si>
  <si>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</si>
  <si>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</si>
  <si>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</si>
  <si>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</si>
  <si>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</si>
  <si>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</si>
  <si>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</si>
  <si>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</si>
  <si>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</si>
  <si>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</si>
  <si>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</si>
  <si>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</si>
  <si>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</si>
  <si>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</si>
  <si>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</si>
  <si>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</si>
  <si>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</si>
  <si>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</si>
  <si>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</si>
  <si>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</si>
  <si>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</si>
  <si>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</si>
  <si>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</si>
  <si>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</si>
  <si>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</si>
  <si>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</si>
  <si>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</si>
  <si>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</si>
  <si>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</si>
  <si>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</si>
  <si>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</si>
  <si>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</si>
  <si>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</si>
  <si>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</si>
  <si>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</si>
  <si>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</si>
  <si>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</si>
  <si>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</si>
  <si>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</si>
  <si>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</si>
  <si>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</si>
  <si>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</si>
  <si>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</si>
  <si>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</si>
  <si>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</si>
  <si>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</si>
  <si>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</si>
  <si>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</si>
  <si>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</si>
  <si>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</si>
  <si>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</si>
  <si>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</si>
  <si>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</si>
  <si>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</si>
  <si>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</si>
  <si>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</si>
  <si>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</si>
  <si>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</si>
  <si>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</si>
  <si>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</si>
  <si>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</si>
  <si>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</si>
  <si>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</si>
  <si>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</si>
  <si>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</si>
  <si>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</si>
  <si>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</si>
  <si>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</si>
  <si>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</si>
  <si>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</si>
  <si>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</si>
  <si>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</si>
  <si>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</si>
  <si>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</si>
  <si>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</si>
  <si>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</si>
  <si>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</si>
  <si>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</si>
  <si>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</si>
  <si>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</si>
  <si>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</si>
  <si>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</si>
  <si>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</si>
  <si>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</si>
  <si>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</si>
  <si>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</si>
  <si>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</si>
  <si>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</si>
  <si>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</si>
  <si>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</si>
  <si>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</si>
  <si>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</si>
  <si>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</si>
  <si>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</si>
  <si>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</si>
  <si>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</si>
  <si>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</si>
  <si>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</si>
  <si>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</si>
  <si>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</si>
  <si>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</si>
  <si>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</si>
  <si>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</si>
  <si>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</si>
  <si>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</si>
  <si>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</si>
  <si>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</si>
  <si>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</si>
  <si>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</si>
  <si>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</si>
  <si>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</si>
  <si>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</si>
  <si>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</si>
  <si>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</si>
  <si>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</si>
  <si>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</si>
  <si>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</si>
  <si>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</si>
  <si>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</si>
  <si>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</si>
  <si>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</si>
  <si>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</si>
  <si>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</si>
  <si>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</si>
  <si>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</si>
  <si>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</si>
  <si>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</si>
  <si>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</si>
  <si>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</si>
  <si>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</si>
  <si>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</si>
  <si>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</si>
  <si>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</si>
  <si>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</si>
  <si>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</si>
  <si>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</si>
  <si>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</si>
  <si>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</si>
  <si>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</si>
  <si>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</si>
  <si>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</si>
  <si>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</si>
  <si>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</si>
  <si>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</si>
  <si>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</si>
  <si>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</si>
  <si>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</si>
  <si>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</si>
  <si>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</si>
  <si>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</si>
  <si>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</si>
  <si>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</si>
  <si>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</si>
  <si>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</si>
  <si>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</si>
  <si>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</si>
  <si>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</si>
  <si>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PELNA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</si>
  <si>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</si>
  <si>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</si>
  <si>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</si>
  <si>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</si>
  <si>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</si>
  <si>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</si>
  <si>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</si>
  <si>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</si>
  <si>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</si>
  <si>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</si>
  <si>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</si>
  <si>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</si>
  <si>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</si>
  <si>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</si>
  <si>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</si>
  <si>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</si>
  <si>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</si>
  <si>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</si>
  <si>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</si>
  <si>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</si>
  <si>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</si>
  <si>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</si>
  <si>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</si>
  <si>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</si>
  <si>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</si>
  <si>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</si>
  <si>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</si>
  <si>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</si>
  <si>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</si>
  <si>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</si>
  <si>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</si>
  <si>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</si>
  <si>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</si>
  <si>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</si>
  <si>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</si>
  <si>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</si>
  <si>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</si>
  <si>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</si>
  <si>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</si>
  <si>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</si>
  <si>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</si>
  <si>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</si>
  <si>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</si>
  <si>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</si>
  <si>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</si>
  <si>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</si>
  <si>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</si>
  <si>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</si>
  <si>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</si>
  <si>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</si>
  <si>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</si>
  <si>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</si>
  <si>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</si>
  <si>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</si>
  <si>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</si>
  <si>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</si>
  <si>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</si>
  <si>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</si>
  <si>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</si>
  <si>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</si>
  <si>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</si>
  <si>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</si>
  <si>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</si>
  <si>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</si>
  <si>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</si>
  <si>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</si>
  <si>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</si>
  <si>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</si>
  <si>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</si>
  <si>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</si>
  <si>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</si>
  <si>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</si>
  <si>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</si>
  <si>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</si>
  <si>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</si>
  <si>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</si>
  <si>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</si>
  <si>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</si>
  <si>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</si>
  <si>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</si>
  <si>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</si>
  <si>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</si>
  <si>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</si>
  <si>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</si>
  <si>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</si>
  <si>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</si>
  <si>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</si>
  <si>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</si>
  <si>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</si>
  <si>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</si>
  <si>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</si>
  <si>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</si>
  <si>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</si>
  <si>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</si>
  <si>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</si>
  <si>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</si>
  <si>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</si>
  <si>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</si>
  <si>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</si>
  <si>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</si>
  <si>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</si>
  <si>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</si>
  <si>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</si>
  <si>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</si>
  <si>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</si>
  <si>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</si>
  <si>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</si>
  <si>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</si>
  <si>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</si>
  <si>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</si>
  <si>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</si>
  <si>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</si>
  <si>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</si>
  <si>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</si>
  <si>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</si>
  <si>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</si>
  <si>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</si>
  <si>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</si>
  <si>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</si>
  <si>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</si>
  <si>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</si>
  <si>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</si>
  <si>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</si>
  <si>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</si>
  <si>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</si>
  <si>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</si>
  <si>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</si>
  <si>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</si>
  <si>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</si>
  <si>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</si>
  <si>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</si>
  <si>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</si>
  <si>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</si>
  <si>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</si>
  <si>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</si>
  <si>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</si>
  <si>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</si>
  <si>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</si>
  <si>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</si>
  <si>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</si>
  <si>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</si>
  <si>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</si>
  <si>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</si>
  <si>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</si>
  <si>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</si>
  <si>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</si>
  <si>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</si>
  <si>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</si>
  <si>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</si>
  <si>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</si>
  <si>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</si>
  <si>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12 DZ</t>
  </si>
  <si>
    <t>ENTER C/BOARD ANTI PECAH</t>
  </si>
  <si>
    <t>8 DZ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</si>
  <si>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</si>
  <si>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</si>
  <si>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</si>
  <si>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</si>
  <si>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</si>
  <si>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</si>
  <si>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</si>
  <si>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</si>
  <si>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</si>
  <si>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</si>
  <si>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</si>
  <si>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</si>
  <si>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</si>
  <si>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</si>
  <si>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</si>
  <si>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</si>
  <si>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</si>
  <si>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</si>
  <si>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</si>
  <si>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</si>
  <si>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</si>
  <si>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</si>
  <si>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</si>
  <si>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</si>
  <si>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</si>
  <si>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</si>
  <si>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KOJIKO BUSUR 360 K</t>
  </si>
  <si>
    <t>100 DZ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</si>
  <si>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</si>
  <si>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</si>
  <si>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</si>
  <si>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</si>
  <si>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</si>
  <si>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</si>
  <si>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</si>
  <si>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</si>
  <si>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</si>
  <si>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</si>
  <si>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</si>
  <si>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</si>
  <si>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</si>
  <si>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</si>
  <si>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</si>
  <si>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</si>
  <si>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</si>
  <si>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</si>
  <si>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</si>
  <si>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</si>
  <si>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</si>
  <si>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</si>
  <si>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</si>
  <si>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</si>
  <si>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</si>
  <si>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</si>
  <si>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</si>
  <si>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</si>
  <si>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</si>
  <si>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</si>
  <si>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</si>
  <si>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</si>
  <si>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</si>
  <si>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</si>
  <si>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</si>
  <si>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</si>
  <si>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</si>
  <si>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</si>
  <si>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</si>
  <si>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</si>
  <si>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</si>
  <si>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</si>
  <si>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</si>
  <si>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</si>
  <si>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</si>
  <si>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</si>
  <si>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</si>
  <si>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</si>
  <si>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</si>
  <si>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</si>
  <si>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</si>
  <si>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</si>
  <si>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</si>
  <si>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</si>
  <si>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</si>
  <si>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</si>
  <si>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</si>
  <si>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</si>
  <si>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</si>
  <si>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</si>
  <si>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</si>
  <si>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</si>
  <si>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</si>
  <si>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</si>
  <si>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</si>
  <si>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</si>
  <si>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</si>
  <si>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</si>
  <si>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</si>
  <si>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</si>
  <si>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</si>
  <si>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</si>
  <si>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</si>
  <si>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</si>
  <si>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</si>
  <si>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</si>
  <si>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</si>
  <si>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</si>
  <si>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</si>
  <si>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</si>
  <si>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</si>
  <si>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</si>
  <si>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</si>
  <si>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</si>
  <si>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</si>
  <si>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</si>
  <si>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</si>
  <si>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</si>
  <si>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</si>
  <si>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</si>
  <si>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</si>
  <si>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</si>
  <si>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</si>
  <si>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</si>
  <si>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</si>
  <si>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</si>
  <si>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</si>
  <si>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</si>
  <si>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</si>
  <si>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</si>
  <si>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</si>
  <si>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</si>
  <si>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</si>
  <si>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</si>
  <si>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</si>
  <si>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</si>
  <si>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</si>
  <si>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</si>
  <si>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</si>
  <si>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</si>
  <si>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</si>
  <si>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</si>
  <si>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</si>
  <si>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</si>
  <si>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</si>
  <si>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</si>
  <si>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</si>
  <si>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</si>
  <si>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</si>
  <si>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</si>
  <si>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</si>
  <si>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</si>
  <si>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</si>
  <si>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</si>
  <si>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</si>
  <si>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</si>
  <si>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</si>
  <si>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</si>
  <si>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</si>
  <si>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</si>
  <si>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</si>
  <si>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</si>
  <si>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</si>
  <si>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</si>
  <si>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</si>
  <si>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</si>
  <si>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</si>
  <si>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</si>
  <si>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</si>
  <si>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</si>
  <si>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</si>
  <si>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</si>
  <si>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</si>
  <si>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</si>
  <si>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</si>
  <si>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</si>
  <si>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</si>
  <si>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</si>
  <si>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</si>
  <si>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</si>
  <si>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</si>
  <si>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</si>
  <si>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</si>
  <si>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</si>
  <si>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</si>
  <si>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</si>
  <si>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</si>
  <si>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</si>
  <si>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</si>
  <si>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</si>
  <si>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</si>
  <si>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</si>
  <si>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</si>
  <si>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</si>
  <si>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</si>
  <si>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</si>
  <si>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</si>
  <si>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</si>
  <si>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</si>
  <si>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</si>
  <si>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</si>
  <si>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</si>
  <si>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</si>
  <si>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</si>
  <si>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</si>
  <si>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</si>
  <si>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</si>
  <si>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</si>
  <si>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</si>
  <si>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</si>
  <si>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</si>
  <si>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</si>
  <si>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</si>
  <si>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</si>
  <si>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</si>
  <si>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</si>
  <si>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</si>
  <si>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</si>
  <si>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</si>
  <si>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</si>
  <si>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</si>
  <si>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</si>
  <si>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</si>
  <si>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</si>
  <si>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</si>
  <si>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</si>
  <si>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</si>
  <si>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</si>
  <si>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</si>
  <si>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</si>
  <si>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</si>
  <si>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</si>
  <si>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</si>
  <si>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</si>
  <si>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</si>
  <si>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</si>
  <si>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</si>
  <si>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</si>
  <si>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</si>
  <si>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</si>
  <si>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</si>
  <si>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</si>
  <si>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</si>
  <si>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</si>
  <si>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</si>
  <si>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</si>
  <si>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</si>
  <si>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</si>
  <si>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</si>
  <si>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</si>
  <si>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</si>
  <si>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</si>
  <si>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</si>
  <si>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</si>
  <si>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</si>
  <si>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</si>
  <si>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</si>
  <si>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</si>
  <si>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</si>
  <si>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</si>
  <si>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</si>
  <si>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</si>
  <si>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</si>
  <si>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</si>
  <si>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</si>
  <si>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</si>
  <si>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</si>
  <si>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</si>
  <si>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</si>
  <si>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</si>
  <si>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</si>
  <si>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</si>
  <si>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</si>
  <si>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</si>
  <si>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</si>
  <si>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</si>
  <si>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</si>
  <si>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</si>
  <si>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</si>
  <si>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</si>
  <si>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</si>
  <si>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</si>
  <si>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</si>
  <si>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</si>
  <si>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</si>
  <si>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</si>
  <si>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</si>
  <si>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</si>
  <si>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</si>
  <si>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</si>
  <si>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</si>
  <si>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</si>
  <si>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</si>
  <si>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</si>
  <si>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</si>
  <si>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</si>
  <si>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</si>
  <si>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</si>
  <si>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</si>
  <si>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</si>
  <si>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</si>
  <si>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</si>
  <si>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</si>
  <si>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</si>
  <si>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</si>
  <si>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</si>
  <si>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</si>
  <si>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</si>
  <si>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</si>
  <si>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</si>
  <si>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</si>
  <si>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</si>
  <si>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</si>
  <si>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</si>
  <si>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</si>
  <si>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</si>
  <si>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</si>
  <si>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</si>
  <si>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</si>
  <si>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</si>
  <si>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</si>
  <si>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</si>
  <si>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</si>
  <si>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</si>
  <si>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</si>
  <si>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</si>
  <si>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</si>
  <si>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</si>
  <si>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</si>
  <si>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</si>
  <si>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</si>
  <si>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</si>
  <si>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</si>
  <si>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</si>
  <si>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</si>
  <si>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</si>
  <si>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</si>
  <si>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</si>
  <si>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</si>
  <si>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</si>
  <si>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</si>
  <si>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</si>
  <si>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</si>
  <si>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</si>
  <si>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</si>
  <si>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</si>
  <si>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</si>
  <si>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</si>
  <si>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</si>
  <si>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</si>
  <si>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</si>
  <si>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</si>
  <si>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</si>
  <si>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</si>
  <si>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</si>
  <si>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</si>
  <si>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</si>
  <si>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</si>
  <si>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</si>
  <si>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</si>
  <si>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</si>
  <si>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</si>
  <si>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</si>
  <si>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</si>
  <si>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</si>
  <si>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</si>
  <si>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</si>
  <si>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</si>
  <si>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</si>
  <si>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</si>
  <si>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</si>
  <si>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</si>
  <si>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</si>
  <si>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</si>
  <si>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</si>
  <si>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</si>
  <si>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</si>
  <si>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</si>
  <si>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</si>
  <si>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</si>
  <si>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</si>
  <si>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</si>
  <si>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</si>
  <si>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</si>
  <si>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</si>
  <si>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</si>
  <si>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</si>
  <si>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</si>
  <si>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</si>
  <si>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</si>
  <si>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</si>
  <si>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</si>
  <si>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</si>
  <si>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</si>
  <si>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</si>
  <si>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</si>
  <si>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</si>
  <si>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</si>
  <si>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</si>
  <si>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</si>
  <si>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</si>
  <si>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</si>
  <si>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</si>
  <si>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</si>
  <si>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</si>
  <si>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</si>
  <si>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</si>
  <si>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</si>
  <si>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</si>
  <si>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</si>
  <si>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</si>
  <si>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</si>
  <si>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</si>
  <si>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</si>
  <si>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</si>
  <si>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</si>
  <si>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</si>
  <si>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</si>
  <si>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</si>
  <si>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</si>
  <si>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</si>
  <si>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</si>
  <si>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</si>
  <si>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</si>
  <si>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</si>
  <si>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</si>
  <si>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</si>
  <si>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</si>
  <si>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</si>
  <si>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</si>
  <si>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</si>
  <si>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</si>
  <si>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</si>
  <si>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</si>
  <si>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</si>
  <si>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</si>
  <si>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</si>
  <si>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</si>
  <si>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</si>
  <si>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</si>
  <si>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</si>
  <si>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</si>
  <si>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</si>
  <si>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</si>
  <si>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</si>
  <si>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</si>
  <si>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</si>
  <si>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</si>
  <si>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</si>
  <si>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</si>
  <si>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</si>
  <si>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</si>
  <si>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</si>
  <si>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</si>
  <si>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</si>
  <si>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</si>
  <si>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</si>
  <si>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</si>
  <si>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</si>
  <si>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</si>
  <si>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</si>
  <si>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</si>
  <si>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</si>
  <si>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</si>
  <si>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</si>
  <si>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</si>
  <si>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</si>
  <si>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</si>
  <si>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</si>
  <si>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</si>
  <si>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</si>
  <si>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</si>
  <si>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</si>
  <si>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</si>
  <si>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</si>
  <si>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</si>
  <si>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</si>
  <si>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</si>
  <si>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</si>
  <si>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</si>
  <si>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</si>
  <si>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</si>
  <si>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</si>
  <si>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</si>
  <si>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</si>
  <si>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</si>
  <si>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</si>
  <si>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</si>
  <si>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</si>
  <si>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</si>
  <si>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</si>
  <si>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</si>
  <si>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</si>
  <si>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</si>
  <si>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</si>
  <si>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</si>
  <si>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</si>
  <si>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</si>
  <si>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</si>
  <si>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</si>
  <si>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</si>
  <si>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</si>
  <si>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</si>
  <si>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</si>
  <si>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</si>
  <si>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</si>
  <si>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</si>
  <si>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</si>
  <si>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</si>
  <si>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</si>
  <si>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</si>
  <si>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</si>
  <si>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</si>
  <si>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</si>
  <si>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</si>
  <si>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</si>
  <si>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</si>
  <si>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</si>
  <si>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</si>
  <si>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</si>
  <si>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</si>
  <si>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</si>
  <si>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</si>
  <si>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</si>
  <si>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</si>
  <si>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</si>
  <si>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</si>
  <si>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</si>
  <si>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</si>
  <si>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</si>
  <si>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</si>
  <si>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</si>
  <si>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</si>
  <si>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</si>
  <si>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</si>
  <si>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</si>
  <si>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</si>
  <si>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</si>
  <si>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</si>
  <si>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</si>
  <si>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</si>
  <si>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</si>
  <si>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</si>
  <si>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</si>
  <si>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</si>
  <si>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</si>
  <si>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</si>
  <si>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</si>
  <si>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</si>
  <si>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</si>
  <si>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</si>
  <si>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</si>
  <si>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</si>
  <si>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</si>
  <si>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</si>
  <si>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</si>
  <si>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</si>
  <si>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</si>
  <si>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</si>
  <si>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</si>
  <si>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</si>
  <si>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</si>
  <si>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</si>
  <si>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</si>
  <si>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</si>
  <si>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</si>
  <si>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</si>
  <si>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</si>
  <si>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</si>
  <si>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</si>
  <si>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</si>
  <si>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</si>
  <si>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</si>
  <si>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</si>
  <si>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</si>
  <si>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</si>
  <si>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</si>
  <si>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</si>
  <si>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</si>
  <si>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</si>
  <si>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</si>
  <si>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</si>
  <si>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</si>
  <si>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</si>
  <si>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</si>
  <si>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</si>
  <si>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</si>
  <si>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</si>
  <si>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</si>
  <si>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</si>
  <si>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</si>
  <si>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</si>
  <si>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</si>
  <si>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</si>
  <si>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</si>
  <si>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</si>
  <si>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</si>
  <si>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</si>
  <si>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</si>
  <si>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</si>
  <si>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</si>
  <si>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</si>
  <si>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</si>
  <si>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</si>
  <si>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</si>
  <si>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</si>
  <si>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</si>
  <si>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</si>
  <si>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</si>
  <si>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</si>
  <si>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</si>
  <si>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</si>
  <si>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</si>
  <si>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</si>
  <si>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</si>
  <si>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</si>
  <si>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</si>
  <si>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</si>
  <si>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</si>
  <si>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</si>
  <si>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</si>
  <si>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</si>
  <si>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</si>
  <si>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</si>
  <si>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</si>
  <si>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</si>
  <si>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</si>
  <si>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</si>
  <si>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</si>
  <si>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</si>
  <si>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</si>
  <si>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</si>
  <si>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</si>
  <si>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</si>
  <si>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</si>
  <si>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</si>
  <si>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</si>
  <si>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</si>
  <si>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</si>
  <si>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</si>
  <si>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</si>
  <si>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</si>
  <si>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</si>
  <si>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</si>
  <si>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</si>
  <si>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</si>
  <si>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</si>
  <si>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</si>
  <si>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</si>
  <si>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</si>
  <si>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</si>
  <si>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</si>
  <si>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</si>
  <si>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</si>
  <si>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</si>
  <si>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</si>
  <si>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</si>
  <si>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</si>
  <si>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</si>
  <si>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</si>
  <si>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</si>
  <si>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</si>
  <si>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</si>
  <si>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</si>
  <si>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</si>
  <si>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</si>
  <si>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</si>
  <si>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</si>
  <si>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</si>
  <si>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</si>
  <si>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</si>
  <si>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</si>
  <si>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</si>
  <si>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</si>
  <si>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</si>
  <si>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</si>
  <si>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</si>
  <si>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</si>
  <si>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</si>
  <si>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</si>
  <si>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</si>
  <si>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</si>
  <si>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</si>
  <si>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</si>
  <si>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</si>
  <si>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</si>
  <si>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</si>
  <si>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</si>
  <si>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</si>
  <si>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</si>
  <si>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</si>
  <si>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</si>
  <si>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</si>
  <si>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</si>
  <si>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</si>
  <si>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</si>
  <si>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</si>
  <si>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</si>
  <si>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</si>
  <si>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</si>
  <si>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</si>
  <si>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</si>
  <si>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</si>
  <si>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</si>
  <si>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</si>
  <si>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</si>
  <si>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</si>
  <si>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</si>
  <si>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</si>
  <si>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</si>
  <si>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</si>
  <si>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</si>
  <si>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</si>
  <si>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</si>
  <si>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</si>
  <si>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</si>
  <si>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</si>
  <si>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</si>
  <si>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</si>
  <si>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</si>
  <si>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</si>
  <si>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</si>
  <si>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</si>
  <si>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</si>
  <si>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</si>
  <si>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</si>
  <si>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</si>
  <si>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</si>
  <si>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</si>
  <si>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</si>
  <si>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</si>
  <si>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</si>
  <si>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</si>
  <si>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</si>
  <si>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</si>
  <si>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</si>
  <si>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</si>
  <si>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</si>
  <si>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</si>
  <si>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</si>
  <si>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</si>
  <si>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</si>
  <si>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</si>
  <si>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</si>
  <si>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</si>
  <si>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</si>
  <si>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</si>
  <si>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</si>
  <si>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</si>
  <si>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</si>
  <si>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</si>
  <si>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</si>
  <si>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</si>
  <si>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</si>
  <si>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</si>
  <si>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</si>
  <si>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</si>
  <si>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</si>
  <si>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</si>
  <si>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</si>
  <si>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</si>
  <si>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</si>
  <si>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</si>
  <si>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</si>
  <si>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</si>
  <si>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</si>
  <si>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</si>
  <si>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</si>
  <si>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</si>
  <si>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</si>
  <si>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</si>
  <si>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</si>
  <si>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</si>
  <si>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</si>
  <si>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</si>
  <si>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</si>
  <si>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</si>
  <si>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</si>
  <si>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</si>
  <si>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</si>
  <si>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</si>
  <si>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</si>
  <si>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</si>
  <si>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</si>
  <si>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</si>
  <si>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</si>
  <si>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</si>
  <si>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</si>
  <si>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</si>
  <si>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</si>
  <si>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</si>
  <si>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</si>
  <si>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</si>
  <si>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</si>
  <si>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</si>
  <si>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</si>
  <si>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</si>
  <si>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</si>
  <si>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</si>
  <si>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</si>
  <si>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</si>
  <si>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</si>
  <si>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</si>
  <si>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</si>
  <si>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</si>
  <si>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</si>
  <si>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</si>
  <si>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</si>
  <si>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</si>
  <si>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</si>
  <si>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</si>
  <si>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</si>
  <si>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</si>
  <si>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</si>
  <si>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</si>
  <si>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</si>
  <si>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</si>
  <si>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</si>
  <si>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</si>
  <si>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</si>
  <si>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</si>
  <si>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</si>
  <si>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</si>
  <si>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</si>
  <si>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</si>
  <si>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</si>
  <si>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</si>
  <si>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</si>
  <si>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</si>
  <si>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</si>
  <si>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</si>
  <si>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</si>
  <si>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</si>
  <si>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</si>
  <si>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</si>
  <si>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</si>
  <si>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</si>
  <si>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</si>
  <si>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</si>
  <si>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</si>
  <si>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</si>
  <si>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</si>
  <si>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</si>
  <si>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</si>
  <si>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</si>
  <si>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</si>
  <si>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</si>
  <si>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</si>
  <si>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</si>
  <si>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</si>
  <si>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</si>
  <si>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</si>
  <si>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</si>
  <si>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</si>
  <si>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</si>
  <si>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</si>
  <si>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</si>
  <si>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</si>
  <si>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</si>
  <si>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</si>
  <si>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</si>
  <si>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</si>
  <si>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</si>
  <si>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</si>
  <si>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</si>
  <si>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</si>
  <si>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</si>
  <si>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</si>
  <si>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</si>
  <si>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</si>
  <si>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</si>
  <si>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</si>
  <si>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</si>
  <si>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</si>
  <si>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</si>
  <si>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</si>
  <si>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</si>
  <si>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</si>
  <si>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</si>
  <si>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</si>
  <si>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</si>
  <si>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</si>
  <si>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</si>
  <si>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</si>
  <si>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</si>
  <si>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</si>
  <si>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</si>
  <si>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</si>
  <si>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</si>
  <si>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</si>
  <si>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</si>
  <si>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</si>
  <si>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</si>
  <si>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</si>
  <si>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</si>
  <si>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</si>
  <si>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</si>
  <si>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</si>
  <si>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</si>
  <si>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</si>
  <si>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</si>
  <si>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</si>
  <si>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</si>
  <si>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</si>
  <si>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</si>
  <si>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</si>
  <si>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</si>
  <si>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</si>
  <si>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</si>
  <si>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</si>
  <si>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</si>
  <si>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</si>
  <si>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</si>
  <si>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</si>
  <si>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</si>
  <si>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</si>
  <si>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</si>
  <si>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</si>
  <si>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</si>
  <si>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</si>
  <si>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</si>
  <si>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</si>
  <si>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</si>
  <si>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</si>
  <si>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</si>
  <si>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</si>
  <si>
    <t>PALET GAMBAR BIOLA-ANGGUR WARNA/ WAG-201</t>
  </si>
  <si>
    <t>PALET GAMBAR BIOLA-APEL WARNA/ WAP-202</t>
  </si>
  <si>
    <t>GARISAN BESI 30 YOEKER. 50 DZ</t>
  </si>
  <si>
    <t>PAPER BAG/ TAS MOTIF BATIK UK KECIL TBK02</t>
  </si>
  <si>
    <t>TP BD XLG BD 839</t>
  </si>
  <si>
    <t>PELNA LAPTOP TABLE</t>
  </si>
  <si>
    <t>PELNA 05 HITAM 0.5MM</t>
  </si>
  <si>
    <t>ACRYLIC COLOUR TF-AC-005P 12 X 5 ML PASTEL</t>
  </si>
  <si>
    <t>ACRYLIC COLOUR TF-AC-004N 12 X 5 ML NEON</t>
  </si>
  <si>
    <t>BALLPEN PROMOSI HM-2220</t>
  </si>
  <si>
    <t>GLUE STICK 7X29 @25 WOMY</t>
  </si>
  <si>
    <t>P/C KODE 3SS 3D A 2020 D</t>
  </si>
  <si>
    <t>ENTER C/BOARD ANTI API KWALITAS</t>
  </si>
  <si>
    <t>ENTER C/ BOARD 03 ANTI PECAH</t>
  </si>
  <si>
    <t>G.SABLON 290</t>
  </si>
  <si>
    <t>ENTER BUSUR NO.4 TBL</t>
  </si>
  <si>
    <t>SEMPOA 13 TIANG</t>
  </si>
  <si>
    <t>SEMPOA 17 TIANG</t>
  </si>
  <si>
    <t>MAP L/ CLEAR HOLDER SIKA AC-105 PUTIH</t>
  </si>
  <si>
    <t>MAP L/CLEAR HOLDER SIKA AC-105 MERAH</t>
  </si>
  <si>
    <t>MAP L/CLEAR HOLDER SIKA AC-105 BIRU</t>
  </si>
  <si>
    <t>PCM LPY 66-7/ 7.5 X 22/ PUA/ TIMBUL/ D</t>
  </si>
  <si>
    <t>REVISI 432 PCS =&gt; 430 PCS</t>
  </si>
  <si>
    <t>PENSIL ZHONG HUA 6925-2B/ B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</si>
</sst>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5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1" headerRowDxfId="232" dataDxfId="231" totalsRowDxfId="230">
  <autoFilter ref="A2:AQ1191"/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1"/>
  <sheetViews>
    <sheetView tabSelected="1" topLeftCell="A1174" zoomScale="70" zoomScaleNormal="70" zoomScaleSheetLayoutView="55" workbookViewId="0">
      <selection activeCell="R595" sqref="R595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1165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144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 t="e">
        <f>IF(NOTA[[#This Row],[CONCAT4]]="","",_xlfn.IFNA(MATCH(NOTA[[#This Row],[CONCAT4]],[2]!RAW[CONCAT_H],0),FALSE))</f>
        <v>#REF!</v>
      </c>
      <c r="AQ3" s="145">
        <f>IF(NOTA[[#This Row],[CONCAT1]]="","",MATCH(NOTA[[#This Row],[CONCAT1]],[3]!db[NB NOTA_C],0)+1)</f>
        <v>1559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145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1663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146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1641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146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1645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144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1568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146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1623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146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1623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144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1568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147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1592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148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1478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121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 t="e">
        <f>IF(NOTA[[#This Row],[CONCAT4]]="","",_xlfn.IFNA(MATCH(NOTA[[#This Row],[CONCAT4]],[2]!RAW[CONCAT_H],0),FALSE))</f>
        <v>#REF!</v>
      </c>
      <c r="AQ14" s="145">
        <f>IF(NOTA[[#This Row],[CONCAT1]]="","",MATCH(NOTA[[#This Row],[CONCAT1]],[3]!db[NB NOTA_C],0)+1)</f>
        <v>1923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121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>
        <f>IF(NOTA[[#This Row],[CONCAT1]]="","",MATCH(NOTA[[#This Row],[CONCAT1]],[3]!db[NB NOTA_C],0)+1)</f>
        <v>1920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121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>
        <f>IF(NOTA[[#This Row],[CONCAT1]]="","",MATCH(NOTA[[#This Row],[CONCAT1]],[3]!db[NB NOTA_C],0)+1)</f>
        <v>1921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121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>
        <f>IF(NOTA[[#This Row],[CONCAT1]]="","",MATCH(NOTA[[#This Row],[CONCAT1]],[3]!db[NB NOTA_C],0)+1)</f>
        <v>1922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121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>
        <f>IF(NOTA[[#This Row],[CONCAT1]]="","",MATCH(NOTA[[#This Row],[CONCAT1]],[3]!db[NB NOTA_C],0)+1)</f>
        <v>695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1250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121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>
        <f>IF(NOTA[[#This Row],[CONCAT1]]="","",MATCH(NOTA[[#This Row],[CONCAT1]],[3]!db[NB NOTA_C],0)+1)</f>
        <v>2267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1251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121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>
        <f>IF(NOTA[[#This Row],[CONCAT1]]="","",MATCH(NOTA[[#This Row],[CONCAT1]],[3]!db[NB NOTA_C],0)+1)</f>
        <v>2268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119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121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2330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120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121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1890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122</v>
      </c>
      <c r="G24" s="16" t="s">
        <v>112</v>
      </c>
      <c r="H24" s="20" t="s">
        <v>131</v>
      </c>
      <c r="I24" s="16"/>
      <c r="J24" s="37">
        <v>45044</v>
      </c>
      <c r="K24" s="16"/>
      <c r="L24" s="16" t="s">
        <v>125</v>
      </c>
      <c r="M24" s="28">
        <v>10</v>
      </c>
      <c r="N24" s="16">
        <v>500</v>
      </c>
      <c r="O24" s="16" t="s">
        <v>123</v>
      </c>
      <c r="P24" s="35">
        <v>16000</v>
      </c>
      <c r="Q24" s="38"/>
      <c r="R24" s="28" t="s">
        <v>134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 t="e">
        <f>IF(NOTA[[#This Row],[CONCAT4]]="","",_xlfn.IFNA(MATCH(NOTA[[#This Row],[CONCAT4]],[2]!RAW[CONCAT_H],0),FALSE))</f>
        <v>#REF!</v>
      </c>
      <c r="AQ24" s="145">
        <f>IF(NOTA[[#This Row],[CONCAT1]]="","",MATCH(NOTA[[#This Row],[CONCAT1]],[3]!db[NB NOTA_C],0)+1)</f>
        <v>1994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124</v>
      </c>
      <c r="M25" s="28">
        <v>25</v>
      </c>
      <c r="N25" s="16">
        <v>1250</v>
      </c>
      <c r="O25" s="16" t="s">
        <v>123</v>
      </c>
      <c r="P25" s="35">
        <v>16000</v>
      </c>
      <c r="Q25" s="38"/>
      <c r="R25" s="28" t="s">
        <v>134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2000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126</v>
      </c>
      <c r="M26" s="28">
        <v>36</v>
      </c>
      <c r="N26" s="16">
        <v>1800</v>
      </c>
      <c r="O26" s="16" t="s">
        <v>123</v>
      </c>
      <c r="P26" s="35">
        <v>16000</v>
      </c>
      <c r="Q26" s="38"/>
      <c r="R26" s="28" t="s">
        <v>134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1996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127</v>
      </c>
      <c r="M27" s="28">
        <v>2</v>
      </c>
      <c r="N27" s="16">
        <v>100</v>
      </c>
      <c r="O27" s="16" t="s">
        <v>123</v>
      </c>
      <c r="P27" s="35">
        <v>16000</v>
      </c>
      <c r="Q27" s="38"/>
      <c r="R27" s="28" t="s">
        <v>134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2024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128</v>
      </c>
      <c r="M28" s="28">
        <v>3</v>
      </c>
      <c r="N28" s="16">
        <v>150</v>
      </c>
      <c r="O28" s="16" t="s">
        <v>123</v>
      </c>
      <c r="P28" s="35">
        <v>16000</v>
      </c>
      <c r="Q28" s="38"/>
      <c r="R28" s="28" t="s">
        <v>134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2027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129</v>
      </c>
      <c r="M29" s="28">
        <v>2</v>
      </c>
      <c r="N29" s="16">
        <v>100</v>
      </c>
      <c r="O29" s="16" t="s">
        <v>123</v>
      </c>
      <c r="P29" s="35">
        <v>16000</v>
      </c>
      <c r="Q29" s="38"/>
      <c r="R29" s="28" t="s">
        <v>134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>
        <f>IF(NOTA[[#This Row],[CONCAT1]]="","",MATCH(NOTA[[#This Row],[CONCAT1]],[3]!db[NB NOTA_C],0)+1)</f>
        <v>2029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122</v>
      </c>
      <c r="G31" s="16" t="s">
        <v>112</v>
      </c>
      <c r="H31" s="20" t="s">
        <v>130</v>
      </c>
      <c r="I31" s="16"/>
      <c r="J31" s="37">
        <v>45044</v>
      </c>
      <c r="K31" s="16"/>
      <c r="L31" s="16" t="s">
        <v>133</v>
      </c>
      <c r="M31" s="28">
        <v>20</v>
      </c>
      <c r="N31" s="16">
        <v>1000</v>
      </c>
      <c r="O31" s="16" t="s">
        <v>123</v>
      </c>
      <c r="P31" s="35">
        <v>16000</v>
      </c>
      <c r="Q31" s="38"/>
      <c r="R31" s="28" t="s">
        <v>134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 t="e">
        <f>IF(NOTA[[#This Row],[CONCAT4]]="","",_xlfn.IFNA(MATCH(NOTA[[#This Row],[CONCAT4]],[2]!RAW[CONCAT_H],0),FALSE))</f>
        <v>#REF!</v>
      </c>
      <c r="AQ31" s="145">
        <f>IF(NOTA[[#This Row],[CONCAT1]]="","",MATCH(NOTA[[#This Row],[CONCAT1]],[3]!db[NB NOTA_C],0)+1)</f>
        <v>1997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132</v>
      </c>
      <c r="M32" s="28">
        <v>30</v>
      </c>
      <c r="N32" s="16">
        <v>1500</v>
      </c>
      <c r="O32" s="16" t="s">
        <v>123</v>
      </c>
      <c r="P32" s="35">
        <v>16000</v>
      </c>
      <c r="Q32" s="38"/>
      <c r="R32" s="28" t="s">
        <v>134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1999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125</v>
      </c>
      <c r="M33" s="28">
        <v>28</v>
      </c>
      <c r="N33" s="16">
        <v>1400</v>
      </c>
      <c r="O33" s="16" t="s">
        <v>123</v>
      </c>
      <c r="P33" s="35">
        <v>16000</v>
      </c>
      <c r="Q33" s="38"/>
      <c r="R33" s="28" t="s">
        <v>134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1994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124</v>
      </c>
      <c r="M34" s="28">
        <v>5</v>
      </c>
      <c r="N34" s="16">
        <v>250</v>
      </c>
      <c r="O34" s="16" t="s">
        <v>123</v>
      </c>
      <c r="P34" s="35">
        <v>16000</v>
      </c>
      <c r="Q34" s="38"/>
      <c r="R34" s="28" t="s">
        <v>134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>
        <f>IF(NOTA[[#This Row],[CONCAT1]]="","",MATCH(NOTA[[#This Row],[CONCAT1]],[3]!db[NB NOTA_C],0)+1)</f>
        <v>2000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126</v>
      </c>
      <c r="M35" s="28">
        <v>8</v>
      </c>
      <c r="N35" s="16">
        <v>400</v>
      </c>
      <c r="O35" s="16" t="s">
        <v>123</v>
      </c>
      <c r="P35" s="35">
        <v>16000</v>
      </c>
      <c r="Q35" s="38"/>
      <c r="R35" s="28" t="s">
        <v>134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1996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135</v>
      </c>
      <c r="G37" s="16" t="s">
        <v>112</v>
      </c>
      <c r="H37" s="20" t="s">
        <v>136</v>
      </c>
      <c r="I37" s="16"/>
      <c r="J37" s="37">
        <v>45048</v>
      </c>
      <c r="K37" s="16"/>
      <c r="L37" s="16" t="s">
        <v>137</v>
      </c>
      <c r="M37" s="28">
        <v>5</v>
      </c>
      <c r="N37" s="16">
        <v>25</v>
      </c>
      <c r="O37" s="16" t="s">
        <v>123</v>
      </c>
      <c r="P37" s="35">
        <v>91620</v>
      </c>
      <c r="Q37" s="38">
        <v>458100</v>
      </c>
      <c r="R37" s="28" t="s">
        <v>139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 t="e">
        <f>IF(NOTA[[#This Row],[CONCAT4]]="","",_xlfn.IFNA(MATCH(NOTA[[#This Row],[CONCAT4]],[2]!RAW[CONCAT_H],0),FALSE))</f>
        <v>#REF!</v>
      </c>
      <c r="AQ37" s="145">
        <f>IF(NOTA[[#This Row],[CONCAT1]]="","",MATCH(NOTA[[#This Row],[CONCAT1]],[3]!db[NB NOTA_C],0)+1)</f>
        <v>660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138</v>
      </c>
      <c r="M38" s="28">
        <v>5</v>
      </c>
      <c r="N38" s="16">
        <v>25</v>
      </c>
      <c r="O38" s="16" t="s">
        <v>123</v>
      </c>
      <c r="P38" s="35">
        <v>107400</v>
      </c>
      <c r="Q38" s="38">
        <v>537000</v>
      </c>
      <c r="R38" s="28" t="s">
        <v>139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661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140</v>
      </c>
      <c r="G40" s="16" t="s">
        <v>112</v>
      </c>
      <c r="H40" s="20" t="s">
        <v>141</v>
      </c>
      <c r="I40" s="16"/>
      <c r="J40" s="37">
        <v>45026</v>
      </c>
      <c r="K40" s="16"/>
      <c r="L40" s="16" t="s">
        <v>1252</v>
      </c>
      <c r="M40" s="28">
        <v>50</v>
      </c>
      <c r="N40" s="16">
        <v>2500</v>
      </c>
      <c r="O40" s="16" t="s">
        <v>142</v>
      </c>
      <c r="P40" s="35">
        <v>15250</v>
      </c>
      <c r="Q40" s="135">
        <v>762500</v>
      </c>
      <c r="R40" s="147" t="s">
        <v>143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garisanbesi30yoeker50dz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garisanbesi30yoeker50dz762500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garisanbesi30yoeker50dz762500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ANDYUNTANAS023/082645026garisanbesi30yoeker50dz</v>
      </c>
      <c r="AP40" s="27" t="e">
        <f>IF(NOTA[[#This Row],[CONCAT4]]="","",_xlfn.IFNA(MATCH(NOTA[[#This Row],[CONCAT4]],[2]!RAW[CONCAT_H],0),FALSE))</f>
        <v>#REF!</v>
      </c>
      <c r="AQ40" s="145">
        <f>IF(NOTA[[#This Row],[CONCAT1]]="","",MATCH(NOTA[[#This Row],[CONCAT1]],[3]!db[NB NOTA_C],0)+1)</f>
        <v>993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153</v>
      </c>
      <c r="G42" s="16" t="s">
        <v>112</v>
      </c>
      <c r="H42" s="20" t="s">
        <v>154</v>
      </c>
      <c r="I42" s="16"/>
      <c r="J42" s="37">
        <v>45048</v>
      </c>
      <c r="K42" s="16"/>
      <c r="L42" s="16" t="s">
        <v>155</v>
      </c>
      <c r="M42" s="28">
        <v>25</v>
      </c>
      <c r="N42" s="16">
        <v>3600</v>
      </c>
      <c r="O42" s="16" t="s">
        <v>156</v>
      </c>
      <c r="P42" s="35">
        <v>12500</v>
      </c>
      <c r="Q42" s="38"/>
      <c r="R42" s="28" t="s">
        <v>157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 t="e">
        <f>IF(NOTA[[#This Row],[CONCAT4]]="","",_xlfn.IFNA(MATCH(NOTA[[#This Row],[CONCAT4]],[2]!RAW[CONCAT_H],0),FALSE))</f>
        <v>#REF!</v>
      </c>
      <c r="AQ42" s="145">
        <f>IF(NOTA[[#This Row],[CONCAT1]]="","",MATCH(NOTA[[#This Row],[CONCAT1]],[3]!db[NB NOTA_C],0)+1)</f>
        <v>2447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158</v>
      </c>
      <c r="M43" s="28">
        <v>2</v>
      </c>
      <c r="N43" s="16">
        <v>672</v>
      </c>
      <c r="O43" s="16" t="s">
        <v>156</v>
      </c>
      <c r="P43" s="35">
        <v>2850</v>
      </c>
      <c r="Q43" s="38"/>
      <c r="R43" s="28" t="s">
        <v>159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2278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1253</v>
      </c>
      <c r="M44" s="28">
        <v>2</v>
      </c>
      <c r="N44" s="16">
        <v>1152</v>
      </c>
      <c r="O44" s="16" t="s">
        <v>156</v>
      </c>
      <c r="P44" s="35">
        <v>1850</v>
      </c>
      <c r="Q44" s="38"/>
      <c r="R44" s="28" t="s">
        <v>160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>
        <f>IF(NOTA[[#This Row],[CONCAT1]]="","",MATCH(NOTA[[#This Row],[CONCAT1]],[3]!db[NB NOTA_C],0)+1)</f>
        <v>2280</v>
      </c>
    </row>
    <row r="45" spans="1:43" ht="20.10000000000000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161</v>
      </c>
      <c r="M45" s="28">
        <v>2</v>
      </c>
      <c r="N45" s="16">
        <v>720</v>
      </c>
      <c r="O45" s="16" t="s">
        <v>156</v>
      </c>
      <c r="P45" s="35">
        <v>2250</v>
      </c>
      <c r="Q45" s="38"/>
      <c r="R45" s="28" t="s">
        <v>162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Row],[CONCAT4]],[2]!RAW[CONCAT_H],0),FALSE))</f>
        <v/>
      </c>
      <c r="AQ45" s="145">
        <f>IF(NOTA[[#This Row],[CONCAT1]]="","",MATCH(NOTA[[#This Row],[CONCAT1]],[3]!db[NB NOTA_C],0)+1)</f>
        <v>2284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 t="str">
        <f>IF(NOTA[[#This Row],[CONCAT1]]="","",MATCH(NOTA[[#This Row],[CONCAT1]],[3]!db[NB NOTA_C],0)+1)</f>
        <v/>
      </c>
    </row>
    <row r="47" spans="1:43" ht="20.10000000000000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163</v>
      </c>
      <c r="G47" s="16" t="s">
        <v>112</v>
      </c>
      <c r="H47" s="20" t="s">
        <v>164</v>
      </c>
      <c r="I47" s="16"/>
      <c r="J47" s="37">
        <v>45048</v>
      </c>
      <c r="K47" s="16"/>
      <c r="L47" s="16" t="s">
        <v>165</v>
      </c>
      <c r="M47" s="28">
        <v>2</v>
      </c>
      <c r="N47" s="16">
        <v>288</v>
      </c>
      <c r="O47" s="16" t="s">
        <v>123</v>
      </c>
      <c r="P47" s="35">
        <v>21000</v>
      </c>
      <c r="Q47" s="38"/>
      <c r="R47" s="28" t="s">
        <v>166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 t="e">
        <f>IF(NOTA[[#This Row],[CONCAT4]]="","",_xlfn.IFNA(MATCH(NOTA[[#This Row],[CONCAT4]],[2]!RAW[CONCAT_H],0),FALSE))</f>
        <v>#REF!</v>
      </c>
      <c r="AQ47" s="145">
        <f>IF(NOTA[[#This Row],[CONCAT1]]="","",MATCH(NOTA[[#This Row],[CONCAT1]],[3]!db[NB NOTA_C],0)+1)</f>
        <v>1219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167</v>
      </c>
      <c r="M48" s="28">
        <v>2</v>
      </c>
      <c r="N48" s="16">
        <v>240</v>
      </c>
      <c r="O48" s="16" t="s">
        <v>123</v>
      </c>
      <c r="P48" s="35">
        <v>25500</v>
      </c>
      <c r="Q48" s="38"/>
      <c r="R48" s="28" t="s">
        <v>168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1020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169</v>
      </c>
      <c r="M49" s="28">
        <v>1</v>
      </c>
      <c r="N49" s="16">
        <v>96</v>
      </c>
      <c r="O49" s="16" t="s">
        <v>123</v>
      </c>
      <c r="P49" s="35">
        <v>29000</v>
      </c>
      <c r="Q49" s="38"/>
      <c r="R49" s="28" t="s">
        <v>170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>
        <f>IF(NOTA[[#This Row],[CONCAT1]]="","",MATCH(NOTA[[#This Row],[CONCAT1]],[3]!db[NB NOTA_C],0)+1)</f>
        <v>2118</v>
      </c>
    </row>
    <row r="50" spans="1:43" ht="20.10000000000000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1254</v>
      </c>
      <c r="M50" s="28">
        <v>3</v>
      </c>
      <c r="N50" s="16">
        <v>432</v>
      </c>
      <c r="O50" s="16" t="s">
        <v>156</v>
      </c>
      <c r="P50" s="35">
        <v>21500</v>
      </c>
      <c r="Q50" s="38"/>
      <c r="R50" s="28" t="s">
        <v>166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tpbdxlgbd839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Row],[CONCAT4]],[2]!RAW[CONCAT_H],0),FALSE))</f>
        <v/>
      </c>
      <c r="AQ50" s="145">
        <f>IF(NOTA[[#This Row],[CONCAT1]]="","",MATCH(NOTA[[#This Row],[CONCAT1]],[3]!db[NB NOTA_C],0)+1)</f>
        <v>2996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 t="str">
        <f>IF(NOTA[[#This Row],[CONCAT1]]="","",MATCH(NOTA[[#This Row],[CONCAT1]],[3]!db[NB NOTA_C],0)+1)</f>
        <v/>
      </c>
    </row>
    <row r="52" spans="1:43" ht="20.10000000000000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171</v>
      </c>
      <c r="G52" s="16" t="s">
        <v>112</v>
      </c>
      <c r="H52" s="20"/>
      <c r="I52" s="16"/>
      <c r="J52" s="37">
        <v>45048</v>
      </c>
      <c r="K52" s="16"/>
      <c r="L52" s="16" t="s">
        <v>1255</v>
      </c>
      <c r="M52" s="28">
        <v>20</v>
      </c>
      <c r="N52" s="16">
        <v>200</v>
      </c>
      <c r="O52" s="16" t="s">
        <v>156</v>
      </c>
      <c r="P52" s="35">
        <v>57000</v>
      </c>
      <c r="Q52" s="38"/>
      <c r="R52" s="28" t="s">
        <v>172</v>
      </c>
      <c r="S52" s="39"/>
      <c r="T52" s="39"/>
      <c r="U52" s="40"/>
      <c r="V52" s="26" t="s">
        <v>173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PELNAUNTANA45048pelnalaptoptable</v>
      </c>
      <c r="AP52" s="27" t="e">
        <f>IF(NOTA[[#This Row],[CONCAT4]]="","",_xlfn.IFNA(MATCH(NOTA[[#This Row],[CONCAT4]],[2]!RAW[CONCAT_H],0),FALSE))</f>
        <v>#REF!</v>
      </c>
      <c r="AQ52" s="145">
        <f>IF(NOTA[[#This Row],[CONCAT1]]="","",MATCH(NOTA[[#This Row],[CONCAT1]],[3]!db[NB NOTA_C],0)+1)</f>
        <v>2414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1255</v>
      </c>
      <c r="M53" s="28">
        <v>1</v>
      </c>
      <c r="N53" s="16">
        <v>10</v>
      </c>
      <c r="O53" s="16" t="s">
        <v>156</v>
      </c>
      <c r="P53" s="35"/>
      <c r="Q53" s="38"/>
      <c r="R53" s="28" t="s">
        <v>172</v>
      </c>
      <c r="S53" s="39"/>
      <c r="T53" s="39"/>
      <c r="U53" s="40"/>
      <c r="V53" s="26" t="s">
        <v>174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>
        <f>IF(NOTA[[#This Row],[CONCAT1]]="","",MATCH(NOTA[[#This Row],[CONCAT1]],[3]!db[NB NOTA_C],0)+1)</f>
        <v>2414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175</v>
      </c>
      <c r="M54" s="28">
        <v>1</v>
      </c>
      <c r="N54" s="16">
        <v>20</v>
      </c>
      <c r="O54" s="16" t="s">
        <v>176</v>
      </c>
      <c r="P54" s="35">
        <v>48000</v>
      </c>
      <c r="Q54" s="38"/>
      <c r="R54" s="28" t="s">
        <v>177</v>
      </c>
      <c r="S54" s="39"/>
      <c r="T54" s="39"/>
      <c r="U54" s="40"/>
      <c r="V54" s="26" t="s">
        <v>178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>
        <f>IF(NOTA[[#This Row],[CONCAT1]]="","",MATCH(NOTA[[#This Row],[CONCAT1]],[3]!db[NB NOTA_C],0)+1)</f>
        <v>2416</v>
      </c>
    </row>
    <row r="55" spans="1:43" ht="20.10000000000000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179</v>
      </c>
      <c r="M55" s="28">
        <v>1</v>
      </c>
      <c r="N55" s="16">
        <v>20</v>
      </c>
      <c r="O55" s="16" t="s">
        <v>176</v>
      </c>
      <c r="P55" s="35">
        <v>48000</v>
      </c>
      <c r="Q55" s="38"/>
      <c r="R55" s="28" t="s">
        <v>177</v>
      </c>
      <c r="S55" s="39"/>
      <c r="T55" s="39"/>
      <c r="U55" s="40"/>
      <c r="V55" s="26" t="s">
        <v>178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Row],[CONCAT4]],[2]!RAW[CONCAT_H],0),FALSE))</f>
        <v/>
      </c>
      <c r="AQ55" s="145">
        <f>IF(NOTA[[#This Row],[CONCAT1]]="","",MATCH(NOTA[[#This Row],[CONCAT1]],[3]!db[NB NOTA_C],0)+1)</f>
        <v>2417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1256</v>
      </c>
      <c r="M56" s="28">
        <v>1</v>
      </c>
      <c r="N56" s="16">
        <v>12</v>
      </c>
      <c r="O56" s="16" t="s">
        <v>176</v>
      </c>
      <c r="P56" s="35">
        <v>114167</v>
      </c>
      <c r="Q56" s="38"/>
      <c r="R56" s="28" t="s">
        <v>146</v>
      </c>
      <c r="S56" s="39"/>
      <c r="T56" s="39"/>
      <c r="U56" s="40"/>
      <c r="V56" s="26" t="s">
        <v>180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pelna05hitam05mm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>
        <f>IF(NOTA[[#This Row],[CONCAT1]]="","",MATCH(NOTA[[#This Row],[CONCAT1]],[3]!db[NB NOTA_C],0)+1)</f>
        <v>2413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 t="str">
        <f>IF(NOTA[[#This Row],[CONCAT1]]="","",MATCH(NOTA[[#This Row],[CONCAT1]],[3]!db[NB NOTA_C],0)+1)</f>
        <v/>
      </c>
    </row>
    <row r="58" spans="1:43" ht="20.10000000000000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149</v>
      </c>
      <c r="G58" s="16" t="s">
        <v>112</v>
      </c>
      <c r="H58" s="20" t="s">
        <v>150</v>
      </c>
      <c r="I58" s="16"/>
      <c r="J58" s="37">
        <v>45052</v>
      </c>
      <c r="K58" s="16"/>
      <c r="L58" s="16" t="s">
        <v>151</v>
      </c>
      <c r="M58" s="28"/>
      <c r="N58" s="16">
        <v>6</v>
      </c>
      <c r="O58" s="16" t="s">
        <v>123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 t="e">
        <f>IF(NOTA[[#This Row],[CONCAT4]]="","",_xlfn.IFNA(MATCH(NOTA[[#This Row],[CONCAT4]],[2]!RAW[CONCAT_H],0),FALSE))</f>
        <v>#REF!</v>
      </c>
      <c r="AQ58" s="145">
        <f>IF(NOTA[[#This Row],[CONCAT1]]="","",MATCH(NOTA[[#This Row],[CONCAT1]],[3]!db[NB NOTA_C],0)+1)</f>
        <v>1912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152</v>
      </c>
      <c r="M59" s="28"/>
      <c r="N59" s="16">
        <v>6</v>
      </c>
      <c r="O59" s="16" t="s">
        <v>123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>
        <f>IF(NOTA[[#This Row],[CONCAT1]]="","",MATCH(NOTA[[#This Row],[CONCAT1]],[3]!db[NB NOTA_C],0)+1)</f>
        <v>1913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209</v>
      </c>
      <c r="I61" s="16" t="s">
        <v>225</v>
      </c>
      <c r="J61" s="37">
        <v>45049</v>
      </c>
      <c r="K61" s="16"/>
      <c r="L61" s="16" t="s">
        <v>210</v>
      </c>
      <c r="M61" s="28">
        <v>2</v>
      </c>
      <c r="N61" s="16"/>
      <c r="O61" s="16"/>
      <c r="P61" s="35"/>
      <c r="Q61" s="38">
        <v>2088000</v>
      </c>
      <c r="R61" s="28" t="s">
        <v>226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 t="e">
        <f>IF(NOTA[[#This Row],[CONCAT4]]="","",_xlfn.IFNA(MATCH(NOTA[[#This Row],[CONCAT4]],[2]!RAW[CONCAT_H],0),FALSE))</f>
        <v>#REF!</v>
      </c>
      <c r="AQ61" s="145">
        <f>IF(NOTA[[#This Row],[CONCAT1]]="","",MATCH(NOTA[[#This Row],[CONCAT1]],[3]!db[NB NOTA_C],0)+1)</f>
        <v>2972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211</v>
      </c>
      <c r="M62" s="28">
        <v>1</v>
      </c>
      <c r="N62" s="16"/>
      <c r="O62" s="16"/>
      <c r="P62" s="35"/>
      <c r="Q62" s="38">
        <v>1188000</v>
      </c>
      <c r="R62" s="28" t="s">
        <v>227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1759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216</v>
      </c>
      <c r="M63" s="28">
        <v>1</v>
      </c>
      <c r="N63" s="16"/>
      <c r="O63" s="16"/>
      <c r="P63" s="35"/>
      <c r="Q63" s="38">
        <v>372000</v>
      </c>
      <c r="R63" s="28" t="s">
        <v>228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1796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212</v>
      </c>
      <c r="M64" s="28">
        <v>1</v>
      </c>
      <c r="N64" s="16"/>
      <c r="O64" s="16"/>
      <c r="P64" s="35"/>
      <c r="Q64" s="38">
        <v>342000</v>
      </c>
      <c r="R64" s="28" t="s">
        <v>229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>
        <f>IF(NOTA[[#This Row],[CONCAT1]]="","",MATCH(NOTA[[#This Row],[CONCAT1]],[3]!db[NB NOTA_C],0)+1)</f>
        <v>1800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213</v>
      </c>
      <c r="M65" s="28">
        <v>1</v>
      </c>
      <c r="N65" s="16"/>
      <c r="O65" s="16"/>
      <c r="P65" s="35"/>
      <c r="Q65" s="38">
        <v>348000</v>
      </c>
      <c r="R65" s="28" t="s">
        <v>229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>
        <f>IF(NOTA[[#This Row],[CONCAT1]]="","",MATCH(NOTA[[#This Row],[CONCAT1]],[3]!db[NB NOTA_C],0)+1)</f>
        <v>1801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214</v>
      </c>
      <c r="M66" s="28">
        <v>1</v>
      </c>
      <c r="N66" s="16"/>
      <c r="O66" s="16"/>
      <c r="P66" s="35"/>
      <c r="Q66" s="38">
        <v>1440000</v>
      </c>
      <c r="R66" s="28" t="s">
        <v>230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1748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215</v>
      </c>
      <c r="M67" s="28">
        <v>1</v>
      </c>
      <c r="N67" s="16"/>
      <c r="O67" s="16"/>
      <c r="P67" s="35"/>
      <c r="Q67" s="38">
        <v>1536000</v>
      </c>
      <c r="R67" s="28" t="s">
        <v>231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1750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146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1641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 t="str">
        <f>IF(NOTA[[#This Row],[CONCAT1]]="","",MATCH(NOTA[[#This Row],[CONCAT1]],[3]!db[NB NOTA_C],0)+1)</f>
        <v/>
      </c>
    </row>
    <row r="70" spans="1:43" ht="20.10000000000000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217</v>
      </c>
      <c r="I70" s="16" t="s">
        <v>221</v>
      </c>
      <c r="J70" s="37">
        <v>45049</v>
      </c>
      <c r="K70" s="16"/>
      <c r="L70" s="16" t="s">
        <v>210</v>
      </c>
      <c r="M70" s="28">
        <v>2</v>
      </c>
      <c r="N70" s="16"/>
      <c r="O70" s="16"/>
      <c r="P70" s="35"/>
      <c r="Q70" s="38">
        <v>2088000</v>
      </c>
      <c r="R70" s="28" t="s">
        <v>222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 t="e">
        <f>IF(NOTA[[#This Row],[CONCAT4]]="","",_xlfn.IFNA(MATCH(NOTA[[#This Row],[CONCAT4]],[2]!RAW[CONCAT_H],0),FALSE))</f>
        <v>#REF!</v>
      </c>
      <c r="AQ70" s="145">
        <f>IF(NOTA[[#This Row],[CONCAT1]]="","",MATCH(NOTA[[#This Row],[CONCAT1]],[3]!db[NB NOTA_C],0)+1)</f>
        <v>2972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218</v>
      </c>
      <c r="M71" s="28">
        <v>8</v>
      </c>
      <c r="N71" s="16"/>
      <c r="O71" s="16"/>
      <c r="P71" s="35"/>
      <c r="Q71" s="38">
        <v>3888000</v>
      </c>
      <c r="R71" s="28" t="s">
        <v>223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1598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219</v>
      </c>
      <c r="M72" s="28">
        <v>5</v>
      </c>
      <c r="N72" s="16"/>
      <c r="O72" s="16"/>
      <c r="P72" s="35"/>
      <c r="Q72" s="38">
        <v>504000</v>
      </c>
      <c r="R72" s="28" t="s">
        <v>224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1690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220</v>
      </c>
      <c r="M73" s="28">
        <v>3</v>
      </c>
      <c r="N73" s="16"/>
      <c r="O73" s="16"/>
      <c r="P73" s="35"/>
      <c r="Q73" s="60">
        <v>2880000</v>
      </c>
      <c r="R73" s="28" t="s">
        <v>147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>
        <f>IF(NOTA[[#This Row],[CONCAT1]]="","",MATCH(NOTA[[#This Row],[CONCAT1]],[3]!db[NB NOTA_C],0)+1)</f>
        <v>1587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str">
        <f>IF(NOTA[[#This Row],[CONCAT1]]="","",MATCH(NOTA[[#This Row],[CONCAT1]],[3]!db[NB NOTA_C],0)+1)</f>
        <v/>
      </c>
    </row>
    <row r="75" spans="1:43" ht="20.10000000000000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232</v>
      </c>
      <c r="G75" s="16" t="s">
        <v>112</v>
      </c>
      <c r="H75" s="20" t="s">
        <v>233</v>
      </c>
      <c r="I75" s="57"/>
      <c r="J75" s="56">
        <v>45049</v>
      </c>
      <c r="K75" s="16"/>
      <c r="L75" s="16" t="s">
        <v>234</v>
      </c>
      <c r="M75" s="28"/>
      <c r="N75" s="16">
        <v>120</v>
      </c>
      <c r="O75" s="16" t="s">
        <v>156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 t="e">
        <f>IF(NOTA[[#This Row],[CONCAT4]]="","",_xlfn.IFNA(MATCH(NOTA[[#This Row],[CONCAT4]],[2]!RAW[CONCAT_H],0),FALSE))</f>
        <v>#REF!</v>
      </c>
      <c r="AQ75" s="145">
        <f>IF(NOTA[[#This Row],[CONCAT1]]="","",MATCH(NOTA[[#This Row],[CONCAT1]],[3]!db[NB NOTA_C],0)+1)</f>
        <v>2930</v>
      </c>
    </row>
    <row r="76" spans="1:43" ht="20.10000000000000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235</v>
      </c>
      <c r="M76" s="28"/>
      <c r="N76" s="16">
        <v>120</v>
      </c>
      <c r="O76" s="16" t="s">
        <v>156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Row],[CONCAT4]],[2]!RAW[CONCAT_H],0),FALSE))</f>
        <v/>
      </c>
      <c r="AQ76" s="145">
        <f>IF(NOTA[[#This Row],[CONCAT1]]="","",MATCH(NOTA[[#This Row],[CONCAT1]],[3]!db[NB NOTA_C],0)+1)</f>
        <v>2929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236</v>
      </c>
      <c r="M77" s="28"/>
      <c r="N77" s="16">
        <v>120</v>
      </c>
      <c r="O77" s="16" t="s">
        <v>156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2931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234</v>
      </c>
      <c r="M78" s="28"/>
      <c r="N78" s="16">
        <v>12</v>
      </c>
      <c r="O78" s="16" t="s">
        <v>156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2930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235</v>
      </c>
      <c r="M79" s="28"/>
      <c r="N79" s="16">
        <v>12</v>
      </c>
      <c r="O79" s="16" t="s">
        <v>156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2929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236</v>
      </c>
      <c r="M80" s="28"/>
      <c r="N80" s="16">
        <v>12</v>
      </c>
      <c r="O80" s="16" t="s">
        <v>156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2931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 t="str">
        <f>IF(NOTA[[#This Row],[CONCAT1]]="","",MATCH(NOTA[[#This Row],[CONCAT1]],[3]!db[NB NOTA_C],0)+1)</f>
        <v/>
      </c>
    </row>
    <row r="82" spans="1:43" ht="20.10000000000000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163</v>
      </c>
      <c r="G82" s="16" t="s">
        <v>112</v>
      </c>
      <c r="H82" s="20" t="s">
        <v>237</v>
      </c>
      <c r="I82" s="16"/>
      <c r="J82" s="56">
        <v>45028</v>
      </c>
      <c r="K82" s="16"/>
      <c r="L82" s="16" t="s">
        <v>238</v>
      </c>
      <c r="M82" s="28">
        <v>1</v>
      </c>
      <c r="N82" s="16">
        <v>144</v>
      </c>
      <c r="O82" s="16" t="s">
        <v>123</v>
      </c>
      <c r="P82" s="35">
        <v>13250</v>
      </c>
      <c r="Q82" s="60"/>
      <c r="R82" s="28" t="s">
        <v>166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 t="e">
        <f>IF(NOTA[[#This Row],[CONCAT4]]="","",_xlfn.IFNA(MATCH(NOTA[[#This Row],[CONCAT4]],[2]!RAW[CONCAT_H],0),FALSE))</f>
        <v>#REF!</v>
      </c>
      <c r="AQ82" s="145">
        <f>IF(NOTA[[#This Row],[CONCAT1]]="","",MATCH(NOTA[[#This Row],[CONCAT1]],[3]!db[NB NOTA_C],0)+1)</f>
        <v>2112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 t="str">
        <f>IF(NOTA[[#This Row],[CONCAT1]]="","",MATCH(NOTA[[#This Row],[CONCAT1]],[3]!db[NB NOTA_C],0)+1)</f>
        <v/>
      </c>
    </row>
    <row r="84" spans="1:43" ht="20.10000000000000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122</v>
      </c>
      <c r="G84" s="16" t="s">
        <v>112</v>
      </c>
      <c r="H84" s="20" t="s">
        <v>239</v>
      </c>
      <c r="I84" s="16"/>
      <c r="J84" s="56">
        <v>45049</v>
      </c>
      <c r="K84" s="16"/>
      <c r="L84" s="16" t="s">
        <v>127</v>
      </c>
      <c r="M84" s="28">
        <v>1</v>
      </c>
      <c r="N84" s="16">
        <v>50</v>
      </c>
      <c r="O84" s="16" t="s">
        <v>123</v>
      </c>
      <c r="P84" s="35">
        <v>16000</v>
      </c>
      <c r="Q84" s="60"/>
      <c r="R84" s="28" t="s">
        <v>134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 t="e">
        <f>IF(NOTA[[#This Row],[CONCAT4]]="","",_xlfn.IFNA(MATCH(NOTA[[#This Row],[CONCAT4]],[2]!RAW[CONCAT_H],0),FALSE))</f>
        <v>#REF!</v>
      </c>
      <c r="AQ84" s="145">
        <f>IF(NOTA[[#This Row],[CONCAT1]]="","",MATCH(NOTA[[#This Row],[CONCAT1]],[3]!db[NB NOTA_C],0)+1)</f>
        <v>2024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129</v>
      </c>
      <c r="M85" s="28">
        <v>3</v>
      </c>
      <c r="N85" s="16">
        <v>150</v>
      </c>
      <c r="O85" s="16" t="s">
        <v>123</v>
      </c>
      <c r="P85" s="35">
        <v>16000</v>
      </c>
      <c r="Q85" s="60"/>
      <c r="R85" s="28" t="s">
        <v>134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>
        <f>IF(NOTA[[#This Row],[CONCAT1]]="","",MATCH(NOTA[[#This Row],[CONCAT1]],[3]!db[NB NOTA_C],0)+1)</f>
        <v>2029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240</v>
      </c>
      <c r="M86" s="58">
        <v>5</v>
      </c>
      <c r="N86" s="57">
        <v>250</v>
      </c>
      <c r="O86" s="16" t="s">
        <v>123</v>
      </c>
      <c r="P86" s="59">
        <v>16000</v>
      </c>
      <c r="Q86" s="60"/>
      <c r="R86" s="28" t="s">
        <v>134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>
        <f>IF(NOTA[[#This Row],[CONCAT1]]="","",MATCH(NOTA[[#This Row],[CONCAT1]],[3]!db[NB NOTA_C],0)+1)</f>
        <v>2026</v>
      </c>
    </row>
    <row r="87" spans="1:43" ht="20.10000000000000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Row],[CONCAT4]],[2]!RAW[CONCAT_H],0),FALSE))</f>
        <v/>
      </c>
      <c r="AQ87" s="145" t="str">
        <f>IF(NOTA[[#This Row],[CONCAT1]]="","",MATCH(NOTA[[#This Row],[CONCAT1]],[3]!db[NB NOTA_C],0)+1)</f>
        <v/>
      </c>
    </row>
    <row r="88" spans="1:43" ht="20.10000000000000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241</v>
      </c>
      <c r="G88" s="16" t="s">
        <v>112</v>
      </c>
      <c r="H88" s="20" t="s">
        <v>242</v>
      </c>
      <c r="I88" s="16"/>
      <c r="J88" s="56">
        <v>45049</v>
      </c>
      <c r="K88" s="16"/>
      <c r="L88" s="16" t="s">
        <v>1257</v>
      </c>
      <c r="M88" s="58">
        <v>3</v>
      </c>
      <c r="N88" s="57">
        <v>216</v>
      </c>
      <c r="O88" s="16" t="s">
        <v>244</v>
      </c>
      <c r="P88" s="59">
        <v>17000</v>
      </c>
      <c r="Q88" s="60"/>
      <c r="R88" s="28" t="s">
        <v>245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acryliccolourtfac005p12x5mlpastel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BUANAUNTANAHM/118/05-23H45049acryliccolourtfac005p12x5mlpastel</v>
      </c>
      <c r="AP88" s="27" t="e">
        <f>IF(NOTA[[#This Row],[CONCAT4]]="","",_xlfn.IFNA(MATCH(NOTA[[#This Row],[CONCAT4]],[2]!RAW[CONCAT_H],0),FALSE))</f>
        <v>#REF!</v>
      </c>
      <c r="AQ88" s="145" t="e">
        <f>IF(NOTA[[#This Row],[CONCAT1]]="","",MATCH(NOTA[[#This Row],[CONCAT1]],[3]!db[NB NOTA_C],0)+1)</f>
        <v>#N/A</v>
      </c>
    </row>
    <row r="89" spans="1:43" ht="20.10000000000000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1258</v>
      </c>
      <c r="M89" s="58">
        <v>4</v>
      </c>
      <c r="N89" s="57">
        <v>288</v>
      </c>
      <c r="O89" s="16" t="s">
        <v>244</v>
      </c>
      <c r="P89" s="59">
        <v>19000</v>
      </c>
      <c r="Q89" s="60"/>
      <c r="R89" s="28" t="s">
        <v>245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acryliccolourtfac004n12x5mlneon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Row],[CONCAT4]],[2]!RAW[CONCAT_H],0),FALSE))</f>
        <v/>
      </c>
      <c r="AQ89" s="145" t="e">
        <f>IF(NOTA[[#This Row],[CONCAT1]]="","",MATCH(NOTA[[#This Row],[CONCAT1]],[3]!db[NB NOTA_C],0)+1)</f>
        <v>#N/A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247</v>
      </c>
      <c r="M90" s="58">
        <v>3</v>
      </c>
      <c r="N90" s="57">
        <v>216</v>
      </c>
      <c r="O90" s="16" t="s">
        <v>244</v>
      </c>
      <c r="P90" s="59">
        <v>19000</v>
      </c>
      <c r="Q90" s="60"/>
      <c r="R90" s="28" t="s">
        <v>245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35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1259</v>
      </c>
      <c r="M91" s="58"/>
      <c r="N91" s="57">
        <v>72</v>
      </c>
      <c r="O91" s="16" t="s">
        <v>123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>
        <f>IF(NOTA[[#This Row],[CONCAT1]]="","",MATCH(NOTA[[#This Row],[CONCAT1]],[3]!db[NB NOTA_C],0)+1)</f>
        <v>161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248</v>
      </c>
      <c r="M92" s="58">
        <v>3</v>
      </c>
      <c r="N92" s="57">
        <v>432</v>
      </c>
      <c r="O92" s="16" t="s">
        <v>123</v>
      </c>
      <c r="P92" s="59">
        <v>24375</v>
      </c>
      <c r="Q92" s="60"/>
      <c r="R92" s="28" t="s">
        <v>166</v>
      </c>
      <c r="S92" s="39">
        <v>0.03</v>
      </c>
      <c r="T92" s="61"/>
      <c r="U92" s="62"/>
      <c r="V92" s="26" t="s">
        <v>249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>
        <f>IF(NOTA[[#This Row],[CONCAT1]]="","",MATCH(NOTA[[#This Row],[CONCAT1]],[3]!db[NB NOTA_C],0)+1)</f>
        <v>2828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 t="str">
        <f>IF(NOTA[[#This Row],[CONCAT1]]="","",MATCH(NOTA[[#This Row],[CONCAT1]],[3]!db[NB NOTA_C],0)+1)</f>
        <v/>
      </c>
    </row>
    <row r="94" spans="1:43" ht="20.10000000000000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241</v>
      </c>
      <c r="G94" s="16" t="s">
        <v>112</v>
      </c>
      <c r="H94" s="20" t="s">
        <v>250</v>
      </c>
      <c r="I94" s="16"/>
      <c r="J94" s="37">
        <v>45049</v>
      </c>
      <c r="K94" s="16"/>
      <c r="L94" s="16" t="s">
        <v>251</v>
      </c>
      <c r="M94" s="58">
        <v>18</v>
      </c>
      <c r="N94" s="57">
        <v>1728</v>
      </c>
      <c r="O94" s="16" t="s">
        <v>123</v>
      </c>
      <c r="P94" s="59">
        <v>26500</v>
      </c>
      <c r="Q94" s="38"/>
      <c r="R94" s="28" t="s">
        <v>170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 t="e">
        <f>IF(NOTA[[#This Row],[CONCAT4]]="","",_xlfn.IFNA(MATCH(NOTA[[#This Row],[CONCAT4]],[2]!RAW[CONCAT_H],0),FALSE))</f>
        <v>#REF!</v>
      </c>
      <c r="AQ94" s="145">
        <f>IF(NOTA[[#This Row],[CONCAT1]]="","",MATCH(NOTA[[#This Row],[CONCAT1]],[3]!db[NB NOTA_C],0)+1)</f>
        <v>150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257</v>
      </c>
      <c r="M95" s="58">
        <v>5</v>
      </c>
      <c r="N95" s="57">
        <v>480</v>
      </c>
      <c r="O95" s="16" t="s">
        <v>123</v>
      </c>
      <c r="P95" s="59">
        <v>26500</v>
      </c>
      <c r="Q95" s="38"/>
      <c r="R95" s="28" t="s">
        <v>170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149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252</v>
      </c>
      <c r="M96" s="58"/>
      <c r="N96" s="57">
        <v>450</v>
      </c>
      <c r="O96" s="16" t="s">
        <v>253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2049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163</v>
      </c>
      <c r="G98" s="16" t="s">
        <v>112</v>
      </c>
      <c r="H98" s="20" t="s">
        <v>181</v>
      </c>
      <c r="I98" s="16"/>
      <c r="J98" s="37">
        <v>45051</v>
      </c>
      <c r="K98" s="16"/>
      <c r="L98" s="16" t="s">
        <v>182</v>
      </c>
      <c r="M98" s="28">
        <v>2</v>
      </c>
      <c r="N98" s="16">
        <v>240</v>
      </c>
      <c r="O98" s="16" t="s">
        <v>123</v>
      </c>
      <c r="P98" s="35">
        <v>18250</v>
      </c>
      <c r="Q98" s="38"/>
      <c r="R98" s="28" t="s">
        <v>168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 t="e">
        <f>IF(NOTA[[#This Row],[CONCAT4]]="","",_xlfn.IFNA(MATCH(NOTA[[#This Row],[CONCAT4]],[2]!RAW[CONCAT_H],0),FALSE))</f>
        <v>#REF!</v>
      </c>
      <c r="AQ98" s="145">
        <f>IF(NOTA[[#This Row],[CONCAT1]]="","",MATCH(NOTA[[#This Row],[CONCAT1]],[3]!db[NB NOTA_C],0)+1)</f>
        <v>1310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183</v>
      </c>
      <c r="M99" s="28">
        <v>2</v>
      </c>
      <c r="N99" s="16">
        <v>240</v>
      </c>
      <c r="O99" s="16" t="s">
        <v>123</v>
      </c>
      <c r="P99" s="35">
        <v>18250</v>
      </c>
      <c r="Q99" s="38"/>
      <c r="R99" s="28" t="s">
        <v>168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1311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184</v>
      </c>
      <c r="M100" s="28">
        <v>2</v>
      </c>
      <c r="N100" s="16">
        <v>240</v>
      </c>
      <c r="O100" s="16" t="s">
        <v>123</v>
      </c>
      <c r="P100" s="35">
        <v>18250</v>
      </c>
      <c r="Q100" s="38"/>
      <c r="R100" s="28" t="s">
        <v>168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1313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185</v>
      </c>
      <c r="M101" s="28">
        <v>2</v>
      </c>
      <c r="N101" s="16">
        <v>240</v>
      </c>
      <c r="O101" s="16" t="s">
        <v>123</v>
      </c>
      <c r="P101" s="35">
        <v>18250</v>
      </c>
      <c r="Q101" s="38"/>
      <c r="R101" s="28" t="s">
        <v>168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>
        <f>IF(NOTA[[#This Row],[CONCAT1]]="","",MATCH(NOTA[[#This Row],[CONCAT1]],[3]!db[NB NOTA_C],0)+1)</f>
        <v>1238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186</v>
      </c>
      <c r="M102" s="28">
        <v>2</v>
      </c>
      <c r="N102" s="16">
        <v>240</v>
      </c>
      <c r="O102" s="16" t="s">
        <v>123</v>
      </c>
      <c r="P102" s="35">
        <v>18250</v>
      </c>
      <c r="Q102" s="38"/>
      <c r="R102" s="28" t="s">
        <v>168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>
        <f>IF(NOTA[[#This Row],[CONCAT1]]="","",MATCH(NOTA[[#This Row],[CONCAT1]],[3]!db[NB NOTA_C],0)+1)</f>
        <v>1240</v>
      </c>
    </row>
    <row r="103" spans="1:43" ht="20.10000000000000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187</v>
      </c>
      <c r="M103" s="28">
        <v>2</v>
      </c>
      <c r="N103" s="16">
        <v>240</v>
      </c>
      <c r="O103" s="16" t="s">
        <v>123</v>
      </c>
      <c r="P103" s="35">
        <v>18250</v>
      </c>
      <c r="Q103" s="38"/>
      <c r="R103" s="28" t="s">
        <v>168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Row],[CONCAT4]],[2]!RAW[CONCAT_H],0),FALSE))</f>
        <v/>
      </c>
      <c r="AQ103" s="145">
        <f>IF(NOTA[[#This Row],[CONCAT1]]="","",MATCH(NOTA[[#This Row],[CONCAT1]],[3]!db[NB NOTA_C],0)+1)</f>
        <v>1279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188</v>
      </c>
      <c r="M104" s="28">
        <v>2</v>
      </c>
      <c r="N104" s="16">
        <v>240</v>
      </c>
      <c r="O104" s="16" t="s">
        <v>123</v>
      </c>
      <c r="P104" s="35">
        <v>18250</v>
      </c>
      <c r="Q104" s="38"/>
      <c r="R104" s="28" t="s">
        <v>168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1251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189</v>
      </c>
      <c r="M105" s="28">
        <v>2</v>
      </c>
      <c r="N105" s="16">
        <v>240</v>
      </c>
      <c r="O105" s="16" t="s">
        <v>123</v>
      </c>
      <c r="P105" s="35">
        <v>18250</v>
      </c>
      <c r="Q105" s="38"/>
      <c r="R105" s="28" t="s">
        <v>168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1302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190</v>
      </c>
      <c r="M106" s="28">
        <v>2</v>
      </c>
      <c r="N106" s="16">
        <v>240</v>
      </c>
      <c r="O106" s="16" t="s">
        <v>123</v>
      </c>
      <c r="P106" s="35">
        <v>18250</v>
      </c>
      <c r="Q106" s="38"/>
      <c r="R106" s="28" t="s">
        <v>168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1303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194</v>
      </c>
      <c r="M107" s="28">
        <v>2</v>
      </c>
      <c r="N107" s="16">
        <v>240</v>
      </c>
      <c r="O107" s="16" t="s">
        <v>123</v>
      </c>
      <c r="P107" s="35">
        <v>18250</v>
      </c>
      <c r="Q107" s="38"/>
      <c r="R107" s="28" t="s">
        <v>168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1304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193</v>
      </c>
      <c r="M108" s="28">
        <v>2</v>
      </c>
      <c r="N108" s="16">
        <v>240</v>
      </c>
      <c r="O108" s="16" t="s">
        <v>123</v>
      </c>
      <c r="P108" s="35">
        <v>18250</v>
      </c>
      <c r="Q108" s="38"/>
      <c r="R108" s="28" t="s">
        <v>168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1305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192</v>
      </c>
      <c r="M109" s="28">
        <v>2</v>
      </c>
      <c r="N109" s="16">
        <v>240</v>
      </c>
      <c r="O109" s="16" t="s">
        <v>123</v>
      </c>
      <c r="P109" s="35">
        <v>18250</v>
      </c>
      <c r="Q109" s="38"/>
      <c r="R109" s="28" t="s">
        <v>168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>
        <f>IF(NOTA[[#This Row],[CONCAT1]]="","",MATCH(NOTA[[#This Row],[CONCAT1]],[3]!db[NB NOTA_C],0)+1)</f>
        <v>1306</v>
      </c>
    </row>
    <row r="110" spans="1:43" ht="20.10000000000000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191</v>
      </c>
      <c r="M110" s="28">
        <v>1</v>
      </c>
      <c r="N110" s="16">
        <v>120</v>
      </c>
      <c r="O110" s="16" t="s">
        <v>123</v>
      </c>
      <c r="P110" s="35">
        <v>18250</v>
      </c>
      <c r="Q110" s="38"/>
      <c r="R110" s="28" t="s">
        <v>168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Row],[CONCAT4]],[2]!RAW[CONCAT_H],0),FALSE))</f>
        <v/>
      </c>
      <c r="AQ110" s="145">
        <f>IF(NOTA[[#This Row],[CONCAT1]]="","",MATCH(NOTA[[#This Row],[CONCAT1]],[3]!db[NB NOTA_C],0)+1)</f>
        <v>1222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191</v>
      </c>
      <c r="M111" s="28">
        <v>1</v>
      </c>
      <c r="N111" s="16">
        <v>120</v>
      </c>
      <c r="O111" s="16" t="s">
        <v>123</v>
      </c>
      <c r="P111" s="35">
        <v>0</v>
      </c>
      <c r="Q111" s="38"/>
      <c r="R111" s="28" t="s">
        <v>168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>
        <f>IF(NOTA[[#This Row],[CONCAT1]]="","",MATCH(NOTA[[#This Row],[CONCAT1]],[3]!db[NB NOTA_C],0)+1)</f>
        <v>1222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Row],[CONCAT4]],[2]!RAW[CONCAT_H],0),FALSE))</f>
        <v/>
      </c>
      <c r="AQ112" s="145" t="str">
        <f>IF(NOTA[[#This Row],[CONCAT1]]="","",MATCH(NOTA[[#This Row],[CONCAT1]],[3]!db[NB NOTA_C],0)+1)</f>
        <v/>
      </c>
    </row>
    <row r="113" spans="1:43" ht="20.10000000000000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163</v>
      </c>
      <c r="G113" s="16" t="s">
        <v>112</v>
      </c>
      <c r="H113" s="20" t="s">
        <v>195</v>
      </c>
      <c r="I113" s="57"/>
      <c r="J113" s="56">
        <v>45051</v>
      </c>
      <c r="K113" s="57"/>
      <c r="L113" s="16" t="s">
        <v>197</v>
      </c>
      <c r="M113" s="58">
        <v>3</v>
      </c>
      <c r="N113" s="57">
        <v>432</v>
      </c>
      <c r="O113" s="16" t="s">
        <v>123</v>
      </c>
      <c r="P113" s="59">
        <v>18250</v>
      </c>
      <c r="Q113" s="60"/>
      <c r="R113" s="28" t="s">
        <v>166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 t="e">
        <f>IF(NOTA[[#This Row],[CONCAT4]]="","",_xlfn.IFNA(MATCH(NOTA[[#This Row],[CONCAT4]],[2]!RAW[CONCAT_H],0),FALSE))</f>
        <v>#REF!</v>
      </c>
      <c r="AQ113" s="145">
        <f>IF(NOTA[[#This Row],[CONCAT1]]="","",MATCH(NOTA[[#This Row],[CONCAT1]],[3]!db[NB NOTA_C],0)+1)</f>
        <v>1166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196</v>
      </c>
      <c r="M114" s="58">
        <v>2</v>
      </c>
      <c r="N114" s="57">
        <v>288</v>
      </c>
      <c r="O114" s="16" t="s">
        <v>123</v>
      </c>
      <c r="P114" s="59">
        <v>18250</v>
      </c>
      <c r="Q114" s="60"/>
      <c r="R114" s="28" t="s">
        <v>166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>
        <f>IF(NOTA[[#This Row],[CONCAT1]]="","",MATCH(NOTA[[#This Row],[CONCAT1]],[3]!db[NB NOTA_C],0)+1)</f>
        <v>1195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198</v>
      </c>
      <c r="M115" s="58">
        <v>2</v>
      </c>
      <c r="N115" s="57">
        <v>288</v>
      </c>
      <c r="O115" s="16" t="s">
        <v>123</v>
      </c>
      <c r="P115" s="59">
        <v>18250</v>
      </c>
      <c r="Q115" s="60"/>
      <c r="R115" s="28" t="s">
        <v>166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>
        <f>IF(NOTA[[#This Row],[CONCAT1]]="","",MATCH(NOTA[[#This Row],[CONCAT1]],[3]!db[NB NOTA_C],0)+1)</f>
        <v>1197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199</v>
      </c>
      <c r="M116" s="58">
        <v>2</v>
      </c>
      <c r="N116" s="57">
        <v>288</v>
      </c>
      <c r="O116" s="16" t="s">
        <v>123</v>
      </c>
      <c r="P116" s="59">
        <v>18250</v>
      </c>
      <c r="Q116" s="60"/>
      <c r="R116" s="28" t="s">
        <v>166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Row],[CONCAT4]],[2]!RAW[CONCAT_H],0),FALSE))</f>
        <v/>
      </c>
      <c r="AQ116" s="145">
        <f>IF(NOTA[[#This Row],[CONCAT1]]="","",MATCH(NOTA[[#This Row],[CONCAT1]],[3]!db[NB NOTA_C],0)+1)</f>
        <v>1188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200</v>
      </c>
      <c r="M117" s="58">
        <v>2</v>
      </c>
      <c r="N117" s="57">
        <v>288</v>
      </c>
      <c r="O117" s="16" t="s">
        <v>123</v>
      </c>
      <c r="P117" s="59">
        <v>18250</v>
      </c>
      <c r="Q117" s="60"/>
      <c r="R117" s="28" t="s">
        <v>166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>
        <f>IF(NOTA[[#This Row],[CONCAT1]]="","",MATCH(NOTA[[#This Row],[CONCAT1]],[3]!db[NB NOTA_C],0)+1)</f>
        <v>1145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201</v>
      </c>
      <c r="M118" s="58">
        <v>1</v>
      </c>
      <c r="N118" s="57">
        <v>144</v>
      </c>
      <c r="O118" s="16" t="s">
        <v>123</v>
      </c>
      <c r="P118" s="59">
        <v>18250</v>
      </c>
      <c r="Q118" s="60"/>
      <c r="R118" s="28" t="s">
        <v>166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1191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202</v>
      </c>
      <c r="M119" s="71">
        <v>1</v>
      </c>
      <c r="N119" s="70">
        <v>144</v>
      </c>
      <c r="O119" s="27" t="s">
        <v>123</v>
      </c>
      <c r="P119" s="72">
        <v>18250</v>
      </c>
      <c r="Q119" s="73"/>
      <c r="R119" s="42" t="s">
        <v>166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>
        <f>IF(NOTA[[#This Row],[CONCAT1]]="","",MATCH(NOTA[[#This Row],[CONCAT1]],[3]!db[NB NOTA_C],0)+1)</f>
        <v>1200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203</v>
      </c>
      <c r="M120" s="158">
        <v>1</v>
      </c>
      <c r="N120" s="159">
        <v>144</v>
      </c>
      <c r="O120" s="27" t="s">
        <v>123</v>
      </c>
      <c r="P120" s="160">
        <v>18250</v>
      </c>
      <c r="Q120" s="161"/>
      <c r="R120" s="42" t="s">
        <v>166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>
        <f>IF(NOTA[[#This Row],[CONCAT1]]="","",MATCH(NOTA[[#This Row],[CONCAT1]],[3]!db[NB NOTA_C],0)+1)</f>
        <v>1157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204</v>
      </c>
      <c r="M121" s="71">
        <v>1</v>
      </c>
      <c r="N121" s="70">
        <v>144</v>
      </c>
      <c r="O121" s="27" t="s">
        <v>123</v>
      </c>
      <c r="P121" s="72">
        <v>18250</v>
      </c>
      <c r="Q121" s="73"/>
      <c r="R121" s="42" t="s">
        <v>166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>
        <f>IF(NOTA[[#This Row],[CONCAT1]]="","",MATCH(NOTA[[#This Row],[CONCAT1]],[3]!db[NB NOTA_C],0)+1)</f>
        <v>1137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205</v>
      </c>
      <c r="M122" s="71">
        <v>1</v>
      </c>
      <c r="N122" s="70">
        <v>144</v>
      </c>
      <c r="O122" s="27" t="s">
        <v>123</v>
      </c>
      <c r="P122" s="72">
        <v>0</v>
      </c>
      <c r="Q122" s="73"/>
      <c r="R122" s="42" t="s">
        <v>166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Row],[CONCAT4]],[2]!RAW[CONCAT_H],0),FALSE))</f>
        <v/>
      </c>
      <c r="AQ122" s="145">
        <f>IF(NOTA[[#This Row],[CONCAT1]]="","",MATCH(NOTA[[#This Row],[CONCAT1]],[3]!db[NB NOTA_C],0)+1)</f>
        <v>1131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 t="str">
        <f>IF(NOTA[[#This Row],[CONCAT1]]="","",MATCH(NOTA[[#This Row],[CONCAT1]],[3]!db[NB NOTA_C],0)+1)</f>
        <v/>
      </c>
    </row>
    <row r="124" spans="1:43" ht="20.10000000000000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206</v>
      </c>
      <c r="G124" s="27" t="s">
        <v>112</v>
      </c>
      <c r="H124" s="54"/>
      <c r="I124" s="70"/>
      <c r="J124" s="69">
        <v>45050</v>
      </c>
      <c r="K124" s="70"/>
      <c r="L124" s="27" t="s">
        <v>207</v>
      </c>
      <c r="M124" s="71">
        <v>10</v>
      </c>
      <c r="N124" s="70">
        <v>1800</v>
      </c>
      <c r="O124" s="27" t="s">
        <v>156</v>
      </c>
      <c r="P124" s="64">
        <v>7555</v>
      </c>
      <c r="Q124" s="79">
        <v>1359900</v>
      </c>
      <c r="R124" s="137" t="s">
        <v>208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 t="e">
        <f>IF(NOTA[[#This Row],[CONCAT4]]="","",_xlfn.IFNA(MATCH(NOTA[[#This Row],[CONCAT4]],[2]!RAW[CONCAT_H],0),FALSE))</f>
        <v>#REF!</v>
      </c>
      <c r="AQ124" s="145">
        <f>IF(NOTA[[#This Row],[CONCAT1]]="","",MATCH(NOTA[[#This Row],[CONCAT1]],[3]!db[NB NOTA_C],0)+1)</f>
        <v>2734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254</v>
      </c>
      <c r="G126" s="27" t="s">
        <v>112</v>
      </c>
      <c r="H126" s="54" t="s">
        <v>255</v>
      </c>
      <c r="I126" s="70"/>
      <c r="J126" s="69">
        <v>45050</v>
      </c>
      <c r="K126" s="70"/>
      <c r="L126" s="27" t="s">
        <v>1260</v>
      </c>
      <c r="M126" s="71">
        <v>50</v>
      </c>
      <c r="N126" s="70">
        <v>1250</v>
      </c>
      <c r="O126" s="27" t="s">
        <v>156</v>
      </c>
      <c r="P126" s="64">
        <v>48000</v>
      </c>
      <c r="Q126" s="73">
        <v>1200000</v>
      </c>
      <c r="R126" s="42" t="s">
        <v>256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SENTOSAUNTANASI-2023/05-0069/LGS//COD45050gluestick7x29@25womy</v>
      </c>
      <c r="AP126" s="27" t="e">
        <f>IF(NOTA[[#This Row],[CONCAT4]]="","",_xlfn.IFNA(MATCH(NOTA[[#This Row],[CONCAT4]],[2]!RAW[CONCAT_H],0),FALSE))</f>
        <v>#REF!</v>
      </c>
      <c r="AQ126" s="145">
        <f>IF(NOTA[[#This Row],[CONCAT1]]="","",MATCH(NOTA[[#This Row],[CONCAT1]],[3]!db[NB NOTA_C],0)+1)</f>
        <v>1328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364</v>
      </c>
      <c r="G128" s="27" t="s">
        <v>112</v>
      </c>
      <c r="H128" s="54" t="s">
        <v>365</v>
      </c>
      <c r="I128" s="70"/>
      <c r="J128" s="69">
        <v>45051</v>
      </c>
      <c r="K128" s="70"/>
      <c r="L128" s="27" t="s">
        <v>366</v>
      </c>
      <c r="M128" s="71">
        <v>1</v>
      </c>
      <c r="N128" s="70">
        <v>16</v>
      </c>
      <c r="O128" s="27" t="s">
        <v>142</v>
      </c>
      <c r="P128" s="72">
        <v>179780</v>
      </c>
      <c r="Q128" s="79"/>
      <c r="R128" s="42" t="s">
        <v>342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 t="e">
        <f>IF(NOTA[[#This Row],[CONCAT4]]="","",_xlfn.IFNA(MATCH(NOTA[[#This Row],[CONCAT4]],[2]!RAW[CONCAT_H],0),FALSE))</f>
        <v>#REF!</v>
      </c>
      <c r="AQ128" s="145">
        <f>IF(NOTA[[#This Row],[CONCAT1]]="","",MATCH(NOTA[[#This Row],[CONCAT1]],[3]!db[NB NOTA_C],0)+1)</f>
        <v>2765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367</v>
      </c>
      <c r="M129" s="71">
        <v>1</v>
      </c>
      <c r="N129" s="70">
        <v>16</v>
      </c>
      <c r="O129" s="27" t="s">
        <v>142</v>
      </c>
      <c r="P129" s="72">
        <v>236880</v>
      </c>
      <c r="Q129" s="73"/>
      <c r="R129" s="42" t="s">
        <v>342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>
        <f>IF(NOTA[[#This Row],[CONCAT1]]="","",MATCH(NOTA[[#This Row],[CONCAT1]],[3]!db[NB NOTA_C],0)+1)</f>
        <v>2766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Row],[CONCAT4]],[2]!RAW[CONCAT_H],0),FALSE))</f>
        <v/>
      </c>
      <c r="AQ130" s="145" t="str">
        <f>IF(NOTA[[#This Row],[CONCAT1]]="","",MATCH(NOTA[[#This Row],[CONCAT1]],[3]!db[NB NOTA_C],0)+1)</f>
        <v/>
      </c>
    </row>
    <row r="131" spans="1:43" ht="20.10000000000000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368</v>
      </c>
      <c r="G131" s="27" t="s">
        <v>112</v>
      </c>
      <c r="H131" s="54" t="s">
        <v>369</v>
      </c>
      <c r="I131" s="70"/>
      <c r="J131" s="69">
        <v>45051</v>
      </c>
      <c r="K131" s="70"/>
      <c r="L131" s="27" t="s">
        <v>1261</v>
      </c>
      <c r="M131" s="71">
        <v>15</v>
      </c>
      <c r="N131" s="70">
        <v>1440</v>
      </c>
      <c r="O131" s="27" t="s">
        <v>156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pckode3ss3da2020d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pckode3ss3da2020d1776000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pckode3ss3da2020d1776000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EDY45051pckode3ss3da2020d</v>
      </c>
      <c r="AP131" s="27" t="e">
        <f>IF(NOTA[[#This Row],[CONCAT4]]="","",_xlfn.IFNA(MATCH(NOTA[[#This Row],[CONCAT4]],[2]!RAW[CONCAT_H],0),FALSE))</f>
        <v>#REF!</v>
      </c>
      <c r="AQ131" s="145">
        <f>IF(NOTA[[#This Row],[CONCAT1]]="","",MATCH(NOTA[[#This Row],[CONCAT1]],[3]!db[NB NOTA_C],0)+1)</f>
        <v>2231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258</v>
      </c>
      <c r="J133" s="69">
        <v>45051</v>
      </c>
      <c r="K133" s="70"/>
      <c r="L133" s="27" t="s">
        <v>259</v>
      </c>
      <c r="M133" s="71">
        <v>10</v>
      </c>
      <c r="N133" s="70">
        <v>300</v>
      </c>
      <c r="O133" s="27" t="s">
        <v>176</v>
      </c>
      <c r="P133" s="72">
        <v>104400</v>
      </c>
      <c r="Q133" s="73"/>
      <c r="R133" s="42" t="s">
        <v>260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 t="e">
        <f>IF(NOTA[[#This Row],[CONCAT4]]="","",_xlfn.IFNA(MATCH(NOTA[[#This Row],[CONCAT4]],[2]!RAW[CONCAT_H],0),FALSE))</f>
        <v>#REF!</v>
      </c>
      <c r="AQ133" s="145">
        <f>IF(NOTA[[#This Row],[CONCAT1]]="","",MATCH(NOTA[[#This Row],[CONCAT1]],[3]!db[NB NOTA_C],0)+1)</f>
        <v>2484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 t="str">
        <f>IF(NOTA[[#This Row],[CONCAT1]]="","",MATCH(NOTA[[#This Row],[CONCAT1]],[3]!db[NB NOTA_C],0)+1)</f>
        <v/>
      </c>
    </row>
    <row r="135" spans="1:43" ht="20.10000000000000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261</v>
      </c>
      <c r="I135" s="70"/>
      <c r="J135" s="69">
        <v>45050</v>
      </c>
      <c r="K135" s="70"/>
      <c r="L135" s="27" t="s">
        <v>262</v>
      </c>
      <c r="M135" s="71">
        <v>5</v>
      </c>
      <c r="N135" s="70">
        <v>720</v>
      </c>
      <c r="O135" s="27" t="s">
        <v>244</v>
      </c>
      <c r="P135" s="72">
        <v>23900</v>
      </c>
      <c r="Q135" s="73"/>
      <c r="R135" s="42" t="s">
        <v>263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 t="e">
        <f>IF(NOTA[[#This Row],[CONCAT4]]="","",_xlfn.IFNA(MATCH(NOTA[[#This Row],[CONCAT4]],[2]!RAW[CONCAT_H],0),FALSE))</f>
        <v>#REF!</v>
      </c>
      <c r="AQ135" s="145">
        <f>IF(NOTA[[#This Row],[CONCAT1]]="","",MATCH(NOTA[[#This Row],[CONCAT1]],[3]!db[NB NOTA_C],0)+1)</f>
        <v>765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264</v>
      </c>
      <c r="M136" s="71">
        <v>5</v>
      </c>
      <c r="N136" s="70">
        <v>720</v>
      </c>
      <c r="O136" s="27" t="s">
        <v>244</v>
      </c>
      <c r="P136" s="72">
        <v>18600</v>
      </c>
      <c r="Q136" s="73"/>
      <c r="R136" s="42" t="s">
        <v>263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764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 t="str">
        <f>IF(NOTA[[#This Row],[CONCAT1]]="","",MATCH(NOTA[[#This Row],[CONCAT1]],[3]!db[NB NOTA_C],0)+1)</f>
        <v/>
      </c>
    </row>
    <row r="138" spans="1:43" ht="20.10000000000000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265</v>
      </c>
      <c r="J138" s="53">
        <v>45050</v>
      </c>
      <c r="K138" s="53"/>
      <c r="L138" s="27" t="s">
        <v>266</v>
      </c>
      <c r="M138" s="71">
        <v>5</v>
      </c>
      <c r="N138" s="70">
        <v>120</v>
      </c>
      <c r="O138" s="27" t="s">
        <v>142</v>
      </c>
      <c r="P138" s="72">
        <v>162000</v>
      </c>
      <c r="Q138" s="73"/>
      <c r="R138" s="42" t="s">
        <v>267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 t="e">
        <f>IF(NOTA[[#This Row],[CONCAT4]]="","",_xlfn.IFNA(MATCH(NOTA[[#This Row],[CONCAT4]],[2]!RAW[CONCAT_H],0),FALSE))</f>
        <v>#REF!</v>
      </c>
      <c r="AQ138" s="145">
        <f>IF(NOTA[[#This Row],[CONCAT1]]="","",MATCH(NOTA[[#This Row],[CONCAT1]],[3]!db[NB NOTA_C],0)+1)</f>
        <v>787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272</v>
      </c>
      <c r="M139" s="71">
        <v>3</v>
      </c>
      <c r="N139" s="70">
        <v>120</v>
      </c>
      <c r="O139" s="27" t="s">
        <v>142</v>
      </c>
      <c r="P139" s="72"/>
      <c r="Q139" s="73"/>
      <c r="R139" s="42" t="s">
        <v>269</v>
      </c>
      <c r="S139" s="74"/>
      <c r="T139" s="75"/>
      <c r="U139" s="76"/>
      <c r="V139" s="77" t="s">
        <v>174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>
        <f>IF(NOTA[[#This Row],[CONCAT1]]="","",MATCH(NOTA[[#This Row],[CONCAT1]],[3]!db[NB NOTA_C],0)+1)</f>
        <v>779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270</v>
      </c>
      <c r="M140" s="71">
        <v>3</v>
      </c>
      <c r="N140" s="70">
        <v>360</v>
      </c>
      <c r="O140" s="27" t="s">
        <v>142</v>
      </c>
      <c r="P140" s="72">
        <v>24600</v>
      </c>
      <c r="Q140" s="73"/>
      <c r="R140" s="42" t="s">
        <v>271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Row],[CONCAT4]],[2]!RAW[CONCAT_H],0),FALSE))</f>
        <v/>
      </c>
      <c r="AQ140" s="145">
        <f>IF(NOTA[[#This Row],[CONCAT1]]="","",MATCH(NOTA[[#This Row],[CONCAT1]],[3]!db[NB NOTA_C],0)+1)</f>
        <v>776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268</v>
      </c>
      <c r="M141" s="71">
        <v>5</v>
      </c>
      <c r="N141" s="70">
        <v>200</v>
      </c>
      <c r="O141" s="27" t="s">
        <v>142</v>
      </c>
      <c r="P141" s="72">
        <v>49200</v>
      </c>
      <c r="Q141" s="73"/>
      <c r="R141" s="42" t="s">
        <v>269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778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273</v>
      </c>
      <c r="M142" s="71">
        <v>2</v>
      </c>
      <c r="N142" s="70">
        <v>96</v>
      </c>
      <c r="O142" s="27" t="s">
        <v>142</v>
      </c>
      <c r="P142" s="72">
        <v>55800</v>
      </c>
      <c r="Q142" s="73"/>
      <c r="R142" s="42" t="s">
        <v>274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774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275</v>
      </c>
      <c r="M143" s="71"/>
      <c r="N143" s="70">
        <v>15</v>
      </c>
      <c r="O143" s="27" t="s">
        <v>156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174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1457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 t="str">
        <f>IF(NOTA[[#This Row],[CONCAT1]]="","",MATCH(NOTA[[#This Row],[CONCAT1]],[3]!db[NB NOTA_C],0)+1)</f>
        <v/>
      </c>
    </row>
    <row r="145" spans="1:43" ht="20.10000000000000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276</v>
      </c>
      <c r="J145" s="69">
        <v>45050</v>
      </c>
      <c r="K145" s="70"/>
      <c r="L145" s="27" t="s">
        <v>277</v>
      </c>
      <c r="M145" s="71">
        <v>2</v>
      </c>
      <c r="N145" s="70">
        <v>1000</v>
      </c>
      <c r="O145" s="27" t="s">
        <v>278</v>
      </c>
      <c r="P145" s="72">
        <v>3050</v>
      </c>
      <c r="Q145" s="73"/>
      <c r="R145" s="42" t="s">
        <v>279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 t="e">
        <f>IF(NOTA[[#This Row],[CONCAT4]]="","",_xlfn.IFNA(MATCH(NOTA[[#This Row],[CONCAT4]],[2]!RAW[CONCAT_H],0),FALSE))</f>
        <v>#REF!</v>
      </c>
      <c r="AQ145" s="145">
        <f>IF(NOTA[[#This Row],[CONCAT1]]="","",MATCH(NOTA[[#This Row],[CONCAT1]],[3]!db[NB NOTA_C],0)+1)</f>
        <v>1860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280</v>
      </c>
      <c r="M146" s="71">
        <v>1</v>
      </c>
      <c r="N146" s="70">
        <v>24</v>
      </c>
      <c r="O146" s="27" t="s">
        <v>156</v>
      </c>
      <c r="P146" s="72">
        <v>19000</v>
      </c>
      <c r="Q146" s="79"/>
      <c r="R146" s="42" t="s">
        <v>228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2919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289</v>
      </c>
      <c r="M147" s="71">
        <v>1</v>
      </c>
      <c r="N147" s="70">
        <v>144</v>
      </c>
      <c r="O147" s="27" t="s">
        <v>244</v>
      </c>
      <c r="P147" s="72">
        <v>10600</v>
      </c>
      <c r="Q147" s="73"/>
      <c r="R147" s="42" t="s">
        <v>263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685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281</v>
      </c>
      <c r="M148" s="71">
        <v>2</v>
      </c>
      <c r="N148" s="70">
        <v>4</v>
      </c>
      <c r="O148" s="27" t="s">
        <v>176</v>
      </c>
      <c r="P148" s="72">
        <v>1029600</v>
      </c>
      <c r="Q148" s="73"/>
      <c r="R148" s="42" t="s">
        <v>282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303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371</v>
      </c>
      <c r="M149" s="71"/>
      <c r="N149" s="70">
        <v>12</v>
      </c>
      <c r="O149" s="27" t="s">
        <v>142</v>
      </c>
      <c r="P149" s="72">
        <v>13200</v>
      </c>
      <c r="Q149" s="73"/>
      <c r="R149" s="42" t="s">
        <v>283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>
        <f>IF(NOTA[[#This Row],[CONCAT1]]="","",MATCH(NOTA[[#This Row],[CONCAT1]],[3]!db[NB NOTA_C],0)+1)</f>
        <v>132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284</v>
      </c>
      <c r="M150" s="71">
        <v>4</v>
      </c>
      <c r="N150" s="70">
        <v>3456</v>
      </c>
      <c r="O150" s="27" t="s">
        <v>156</v>
      </c>
      <c r="P150" s="72">
        <v>2300</v>
      </c>
      <c r="Q150" s="73"/>
      <c r="R150" s="42" t="s">
        <v>285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Row],[CONCAT4]],[2]!RAW[CONCAT_H],0),FALSE))</f>
        <v/>
      </c>
      <c r="AQ150" s="145">
        <f>IF(NOTA[[#This Row],[CONCAT1]]="","",MATCH(NOTA[[#This Row],[CONCAT1]],[3]!db[NB NOTA_C],0)+1)</f>
        <v>1332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286</v>
      </c>
      <c r="M151" s="71">
        <v>4</v>
      </c>
      <c r="N151" s="70">
        <v>3456</v>
      </c>
      <c r="O151" s="27" t="s">
        <v>156</v>
      </c>
      <c r="P151" s="72">
        <v>2450</v>
      </c>
      <c r="Q151" s="73"/>
      <c r="R151" s="42" t="s">
        <v>285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1333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287</v>
      </c>
      <c r="M152" s="71">
        <v>6</v>
      </c>
      <c r="N152" s="70">
        <v>4608</v>
      </c>
      <c r="O152" s="27" t="s">
        <v>156</v>
      </c>
      <c r="P152" s="72">
        <v>2100</v>
      </c>
      <c r="Q152" s="73"/>
      <c r="R152" s="42" t="s">
        <v>288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1329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275</v>
      </c>
      <c r="M153" s="71"/>
      <c r="N153" s="70">
        <v>14</v>
      </c>
      <c r="O153" s="27" t="s">
        <v>156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1457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290</v>
      </c>
      <c r="I155" s="70"/>
      <c r="J155" s="69">
        <v>45050</v>
      </c>
      <c r="K155" s="70"/>
      <c r="L155" s="27" t="s">
        <v>291</v>
      </c>
      <c r="M155" s="71">
        <v>6</v>
      </c>
      <c r="N155" s="70">
        <v>300</v>
      </c>
      <c r="O155" s="27" t="s">
        <v>253</v>
      </c>
      <c r="P155" s="72">
        <v>28300</v>
      </c>
      <c r="Q155" s="73"/>
      <c r="R155" s="42" t="s">
        <v>292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 t="e">
        <f>IF(NOTA[[#This Row],[CONCAT4]]="","",_xlfn.IFNA(MATCH(NOTA[[#This Row],[CONCAT4]],[2]!RAW[CONCAT_H],0),FALSE))</f>
        <v>#REF!</v>
      </c>
      <c r="AQ155" s="145">
        <f>IF(NOTA[[#This Row],[CONCAT1]]="","",MATCH(NOTA[[#This Row],[CONCAT1]],[3]!db[NB NOTA_C],0)+1)</f>
        <v>955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293</v>
      </c>
      <c r="M156" s="71">
        <v>10</v>
      </c>
      <c r="N156" s="70">
        <v>500</v>
      </c>
      <c r="O156" s="27" t="s">
        <v>253</v>
      </c>
      <c r="P156" s="72">
        <v>28300</v>
      </c>
      <c r="Q156" s="73"/>
      <c r="R156" s="42" t="s">
        <v>292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957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294</v>
      </c>
      <c r="M157" s="114">
        <v>3</v>
      </c>
      <c r="N157" s="70">
        <v>150</v>
      </c>
      <c r="O157" s="27" t="s">
        <v>253</v>
      </c>
      <c r="P157" s="72">
        <v>28600</v>
      </c>
      <c r="Q157" s="73"/>
      <c r="R157" s="42" t="s">
        <v>292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956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295</v>
      </c>
      <c r="M158" s="58">
        <v>5</v>
      </c>
      <c r="N158" s="57">
        <v>250</v>
      </c>
      <c r="O158" s="16" t="s">
        <v>253</v>
      </c>
      <c r="P158" s="59">
        <v>34100</v>
      </c>
      <c r="Q158" s="60"/>
      <c r="R158" s="28" t="s">
        <v>297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965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296</v>
      </c>
      <c r="M159" s="58">
        <v>10</v>
      </c>
      <c r="N159" s="57">
        <v>500</v>
      </c>
      <c r="O159" s="16" t="s">
        <v>253</v>
      </c>
      <c r="P159" s="59">
        <v>34100</v>
      </c>
      <c r="Q159" s="60"/>
      <c r="R159" s="28" t="s">
        <v>297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>
        <f>IF(NOTA[[#This Row],[CONCAT1]]="","",MATCH(NOTA[[#This Row],[CONCAT1]],[3]!db[NB NOTA_C],0)+1)</f>
        <v>954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298</v>
      </c>
      <c r="M160" s="58">
        <v>5</v>
      </c>
      <c r="N160" s="57">
        <v>250</v>
      </c>
      <c r="O160" s="16" t="s">
        <v>253</v>
      </c>
      <c r="P160" s="59">
        <v>32000</v>
      </c>
      <c r="Q160" s="60"/>
      <c r="R160" s="28" t="s">
        <v>299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Row],[CONCAT4]],[2]!RAW[CONCAT_H],0),FALSE))</f>
        <v/>
      </c>
      <c r="AQ160" s="145">
        <f>IF(NOTA[[#This Row],[CONCAT1]]="","",MATCH(NOTA[[#This Row],[CONCAT1]],[3]!db[NB NOTA_C],0)+1)</f>
        <v>958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300</v>
      </c>
      <c r="M161" s="58">
        <v>10</v>
      </c>
      <c r="N161" s="57">
        <v>500</v>
      </c>
      <c r="O161" s="16" t="s">
        <v>253</v>
      </c>
      <c r="P161" s="59">
        <v>32000</v>
      </c>
      <c r="Q161" s="60"/>
      <c r="R161" s="28" t="s">
        <v>299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964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301</v>
      </c>
      <c r="M162" s="58">
        <v>2</v>
      </c>
      <c r="N162" s="57">
        <v>100</v>
      </c>
      <c r="O162" s="16" t="s">
        <v>253</v>
      </c>
      <c r="P162" s="59">
        <v>32300</v>
      </c>
      <c r="Q162" s="60"/>
      <c r="R162" s="28" t="s">
        <v>299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960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275</v>
      </c>
      <c r="M163" s="58"/>
      <c r="N163" s="57">
        <v>51</v>
      </c>
      <c r="O163" s="16" t="s">
        <v>156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1457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 t="str">
        <f>IF(NOTA[[#This Row],[CONCAT1]]="","",MATCH(NOTA[[#This Row],[CONCAT1]],[3]!db[NB NOTA_C],0)+1)</f>
        <v/>
      </c>
    </row>
    <row r="165" spans="1:43" ht="20.10000000000000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302</v>
      </c>
      <c r="I165" s="16"/>
      <c r="J165" s="56">
        <v>45050</v>
      </c>
      <c r="K165" s="57"/>
      <c r="L165" s="16" t="s">
        <v>303</v>
      </c>
      <c r="M165" s="58">
        <v>1</v>
      </c>
      <c r="N165" s="57">
        <v>60</v>
      </c>
      <c r="O165" s="16" t="s">
        <v>156</v>
      </c>
      <c r="P165" s="59">
        <v>54000</v>
      </c>
      <c r="Q165" s="60"/>
      <c r="R165" s="28" t="s">
        <v>304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 t="e">
        <f>IF(NOTA[[#This Row],[CONCAT4]]="","",_xlfn.IFNA(MATCH(NOTA[[#This Row],[CONCAT4]],[2]!RAW[CONCAT_H],0),FALSE))</f>
        <v>#REF!</v>
      </c>
      <c r="AQ165" s="145">
        <f>IF(NOTA[[#This Row],[CONCAT1]]="","",MATCH(NOTA[[#This Row],[CONCAT1]],[3]!db[NB NOTA_C],0)+1)</f>
        <v>610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305</v>
      </c>
      <c r="M166" s="58">
        <v>1</v>
      </c>
      <c r="N166" s="57">
        <v>80</v>
      </c>
      <c r="O166" s="16" t="s">
        <v>156</v>
      </c>
      <c r="P166" s="59">
        <v>50000</v>
      </c>
      <c r="Q166" s="60"/>
      <c r="R166" s="28" t="s">
        <v>306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582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307</v>
      </c>
      <c r="M167" s="58">
        <v>1</v>
      </c>
      <c r="N167" s="57">
        <v>80</v>
      </c>
      <c r="O167" s="16" t="s">
        <v>156</v>
      </c>
      <c r="P167" s="59">
        <v>67000</v>
      </c>
      <c r="Q167" s="60"/>
      <c r="R167" s="28" t="s">
        <v>306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>
        <f>IF(NOTA[[#This Row],[CONCAT1]]="","",MATCH(NOTA[[#This Row],[CONCAT1]],[3]!db[NB NOTA_C],0)+1)</f>
        <v>579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309</v>
      </c>
      <c r="M168" s="58"/>
      <c r="N168" s="57">
        <v>27</v>
      </c>
      <c r="O168" s="16" t="s">
        <v>156</v>
      </c>
      <c r="P168" s="59">
        <v>50000</v>
      </c>
      <c r="Q168" s="60"/>
      <c r="R168" s="28" t="s">
        <v>306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Row],[CONCAT4]],[2]!RAW[CONCAT_H],0),FALSE))</f>
        <v/>
      </c>
      <c r="AQ168" s="145">
        <f>IF(NOTA[[#This Row],[CONCAT1]]="","",MATCH(NOTA[[#This Row],[CONCAT1]],[3]!db[NB NOTA_C],0)+1)</f>
        <v>577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308</v>
      </c>
      <c r="M169" s="58"/>
      <c r="N169" s="57">
        <v>27</v>
      </c>
      <c r="O169" s="16" t="s">
        <v>156</v>
      </c>
      <c r="P169" s="59">
        <v>50000</v>
      </c>
      <c r="Q169" s="60"/>
      <c r="R169" s="28" t="s">
        <v>306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578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310</v>
      </c>
      <c r="M170" s="58"/>
      <c r="N170" s="57">
        <v>26</v>
      </c>
      <c r="O170" s="16" t="s">
        <v>156</v>
      </c>
      <c r="P170" s="59">
        <v>50000</v>
      </c>
      <c r="Q170" s="60"/>
      <c r="R170" s="28" t="s">
        <v>306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615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311</v>
      </c>
      <c r="M171" s="58"/>
      <c r="N171" s="57">
        <v>4</v>
      </c>
      <c r="O171" s="16" t="s">
        <v>156</v>
      </c>
      <c r="P171" s="59">
        <v>42900</v>
      </c>
      <c r="Q171" s="60"/>
      <c r="R171" s="28" t="s">
        <v>312</v>
      </c>
      <c r="S171" s="61">
        <v>0.1</v>
      </c>
      <c r="T171" s="61">
        <v>0.05</v>
      </c>
      <c r="U171" s="62">
        <v>1382000</v>
      </c>
      <c r="V171" s="26" t="s">
        <v>174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>
        <f>IF(NOTA[[#This Row],[CONCAT1]]="","",MATCH(NOTA[[#This Row],[CONCAT1]],[3]!db[NB NOTA_C],0)+1)</f>
        <v>975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Row],[CONCAT4]],[2]!RAW[CONCAT_H],0),FALSE))</f>
        <v/>
      </c>
      <c r="AQ172" s="145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313</v>
      </c>
      <c r="I173" s="16" t="s">
        <v>319</v>
      </c>
      <c r="J173" s="56">
        <v>45051</v>
      </c>
      <c r="K173" s="57"/>
      <c r="L173" s="16" t="s">
        <v>314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 t="e">
        <f>IF(NOTA[[#This Row],[CONCAT4]]="","",_xlfn.IFNA(MATCH(NOTA[[#This Row],[CONCAT4]],[2]!RAW[CONCAT_H],0),FALSE))</f>
        <v>#REF!</v>
      </c>
      <c r="AQ173" s="145">
        <f>IF(NOTA[[#This Row],[CONCAT1]]="","",MATCH(NOTA[[#This Row],[CONCAT1]],[3]!db[NB NOTA_C],0)+1)</f>
        <v>1757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315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>
        <f>IF(NOTA[[#This Row],[CONCAT1]]="","",MATCH(NOTA[[#This Row],[CONCAT1]],[3]!db[NB NOTA_C],0)+1)</f>
        <v>1562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316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Row],[CONCAT4]],[2]!RAW[CONCAT_H],0),FALSE))</f>
        <v/>
      </c>
      <c r="AQ175" s="145">
        <f>IF(NOTA[[#This Row],[CONCAT1]]="","",MATCH(NOTA[[#This Row],[CONCAT1]],[3]!db[NB NOTA_C],0)+1)</f>
        <v>1782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str">
        <f>IF(NOTA[[#This Row],[CONCAT1]]="","",MATCH(NOTA[[#This Row],[CONCAT1]],[3]!db[NB NOTA_C],0)+1)</f>
        <v/>
      </c>
    </row>
    <row r="177" spans="1:43" ht="20.10000000000000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370</v>
      </c>
      <c r="I177" s="16" t="s">
        <v>320</v>
      </c>
      <c r="J177" s="37">
        <v>45050</v>
      </c>
      <c r="K177" s="16"/>
      <c r="L177" s="16" t="s">
        <v>317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 t="e">
        <f>IF(NOTA[[#This Row],[CONCAT4]]="","",_xlfn.IFNA(MATCH(NOTA[[#This Row],[CONCAT4]],[2]!RAW[CONCAT_H],0),FALSE))</f>
        <v>#REF!</v>
      </c>
      <c r="AQ177" s="145">
        <f>IF(NOTA[[#This Row],[CONCAT1]]="","",MATCH(NOTA[[#This Row],[CONCAT1]],[3]!db[NB NOTA_C],0)+1)</f>
        <v>1663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318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>
        <f>IF(NOTA[[#This Row],[CONCAT1]]="","",MATCH(NOTA[[#This Row],[CONCAT1]],[3]!db[NB NOTA_C],0)+1)</f>
        <v>1549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str">
        <f>IF(NOTA[[#This Row],[CONCAT1]]="","",MATCH(NOTA[[#This Row],[CONCAT1]],[3]!db[NB NOTA_C],0)+1)</f>
        <v/>
      </c>
    </row>
    <row r="180" spans="1:43" ht="20.10000000000000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321</v>
      </c>
      <c r="G180" s="16" t="s">
        <v>112</v>
      </c>
      <c r="H180" s="20" t="s">
        <v>322</v>
      </c>
      <c r="I180" s="16"/>
      <c r="J180" s="37">
        <v>45052</v>
      </c>
      <c r="K180" s="16"/>
      <c r="L180" s="16" t="s">
        <v>1262</v>
      </c>
      <c r="M180" s="28">
        <v>5</v>
      </c>
      <c r="N180" s="16">
        <v>60</v>
      </c>
      <c r="O180" s="16" t="s">
        <v>142</v>
      </c>
      <c r="P180" s="35">
        <v>40000</v>
      </c>
      <c r="Q180" s="38"/>
      <c r="R180" s="28" t="s">
        <v>323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ETJUNTANAG37.2345052entercboardantiapikwalitas</v>
      </c>
      <c r="AP180" s="27" t="e">
        <f>IF(NOTA[[#This Row],[CONCAT4]]="","",_xlfn.IFNA(MATCH(NOTA[[#This Row],[CONCAT4]],[2]!RAW[CONCAT_H],0),FALSE))</f>
        <v>#REF!</v>
      </c>
      <c r="AQ180" s="145">
        <f>IF(NOTA[[#This Row],[CONCAT1]]="","",MATCH(NOTA[[#This Row],[CONCAT1]],[3]!db[NB NOTA_C],0)+1)</f>
        <v>931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1263</v>
      </c>
      <c r="M181" s="28">
        <v>3</v>
      </c>
      <c r="N181" s="16">
        <v>24</v>
      </c>
      <c r="O181" s="16" t="s">
        <v>142</v>
      </c>
      <c r="P181" s="35">
        <v>115000</v>
      </c>
      <c r="Q181" s="38"/>
      <c r="R181" s="28" t="s">
        <v>325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>
        <f>IF(NOTA[[#This Row],[CONCAT1]]="","",MATCH(NOTA[[#This Row],[CONCAT1]],[3]!db[NB NOTA_C],0)+1)</f>
        <v>929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1264</v>
      </c>
      <c r="M182" s="28">
        <v>1</v>
      </c>
      <c r="N182" s="16">
        <v>70</v>
      </c>
      <c r="O182" s="16" t="s">
        <v>142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>
        <f>IF(NOTA[[#This Row],[CONCAT1]]="","",MATCH(NOTA[[#This Row],[CONCAT1]],[3]!db[NB NOTA_C],0)+1)</f>
        <v>976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1265</v>
      </c>
      <c r="M183" s="28">
        <v>2</v>
      </c>
      <c r="N183" s="16">
        <v>960</v>
      </c>
      <c r="O183" s="16" t="s">
        <v>142</v>
      </c>
      <c r="P183" s="35">
        <v>7500</v>
      </c>
      <c r="Q183" s="38"/>
      <c r="R183" s="28" t="s">
        <v>331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enterbusurno4tbl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>
        <f>IF(NOTA[[#This Row],[CONCAT1]]="","",MATCH(NOTA[[#This Row],[CONCAT1]],[3]!db[NB NOTA_C],0)+1)</f>
        <v>928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326</v>
      </c>
      <c r="M184" s="28">
        <v>2</v>
      </c>
      <c r="N184" s="16">
        <v>20</v>
      </c>
      <c r="O184" s="16" t="s">
        <v>142</v>
      </c>
      <c r="P184" s="35">
        <v>85000</v>
      </c>
      <c r="Q184" s="38"/>
      <c r="R184" s="28" t="s">
        <v>332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>
        <f>IF(NOTA[[#This Row],[CONCAT1]]="","",MATCH(NOTA[[#This Row],[CONCAT1]],[3]!db[NB NOTA_C],0)+1)</f>
        <v>927</v>
      </c>
    </row>
    <row r="185" spans="1:43" ht="20.10000000000000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327</v>
      </c>
      <c r="M185" s="28">
        <v>2</v>
      </c>
      <c r="N185" s="16">
        <v>500</v>
      </c>
      <c r="O185" s="16" t="s">
        <v>156</v>
      </c>
      <c r="P185" s="35">
        <v>2500</v>
      </c>
      <c r="Q185" s="38"/>
      <c r="R185" s="28" t="s">
        <v>333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Row],[CONCAT4]],[2]!RAW[CONCAT_H],0),FALSE))</f>
        <v/>
      </c>
      <c r="AQ185" s="145">
        <f>IF(NOTA[[#This Row],[CONCAT1]]="","",MATCH(NOTA[[#This Row],[CONCAT1]],[3]!db[NB NOTA_C],0)+1)</f>
        <v>941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328</v>
      </c>
      <c r="M186" s="28">
        <v>2</v>
      </c>
      <c r="N186" s="16">
        <v>8000</v>
      </c>
      <c r="O186" s="16" t="s">
        <v>156</v>
      </c>
      <c r="P186" s="35">
        <v>600</v>
      </c>
      <c r="Q186" s="38"/>
      <c r="R186" s="28" t="s">
        <v>334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2141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329</v>
      </c>
      <c r="M187" s="28">
        <v>3</v>
      </c>
      <c r="N187" s="16">
        <v>360</v>
      </c>
      <c r="O187" s="16" t="s">
        <v>244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>
        <f>IF(NOTA[[#This Row],[CONCAT1]]="","",MATCH(NOTA[[#This Row],[CONCAT1]],[3]!db[NB NOTA_C],0)+1)</f>
        <v>934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330</v>
      </c>
      <c r="M188" s="28"/>
      <c r="N188" s="16">
        <v>30</v>
      </c>
      <c r="O188" s="16" t="s">
        <v>244</v>
      </c>
      <c r="P188" s="35">
        <v>0</v>
      </c>
      <c r="Q188" s="38"/>
      <c r="R188" s="28"/>
      <c r="S188" s="39"/>
      <c r="T188" s="39"/>
      <c r="U188" s="40"/>
      <c r="V188" s="26" t="s">
        <v>174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>
        <f>IF(NOTA[[#This Row],[CONCAT1]]="","",MATCH(NOTA[[#This Row],[CONCAT1]],[3]!db[NB NOTA_C],0)+1)</f>
        <v>935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 t="str">
        <f>IF(NOTA[[#This Row],[CONCAT1]]="","",MATCH(NOTA[[#This Row],[CONCAT1]],[3]!db[NB NOTA_C],0)+1)</f>
        <v/>
      </c>
    </row>
    <row r="190" spans="1:43" ht="20.10000000000000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321</v>
      </c>
      <c r="G190" s="16" t="s">
        <v>112</v>
      </c>
      <c r="H190" s="20" t="s">
        <v>335</v>
      </c>
      <c r="I190" s="16"/>
      <c r="J190" s="37">
        <v>45052</v>
      </c>
      <c r="K190" s="16"/>
      <c r="L190" s="16" t="s">
        <v>336</v>
      </c>
      <c r="M190" s="28">
        <v>2</v>
      </c>
      <c r="N190" s="16">
        <v>120</v>
      </c>
      <c r="O190" s="16" t="s">
        <v>142</v>
      </c>
      <c r="P190" s="35">
        <v>17500</v>
      </c>
      <c r="Q190" s="38"/>
      <c r="R190" s="28" t="s">
        <v>337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 t="e">
        <f>IF(NOTA[[#This Row],[CONCAT4]]="","",_xlfn.IFNA(MATCH(NOTA[[#This Row],[CONCAT4]],[2]!RAW[CONCAT_H],0),FALSE))</f>
        <v>#REF!</v>
      </c>
      <c r="AQ190" s="145">
        <f>IF(NOTA[[#This Row],[CONCAT1]]="","",MATCH(NOTA[[#This Row],[CONCAT1]],[3]!db[NB NOTA_C],0)+1)</f>
        <v>950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338</v>
      </c>
      <c r="M191" s="28">
        <v>2</v>
      </c>
      <c r="N191" s="16">
        <v>96</v>
      </c>
      <c r="O191" s="16" t="s">
        <v>142</v>
      </c>
      <c r="P191" s="35">
        <v>27500</v>
      </c>
      <c r="Q191" s="38"/>
      <c r="R191" s="28" t="s">
        <v>274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>
        <f>IF(NOTA[[#This Row],[CONCAT1]]="","",MATCH(NOTA[[#This Row],[CONCAT1]],[3]!db[NB NOTA_C],0)+1)</f>
        <v>948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339</v>
      </c>
      <c r="M192" s="28">
        <v>2</v>
      </c>
      <c r="N192" s="16">
        <v>120</v>
      </c>
      <c r="O192" s="16" t="s">
        <v>142</v>
      </c>
      <c r="P192" s="35">
        <v>27500</v>
      </c>
      <c r="Q192" s="38"/>
      <c r="R192" s="28" t="s">
        <v>337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>
        <f>IF(NOTA[[#This Row],[CONCAT1]]="","",MATCH(NOTA[[#This Row],[CONCAT1]],[3]!db[NB NOTA_C],0)+1)</f>
        <v>1833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340</v>
      </c>
      <c r="M193" s="28">
        <v>2</v>
      </c>
      <c r="N193" s="16">
        <v>48</v>
      </c>
      <c r="O193" s="16" t="s">
        <v>142</v>
      </c>
      <c r="P193" s="35">
        <v>67500</v>
      </c>
      <c r="Q193" s="38"/>
      <c r="R193" s="28" t="s">
        <v>267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1834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341</v>
      </c>
      <c r="M194" s="28">
        <v>2</v>
      </c>
      <c r="N194" s="16">
        <v>32</v>
      </c>
      <c r="O194" s="16" t="s">
        <v>142</v>
      </c>
      <c r="P194" s="35">
        <v>85000</v>
      </c>
      <c r="Q194" s="38"/>
      <c r="R194" s="28" t="s">
        <v>342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>
        <f>IF(NOTA[[#This Row],[CONCAT1]]="","",MATCH(NOTA[[#This Row],[CONCAT1]],[3]!db[NB NOTA_C],0)+1)</f>
        <v>1835</v>
      </c>
    </row>
    <row r="195" spans="1:43" ht="20.10000000000000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343</v>
      </c>
      <c r="M195" s="28">
        <v>2</v>
      </c>
      <c r="N195" s="16">
        <v>32</v>
      </c>
      <c r="O195" s="16" t="s">
        <v>142</v>
      </c>
      <c r="P195" s="35">
        <v>120000</v>
      </c>
      <c r="Q195" s="38"/>
      <c r="R195" s="28" t="s">
        <v>342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Row],[CONCAT4]],[2]!RAW[CONCAT_H],0),FALSE))</f>
        <v/>
      </c>
      <c r="AQ195" s="145">
        <f>IF(NOTA[[#This Row],[CONCAT1]]="","",MATCH(NOTA[[#This Row],[CONCAT1]],[3]!db[NB NOTA_C],0)+1)</f>
        <v>1836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344</v>
      </c>
      <c r="M196" s="28">
        <v>10</v>
      </c>
      <c r="N196" s="16">
        <v>1440</v>
      </c>
      <c r="O196" s="16" t="s">
        <v>156</v>
      </c>
      <c r="P196" s="35">
        <v>6000</v>
      </c>
      <c r="Q196" s="38"/>
      <c r="R196" s="28" t="s">
        <v>157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>
        <f>IF(NOTA[[#This Row],[CONCAT1]]="","",MATCH(NOTA[[#This Row],[CONCAT1]],[3]!db[NB NOTA_C],0)+1)</f>
        <v>3047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345</v>
      </c>
      <c r="M197" s="28">
        <v>1</v>
      </c>
      <c r="N197" s="16">
        <v>1000</v>
      </c>
      <c r="O197" s="16" t="s">
        <v>156</v>
      </c>
      <c r="P197" s="35">
        <v>1950</v>
      </c>
      <c r="Q197" s="38"/>
      <c r="R197" s="28" t="s">
        <v>346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>
        <f>IF(NOTA[[#This Row],[CONCAT1]]="","",MATCH(NOTA[[#This Row],[CONCAT1]],[3]!db[NB NOTA_C],0)+1)</f>
        <v>916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347</v>
      </c>
      <c r="M198" s="28">
        <v>1</v>
      </c>
      <c r="N198" s="16">
        <v>1500</v>
      </c>
      <c r="O198" s="16" t="s">
        <v>142</v>
      </c>
      <c r="P198" s="35">
        <v>5000</v>
      </c>
      <c r="Q198" s="38"/>
      <c r="R198" s="28" t="s">
        <v>348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>
        <f>IF(NOTA[[#This Row],[CONCAT1]]="","",MATCH(NOTA[[#This Row],[CONCAT1]],[3]!db[NB NOTA_C],0)+1)</f>
        <v>558</v>
      </c>
    </row>
    <row r="199" spans="1:43" ht="20.10000000000000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Row],[CONCAT4]],[2]!RAW[CONCAT_H],0),FALSE))</f>
        <v/>
      </c>
      <c r="AQ199" s="145" t="str">
        <f>IF(NOTA[[#This Row],[CONCAT1]]="","",MATCH(NOTA[[#This Row],[CONCAT1]],[3]!db[NB NOTA_C],0)+1)</f>
        <v/>
      </c>
    </row>
    <row r="200" spans="1:43" ht="20.10000000000000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321</v>
      </c>
      <c r="G200" s="16" t="s">
        <v>112</v>
      </c>
      <c r="H200" s="20" t="s">
        <v>349</v>
      </c>
      <c r="I200" s="16"/>
      <c r="J200" s="37">
        <v>45052</v>
      </c>
      <c r="K200" s="16"/>
      <c r="L200" s="16" t="s">
        <v>1266</v>
      </c>
      <c r="M200" s="28">
        <v>3</v>
      </c>
      <c r="N200" s="16">
        <v>900</v>
      </c>
      <c r="O200" s="16" t="s">
        <v>156</v>
      </c>
      <c r="P200" s="35">
        <v>9000</v>
      </c>
      <c r="Q200" s="38"/>
      <c r="R200" s="28" t="s">
        <v>351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sempoa13tiang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sempoa13tiang2700000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sempoa13tiang2700000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ETJUNTANAG41.2345052sempoa13tiang</v>
      </c>
      <c r="AP200" s="27" t="e">
        <f>IF(NOTA[[#This Row],[CONCAT4]]="","",_xlfn.IFNA(MATCH(NOTA[[#This Row],[CONCAT4]],[2]!RAW[CONCAT_H],0),FALSE))</f>
        <v>#REF!</v>
      </c>
      <c r="AQ200" s="145">
        <f>IF(NOTA[[#This Row],[CONCAT1]]="","",MATCH(NOTA[[#This Row],[CONCAT1]],[3]!db[NB NOTA_C],0)+1)</f>
        <v>2775</v>
      </c>
    </row>
    <row r="201" spans="1:43" ht="20.10000000000000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1267</v>
      </c>
      <c r="M201" s="28">
        <v>2</v>
      </c>
      <c r="N201" s="16">
        <v>600</v>
      </c>
      <c r="O201" s="16" t="s">
        <v>156</v>
      </c>
      <c r="P201" s="35">
        <v>9250</v>
      </c>
      <c r="Q201" s="38"/>
      <c r="R201" s="28" t="s">
        <v>351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sempoa17tiang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sempoa17tiang2775000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sempoa17tiang2775000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Row],[CONCAT4]],[2]!RAW[CONCAT_H],0),FALSE))</f>
        <v/>
      </c>
      <c r="AQ201" s="145">
        <f>IF(NOTA[[#This Row],[CONCAT1]]="","",MATCH(NOTA[[#This Row],[CONCAT1]],[3]!db[NB NOTA_C],0)+1)</f>
        <v>2776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352</v>
      </c>
      <c r="M202" s="28">
        <v>1</v>
      </c>
      <c r="N202" s="16">
        <v>100</v>
      </c>
      <c r="O202" s="16" t="s">
        <v>142</v>
      </c>
      <c r="P202" s="35">
        <v>20000</v>
      </c>
      <c r="Q202" s="38"/>
      <c r="R202" s="28" t="s">
        <v>353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>
        <f>IF(NOTA[[#This Row],[CONCAT1]]="","",MATCH(NOTA[[#This Row],[CONCAT1]],[3]!db[NB NOTA_C],0)+1)</f>
        <v>1828</v>
      </c>
    </row>
    <row r="203" spans="1:43" ht="20.10000000000000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Row],[CONCAT4]],[2]!RAW[CONCAT_H],0),FALSE))</f>
        <v/>
      </c>
      <c r="AQ203" s="145" t="str">
        <f>IF(NOTA[[#This Row],[CONCAT1]]="","",MATCH(NOTA[[#This Row],[CONCAT1]],[3]!db[NB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1211</v>
      </c>
      <c r="G204" s="16" t="s">
        <v>112</v>
      </c>
      <c r="H204" s="20" t="s">
        <v>354</v>
      </c>
      <c r="I204" s="16"/>
      <c r="J204" s="37">
        <v>45051</v>
      </c>
      <c r="K204" s="16"/>
      <c r="L204" s="16" t="s">
        <v>355</v>
      </c>
      <c r="M204" s="28">
        <v>30</v>
      </c>
      <c r="N204" s="16">
        <v>8640</v>
      </c>
      <c r="O204" s="16" t="s">
        <v>156</v>
      </c>
      <c r="P204" s="35">
        <v>12750</v>
      </c>
      <c r="Q204" s="38"/>
      <c r="R204" s="28" t="s">
        <v>356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SAPUTRO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OFFICEUNTANAG-0962 INV SOS45051crayonputardisneypanjangn</v>
      </c>
      <c r="AP204" s="27" t="e">
        <f>IF(NOTA[[#This Row],[CONCAT4]]="","",_xlfn.IFNA(MATCH(NOTA[[#This Row],[CONCAT4]],[2]!RAW[CONCAT_H],0),FALSE))</f>
        <v>#REF!</v>
      </c>
      <c r="AQ204" s="145">
        <f>IF(NOTA[[#This Row],[CONCAT1]]="","",MATCH(NOTA[[#This Row],[CONCAT1]],[3]!db[NB NOTA_C],0)+1)</f>
        <v>761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str">
        <f>IF(NOTA[[#This Row],[CONCAT1]]="","",MATCH(NOTA[[#This Row],[CONCAT1]],[3]!db[NB NOTA_C],0)+1)</f>
        <v/>
      </c>
    </row>
    <row r="206" spans="1:43" ht="20.10000000000000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241</v>
      </c>
      <c r="G206" s="16" t="s">
        <v>112</v>
      </c>
      <c r="H206" s="20" t="s">
        <v>357</v>
      </c>
      <c r="I206" s="16"/>
      <c r="J206" s="37">
        <v>45051</v>
      </c>
      <c r="K206" s="16"/>
      <c r="L206" s="16" t="s">
        <v>358</v>
      </c>
      <c r="M206" s="28">
        <v>2</v>
      </c>
      <c r="N206" s="16">
        <v>216</v>
      </c>
      <c r="O206" s="16" t="s">
        <v>123</v>
      </c>
      <c r="P206" s="35">
        <v>42500</v>
      </c>
      <c r="Q206" s="38"/>
      <c r="R206" s="28" t="s">
        <v>359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 t="e">
        <f>IF(NOTA[[#This Row],[CONCAT4]]="","",_xlfn.IFNA(MATCH(NOTA[[#This Row],[CONCAT4]],[2]!RAW[CONCAT_H],0),FALSE))</f>
        <v>#REF!</v>
      </c>
      <c r="AQ206" s="145">
        <f>IF(NOTA[[#This Row],[CONCAT1]]="","",MATCH(NOTA[[#This Row],[CONCAT1]],[3]!db[NB NOTA_C],0)+1)</f>
        <v>166</v>
      </c>
    </row>
    <row r="207" spans="1:43" ht="20.10000000000000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Row],[CONCAT4]],[2]!RAW[CONCAT_H],0),FALSE))</f>
        <v/>
      </c>
      <c r="AQ207" s="145" t="str">
        <f>IF(NOTA[[#This Row],[CONCAT1]]="","",MATCH(NOTA[[#This Row],[CONCAT1]],[3]!db[NB NOTA_C],0)+1)</f>
        <v/>
      </c>
    </row>
    <row r="208" spans="1:43" ht="20.10000000000000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122</v>
      </c>
      <c r="G208" s="16" t="s">
        <v>112</v>
      </c>
      <c r="H208" s="20" t="s">
        <v>121</v>
      </c>
      <c r="I208" s="21"/>
      <c r="J208" s="22">
        <v>45050</v>
      </c>
      <c r="K208" s="16"/>
      <c r="L208" s="16" t="s">
        <v>374</v>
      </c>
      <c r="M208" s="28">
        <v>21</v>
      </c>
      <c r="N208" s="16">
        <v>1050</v>
      </c>
      <c r="O208" s="16" t="s">
        <v>123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JALAN45050businessfilesikaac106putih</v>
      </c>
      <c r="AP208" s="27" t="e">
        <f>IF(NOTA[[#This Row],[CONCAT4]]="","",_xlfn.IFNA(MATCH(NOTA[[#This Row],[CONCAT4]],[2]!RAW[CONCAT_H],0),FALSE))</f>
        <v>#REF!</v>
      </c>
      <c r="AQ208" s="145">
        <f>IF(NOTA[[#This Row],[CONCAT1]]="","",MATCH(NOTA[[#This Row],[CONCAT1]],[3]!db[NB NOTA_C],0)+1)</f>
        <v>557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375</v>
      </c>
      <c r="M209" s="28">
        <v>3</v>
      </c>
      <c r="N209" s="16">
        <v>150</v>
      </c>
      <c r="O209" s="16" t="s">
        <v>123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>
        <f>IF(NOTA[[#This Row],[CONCAT1]]="","",MATCH(NOTA[[#This Row],[CONCAT1]],[3]!db[NB NOTA_C],0)+1)</f>
        <v>555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374</v>
      </c>
      <c r="M210" s="23">
        <v>2</v>
      </c>
      <c r="N210" s="21">
        <v>100</v>
      </c>
      <c r="O210" s="16" t="s">
        <v>123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>
        <f>IF(NOTA[[#This Row],[CONCAT1]]="","",MATCH(NOTA[[#This Row],[CONCAT1]],[3]!db[NB NOTA_C],0)+1)</f>
        <v>557</v>
      </c>
    </row>
    <row r="211" spans="1:43" ht="20.10000000000000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Row],[CONCAT4]],[2]!RAW[CONCAT_H],0),FALSE))</f>
        <v/>
      </c>
      <c r="AQ211" s="145" t="str">
        <f>IF(NOTA[[#This Row],[CONCAT1]]="","",MATCH(NOTA[[#This Row],[CONCAT1]],[3]!db[NB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122</v>
      </c>
      <c r="G212" s="16" t="s">
        <v>112</v>
      </c>
      <c r="H212" s="20" t="s">
        <v>121</v>
      </c>
      <c r="I212" s="21"/>
      <c r="J212" s="22">
        <v>45050</v>
      </c>
      <c r="K212" s="21"/>
      <c r="L212" s="16" t="s">
        <v>360</v>
      </c>
      <c r="M212" s="23">
        <v>23</v>
      </c>
      <c r="N212" s="21">
        <v>1380</v>
      </c>
      <c r="O212" s="16" t="s">
        <v>123</v>
      </c>
      <c r="P212" s="17"/>
      <c r="Q212" s="34"/>
      <c r="R212" s="28" t="s">
        <v>361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 t="e">
        <f>IF(NOTA[[#This Row],[CONCAT4]]="","",_xlfn.IFNA(MATCH(NOTA[[#This Row],[CONCAT4]],[2]!RAW[CONCAT_H],0),FALSE))</f>
        <v>#REF!</v>
      </c>
      <c r="AQ212" s="145" t="e">
        <f>IF(NOTA[[#This Row],[CONCAT1]]="","",MATCH(NOTA[[#This Row],[CONCAT1]],[3]!db[NB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362</v>
      </c>
      <c r="M213" s="23">
        <v>2</v>
      </c>
      <c r="N213" s="21">
        <v>1380</v>
      </c>
      <c r="O213" s="16" t="s">
        <v>123</v>
      </c>
      <c r="P213" s="17"/>
      <c r="Q213" s="34"/>
      <c r="R213" s="28" t="s">
        <v>361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e">
        <f>IF(NOTA[[#This Row],[CONCAT1]]="","",MATCH(NOTA[[#This Row],[CONCAT1]],[3]!db[NB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363</v>
      </c>
      <c r="M214" s="23">
        <v>5</v>
      </c>
      <c r="N214" s="21">
        <v>1380</v>
      </c>
      <c r="O214" s="16" t="s">
        <v>123</v>
      </c>
      <c r="P214" s="17"/>
      <c r="Q214" s="34"/>
      <c r="R214" s="28" t="s">
        <v>361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Row],[CONCAT4]],[2]!RAW[CONCAT_H],0),FALSE))</f>
        <v/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122</v>
      </c>
      <c r="G216" s="16" t="s">
        <v>112</v>
      </c>
      <c r="H216" s="20" t="s">
        <v>372</v>
      </c>
      <c r="I216" s="16"/>
      <c r="J216" s="37">
        <v>45050</v>
      </c>
      <c r="K216" s="16"/>
      <c r="L216" s="16" t="s">
        <v>373</v>
      </c>
      <c r="M216" s="28">
        <v>2</v>
      </c>
      <c r="N216" s="16">
        <v>100</v>
      </c>
      <c r="O216" s="16" t="s">
        <v>123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 t="e">
        <f>IF(NOTA[[#This Row],[CONCAT4]]="","",_xlfn.IFNA(MATCH(NOTA[[#This Row],[CONCAT4]],[2]!RAW[CONCAT_H],0),FALSE))</f>
        <v>#REF!</v>
      </c>
      <c r="AQ216" s="145">
        <f>IF(NOTA[[#This Row],[CONCAT1]]="","",MATCH(NOTA[[#This Row],[CONCAT1]],[3]!db[NB NOTA_C],0)+1)</f>
        <v>556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374</v>
      </c>
      <c r="M217" s="28">
        <v>21</v>
      </c>
      <c r="N217" s="16">
        <v>1050</v>
      </c>
      <c r="O217" s="16" t="s">
        <v>123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557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375</v>
      </c>
      <c r="M218" s="28">
        <v>3</v>
      </c>
      <c r="N218" s="16">
        <v>150</v>
      </c>
      <c r="O218" s="16" t="s">
        <v>123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>
        <f>IF(NOTA[[#This Row],[CONCAT1]]="","",MATCH(NOTA[[#This Row],[CONCAT1]],[3]!db[NB NOTA_C],0)+1)</f>
        <v>555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122</v>
      </c>
      <c r="G220" s="16" t="s">
        <v>112</v>
      </c>
      <c r="H220" s="20" t="s">
        <v>376</v>
      </c>
      <c r="I220" s="16"/>
      <c r="J220" s="37">
        <v>45050</v>
      </c>
      <c r="K220" s="16"/>
      <c r="L220" s="16" t="s">
        <v>1268</v>
      </c>
      <c r="M220" s="28">
        <v>23</v>
      </c>
      <c r="N220" s="16">
        <v>1380</v>
      </c>
      <c r="O220" s="16" t="s">
        <v>123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maplclearholdersikaac105putih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GRAFINDOUNTANAGA-23/05-013145050maplclearholdersikaac105putih</v>
      </c>
      <c r="AP220" s="27" t="e">
        <f>IF(NOTA[[#This Row],[CONCAT4]]="","",_xlfn.IFNA(MATCH(NOTA[[#This Row],[CONCAT4]],[2]!RAW[CONCAT_H],0),FALSE))</f>
        <v>#REF!</v>
      </c>
      <c r="AQ220" s="145">
        <f>IF(NOTA[[#This Row],[CONCAT1]]="","",MATCH(NOTA[[#This Row],[CONCAT1]],[3]!db[NB NOTA_C],0)+1)</f>
        <v>2006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1269</v>
      </c>
      <c r="M221" s="28">
        <v>5</v>
      </c>
      <c r="N221" s="16">
        <v>300</v>
      </c>
      <c r="O221" s="16" t="s">
        <v>123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maplclearholdersikaac105merah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>
        <f>IF(NOTA[[#This Row],[CONCAT1]]="","",MATCH(NOTA[[#This Row],[CONCAT1]],[3]!db[NB NOTA_C],0)+1)</f>
        <v>2014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1270</v>
      </c>
      <c r="M222" s="28">
        <v>2</v>
      </c>
      <c r="N222" s="16">
        <v>120</v>
      </c>
      <c r="O222" s="16" t="s">
        <v>123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maplclearholdersikaac105biru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>
        <f>IF(NOTA[[#This Row],[CONCAT1]]="","",MATCH(NOTA[[#This Row],[CONCAT1]],[3]!db[NB NOTA_C],0)+1)</f>
        <v>2008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163</v>
      </c>
      <c r="G224" s="16" t="s">
        <v>112</v>
      </c>
      <c r="H224" s="20" t="s">
        <v>377</v>
      </c>
      <c r="I224" s="21"/>
      <c r="J224" s="22">
        <v>45054</v>
      </c>
      <c r="K224" s="21"/>
      <c r="L224" s="16" t="s">
        <v>378</v>
      </c>
      <c r="M224" s="23">
        <v>10</v>
      </c>
      <c r="N224" s="21">
        <v>960</v>
      </c>
      <c r="O224" s="16" t="s">
        <v>123</v>
      </c>
      <c r="P224" s="17">
        <v>31500</v>
      </c>
      <c r="Q224" s="34"/>
      <c r="R224" s="28" t="s">
        <v>170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 t="e">
        <f>IF(NOTA[[#This Row],[CONCAT4]]="","",_xlfn.IFNA(MATCH(NOTA[[#This Row],[CONCAT4]],[2]!RAW[CONCAT_H],0),FALSE))</f>
        <v>#REF!</v>
      </c>
      <c r="AQ224" s="145">
        <f>IF(NOTA[[#This Row],[CONCAT1]]="","",MATCH(NOTA[[#This Row],[CONCAT1]],[3]!db[NB NOTA_C],0)+1)</f>
        <v>1089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379</v>
      </c>
      <c r="M225" s="23">
        <v>3</v>
      </c>
      <c r="N225" s="21">
        <v>432</v>
      </c>
      <c r="O225" s="16" t="s">
        <v>123</v>
      </c>
      <c r="P225" s="17">
        <v>21000</v>
      </c>
      <c r="Q225" s="34"/>
      <c r="R225" s="28" t="s">
        <v>166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1219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380</v>
      </c>
      <c r="M226" s="23">
        <v>2</v>
      </c>
      <c r="N226" s="21">
        <v>192</v>
      </c>
      <c r="O226" s="16" t="s">
        <v>123</v>
      </c>
      <c r="P226" s="17">
        <v>37500</v>
      </c>
      <c r="Q226" s="34"/>
      <c r="R226" s="28" t="s">
        <v>170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1106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381</v>
      </c>
      <c r="M227" s="23">
        <v>5</v>
      </c>
      <c r="N227" s="21">
        <v>1800</v>
      </c>
      <c r="O227" s="16" t="s">
        <v>123</v>
      </c>
      <c r="P227" s="17">
        <v>8100</v>
      </c>
      <c r="Q227" s="34"/>
      <c r="R227" s="28" t="s">
        <v>382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383</v>
      </c>
      <c r="M228" s="23">
        <v>1</v>
      </c>
      <c r="N228" s="21">
        <v>360</v>
      </c>
      <c r="O228" s="16" t="s">
        <v>123</v>
      </c>
      <c r="P228" s="17">
        <v>7700</v>
      </c>
      <c r="Q228" s="34"/>
      <c r="R228" s="28" t="s">
        <v>382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2564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384</v>
      </c>
      <c r="M229" s="23">
        <v>1</v>
      </c>
      <c r="N229" s="21">
        <v>360</v>
      </c>
      <c r="O229" s="16" t="s">
        <v>123</v>
      </c>
      <c r="P229" s="17">
        <v>7700</v>
      </c>
      <c r="Q229" s="34"/>
      <c r="R229" s="28" t="s">
        <v>382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2568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385</v>
      </c>
      <c r="M230" s="23">
        <v>1</v>
      </c>
      <c r="N230" s="21">
        <v>360</v>
      </c>
      <c r="O230" s="16" t="s">
        <v>123</v>
      </c>
      <c r="P230" s="17">
        <v>7700</v>
      </c>
      <c r="Q230" s="34"/>
      <c r="R230" s="28" t="s">
        <v>382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2567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386</v>
      </c>
      <c r="M231" s="23">
        <v>1</v>
      </c>
      <c r="N231" s="21">
        <v>360</v>
      </c>
      <c r="O231" s="16" t="s">
        <v>123</v>
      </c>
      <c r="P231" s="17">
        <v>7700</v>
      </c>
      <c r="Q231" s="34"/>
      <c r="R231" s="28" t="s">
        <v>382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2594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387</v>
      </c>
      <c r="M232" s="23">
        <v>1</v>
      </c>
      <c r="N232" s="21">
        <v>360</v>
      </c>
      <c r="O232" s="16" t="s">
        <v>123</v>
      </c>
      <c r="P232" s="17">
        <v>7700</v>
      </c>
      <c r="Q232" s="34"/>
      <c r="R232" s="28" t="s">
        <v>382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2589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388</v>
      </c>
      <c r="M233" s="23">
        <v>1</v>
      </c>
      <c r="N233" s="21">
        <v>360</v>
      </c>
      <c r="O233" s="16" t="s">
        <v>123</v>
      </c>
      <c r="P233" s="17">
        <v>7700</v>
      </c>
      <c r="Q233" s="34"/>
      <c r="R233" s="28" t="s">
        <v>382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2593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389</v>
      </c>
      <c r="M234" s="23">
        <v>1</v>
      </c>
      <c r="N234" s="21">
        <v>360</v>
      </c>
      <c r="O234" s="16" t="s">
        <v>123</v>
      </c>
      <c r="P234" s="17">
        <v>7700</v>
      </c>
      <c r="Q234" s="34"/>
      <c r="R234" s="28" t="s">
        <v>382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2577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149</v>
      </c>
      <c r="G236" s="16" t="s">
        <v>112</v>
      </c>
      <c r="H236" s="20" t="s">
        <v>390</v>
      </c>
      <c r="I236" s="21"/>
      <c r="J236" s="22">
        <v>45056</v>
      </c>
      <c r="K236" s="21"/>
      <c r="L236" s="16" t="s">
        <v>152</v>
      </c>
      <c r="M236" s="23"/>
      <c r="N236" s="21">
        <v>10</v>
      </c>
      <c r="O236" s="16" t="s">
        <v>123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 t="e">
        <f>IF(NOTA[[#This Row],[CONCAT4]]="","",_xlfn.IFNA(MATCH(NOTA[[#This Row],[CONCAT4]],[2]!RAW[CONCAT_H],0),FALSE))</f>
        <v>#REF!</v>
      </c>
      <c r="AQ236" s="145">
        <f>IF(NOTA[[#This Row],[CONCAT1]]="","",MATCH(NOTA[[#This Row],[CONCAT1]],[3]!db[NB NOTA_C],0)+1)</f>
        <v>1913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391</v>
      </c>
      <c r="J238" s="22">
        <v>45051</v>
      </c>
      <c r="K238" s="22"/>
      <c r="L238" s="16" t="s">
        <v>449</v>
      </c>
      <c r="M238" s="23">
        <v>2</v>
      </c>
      <c r="N238" s="21">
        <v>288</v>
      </c>
      <c r="O238" s="16" t="s">
        <v>156</v>
      </c>
      <c r="P238" s="17"/>
      <c r="Q238" s="34"/>
      <c r="R238" s="28" t="s">
        <v>157</v>
      </c>
      <c r="S238" s="24"/>
      <c r="T238" s="24"/>
      <c r="U238" s="25"/>
      <c r="V238" s="26" t="s">
        <v>121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SBSUNTANAVE003/05/202345051pcmlpy66118x23puad</v>
      </c>
      <c r="AP238" s="27" t="e">
        <f>IF(NOTA[[#This Row],[CONCAT4]]="","",_xlfn.IFNA(MATCH(NOTA[[#This Row],[CONCAT4]],[2]!RAW[CONCAT_H],0),FALSE))</f>
        <v>#REF!</v>
      </c>
      <c r="AQ238" s="145">
        <f>IF(NOTA[[#This Row],[CONCAT1]]="","",MATCH(NOTA[[#This Row],[CONCAT1]],[3]!db[NB NOTA_C],0)+1)</f>
        <v>2403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450</v>
      </c>
      <c r="M239" s="23">
        <v>2</v>
      </c>
      <c r="N239" s="21">
        <v>288</v>
      </c>
      <c r="O239" s="16" t="s">
        <v>156</v>
      </c>
      <c r="P239" s="17"/>
      <c r="Q239" s="34"/>
      <c r="R239" s="28" t="s">
        <v>157</v>
      </c>
      <c r="S239" s="24"/>
      <c r="T239" s="24"/>
      <c r="U239" s="25"/>
      <c r="V239" s="26" t="s">
        <v>121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>
        <f>IF(NOTA[[#This Row],[CONCAT1]]="","",MATCH(NOTA[[#This Row],[CONCAT1]],[3]!db[NB NOTA_C],0)+1)</f>
        <v>2404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451</v>
      </c>
      <c r="M240" s="23">
        <v>2</v>
      </c>
      <c r="N240" s="21">
        <v>384</v>
      </c>
      <c r="O240" s="16" t="s">
        <v>156</v>
      </c>
      <c r="P240" s="17"/>
      <c r="Q240" s="34"/>
      <c r="R240" s="28" t="s">
        <v>401</v>
      </c>
      <c r="S240" s="24"/>
      <c r="T240" s="24"/>
      <c r="U240" s="142"/>
      <c r="V240" s="26" t="s">
        <v>121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>
        <f>IF(NOTA[[#This Row],[CONCAT1]]="","",MATCH(NOTA[[#This Row],[CONCAT1]],[3]!db[NB NOTA_C],0)+1)</f>
        <v>2405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1271</v>
      </c>
      <c r="M241" s="23">
        <v>2</v>
      </c>
      <c r="N241" s="21">
        <v>384</v>
      </c>
      <c r="O241" s="16" t="s">
        <v>156</v>
      </c>
      <c r="P241" s="17"/>
      <c r="Q241" s="34"/>
      <c r="R241" s="28" t="s">
        <v>401</v>
      </c>
      <c r="S241" s="24"/>
      <c r="T241" s="24"/>
      <c r="U241" s="25"/>
      <c r="V241" s="26" t="s">
        <v>121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>
        <f>IF(NOTA[[#This Row],[CONCAT1]]="","",MATCH(NOTA[[#This Row],[CONCAT1]],[3]!db[NB NOTA_C],0)+1)</f>
        <v>2406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392</v>
      </c>
      <c r="M242" s="23">
        <v>2</v>
      </c>
      <c r="N242" s="21">
        <v>240</v>
      </c>
      <c r="O242" s="16" t="s">
        <v>156</v>
      </c>
      <c r="P242" s="17"/>
      <c r="Q242" s="34"/>
      <c r="R242" s="28" t="s">
        <v>402</v>
      </c>
      <c r="S242" s="24"/>
      <c r="T242" s="24"/>
      <c r="U242" s="25"/>
      <c r="V242" s="26" t="s">
        <v>121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393</v>
      </c>
      <c r="M243" s="23">
        <v>2</v>
      </c>
      <c r="N243" s="21">
        <v>336</v>
      </c>
      <c r="O243" s="16" t="s">
        <v>156</v>
      </c>
      <c r="P243" s="17"/>
      <c r="Q243" s="34"/>
      <c r="R243" s="28" t="s">
        <v>403</v>
      </c>
      <c r="S243" s="24"/>
      <c r="T243" s="24"/>
      <c r="U243" s="25"/>
      <c r="V243" s="26" t="s">
        <v>121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394</v>
      </c>
      <c r="M244" s="23">
        <v>2</v>
      </c>
      <c r="N244" s="21">
        <v>288</v>
      </c>
      <c r="O244" s="16" t="s">
        <v>156</v>
      </c>
      <c r="P244" s="17"/>
      <c r="Q244" s="34"/>
      <c r="R244" s="28" t="s">
        <v>157</v>
      </c>
      <c r="S244" s="24"/>
      <c r="T244" s="24"/>
      <c r="U244" s="25"/>
      <c r="V244" s="26" t="s">
        <v>121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395</v>
      </c>
      <c r="M245" s="23">
        <v>2</v>
      </c>
      <c r="N245" s="21">
        <v>288</v>
      </c>
      <c r="O245" s="16" t="s">
        <v>156</v>
      </c>
      <c r="P245" s="17"/>
      <c r="Q245" s="34"/>
      <c r="R245" s="28" t="s">
        <v>157</v>
      </c>
      <c r="S245" s="24"/>
      <c r="T245" s="24"/>
      <c r="U245" s="25"/>
      <c r="V245" s="26" t="s">
        <v>121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396</v>
      </c>
      <c r="M246" s="23">
        <v>2</v>
      </c>
      <c r="N246" s="21">
        <v>288</v>
      </c>
      <c r="O246" s="16" t="s">
        <v>156</v>
      </c>
      <c r="P246" s="17"/>
      <c r="Q246" s="34"/>
      <c r="R246" s="28" t="s">
        <v>157</v>
      </c>
      <c r="S246" s="24"/>
      <c r="T246" s="24"/>
      <c r="U246" s="25"/>
      <c r="V246" s="26" t="s">
        <v>121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397</v>
      </c>
      <c r="M247" s="23">
        <v>2</v>
      </c>
      <c r="N247" s="21">
        <v>288</v>
      </c>
      <c r="O247" s="16" t="s">
        <v>156</v>
      </c>
      <c r="P247" s="17"/>
      <c r="Q247" s="34"/>
      <c r="R247" s="28" t="s">
        <v>157</v>
      </c>
      <c r="S247" s="24"/>
      <c r="T247" s="24"/>
      <c r="U247" s="25"/>
      <c r="V247" s="26" t="s">
        <v>121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398</v>
      </c>
      <c r="M248" s="23">
        <v>2</v>
      </c>
      <c r="N248" s="16">
        <v>384</v>
      </c>
      <c r="O248" s="16" t="s">
        <v>156</v>
      </c>
      <c r="P248" s="17"/>
      <c r="Q248" s="34"/>
      <c r="R248" s="28" t="s">
        <v>401</v>
      </c>
      <c r="S248" s="24"/>
      <c r="T248" s="24"/>
      <c r="U248" s="25"/>
      <c r="V248" s="26" t="s">
        <v>121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399</v>
      </c>
      <c r="M249" s="23">
        <v>2</v>
      </c>
      <c r="N249" s="21">
        <v>240</v>
      </c>
      <c r="O249" s="16" t="s">
        <v>156</v>
      </c>
      <c r="P249" s="17"/>
      <c r="Q249" s="34"/>
      <c r="R249" s="28" t="s">
        <v>402</v>
      </c>
      <c r="S249" s="24"/>
      <c r="T249" s="24"/>
      <c r="U249" s="25"/>
      <c r="V249" s="26" t="s">
        <v>121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400</v>
      </c>
      <c r="M250" s="23">
        <v>2</v>
      </c>
      <c r="N250" s="21">
        <v>288</v>
      </c>
      <c r="O250" s="16" t="s">
        <v>156</v>
      </c>
      <c r="P250" s="17"/>
      <c r="Q250" s="151"/>
      <c r="R250" s="28" t="s">
        <v>157</v>
      </c>
      <c r="S250" s="24"/>
      <c r="T250" s="24"/>
      <c r="U250" s="25"/>
      <c r="V250" s="26" t="s">
        <v>121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448</v>
      </c>
      <c r="I252" s="21"/>
      <c r="J252" s="22">
        <v>45052</v>
      </c>
      <c r="K252" s="21"/>
      <c r="L252" s="16" t="s">
        <v>439</v>
      </c>
      <c r="M252" s="23">
        <v>2</v>
      </c>
      <c r="N252" s="21">
        <v>240</v>
      </c>
      <c r="O252" s="16" t="s">
        <v>156</v>
      </c>
      <c r="P252" s="17">
        <v>15250</v>
      </c>
      <c r="Q252" s="34"/>
      <c r="R252" s="28" t="s">
        <v>402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 t="e">
        <f>IF(NOTA[[#This Row],[CONCAT4]]="","",_xlfn.IFNA(MATCH(NOTA[[#This Row],[CONCAT4]],[2]!RAW[CONCAT_H],0),FALSE))</f>
        <v>#REF!</v>
      </c>
      <c r="AQ252" s="145">
        <f>IF(NOTA[[#This Row],[CONCAT1]]="","",MATCH(NOTA[[#This Row],[CONCAT1]],[3]!db[NB NOTA_C],0)+1)</f>
        <v>2381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440</v>
      </c>
      <c r="M253" s="23">
        <v>2</v>
      </c>
      <c r="N253" s="21">
        <v>384</v>
      </c>
      <c r="O253" s="16" t="s">
        <v>156</v>
      </c>
      <c r="P253" s="17">
        <v>9200</v>
      </c>
      <c r="Q253" s="34"/>
      <c r="R253" s="28" t="s">
        <v>401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>
        <f>IF(NOTA[[#This Row],[CONCAT1]]="","",MATCH(NOTA[[#This Row],[CONCAT1]],[3]!db[NB NOTA_C],0)+1)</f>
        <v>2382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441</v>
      </c>
      <c r="M254" s="23">
        <v>2</v>
      </c>
      <c r="N254" s="21">
        <v>288</v>
      </c>
      <c r="O254" s="16" t="s">
        <v>156</v>
      </c>
      <c r="P254" s="17">
        <v>11600</v>
      </c>
      <c r="Q254" s="34"/>
      <c r="R254" s="28" t="s">
        <v>157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Row],[CONCAT4]],[2]!RAW[CONCAT_H],0),FALSE))</f>
        <v/>
      </c>
      <c r="AQ254" s="145">
        <f>IF(NOTA[[#This Row],[CONCAT1]]="","",MATCH(NOTA[[#This Row],[CONCAT1]],[3]!db[NB NOTA_C],0)+1)</f>
        <v>2383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442</v>
      </c>
      <c r="M255" s="23">
        <v>2</v>
      </c>
      <c r="N255" s="21">
        <v>336</v>
      </c>
      <c r="O255" s="16" t="s">
        <v>156</v>
      </c>
      <c r="P255" s="17">
        <v>11850</v>
      </c>
      <c r="Q255" s="34"/>
      <c r="R255" s="28" t="s">
        <v>403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>
        <f>IF(NOTA[[#This Row],[CONCAT1]]="","",MATCH(NOTA[[#This Row],[CONCAT1]],[3]!db[NB NOTA_C],0)+1)</f>
        <v>2386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443</v>
      </c>
      <c r="M256" s="23">
        <v>2</v>
      </c>
      <c r="N256" s="21">
        <v>288</v>
      </c>
      <c r="O256" s="16" t="s">
        <v>156</v>
      </c>
      <c r="P256" s="17">
        <v>11600</v>
      </c>
      <c r="Q256" s="34"/>
      <c r="R256" s="28" t="s">
        <v>157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 t="e">
        <f>IF(NOTA[[#This Row],[CONCAT1]]="","",MATCH(NOTA[[#This Row],[CONCAT1]],[3]!db[NB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444</v>
      </c>
      <c r="M257" s="23">
        <v>2</v>
      </c>
      <c r="N257" s="21">
        <v>288</v>
      </c>
      <c r="O257" s="16" t="s">
        <v>156</v>
      </c>
      <c r="P257" s="17">
        <v>11600</v>
      </c>
      <c r="Q257" s="34"/>
      <c r="R257" s="28" t="s">
        <v>157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>
        <f>IF(NOTA[[#This Row],[CONCAT1]]="","",MATCH(NOTA[[#This Row],[CONCAT1]],[3]!db[NB NOTA_C],0)+1)</f>
        <v>2392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445</v>
      </c>
      <c r="M258" s="171">
        <v>2</v>
      </c>
      <c r="N258" s="172">
        <v>288</v>
      </c>
      <c r="O258" s="168" t="s">
        <v>156</v>
      </c>
      <c r="P258" s="173">
        <v>11600</v>
      </c>
      <c r="Q258" s="174"/>
      <c r="R258" s="171" t="s">
        <v>157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>
        <f>IF(NOTA[[#This Row],[CONCAT1]]="","",MATCH(NOTA[[#This Row],[CONCAT1]],[3]!db[NB NOTA_C],0)+1)</f>
        <v>2393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446</v>
      </c>
      <c r="M259" s="23">
        <v>2</v>
      </c>
      <c r="N259" s="21">
        <v>288</v>
      </c>
      <c r="O259" s="16" t="s">
        <v>156</v>
      </c>
      <c r="P259" s="17">
        <v>11850</v>
      </c>
      <c r="Q259" s="34"/>
      <c r="R259" s="28" t="s">
        <v>157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Row],[CONCAT4]],[2]!RAW[CONCAT_H],0),FALSE))</f>
        <v/>
      </c>
      <c r="AQ259" s="145">
        <f>IF(NOTA[[#This Row],[CONCAT1]]="","",MATCH(NOTA[[#This Row],[CONCAT1]],[3]!db[NB NOTA_C],0)+1)</f>
        <v>2398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 t="str">
        <f>IF(NOTA[[#This Row],[CONCAT1]]="","",MATCH(NOTA[[#This Row],[CONCAT1]],[3]!db[NB NOTA_C],0)+1)</f>
        <v/>
      </c>
    </row>
    <row r="261" spans="1:43" ht="20.10000000000000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447</v>
      </c>
      <c r="I261" s="21"/>
      <c r="J261" s="22">
        <v>45082</v>
      </c>
      <c r="K261" s="21"/>
      <c r="L261" s="16" t="s">
        <v>449</v>
      </c>
      <c r="M261" s="23">
        <v>2</v>
      </c>
      <c r="N261" s="21">
        <v>288</v>
      </c>
      <c r="O261" s="16" t="s">
        <v>156</v>
      </c>
      <c r="P261" s="17">
        <v>10500</v>
      </c>
      <c r="Q261" s="34"/>
      <c r="R261" s="28" t="s">
        <v>157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 t="e">
        <f>IF(NOTA[[#This Row],[CONCAT4]]="","",_xlfn.IFNA(MATCH(NOTA[[#This Row],[CONCAT4]],[2]!RAW[CONCAT_H],0),FALSE))</f>
        <v>#REF!</v>
      </c>
      <c r="AQ261" s="145">
        <f>IF(NOTA[[#This Row],[CONCAT1]]="","",MATCH(NOTA[[#This Row],[CONCAT1]],[3]!db[NB NOTA_C],0)+1)</f>
        <v>2403</v>
      </c>
    </row>
    <row r="262" spans="1:43" ht="20.10000000000000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450</v>
      </c>
      <c r="M262" s="23">
        <v>2</v>
      </c>
      <c r="N262" s="21">
        <v>288</v>
      </c>
      <c r="O262" s="16" t="s">
        <v>156</v>
      </c>
      <c r="P262" s="17">
        <v>11600</v>
      </c>
      <c r="Q262" s="34"/>
      <c r="R262" s="28" t="s">
        <v>157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Row],[CONCAT4]],[2]!RAW[CONCAT_H],0),FALSE))</f>
        <v/>
      </c>
      <c r="AQ262" s="145">
        <f>IF(NOTA[[#This Row],[CONCAT1]]="","",MATCH(NOTA[[#This Row],[CONCAT1]],[3]!db[NB NOTA_C],0)+1)</f>
        <v>2404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451</v>
      </c>
      <c r="M263" s="23">
        <v>2</v>
      </c>
      <c r="N263" s="21">
        <v>384</v>
      </c>
      <c r="O263" s="16" t="s">
        <v>156</v>
      </c>
      <c r="P263" s="17">
        <v>9200</v>
      </c>
      <c r="Q263" s="34"/>
      <c r="R263" s="28" t="s">
        <v>401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>
        <f>IF(NOTA[[#This Row],[CONCAT1]]="","",MATCH(NOTA[[#This Row],[CONCAT1]],[3]!db[NB NOTA_C],0)+1)</f>
        <v>2405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452</v>
      </c>
      <c r="M264" s="23">
        <v>2</v>
      </c>
      <c r="N264" s="21">
        <v>384</v>
      </c>
      <c r="O264" s="16" t="s">
        <v>156</v>
      </c>
      <c r="P264" s="17">
        <v>10500</v>
      </c>
      <c r="Q264" s="34"/>
      <c r="R264" s="28" t="s">
        <v>401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 t="e">
        <f>IF(NOTA[[#This Row],[CONCAT1]]="","",MATCH(NOTA[[#This Row],[CONCAT1]],[3]!db[NB NOTA_C],0)+1)</f>
        <v>#N/A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453</v>
      </c>
      <c r="M265" s="23">
        <v>2</v>
      </c>
      <c r="N265" s="21">
        <v>240</v>
      </c>
      <c r="O265" s="16" t="s">
        <v>156</v>
      </c>
      <c r="P265" s="17">
        <v>14200</v>
      </c>
      <c r="Q265" s="34"/>
      <c r="R265" s="28" t="s">
        <v>402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2410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414</v>
      </c>
      <c r="I267" s="21" t="s">
        <v>415</v>
      </c>
      <c r="J267" s="37">
        <v>45052</v>
      </c>
      <c r="K267" s="21"/>
      <c r="L267" s="16" t="s">
        <v>417</v>
      </c>
      <c r="M267" s="23">
        <v>10</v>
      </c>
      <c r="N267" s="21"/>
      <c r="O267" s="16"/>
      <c r="P267" s="17"/>
      <c r="Q267" s="38">
        <v>3600000</v>
      </c>
      <c r="R267" s="28" t="s">
        <v>424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 t="e">
        <f>IF(NOTA[[#This Row],[CONCAT4]]="","",_xlfn.IFNA(MATCH(NOTA[[#This Row],[CONCAT4]],[2]!RAW[CONCAT_H],0),FALSE))</f>
        <v>#REF!</v>
      </c>
      <c r="AQ267" s="145">
        <f>IF(NOTA[[#This Row],[CONCAT1]]="","",MATCH(NOTA[[#This Row],[CONCAT1]],[3]!db[NB NOTA_C],0)+1)</f>
        <v>1610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416</v>
      </c>
      <c r="M268" s="23">
        <v>3</v>
      </c>
      <c r="N268" s="21"/>
      <c r="O268" s="16"/>
      <c r="P268" s="17"/>
      <c r="Q268" s="34">
        <v>3528000</v>
      </c>
      <c r="R268" s="28" t="s">
        <v>425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>
        <f>IF(NOTA[[#This Row],[CONCAT1]]="","",MATCH(NOTA[[#This Row],[CONCAT1]],[3]!db[NB NOTA_C],0)+1)</f>
        <v>1611</v>
      </c>
    </row>
    <row r="269" spans="1:43" ht="20.10000000000000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Row],[CONCAT4]],[2]!RAW[CONCAT_H],0),FALSE))</f>
        <v/>
      </c>
      <c r="AQ269" s="145" t="str">
        <f>IF(NOTA[[#This Row],[CONCAT1]]="","",MATCH(NOTA[[#This Row],[CONCAT1]],[3]!db[NB NOTA_C],0)+1)</f>
        <v/>
      </c>
    </row>
    <row r="270" spans="1:43" ht="20.10000000000000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418</v>
      </c>
      <c r="I270" s="16" t="s">
        <v>419</v>
      </c>
      <c r="J270" s="22">
        <v>45052</v>
      </c>
      <c r="K270" s="21"/>
      <c r="L270" s="16" t="s">
        <v>420</v>
      </c>
      <c r="M270" s="23">
        <v>1</v>
      </c>
      <c r="N270" s="21"/>
      <c r="O270" s="16"/>
      <c r="P270" s="17"/>
      <c r="Q270" s="34">
        <v>2592000</v>
      </c>
      <c r="R270" s="28" t="s">
        <v>147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 t="e">
        <f>IF(NOTA[[#This Row],[CONCAT4]]="","",_xlfn.IFNA(MATCH(NOTA[[#This Row],[CONCAT4]],[2]!RAW[CONCAT_H],0),FALSE))</f>
        <v>#REF!</v>
      </c>
      <c r="AQ270" s="145">
        <f>IF(NOTA[[#This Row],[CONCAT1]]="","",MATCH(NOTA[[#This Row],[CONCAT1]],[3]!db[NB NOTA_C],0)+1)</f>
        <v>1578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421</v>
      </c>
      <c r="M271" s="23">
        <v>4</v>
      </c>
      <c r="N271" s="21"/>
      <c r="O271" s="16"/>
      <c r="P271" s="17"/>
      <c r="Q271" s="34">
        <v>1695600</v>
      </c>
      <c r="R271" s="28" t="s">
        <v>144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>
        <f>IF(NOTA[[#This Row],[CONCAT1]]="","",MATCH(NOTA[[#This Row],[CONCAT1]],[3]!db[NB NOTA_C],0)+1)</f>
        <v>1561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422</v>
      </c>
      <c r="M272" s="23">
        <v>2</v>
      </c>
      <c r="N272" s="21"/>
      <c r="O272" s="16"/>
      <c r="P272" s="17"/>
      <c r="Q272" s="38">
        <v>1710000</v>
      </c>
      <c r="R272" s="28" t="s">
        <v>426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>
        <f>IF(NOTA[[#This Row],[CONCAT1]]="","",MATCH(NOTA[[#This Row],[CONCAT1]],[3]!db[NB NOTA_C],0)+1)</f>
        <v>1596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423</v>
      </c>
      <c r="M273" s="23">
        <v>5</v>
      </c>
      <c r="N273" s="21"/>
      <c r="O273" s="16"/>
      <c r="P273" s="17"/>
      <c r="Q273" s="34">
        <v>2952000</v>
      </c>
      <c r="R273" s="28" t="s">
        <v>224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>
        <f>IF(NOTA[[#This Row],[CONCAT1]]="","",MATCH(NOTA[[#This Row],[CONCAT1]],[3]!db[NB NOTA_C],0)+1)</f>
        <v>1601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434</v>
      </c>
      <c r="G275" s="16" t="s">
        <v>112</v>
      </c>
      <c r="H275" s="20" t="s">
        <v>435</v>
      </c>
      <c r="I275" s="21"/>
      <c r="J275" s="22">
        <v>45057</v>
      </c>
      <c r="K275" s="21"/>
      <c r="L275" s="16" t="s">
        <v>436</v>
      </c>
      <c r="M275" s="23"/>
      <c r="N275" s="21">
        <v>7</v>
      </c>
      <c r="O275" s="16" t="s">
        <v>142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 t="e">
        <f>IF(NOTA[[#This Row],[CONCAT4]]="","",_xlfn.IFNA(MATCH(NOTA[[#This Row],[CONCAT4]],[2]!RAW[CONCAT_H],0),FALSE))</f>
        <v>#REF!</v>
      </c>
      <c r="AQ275" s="145">
        <f>IF(NOTA[[#This Row],[CONCAT1]]="","",MATCH(NOTA[[#This Row],[CONCAT1]],[3]!db[NB NOTA_C],0)+1)</f>
        <v>504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437</v>
      </c>
      <c r="M276" s="23"/>
      <c r="N276" s="21">
        <v>100</v>
      </c>
      <c r="O276" s="16" t="s">
        <v>156</v>
      </c>
      <c r="P276" s="17">
        <v>12800</v>
      </c>
      <c r="Q276" s="34"/>
      <c r="R276" s="28"/>
      <c r="S276" s="24"/>
      <c r="T276" s="24"/>
      <c r="U276" s="25"/>
      <c r="V276" s="26" t="s">
        <v>438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54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153</v>
      </c>
      <c r="G278" s="16" t="s">
        <v>112</v>
      </c>
      <c r="H278" s="20" t="s">
        <v>454</v>
      </c>
      <c r="I278" s="16"/>
      <c r="J278" s="22">
        <v>45050</v>
      </c>
      <c r="K278" s="83"/>
      <c r="L278" s="16" t="s">
        <v>455</v>
      </c>
      <c r="M278" s="23">
        <v>5</v>
      </c>
      <c r="N278" s="21">
        <v>720</v>
      </c>
      <c r="O278" s="16" t="s">
        <v>156</v>
      </c>
      <c r="P278" s="17">
        <v>15500</v>
      </c>
      <c r="Q278" s="34">
        <v>2232000</v>
      </c>
      <c r="R278" s="28" t="s">
        <v>157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 t="e">
        <f>IF(NOTA[[#This Row],[CONCAT4]]="","",_xlfn.IFNA(MATCH(NOTA[[#This Row],[CONCAT4]],[2]!RAW[CONCAT_H],0),FALSE))</f>
        <v>#REF!</v>
      </c>
      <c r="AQ278" s="145">
        <f>IF(NOTA[[#This Row],[CONCAT1]]="","",MATCH(NOTA[[#This Row],[CONCAT1]],[3]!db[NB NOTA_C],0)+1)</f>
        <v>2448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457</v>
      </c>
      <c r="M279" s="23">
        <v>2</v>
      </c>
      <c r="N279" s="21">
        <v>1200</v>
      </c>
      <c r="O279" s="16" t="s">
        <v>156</v>
      </c>
      <c r="P279" s="17">
        <v>2450</v>
      </c>
      <c r="Q279" s="34">
        <v>1470000</v>
      </c>
      <c r="R279" s="28" t="s">
        <v>456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>
        <f>IF(NOTA[[#This Row],[CONCAT1]]="","",MATCH(NOTA[[#This Row],[CONCAT1]],[3]!db[NB NOTA_C],0)+1)</f>
        <v>2834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458</v>
      </c>
      <c r="M280" s="23">
        <v>2</v>
      </c>
      <c r="N280" s="21">
        <v>1200</v>
      </c>
      <c r="O280" s="16" t="s">
        <v>156</v>
      </c>
      <c r="P280" s="17">
        <v>2750</v>
      </c>
      <c r="Q280" s="34">
        <v>1650000</v>
      </c>
      <c r="R280" s="28" t="s">
        <v>456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>
        <f>IF(NOTA[[#This Row],[CONCAT1]]="","",MATCH(NOTA[[#This Row],[CONCAT1]],[3]!db[NB NOTA_C],0)+1)</f>
        <v>2836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459</v>
      </c>
      <c r="M281" s="23">
        <v>2</v>
      </c>
      <c r="N281" s="21">
        <v>1200</v>
      </c>
      <c r="O281" s="16" t="s">
        <v>156</v>
      </c>
      <c r="P281" s="17">
        <v>2300</v>
      </c>
      <c r="Q281" s="34">
        <v>1380000</v>
      </c>
      <c r="R281" s="28" t="s">
        <v>456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>
        <f>IF(NOTA[[#This Row],[CONCAT1]]="","",MATCH(NOTA[[#This Row],[CONCAT1]],[3]!db[NB NOTA_C],0)+1)</f>
        <v>2833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460</v>
      </c>
      <c r="M282" s="23">
        <v>2</v>
      </c>
      <c r="N282" s="21">
        <v>1200</v>
      </c>
      <c r="O282" s="16" t="s">
        <v>156</v>
      </c>
      <c r="P282" s="17">
        <v>2600</v>
      </c>
      <c r="Q282" s="34">
        <v>1560000</v>
      </c>
      <c r="R282" s="28" t="s">
        <v>456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>
        <f>IF(NOTA[[#This Row],[CONCAT1]]="","",MATCH(NOTA[[#This Row],[CONCAT1]],[3]!db[NB NOTA_C],0)+1)</f>
        <v>2835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str">
        <f>IF(NOTA[[#This Row],[CONCAT1]]="","",MATCH(NOTA[[#This Row],[CONCAT1]],[3]!db[NB NOTA_C],0)+1)</f>
        <v/>
      </c>
    </row>
    <row r="284" spans="1:43" ht="20.10000000000000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461</v>
      </c>
      <c r="G284" s="21" t="s">
        <v>112</v>
      </c>
      <c r="H284" s="41" t="s">
        <v>462</v>
      </c>
      <c r="I284" s="16"/>
      <c r="J284" s="22">
        <v>45056</v>
      </c>
      <c r="K284" s="21"/>
      <c r="L284" s="16" t="s">
        <v>463</v>
      </c>
      <c r="M284" s="23">
        <v>20</v>
      </c>
      <c r="N284" s="21">
        <v>2880</v>
      </c>
      <c r="O284" s="16" t="s">
        <v>156</v>
      </c>
      <c r="P284" s="17">
        <v>4750</v>
      </c>
      <c r="Q284" s="34"/>
      <c r="R284" s="28" t="s">
        <v>157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 t="e">
        <f>IF(NOTA[[#This Row],[CONCAT4]]="","",_xlfn.IFNA(MATCH(NOTA[[#This Row],[CONCAT4]],[2]!RAW[CONCAT_H],0),FALSE))</f>
        <v>#REF!</v>
      </c>
      <c r="AQ284" s="145">
        <f>IF(NOTA[[#This Row],[CONCAT1]]="","",MATCH(NOTA[[#This Row],[CONCAT1]],[3]!db[NB NOTA_C],0)+1)</f>
        <v>759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str">
        <f>IF(NOTA[[#This Row],[CONCAT1]]="","",MATCH(NOTA[[#This Row],[CONCAT1]],[3]!db[NB NOTA_C],0)+1)</f>
        <v/>
      </c>
    </row>
    <row r="286" spans="1:43" ht="20.10000000000000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404</v>
      </c>
      <c r="I286" s="21"/>
      <c r="J286" s="22">
        <v>45052</v>
      </c>
      <c r="K286" s="21"/>
      <c r="L286" s="16" t="s">
        <v>405</v>
      </c>
      <c r="M286" s="23">
        <v>2</v>
      </c>
      <c r="N286" s="21">
        <v>288</v>
      </c>
      <c r="O286" s="16" t="s">
        <v>142</v>
      </c>
      <c r="P286" s="17">
        <v>43200</v>
      </c>
      <c r="Q286" s="34"/>
      <c r="R286" s="28" t="s">
        <v>283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 t="e">
        <f>IF(NOTA[[#This Row],[CONCAT4]]="","",_xlfn.IFNA(MATCH(NOTA[[#This Row],[CONCAT4]],[2]!RAW[CONCAT_H],0),FALSE))</f>
        <v>#REF!</v>
      </c>
      <c r="AQ286" s="145">
        <f>IF(NOTA[[#This Row],[CONCAT1]]="","",MATCH(NOTA[[#This Row],[CONCAT1]],[3]!db[NB NOTA_C],0)+1)</f>
        <v>1050</v>
      </c>
    </row>
    <row r="287" spans="1:43" ht="20.10000000000000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Row],[CONCAT4]],[2]!RAW[CONCAT_H],0),FALSE))</f>
        <v/>
      </c>
      <c r="AQ287" s="145" t="str">
        <f>IF(NOTA[[#This Row],[CONCAT1]]="","",MATCH(NOTA[[#This Row],[CONCAT1]],[3]!db[NB NOTA_C],0)+1)</f>
        <v/>
      </c>
    </row>
    <row r="288" spans="1:43" ht="20.10000000000000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406</v>
      </c>
      <c r="I288" s="21"/>
      <c r="J288" s="22">
        <v>45054</v>
      </c>
      <c r="K288" s="21"/>
      <c r="L288" s="16" t="s">
        <v>407</v>
      </c>
      <c r="M288" s="23">
        <v>1</v>
      </c>
      <c r="N288" s="21">
        <v>160</v>
      </c>
      <c r="O288" s="16" t="s">
        <v>156</v>
      </c>
      <c r="P288" s="17">
        <v>27500</v>
      </c>
      <c r="Q288" s="34"/>
      <c r="R288" s="28" t="s">
        <v>408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 t="e">
        <f>IF(NOTA[[#This Row],[CONCAT4]]="","",_xlfn.IFNA(MATCH(NOTA[[#This Row],[CONCAT4]],[2]!RAW[CONCAT_H],0),FALSE))</f>
        <v>#REF!</v>
      </c>
      <c r="AQ288" s="145">
        <f>IF(NOTA[[#This Row],[CONCAT1]]="","",MATCH(NOTA[[#This Row],[CONCAT1]],[3]!db[NB NOTA_C],0)+1)</f>
        <v>591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311</v>
      </c>
      <c r="M289" s="23"/>
      <c r="N289" s="21">
        <v>1</v>
      </c>
      <c r="O289" s="16" t="s">
        <v>156</v>
      </c>
      <c r="P289" s="17">
        <v>42900</v>
      </c>
      <c r="Q289" s="34"/>
      <c r="R289" s="28" t="s">
        <v>409</v>
      </c>
      <c r="S289" s="24">
        <v>0.1</v>
      </c>
      <c r="T289" s="24">
        <v>0.05</v>
      </c>
      <c r="U289" s="25"/>
      <c r="V289" s="26" t="s">
        <v>410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>
        <f>IF(NOTA[[#This Row],[CONCAT1]]="","",MATCH(NOTA[[#This Row],[CONCAT1]],[3]!db[NB NOTA_C],0)+1)</f>
        <v>975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411</v>
      </c>
      <c r="M290" s="23">
        <v>1</v>
      </c>
      <c r="N290" s="21">
        <v>120</v>
      </c>
      <c r="O290" s="16" t="s">
        <v>156</v>
      </c>
      <c r="P290" s="17">
        <v>40000</v>
      </c>
      <c r="Q290" s="34"/>
      <c r="R290" s="28" t="s">
        <v>412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>
        <f>IF(NOTA[[#This Row],[CONCAT1]]="","",MATCH(NOTA[[#This Row],[CONCAT1]],[3]!db[NB NOTA_C],0)+1)</f>
        <v>616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413</v>
      </c>
      <c r="M291" s="23">
        <v>1</v>
      </c>
      <c r="N291" s="21">
        <v>60</v>
      </c>
      <c r="O291" s="16" t="s">
        <v>156</v>
      </c>
      <c r="P291" s="17">
        <v>74000</v>
      </c>
      <c r="Q291" s="34"/>
      <c r="R291" s="28" t="s">
        <v>304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593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122</v>
      </c>
      <c r="G293" s="16" t="s">
        <v>112</v>
      </c>
      <c r="H293" s="20" t="s">
        <v>427</v>
      </c>
      <c r="I293" s="16"/>
      <c r="J293" s="37">
        <v>45055</v>
      </c>
      <c r="K293" s="16"/>
      <c r="L293" s="16" t="s">
        <v>428</v>
      </c>
      <c r="M293" s="28">
        <v>6</v>
      </c>
      <c r="N293" s="16">
        <v>300</v>
      </c>
      <c r="O293" s="16" t="s">
        <v>123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 t="e">
        <f>IF(NOTA[[#This Row],[CONCAT4]]="","",_xlfn.IFNA(MATCH(NOTA[[#This Row],[CONCAT4]],[2]!RAW[CONCAT_H],0),FALSE))</f>
        <v>#REF!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str">
        <f>IF(NOTA[[#This Row],[CONCAT1]]="","",MATCH(NOTA[[#This Row],[CONCAT1]],[3]!db[NB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321</v>
      </c>
      <c r="G295" s="16" t="s">
        <v>112</v>
      </c>
      <c r="H295" s="20" t="s">
        <v>429</v>
      </c>
      <c r="I295" s="16"/>
      <c r="J295" s="37">
        <v>45055</v>
      </c>
      <c r="K295" s="16"/>
      <c r="L295" s="16" t="s">
        <v>430</v>
      </c>
      <c r="M295" s="28">
        <v>36</v>
      </c>
      <c r="N295" s="16">
        <v>10800</v>
      </c>
      <c r="O295" s="16" t="s">
        <v>431</v>
      </c>
      <c r="P295" s="35">
        <v>1250</v>
      </c>
      <c r="Q295" s="38"/>
      <c r="R295" s="28" t="s">
        <v>432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 t="e">
        <f>IF(NOTA[[#This Row],[CONCAT4]]="","",_xlfn.IFNA(MATCH(NOTA[[#This Row],[CONCAT4]],[2]!RAW[CONCAT_H],0),FALSE))</f>
        <v>#REF!</v>
      </c>
      <c r="AQ295" s="145">
        <f>IF(NOTA[[#This Row],[CONCAT1]]="","",MATCH(NOTA[[#This Row],[CONCAT1]],[3]!db[NB NOTA_C],0)+1)</f>
        <v>2731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433</v>
      </c>
      <c r="M296" s="28">
        <v>15</v>
      </c>
      <c r="N296" s="16">
        <v>4500</v>
      </c>
      <c r="O296" s="16" t="s">
        <v>431</v>
      </c>
      <c r="P296" s="35">
        <v>1250</v>
      </c>
      <c r="Q296" s="38"/>
      <c r="R296" s="28" t="s">
        <v>432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>
        <f>IF(NOTA[[#This Row],[CONCAT1]]="","",MATCH(NOTA[[#This Row],[CONCAT1]],[3]!db[NB NOTA_C],0)+1)</f>
        <v>2730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433</v>
      </c>
      <c r="M297" s="28"/>
      <c r="N297" s="16">
        <v>250</v>
      </c>
      <c r="O297" s="16" t="s">
        <v>431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>
        <f>IF(NOTA[[#This Row],[CONCAT1]]="","",MATCH(NOTA[[#This Row],[CONCAT1]],[3]!db[NB NOTA_C],0)+1)</f>
        <v>2730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433</v>
      </c>
      <c r="M298" s="28"/>
      <c r="N298" s="16">
        <v>170</v>
      </c>
      <c r="O298" s="16" t="s">
        <v>431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>
        <f>IF(NOTA[[#This Row],[CONCAT1]]="","",MATCH(NOTA[[#This Row],[CONCAT1]],[3]!db[NB NOTA_C],0)+1)</f>
        <v>2730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430</v>
      </c>
      <c r="M299" s="28"/>
      <c r="N299" s="16">
        <v>20</v>
      </c>
      <c r="O299" s="16" t="s">
        <v>431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Row],[CONCAT4]],[2]!RAW[CONCAT_H],0),FALSE))</f>
        <v/>
      </c>
      <c r="AQ299" s="145">
        <f>IF(NOTA[[#This Row],[CONCAT1]]="","",MATCH(NOTA[[#This Row],[CONCAT1]],[3]!db[NB NOTA_C],0)+1)</f>
        <v>2731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149</v>
      </c>
      <c r="G301" s="16" t="s">
        <v>112</v>
      </c>
      <c r="H301" s="20" t="s">
        <v>464</v>
      </c>
      <c r="I301" s="16"/>
      <c r="J301" s="37">
        <v>45058</v>
      </c>
      <c r="K301" s="16"/>
      <c r="L301" s="16" t="s">
        <v>465</v>
      </c>
      <c r="M301" s="28">
        <v>1</v>
      </c>
      <c r="N301" s="16">
        <v>480</v>
      </c>
      <c r="O301" s="16" t="s">
        <v>156</v>
      </c>
      <c r="P301" s="35">
        <v>1600</v>
      </c>
      <c r="Q301" s="38"/>
      <c r="R301" s="28" t="s">
        <v>466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 t="e">
        <f>IF(NOTA[[#This Row],[CONCAT4]]="","",_xlfn.IFNA(MATCH(NOTA[[#This Row],[CONCAT4]],[2]!RAW[CONCAT_H],0),FALSE))</f>
        <v>#REF!</v>
      </c>
      <c r="AQ301" s="145">
        <f>IF(NOTA[[#This Row],[CONCAT1]]="","",MATCH(NOTA[[#This Row],[CONCAT1]],[3]!db[NB NOTA_C],0)+1)</f>
        <v>1975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467</v>
      </c>
      <c r="M302" s="28">
        <v>1</v>
      </c>
      <c r="N302" s="16">
        <v>150</v>
      </c>
      <c r="O302" s="16" t="s">
        <v>156</v>
      </c>
      <c r="P302" s="35">
        <v>6100</v>
      </c>
      <c r="Q302" s="38"/>
      <c r="R302" s="28" t="s">
        <v>468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1972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149</v>
      </c>
      <c r="G304" s="16" t="s">
        <v>112</v>
      </c>
      <c r="H304" s="20" t="s">
        <v>469</v>
      </c>
      <c r="I304" s="21"/>
      <c r="J304" s="22">
        <v>45059</v>
      </c>
      <c r="K304" s="21"/>
      <c r="L304" s="16" t="s">
        <v>151</v>
      </c>
      <c r="M304" s="23"/>
      <c r="N304" s="21">
        <v>10</v>
      </c>
      <c r="O304" s="16" t="s">
        <v>470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 t="e">
        <f>IF(NOTA[[#This Row],[CONCAT4]]="","",_xlfn.IFNA(MATCH(NOTA[[#This Row],[CONCAT4]],[2]!RAW[CONCAT_H],0),FALSE))</f>
        <v>#REF!</v>
      </c>
      <c r="AQ304" s="145">
        <f>IF(NOTA[[#This Row],[CONCAT1]]="","",MATCH(NOTA[[#This Row],[CONCAT1]],[3]!db[NB NOTA_C],0)+1)</f>
        <v>1912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471</v>
      </c>
      <c r="M305" s="23"/>
      <c r="N305" s="21">
        <v>120</v>
      </c>
      <c r="O305" s="16" t="s">
        <v>156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1975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472</v>
      </c>
      <c r="I307" s="21"/>
      <c r="J307" s="22">
        <v>45054</v>
      </c>
      <c r="K307" s="21"/>
      <c r="L307" s="16" t="s">
        <v>473</v>
      </c>
      <c r="M307" s="23">
        <v>2</v>
      </c>
      <c r="N307" s="21">
        <v>2000</v>
      </c>
      <c r="O307" s="16" t="s">
        <v>278</v>
      </c>
      <c r="P307" s="17">
        <v>3000</v>
      </c>
      <c r="Q307" s="34"/>
      <c r="R307" s="28" t="s">
        <v>474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 t="e">
        <f>IF(NOTA[[#This Row],[CONCAT4]]="","",_xlfn.IFNA(MATCH(NOTA[[#This Row],[CONCAT4]],[2]!RAW[CONCAT_H],0),FALSE))</f>
        <v>#REF!</v>
      </c>
      <c r="AQ307" s="145">
        <f>IF(NOTA[[#This Row],[CONCAT1]]="","",MATCH(NOTA[[#This Row],[CONCAT1]],[3]!db[NB NOTA_C],0)+1)</f>
        <v>1854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475</v>
      </c>
      <c r="M308" s="23">
        <v>1</v>
      </c>
      <c r="N308" s="21">
        <v>1000</v>
      </c>
      <c r="O308" s="16" t="s">
        <v>278</v>
      </c>
      <c r="P308" s="17">
        <v>2050</v>
      </c>
      <c r="Q308" s="34"/>
      <c r="R308" s="28" t="s">
        <v>474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1855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477</v>
      </c>
      <c r="M309" s="23">
        <v>6</v>
      </c>
      <c r="N309" s="21">
        <v>864</v>
      </c>
      <c r="O309" s="16" t="s">
        <v>156</v>
      </c>
      <c r="P309" s="17">
        <v>4350</v>
      </c>
      <c r="Q309" s="34"/>
      <c r="R309" s="28" t="s">
        <v>476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2747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488</v>
      </c>
      <c r="M310" s="23">
        <v>6</v>
      </c>
      <c r="N310" s="21">
        <v>864</v>
      </c>
      <c r="O310" s="16" t="s">
        <v>156</v>
      </c>
      <c r="P310" s="17">
        <v>6500</v>
      </c>
      <c r="Q310" s="34"/>
      <c r="R310" s="28" t="s">
        <v>476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2748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478</v>
      </c>
      <c r="M311" s="23">
        <v>6</v>
      </c>
      <c r="N311" s="21">
        <v>864</v>
      </c>
      <c r="O311" s="16" t="s">
        <v>156</v>
      </c>
      <c r="P311" s="17">
        <v>9750</v>
      </c>
      <c r="Q311" s="34"/>
      <c r="R311" s="28" t="s">
        <v>476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2750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259</v>
      </c>
      <c r="M312" s="23">
        <v>9</v>
      </c>
      <c r="N312" s="21">
        <v>270</v>
      </c>
      <c r="O312" s="16" t="s">
        <v>176</v>
      </c>
      <c r="P312" s="17">
        <v>104400</v>
      </c>
      <c r="Q312" s="34"/>
      <c r="R312" s="28" t="s">
        <v>260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2484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479</v>
      </c>
      <c r="M313" s="23">
        <v>10</v>
      </c>
      <c r="N313" s="16">
        <v>7200</v>
      </c>
      <c r="O313" s="16" t="s">
        <v>156</v>
      </c>
      <c r="P313" s="17">
        <v>4800</v>
      </c>
      <c r="Q313" s="34"/>
      <c r="R313" s="28" t="s">
        <v>480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727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280</v>
      </c>
      <c r="M314" s="87">
        <v>3</v>
      </c>
      <c r="N314" s="84">
        <v>72</v>
      </c>
      <c r="O314" s="27" t="s">
        <v>156</v>
      </c>
      <c r="P314" s="88">
        <v>19000</v>
      </c>
      <c r="Q314" s="89"/>
      <c r="R314" s="28" t="s">
        <v>228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2919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545</v>
      </c>
      <c r="M315" s="23">
        <v>2</v>
      </c>
      <c r="N315" s="21">
        <v>288</v>
      </c>
      <c r="O315" s="16" t="s">
        <v>142</v>
      </c>
      <c r="P315" s="17">
        <v>14100</v>
      </c>
      <c r="Q315" s="34"/>
      <c r="R315" s="28" t="s">
        <v>283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1059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481</v>
      </c>
      <c r="I317" s="48"/>
      <c r="J317" s="46">
        <v>45055</v>
      </c>
      <c r="K317" s="48"/>
      <c r="L317" s="16" t="s">
        <v>484</v>
      </c>
      <c r="M317" s="23">
        <v>5</v>
      </c>
      <c r="N317" s="21">
        <v>540</v>
      </c>
      <c r="O317" s="16" t="s">
        <v>244</v>
      </c>
      <c r="P317" s="17">
        <v>17500</v>
      </c>
      <c r="Q317" s="34"/>
      <c r="R317" s="28" t="s">
        <v>482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 t="e">
        <f>IF(NOTA[[#This Row],[CONCAT4]]="","",_xlfn.IFNA(MATCH(NOTA[[#This Row],[CONCAT4]],[2]!RAW[CONCAT_H],0),FALSE))</f>
        <v>#REF!</v>
      </c>
      <c r="AQ317" s="145">
        <f>IF(NOTA[[#This Row],[CONCAT1]]="","",MATCH(NOTA[[#This Row],[CONCAT1]],[3]!db[NB NOTA_C],0)+1)</f>
        <v>3061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483</v>
      </c>
      <c r="M318" s="49">
        <v>5</v>
      </c>
      <c r="N318" s="48">
        <v>240</v>
      </c>
      <c r="O318" s="16" t="s">
        <v>244</v>
      </c>
      <c r="P318" s="43">
        <v>35000</v>
      </c>
      <c r="Q318" s="50"/>
      <c r="R318" s="28" t="s">
        <v>485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3062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486</v>
      </c>
      <c r="I320" s="48"/>
      <c r="J320" s="46">
        <v>45054</v>
      </c>
      <c r="K320" s="48"/>
      <c r="L320" s="16" t="s">
        <v>289</v>
      </c>
      <c r="M320" s="49">
        <v>5</v>
      </c>
      <c r="N320" s="48">
        <v>720</v>
      </c>
      <c r="O320" s="16" t="s">
        <v>244</v>
      </c>
      <c r="P320" s="43">
        <v>10600</v>
      </c>
      <c r="Q320" s="50"/>
      <c r="R320" s="28" t="s">
        <v>263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 t="e">
        <f>IF(NOTA[[#This Row],[CONCAT4]]="","",_xlfn.IFNA(MATCH(NOTA[[#This Row],[CONCAT4]],[2]!RAW[CONCAT_H],0),FALSE))</f>
        <v>#REF!</v>
      </c>
      <c r="AQ320" s="145">
        <f>IF(NOTA[[#This Row],[CONCAT1]]="","",MATCH(NOTA[[#This Row],[CONCAT1]],[3]!db[NB NOTA_C],0)+1)</f>
        <v>685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487</v>
      </c>
      <c r="M321" s="49">
        <v>5</v>
      </c>
      <c r="N321" s="48">
        <v>3600</v>
      </c>
      <c r="O321" s="16" t="s">
        <v>156</v>
      </c>
      <c r="P321" s="43">
        <v>4800</v>
      </c>
      <c r="Q321" s="50"/>
      <c r="R321" s="28" t="s">
        <v>480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726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489</v>
      </c>
      <c r="G323" s="16" t="s">
        <v>112</v>
      </c>
      <c r="H323" s="20" t="s">
        <v>490</v>
      </c>
      <c r="I323" s="48"/>
      <c r="J323" s="46">
        <v>45055</v>
      </c>
      <c r="K323" s="48"/>
      <c r="L323" s="16" t="s">
        <v>491</v>
      </c>
      <c r="M323" s="49"/>
      <c r="N323" s="48">
        <v>30</v>
      </c>
      <c r="O323" s="16" t="s">
        <v>156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 t="e">
        <f>IF(NOTA[[#This Row],[CONCAT4]]="","",_xlfn.IFNA(MATCH(NOTA[[#This Row],[CONCAT4]],[2]!RAW[CONCAT_H],0),FALSE))</f>
        <v>#REF!</v>
      </c>
      <c r="AQ323" s="145">
        <f>IF(NOTA[[#This Row],[CONCAT1]]="","",MATCH(NOTA[[#This Row],[CONCAT1]],[3]!db[NB NOTA_C],0)+1)</f>
        <v>58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492</v>
      </c>
      <c r="M324" s="49"/>
      <c r="N324" s="48">
        <v>30</v>
      </c>
      <c r="O324" s="16" t="s">
        <v>156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>
        <f>IF(NOTA[[#This Row],[CONCAT1]]="","",MATCH(NOTA[[#This Row],[CONCAT1]],[3]!db[NB NOTA_C],0)+1)</f>
        <v>60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493</v>
      </c>
      <c r="M325" s="49">
        <v>2</v>
      </c>
      <c r="N325" s="48">
        <v>120</v>
      </c>
      <c r="O325" s="16" t="s">
        <v>156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>
        <f>IF(NOTA[[#This Row],[CONCAT1]]="","",MATCH(NOTA[[#This Row],[CONCAT1]],[3]!db[NB NOTA_C],0)+1)</f>
        <v>73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494</v>
      </c>
      <c r="M326" s="49">
        <v>5</v>
      </c>
      <c r="N326" s="48">
        <v>60</v>
      </c>
      <c r="O326" s="16" t="s">
        <v>123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>
        <f>IF(NOTA[[#This Row],[CONCAT1]]="","",MATCH(NOTA[[#This Row],[CONCAT1]],[3]!db[NB NOTA_C],0)+1)</f>
        <v>655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495</v>
      </c>
      <c r="M327" s="28">
        <v>2</v>
      </c>
      <c r="N327" s="16">
        <v>60</v>
      </c>
      <c r="O327" s="16" t="s">
        <v>123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2138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496</v>
      </c>
      <c r="M328" s="28">
        <v>1</v>
      </c>
      <c r="N328" s="16">
        <v>96</v>
      </c>
      <c r="O328" s="16" t="s">
        <v>156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2150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497</v>
      </c>
      <c r="M329" s="28">
        <v>5</v>
      </c>
      <c r="N329" s="16">
        <v>300</v>
      </c>
      <c r="O329" s="16" t="s">
        <v>123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498</v>
      </c>
      <c r="M330" s="28">
        <v>2</v>
      </c>
      <c r="N330" s="16">
        <v>60</v>
      </c>
      <c r="O330" s="16" t="s">
        <v>123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2274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499</v>
      </c>
      <c r="M331" s="28">
        <v>2</v>
      </c>
      <c r="N331" s="16">
        <v>80</v>
      </c>
      <c r="O331" s="16" t="s">
        <v>123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>
        <f>IF(NOTA[[#This Row],[CONCAT1]]="","",MATCH(NOTA[[#This Row],[CONCAT1]],[3]!db[NB NOTA_C],0)+1)</f>
        <v>2276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489</v>
      </c>
      <c r="G333" s="16" t="s">
        <v>112</v>
      </c>
      <c r="H333" s="20" t="s">
        <v>500</v>
      </c>
      <c r="I333" s="16"/>
      <c r="J333" s="37">
        <v>45055</v>
      </c>
      <c r="K333" s="37"/>
      <c r="L333" s="16" t="s">
        <v>501</v>
      </c>
      <c r="M333" s="28"/>
      <c r="N333" s="16">
        <v>144</v>
      </c>
      <c r="O333" s="16" t="s">
        <v>156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 t="e">
        <f>IF(NOTA[[#This Row],[CONCAT4]]="","",_xlfn.IFNA(MATCH(NOTA[[#This Row],[CONCAT4]],[2]!RAW[CONCAT_H],0),FALSE))</f>
        <v>#REF!</v>
      </c>
      <c r="AQ333" s="145">
        <f>IF(NOTA[[#This Row],[CONCAT1]]="","",MATCH(NOTA[[#This Row],[CONCAT1]],[3]!db[NB NOTA_C],0)+1)</f>
        <v>36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502</v>
      </c>
      <c r="M334" s="28"/>
      <c r="N334" s="16">
        <v>144</v>
      </c>
      <c r="O334" s="16" t="s">
        <v>156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37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503</v>
      </c>
      <c r="M335" s="49">
        <v>1</v>
      </c>
      <c r="N335" s="48">
        <v>120</v>
      </c>
      <c r="O335" s="16" t="s">
        <v>156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43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504</v>
      </c>
      <c r="M336" s="49">
        <v>1</v>
      </c>
      <c r="N336" s="48">
        <v>40</v>
      </c>
      <c r="O336" s="16" t="s">
        <v>156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>
        <f>IF(NOTA[[#This Row],[CONCAT1]]="","",MATCH(NOTA[[#This Row],[CONCAT1]],[3]!db[NB NOTA_C],0)+1)</f>
        <v>44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505</v>
      </c>
      <c r="M337" s="49">
        <v>1</v>
      </c>
      <c r="N337" s="48">
        <v>60</v>
      </c>
      <c r="O337" s="16" t="s">
        <v>156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46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506</v>
      </c>
      <c r="M338" s="49">
        <v>1</v>
      </c>
      <c r="N338" s="48">
        <v>120</v>
      </c>
      <c r="O338" s="16" t="s">
        <v>156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507</v>
      </c>
      <c r="M339" s="49">
        <v>1</v>
      </c>
      <c r="N339" s="48">
        <v>300</v>
      </c>
      <c r="O339" s="16" t="s">
        <v>431</v>
      </c>
      <c r="P339" s="43">
        <v>3850</v>
      </c>
      <c r="Q339" s="50"/>
      <c r="R339" s="28"/>
      <c r="S339" s="91"/>
      <c r="T339" s="91"/>
      <c r="U339" s="45"/>
      <c r="V339" s="26" t="s">
        <v>511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1924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508</v>
      </c>
      <c r="M340" s="49">
        <v>1</v>
      </c>
      <c r="N340" s="16">
        <v>160</v>
      </c>
      <c r="O340" s="16" t="s">
        <v>431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>
        <f>IF(NOTA[[#This Row],[CONCAT1]]="","",MATCH(NOTA[[#This Row],[CONCAT1]],[3]!db[NB NOTA_C],0)+1)</f>
        <v>1932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509</v>
      </c>
      <c r="M341" s="49">
        <v>1</v>
      </c>
      <c r="N341" s="48">
        <v>160</v>
      </c>
      <c r="O341" s="16" t="s">
        <v>431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>
        <f>IF(NOTA[[#This Row],[CONCAT1]]="","",MATCH(NOTA[[#This Row],[CONCAT1]],[3]!db[NB NOTA_C],0)+1)</f>
        <v>1933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510</v>
      </c>
      <c r="M342" s="49">
        <v>1</v>
      </c>
      <c r="N342" s="48">
        <v>200</v>
      </c>
      <c r="O342" s="16" t="s">
        <v>431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>
        <f>IF(NOTA[[#This Row],[CONCAT1]]="","",MATCH(NOTA[[#This Row],[CONCAT1]],[3]!db[NB NOTA_C],0)+1)</f>
        <v>1937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489</v>
      </c>
      <c r="G344" s="16" t="s">
        <v>112</v>
      </c>
      <c r="H344" s="20" t="s">
        <v>512</v>
      </c>
      <c r="I344" s="48"/>
      <c r="J344" s="46">
        <v>45055</v>
      </c>
      <c r="K344" s="48"/>
      <c r="L344" s="16" t="s">
        <v>513</v>
      </c>
      <c r="M344" s="49"/>
      <c r="N344" s="48">
        <v>150</v>
      </c>
      <c r="O344" s="16" t="s">
        <v>431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 t="e">
        <f>IF(NOTA[[#This Row],[CONCAT4]]="","",_xlfn.IFNA(MATCH(NOTA[[#This Row],[CONCAT4]],[2]!RAW[CONCAT_H],0),FALSE))</f>
        <v>#REF!</v>
      </c>
      <c r="AQ344" s="145">
        <f>IF(NOTA[[#This Row],[CONCAT1]]="","",MATCH(NOTA[[#This Row],[CONCAT1]],[3]!db[NB NOTA_C],0)+1)</f>
        <v>1931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514</v>
      </c>
      <c r="M345" s="49">
        <v>1</v>
      </c>
      <c r="N345" s="48">
        <v>160</v>
      </c>
      <c r="O345" s="16" t="s">
        <v>431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1934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515</v>
      </c>
      <c r="M346" s="49">
        <v>1</v>
      </c>
      <c r="N346" s="48">
        <v>200</v>
      </c>
      <c r="O346" s="16" t="s">
        <v>431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1939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516</v>
      </c>
      <c r="M347" s="49">
        <v>1</v>
      </c>
      <c r="N347" s="48">
        <v>150</v>
      </c>
      <c r="O347" s="16" t="s">
        <v>431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1943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368</v>
      </c>
      <c r="G349" s="16" t="s">
        <v>112</v>
      </c>
      <c r="H349" s="20" t="s">
        <v>517</v>
      </c>
      <c r="I349" s="16"/>
      <c r="J349" s="37">
        <v>45055</v>
      </c>
      <c r="K349" s="16"/>
      <c r="L349" s="16" t="s">
        <v>518</v>
      </c>
      <c r="M349" s="49">
        <v>15</v>
      </c>
      <c r="N349" s="48">
        <v>1440</v>
      </c>
      <c r="O349" s="16" t="s">
        <v>156</v>
      </c>
      <c r="P349" s="43">
        <v>18500</v>
      </c>
      <c r="Q349" s="38"/>
      <c r="R349" s="28" t="s">
        <v>519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 t="e">
        <f>IF(NOTA[[#This Row],[CONCAT4]]="","",_xlfn.IFNA(MATCH(NOTA[[#This Row],[CONCAT4]],[2]!RAW[CONCAT_H],0),FALSE))</f>
        <v>#REF!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520</v>
      </c>
      <c r="M350" s="49">
        <v>1</v>
      </c>
      <c r="N350" s="48">
        <v>72</v>
      </c>
      <c r="O350" s="16" t="s">
        <v>156</v>
      </c>
      <c r="P350" s="43">
        <v>21000</v>
      </c>
      <c r="Q350" s="38"/>
      <c r="R350" s="28" t="s">
        <v>523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>
        <f>IF(NOTA[[#This Row],[CONCAT1]]="","",MATCH(NOTA[[#This Row],[CONCAT1]],[3]!db[NB NOTA_C],0)+1)</f>
        <v>2232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521</v>
      </c>
      <c r="M351" s="49">
        <v>1</v>
      </c>
      <c r="N351" s="48">
        <v>60</v>
      </c>
      <c r="O351" s="16" t="s">
        <v>156</v>
      </c>
      <c r="P351" s="43">
        <v>25000</v>
      </c>
      <c r="Q351" s="38"/>
      <c r="R351" s="28" t="s">
        <v>522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>
        <f>IF(NOTA[[#This Row],[CONCAT1]]="","",MATCH(NOTA[[#This Row],[CONCAT1]],[3]!db[NB NOTA_C],0)+1)</f>
        <v>2233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524</v>
      </c>
      <c r="G353" s="16" t="s">
        <v>112</v>
      </c>
      <c r="H353" s="20"/>
      <c r="I353" s="16"/>
      <c r="J353" s="37">
        <v>45056</v>
      </c>
      <c r="K353" s="16"/>
      <c r="L353" s="16" t="s">
        <v>525</v>
      </c>
      <c r="M353" s="28">
        <v>25</v>
      </c>
      <c r="N353" s="48">
        <v>600</v>
      </c>
      <c r="O353" s="16" t="s">
        <v>253</v>
      </c>
      <c r="P353" s="43">
        <v>31500</v>
      </c>
      <c r="Q353" s="38"/>
      <c r="R353" s="28" t="s">
        <v>526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 t="e">
        <f>IF(NOTA[[#This Row],[CONCAT4]]="","",_xlfn.IFNA(MATCH(NOTA[[#This Row],[CONCAT4]],[2]!RAW[CONCAT_H],0),FALSE))</f>
        <v>#REF!</v>
      </c>
      <c r="AQ353" s="145">
        <f>IF(NOTA[[#This Row],[CONCAT1]]="","",MATCH(NOTA[[#This Row],[CONCAT1]],[3]!db[NB NOTA_C],0)+1)</f>
        <v>2826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527</v>
      </c>
      <c r="G355" s="16" t="s">
        <v>112</v>
      </c>
      <c r="H355" s="20" t="s">
        <v>528</v>
      </c>
      <c r="I355" s="37"/>
      <c r="J355" s="37">
        <v>45055</v>
      </c>
      <c r="K355" s="16"/>
      <c r="L355" s="16" t="s">
        <v>529</v>
      </c>
      <c r="M355" s="28">
        <v>20</v>
      </c>
      <c r="N355" s="16">
        <v>400</v>
      </c>
      <c r="O355" s="16" t="s">
        <v>176</v>
      </c>
      <c r="P355" s="35">
        <v>71428</v>
      </c>
      <c r="Q355" s="38"/>
      <c r="R355" s="28" t="s">
        <v>177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 t="e">
        <f>IF(NOTA[[#This Row],[CONCAT4]]="","",_xlfn.IFNA(MATCH(NOTA[[#This Row],[CONCAT4]],[2]!RAW[CONCAT_H],0),FALSE))</f>
        <v>#REF!</v>
      </c>
      <c r="AQ355" s="145">
        <f>IF(NOTA[[#This Row],[CONCAT1]]="","",MATCH(NOTA[[#This Row],[CONCAT1]],[3]!db[NB NOTA_C],0)+1)</f>
        <v>3075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530</v>
      </c>
      <c r="M356" s="28">
        <v>10</v>
      </c>
      <c r="N356" s="16">
        <v>200</v>
      </c>
      <c r="O356" s="16" t="s">
        <v>176</v>
      </c>
      <c r="P356" s="35">
        <v>71428</v>
      </c>
      <c r="Q356" s="38"/>
      <c r="R356" s="28" t="s">
        <v>177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3076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531</v>
      </c>
      <c r="M357" s="28">
        <v>5</v>
      </c>
      <c r="N357" s="16">
        <v>100</v>
      </c>
      <c r="O357" s="16" t="s">
        <v>176</v>
      </c>
      <c r="P357" s="35">
        <v>86000</v>
      </c>
      <c r="Q357" s="38"/>
      <c r="R357" s="28" t="s">
        <v>177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122</v>
      </c>
      <c r="G359" s="16" t="s">
        <v>112</v>
      </c>
      <c r="H359" s="20"/>
      <c r="I359" s="16" t="s">
        <v>533</v>
      </c>
      <c r="J359" s="37">
        <v>45056</v>
      </c>
      <c r="K359" s="16"/>
      <c r="L359" s="16" t="s">
        <v>532</v>
      </c>
      <c r="M359" s="28">
        <v>25</v>
      </c>
      <c r="N359" s="16">
        <v>1250</v>
      </c>
      <c r="O359" s="16" t="s">
        <v>123</v>
      </c>
      <c r="P359" s="35">
        <v>15000</v>
      </c>
      <c r="Q359" s="38"/>
      <c r="R359" s="28" t="s">
        <v>134</v>
      </c>
      <c r="S359" s="39"/>
      <c r="T359" s="39"/>
      <c r="U359" s="40"/>
      <c r="V359" s="26" t="s">
        <v>121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 t="e">
        <f>IF(NOTA[[#This Row],[CONCAT4]]="","",_xlfn.IFNA(MATCH(NOTA[[#This Row],[CONCAT4]],[2]!RAW[CONCAT_H],0),FALSE))</f>
        <v>#REF!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364</v>
      </c>
      <c r="G361" s="16" t="s">
        <v>112</v>
      </c>
      <c r="H361" s="20"/>
      <c r="I361" s="16" t="s">
        <v>534</v>
      </c>
      <c r="J361" s="37">
        <v>45056</v>
      </c>
      <c r="K361" s="37"/>
      <c r="L361" s="16" t="s">
        <v>535</v>
      </c>
      <c r="M361" s="28">
        <v>2</v>
      </c>
      <c r="N361" s="16">
        <v>200</v>
      </c>
      <c r="O361" s="16" t="s">
        <v>142</v>
      </c>
      <c r="P361" s="35">
        <v>21380</v>
      </c>
      <c r="Q361" s="38"/>
      <c r="R361" s="28" t="s">
        <v>353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 t="e">
        <f>IF(NOTA[[#This Row],[CONCAT4]]="","",_xlfn.IFNA(MATCH(NOTA[[#This Row],[CONCAT4]],[2]!RAW[CONCAT_H],0),FALSE))</f>
        <v>#REF!</v>
      </c>
      <c r="AQ361" s="145">
        <f>IF(NOTA[[#This Row],[CONCAT1]]="","",MATCH(NOTA[[#This Row],[CONCAT1]],[3]!db[NB NOTA_C],0)+1)</f>
        <v>499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536</v>
      </c>
      <c r="M362" s="28">
        <v>5</v>
      </c>
      <c r="N362" s="16">
        <v>500</v>
      </c>
      <c r="O362" s="16" t="s">
        <v>142</v>
      </c>
      <c r="P362" s="35">
        <v>26780</v>
      </c>
      <c r="Q362" s="38"/>
      <c r="R362" s="28" t="s">
        <v>353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500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537</v>
      </c>
      <c r="G364" s="16" t="s">
        <v>112</v>
      </c>
      <c r="H364" s="20" t="s">
        <v>538</v>
      </c>
      <c r="I364" s="16"/>
      <c r="J364" s="37">
        <v>45056</v>
      </c>
      <c r="K364" s="16"/>
      <c r="L364" s="16" t="s">
        <v>539</v>
      </c>
      <c r="M364" s="28">
        <v>4</v>
      </c>
      <c r="N364" s="16">
        <v>240</v>
      </c>
      <c r="O364" s="16" t="s">
        <v>123</v>
      </c>
      <c r="P364" s="35">
        <v>49200</v>
      </c>
      <c r="Q364" s="38"/>
      <c r="R364" s="28" t="s">
        <v>361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 t="e">
        <f>IF(NOTA[[#This Row],[CONCAT4]]="","",_xlfn.IFNA(MATCH(NOTA[[#This Row],[CONCAT4]],[2]!RAW[CONCAT_H],0),FALSE))</f>
        <v>#REF!</v>
      </c>
      <c r="AQ364" s="145">
        <f>IF(NOTA[[#This Row],[CONCAT1]]="","",MATCH(NOTA[[#This Row],[CONCAT1]],[3]!db[NB NOTA_C],0)+1)</f>
        <v>2199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540</v>
      </c>
      <c r="M365" s="28">
        <v>1</v>
      </c>
      <c r="N365" s="16">
        <v>60</v>
      </c>
      <c r="O365" s="16" t="s">
        <v>123</v>
      </c>
      <c r="P365" s="35">
        <v>57000</v>
      </c>
      <c r="Q365" s="38"/>
      <c r="R365" s="28" t="s">
        <v>361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2185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541</v>
      </c>
      <c r="M366" s="28">
        <v>1</v>
      </c>
      <c r="N366" s="16">
        <v>60</v>
      </c>
      <c r="O366" s="16" t="s">
        <v>123</v>
      </c>
      <c r="P366" s="35">
        <v>33000</v>
      </c>
      <c r="Q366" s="38"/>
      <c r="R366" s="28" t="s">
        <v>361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789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542</v>
      </c>
      <c r="M367" s="132">
        <v>2</v>
      </c>
      <c r="N367" s="129">
        <v>120</v>
      </c>
      <c r="O367" s="16" t="s">
        <v>123</v>
      </c>
      <c r="P367" s="133">
        <v>47500</v>
      </c>
      <c r="Q367" s="134"/>
      <c r="R367" s="28" t="s">
        <v>361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771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543</v>
      </c>
      <c r="M368" s="28">
        <v>2</v>
      </c>
      <c r="N368" s="16">
        <v>40</v>
      </c>
      <c r="O368" s="16" t="s">
        <v>123</v>
      </c>
      <c r="P368" s="35">
        <v>120000</v>
      </c>
      <c r="Q368" s="38"/>
      <c r="R368" s="28" t="s">
        <v>544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1347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1173</v>
      </c>
      <c r="I370" s="16"/>
      <c r="J370" s="37">
        <v>45054</v>
      </c>
      <c r="K370" s="16"/>
      <c r="L370" s="16" t="s">
        <v>219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 t="e">
        <f>IF(NOTA[[#This Row],[CONCAT4]]="","",_xlfn.IFNA(MATCH(NOTA[[#This Row],[CONCAT4]],[2]!RAW[CONCAT_H],0),FALSE))</f>
        <v>#REF!</v>
      </c>
      <c r="AQ370" s="145">
        <f>IF(NOTA[[#This Row],[CONCAT1]]="","",MATCH(NOTA[[#This Row],[CONCAT1]],[3]!db[NB NOTA_C],0)+1)</f>
        <v>1690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1168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2972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712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>
        <f>IF(NOTA[[#This Row],[CONCAT1]]="","",MATCH(NOTA[[#This Row],[CONCAT1]],[3]!db[NB NOTA_C],0)+1)</f>
        <v>1597</v>
      </c>
    </row>
    <row r="373" spans="1:43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1169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Row],[CONCAT4]],[2]!RAW[CONCAT_H],0),FALSE))</f>
        <v/>
      </c>
      <c r="AQ373" s="145">
        <f>IF(NOTA[[#This Row],[CONCAT1]]="","",MATCH(NOTA[[#This Row],[CONCAT1]],[3]!db[NB NOTA_C],0)+1)</f>
        <v>1550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836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>
        <f>IF(NOTA[[#This Row],[CONCAT1]]="","",MATCH(NOTA[[#This Row],[CONCAT1]],[3]!db[NB NOTA_C],0)+1)</f>
        <v>1502</v>
      </c>
    </row>
    <row r="375" spans="1:43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647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Row],[CONCAT4]],[2]!RAW[CONCAT_H],0),FALSE))</f>
        <v/>
      </c>
      <c r="AQ375" s="145">
        <f>IF(NOTA[[#This Row],[CONCAT1]]="","",MATCH(NOTA[[#This Row],[CONCAT1]],[3]!db[NB NOTA_C],0)+1)</f>
        <v>1503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>
        <f>IF(NOTA[[#This Row],[CONCAT1]]="","",MATCH(NOTA[[#This Row],[CONCAT1]],[3]!db[NB NOTA_C],0)+1)</f>
        <v>1663</v>
      </c>
    </row>
    <row r="377" spans="1:43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1170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Row],[CONCAT4]],[2]!RAW[CONCAT_H],0),FALSE))</f>
        <v/>
      </c>
      <c r="AQ377" s="145">
        <f>IF(NOTA[[#This Row],[CONCAT1]]="","",MATCH(NOTA[[#This Row],[CONCAT1]],[3]!db[NB NOTA_C],0)+1)</f>
        <v>1689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1171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>
        <f>IF(NOTA[[#This Row],[CONCAT1]]="","",MATCH(NOTA[[#This Row],[CONCAT1]],[3]!db[NB NOTA_C],0)+1)</f>
        <v>1601</v>
      </c>
    </row>
    <row r="379" spans="1:43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1172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Row],[CONCAT4]],[2]!RAW[CONCAT_H],0),FALSE))</f>
        <v/>
      </c>
      <c r="AQ379" s="145">
        <f>IF(NOTA[[#This Row],[CONCAT1]]="","",MATCH(NOTA[[#This Row],[CONCAT1]],[3]!db[NB NOTA_C],0)+1)</f>
        <v>1559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str">
        <f>IF(NOTA[[#This Row],[CONCAT1]]="","",MATCH(NOTA[[#This Row],[CONCAT1]],[3]!db[NB NOTA_C],0)+1)</f>
        <v/>
      </c>
    </row>
    <row r="381" spans="1:43" ht="20.10000000000000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1174</v>
      </c>
      <c r="I381" s="16"/>
      <c r="J381" s="37">
        <v>45055</v>
      </c>
      <c r="K381" s="16"/>
      <c r="L381" s="16" t="s">
        <v>1179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 t="e">
        <f>IF(NOTA[[#This Row],[CONCAT4]]="","",_xlfn.IFNA(MATCH(NOTA[[#This Row],[CONCAT4]],[2]!RAW[CONCAT_H],0),FALSE))</f>
        <v>#REF!</v>
      </c>
      <c r="AQ381" s="145">
        <f>IF(NOTA[[#This Row],[CONCAT1]]="","",MATCH(NOTA[[#This Row],[CONCAT1]],[3]!db[NB NOTA_C],0)+1)</f>
        <v>1563</v>
      </c>
    </row>
    <row r="382" spans="1:43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421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Row],[CONCAT4]],[2]!RAW[CONCAT_H],0),FALSE))</f>
        <v/>
      </c>
      <c r="AQ382" s="145">
        <f>IF(NOTA[[#This Row],[CONCAT1]]="","",MATCH(NOTA[[#This Row],[CONCAT1]],[3]!db[NB NOTA_C],0)+1)</f>
        <v>1561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1559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1146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1623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1146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1623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665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1624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1180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1635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664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1637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1175</v>
      </c>
      <c r="I390" s="16"/>
      <c r="J390" s="37">
        <v>45055</v>
      </c>
      <c r="K390" s="16"/>
      <c r="L390" s="16" t="s">
        <v>675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 t="e">
        <f>IF(NOTA[[#This Row],[CONCAT4]]="","",_xlfn.IFNA(MATCH(NOTA[[#This Row],[CONCAT4]],[2]!RAW[CONCAT_H],0),FALSE))</f>
        <v>#REF!</v>
      </c>
      <c r="AQ390" s="145">
        <f>IF(NOTA[[#This Row],[CONCAT1]]="","",MATCH(NOTA[[#This Row],[CONCAT1]],[3]!db[NB NOTA_C],0)+1)</f>
        <v>1616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1176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1648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 t="str">
        <f>IF(NOTA[[#This Row],[CONCAT1]]="","",MATCH(NOTA[[#This Row],[CONCAT1]],[3]!db[NB NOTA_C],0)+1)</f>
        <v/>
      </c>
    </row>
    <row r="393" spans="1:43" ht="20.10000000000000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647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 t="e">
        <f>IF(NOTA[[#This Row],[CONCAT4]]="","",_xlfn.IFNA(MATCH(NOTA[[#This Row],[CONCAT4]],[2]!RAW[CONCAT_H],0),FALSE))</f>
        <v>#REF!</v>
      </c>
      <c r="AQ393" s="145">
        <f>IF(NOTA[[#This Row],[CONCAT1]]="","",MATCH(NOTA[[#This Row],[CONCAT1]],[3]!db[NB NOTA_C],0)+1)</f>
        <v>1503</v>
      </c>
    </row>
    <row r="394" spans="1:43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Row],[CONCAT4]],[2]!RAW[CONCAT_H],0),FALSE))</f>
        <v/>
      </c>
      <c r="AQ394" s="145" t="str">
        <f>IF(NOTA[[#This Row],[CONCAT1]]="","",MATCH(NOTA[[#This Row],[CONCAT1]],[3]!db[NB NOTA_C],0)+1)</f>
        <v/>
      </c>
    </row>
    <row r="395" spans="1:43" ht="20.10000000000000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1177</v>
      </c>
      <c r="I395" s="16"/>
      <c r="J395" s="37">
        <v>45056</v>
      </c>
      <c r="K395" s="16"/>
      <c r="L395" s="16" t="s">
        <v>1178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 t="e">
        <f>IF(NOTA[[#This Row],[CONCAT4]]="","",_xlfn.IFNA(MATCH(NOTA[[#This Row],[CONCAT4]],[2]!RAW[CONCAT_H],0),FALSE))</f>
        <v>#REF!</v>
      </c>
      <c r="AQ395" s="145">
        <f>IF(NOTA[[#This Row],[CONCAT1]]="","",MATCH(NOTA[[#This Row],[CONCAT1]],[3]!db[NB NOTA_C],0)+1)</f>
        <v>1737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1559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421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1561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422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1596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 t="str">
        <f>IF(NOTA[[#This Row],[CONCAT1]]="","",MATCH(NOTA[[#This Row],[CONCAT1]],[3]!db[NB NOTA_C],0)+1)</f>
        <v/>
      </c>
    </row>
    <row r="400" spans="1:43" ht="20.10000000000000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1235</v>
      </c>
      <c r="I400" s="16"/>
      <c r="J400" s="37">
        <v>45054</v>
      </c>
      <c r="K400" s="16"/>
      <c r="L400" s="16" t="s">
        <v>1111</v>
      </c>
      <c r="M400" s="28">
        <v>7</v>
      </c>
      <c r="N400" s="16">
        <v>504</v>
      </c>
      <c r="O400" s="16" t="s">
        <v>156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 t="e">
        <f>IF(NOTA[[#This Row],[CONCAT4]]="","",_xlfn.IFNA(MATCH(NOTA[[#This Row],[CONCAT4]],[2]!RAW[CONCAT_H],0),FALSE))</f>
        <v>#REF!</v>
      </c>
      <c r="AQ400" s="145">
        <f>IF(NOTA[[#This Row],[CONCAT1]]="","",MATCH(NOTA[[#This Row],[CONCAT1]],[3]!db[NB NOTA_C],0)+1)</f>
        <v>228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1112</v>
      </c>
      <c r="M401" s="28">
        <v>5</v>
      </c>
      <c r="N401" s="16">
        <v>360</v>
      </c>
      <c r="O401" s="16" t="s">
        <v>156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283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 t="str">
        <f>IF(NOTA[[#This Row],[CONCAT1]]="","",MATCH(NOTA[[#This Row],[CONCAT1]],[3]!db[NB NOTA_C],0)+1)</f>
        <v/>
      </c>
    </row>
    <row r="403" spans="1:43" ht="20.10000000000000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1236</v>
      </c>
      <c r="I403" s="16"/>
      <c r="J403" s="37">
        <v>45054</v>
      </c>
      <c r="K403" s="16"/>
      <c r="L403" s="16" t="s">
        <v>854</v>
      </c>
      <c r="M403" s="28">
        <v>2</v>
      </c>
      <c r="N403" s="16">
        <v>144</v>
      </c>
      <c r="O403" s="16" t="s">
        <v>142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 t="e">
        <f>IF(NOTA[[#This Row],[CONCAT4]]="","",_xlfn.IFNA(MATCH(NOTA[[#This Row],[CONCAT4]],[2]!RAW[CONCAT_H],0),FALSE))</f>
        <v>#REF!</v>
      </c>
      <c r="AQ403" s="145">
        <f>IF(NOTA[[#This Row],[CONCAT1]]="","",MATCH(NOTA[[#This Row],[CONCAT1]],[3]!db[NB NOTA_C],0)+1)</f>
        <v>2481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612</v>
      </c>
      <c r="M404" s="28">
        <v>2</v>
      </c>
      <c r="N404" s="16">
        <v>48</v>
      </c>
      <c r="O404" s="16" t="s">
        <v>142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2054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611</v>
      </c>
      <c r="M405" s="132">
        <v>2</v>
      </c>
      <c r="N405" s="129">
        <v>48</v>
      </c>
      <c r="O405" s="16" t="s">
        <v>142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>
        <f>IF(NOTA[[#This Row],[CONCAT1]]="","",MATCH(NOTA[[#This Row],[CONCAT1]],[3]!db[NB NOTA_C],0)+1)</f>
        <v>2058</v>
      </c>
    </row>
    <row r="406" spans="1:43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1098</v>
      </c>
      <c r="M406" s="132">
        <v>2</v>
      </c>
      <c r="N406" s="129">
        <v>48</v>
      </c>
      <c r="O406" s="16" t="s">
        <v>142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Row],[CONCAT4]],[2]!RAW[CONCAT_H],0),FALSE))</f>
        <v/>
      </c>
      <c r="AQ406" s="145">
        <f>IF(NOTA[[#This Row],[CONCAT1]]="","",MATCH(NOTA[[#This Row],[CONCAT1]],[3]!db[NB NOTA_C],0)+1)</f>
        <v>2059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1237</v>
      </c>
      <c r="M407" s="28">
        <v>4</v>
      </c>
      <c r="N407" s="16">
        <v>96</v>
      </c>
      <c r="O407" s="16" t="s">
        <v>253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2052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1239</v>
      </c>
      <c r="M408" s="28">
        <v>1</v>
      </c>
      <c r="N408" s="16">
        <v>288</v>
      </c>
      <c r="O408" s="16" t="s">
        <v>244</v>
      </c>
      <c r="P408" s="35">
        <v>12000</v>
      </c>
      <c r="Q408" s="38"/>
      <c r="R408" s="28" t="s">
        <v>858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2056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1077</v>
      </c>
      <c r="M409" s="28">
        <v>1</v>
      </c>
      <c r="N409" s="16">
        <v>288</v>
      </c>
      <c r="O409" s="16" t="s">
        <v>244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692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289</v>
      </c>
      <c r="M410" s="28">
        <v>4</v>
      </c>
      <c r="N410" s="16">
        <v>576</v>
      </c>
      <c r="O410" s="16" t="s">
        <v>244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685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1238</v>
      </c>
      <c r="M411" s="28">
        <v>2</v>
      </c>
      <c r="N411" s="16">
        <v>144</v>
      </c>
      <c r="O411" s="16" t="s">
        <v>244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687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 t="str">
        <f>IF(NOTA[[#This Row],[CONCAT1]]="","",MATCH(NOTA[[#This Row],[CONCAT1]],[3]!db[NB NOTA_C],0)+1)</f>
        <v/>
      </c>
    </row>
    <row r="413" spans="1:43" ht="20.10000000000000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1240</v>
      </c>
      <c r="I413" s="16"/>
      <c r="J413" s="37">
        <v>45054</v>
      </c>
      <c r="K413" s="16"/>
      <c r="L413" s="16" t="s">
        <v>293</v>
      </c>
      <c r="M413" s="28">
        <v>12</v>
      </c>
      <c r="N413" s="16">
        <v>600</v>
      </c>
      <c r="O413" s="16" t="s">
        <v>253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 t="e">
        <f>IF(NOTA[[#This Row],[CONCAT4]]="","",_xlfn.IFNA(MATCH(NOTA[[#This Row],[CONCAT4]],[2]!RAW[CONCAT_H],0),FALSE))</f>
        <v>#REF!</v>
      </c>
      <c r="AQ413" s="145">
        <f>IF(NOTA[[#This Row],[CONCAT1]]="","",MATCH(NOTA[[#This Row],[CONCAT1]],[3]!db[NB NOTA_C],0)+1)</f>
        <v>957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291</v>
      </c>
      <c r="M414" s="28">
        <v>2</v>
      </c>
      <c r="N414" s="16">
        <v>100</v>
      </c>
      <c r="O414" s="16" t="s">
        <v>253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>
        <f>IF(NOTA[[#This Row],[CONCAT1]]="","",MATCH(NOTA[[#This Row],[CONCAT1]],[3]!db[NB NOTA_C],0)+1)</f>
        <v>955</v>
      </c>
    </row>
    <row r="415" spans="1:43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296</v>
      </c>
      <c r="M415" s="28">
        <v>13</v>
      </c>
      <c r="N415" s="16">
        <v>650</v>
      </c>
      <c r="O415" s="16" t="s">
        <v>253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Row],[CONCAT4]],[2]!RAW[CONCAT_H],0),FALSE))</f>
        <v/>
      </c>
      <c r="AQ415" s="145">
        <f>IF(NOTA[[#This Row],[CONCAT1]]="","",MATCH(NOTA[[#This Row],[CONCAT1]],[3]!db[NB NOTA_C],0)+1)</f>
        <v>954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295</v>
      </c>
      <c r="M416" s="28">
        <v>5</v>
      </c>
      <c r="N416" s="16">
        <v>250</v>
      </c>
      <c r="O416" s="16" t="s">
        <v>253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>
        <f>IF(NOTA[[#This Row],[CONCAT1]]="","",MATCH(NOTA[[#This Row],[CONCAT1]],[3]!db[NB NOTA_C],0)+1)</f>
        <v>965</v>
      </c>
    </row>
    <row r="417" spans="1:43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1242</v>
      </c>
      <c r="M417" s="28"/>
      <c r="N417" s="16">
        <v>32</v>
      </c>
      <c r="O417" s="16" t="s">
        <v>156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Row],[CONCAT4]],[2]!RAW[CONCAT_H],0),FALSE))</f>
        <v/>
      </c>
      <c r="AQ417" s="145">
        <f>IF(NOTA[[#This Row],[CONCAT1]]="","",MATCH(NOTA[[#This Row],[CONCAT1]],[3]!db[NB NOTA_C],0)+1)</f>
        <v>1457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757</v>
      </c>
      <c r="M418" s="28">
        <v>2</v>
      </c>
      <c r="N418" s="16">
        <v>1728</v>
      </c>
      <c r="O418" s="16" t="s">
        <v>156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>
        <f>IF(NOTA[[#This Row],[CONCAT1]]="","",MATCH(NOTA[[#This Row],[CONCAT1]],[3]!db[NB NOTA_C],0)+1)</f>
        <v>1330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1242</v>
      </c>
      <c r="M419" s="28"/>
      <c r="N419" s="16">
        <v>2</v>
      </c>
      <c r="O419" s="16" t="s">
        <v>156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>
        <f>IF(NOTA[[#This Row],[CONCAT1]]="","",MATCH(NOTA[[#This Row],[CONCAT1]],[3]!db[NB NOTA_C],0)+1)</f>
        <v>1457</v>
      </c>
    </row>
    <row r="420" spans="1:43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Row],[CONCAT4]],[2]!RAW[CONCAT_H],0),FALSE))</f>
        <v/>
      </c>
      <c r="AQ420" s="145" t="str">
        <f>IF(NOTA[[#This Row],[CONCAT1]]="","",MATCH(NOTA[[#This Row],[CONCAT1]],[3]!db[NB NOTA_C],0)+1)</f>
        <v/>
      </c>
    </row>
    <row r="421" spans="1:43" ht="20.10000000000000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1241</v>
      </c>
      <c r="I421" s="16"/>
      <c r="J421" s="37">
        <v>45054</v>
      </c>
      <c r="K421" s="16"/>
      <c r="L421" s="16" t="s">
        <v>794</v>
      </c>
      <c r="M421" s="28">
        <v>11</v>
      </c>
      <c r="N421" s="16">
        <v>3168</v>
      </c>
      <c r="O421" s="16" t="s">
        <v>156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 t="e">
        <f>IF(NOTA[[#This Row],[CONCAT4]]="","",_xlfn.IFNA(MATCH(NOTA[[#This Row],[CONCAT4]],[2]!RAW[CONCAT_H],0),FALSE))</f>
        <v>#REF!</v>
      </c>
      <c r="AQ421" s="145">
        <f>IF(NOTA[[#This Row],[CONCAT1]]="","",MATCH(NOTA[[#This Row],[CONCAT1]],[3]!db[NB NOTA_C],0)+1)</f>
        <v>2459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 t="str">
        <f>IF(NOTA[[#This Row],[CONCAT1]]="","",MATCH(NOTA[[#This Row],[CONCAT1]],[3]!db[NB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364</v>
      </c>
      <c r="G423" s="16" t="s">
        <v>112</v>
      </c>
      <c r="H423" s="20" t="s">
        <v>549</v>
      </c>
      <c r="I423" s="16"/>
      <c r="J423" s="37">
        <v>45058</v>
      </c>
      <c r="K423" s="16"/>
      <c r="L423" s="16" t="s">
        <v>550</v>
      </c>
      <c r="M423" s="28">
        <v>1</v>
      </c>
      <c r="N423" s="16">
        <v>40</v>
      </c>
      <c r="O423" s="16" t="s">
        <v>142</v>
      </c>
      <c r="P423" s="35">
        <v>49000</v>
      </c>
      <c r="Q423" s="38"/>
      <c r="R423" s="28" t="s">
        <v>269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 t="e">
        <f>IF(NOTA[[#This Row],[CONCAT4]]="","",_xlfn.IFNA(MATCH(NOTA[[#This Row],[CONCAT4]],[2]!RAW[CONCAT_H],0),FALSE))</f>
        <v>#REF!</v>
      </c>
      <c r="AQ423" s="145">
        <f>IF(NOTA[[#This Row],[CONCAT1]]="","",MATCH(NOTA[[#This Row],[CONCAT1]],[3]!db[NB NOTA_C],0)+1)</f>
        <v>503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 t="str">
        <f>IF(NOTA[[#This Row],[CONCAT1]]="","",MATCH(NOTA[[#This Row],[CONCAT1]],[3]!db[NB NOTA_C],0)+1)</f>
        <v/>
      </c>
    </row>
    <row r="425" spans="1:43" ht="20.10000000000000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122</v>
      </c>
      <c r="G425" s="16" t="s">
        <v>112</v>
      </c>
      <c r="H425" s="20"/>
      <c r="I425" s="16"/>
      <c r="J425" s="37">
        <v>45057</v>
      </c>
      <c r="K425" s="16"/>
      <c r="L425" s="16" t="s">
        <v>551</v>
      </c>
      <c r="M425" s="28">
        <v>17</v>
      </c>
      <c r="N425" s="16">
        <v>1020</v>
      </c>
      <c r="O425" s="16" t="s">
        <v>123</v>
      </c>
      <c r="P425" s="35">
        <v>9100</v>
      </c>
      <c r="Q425" s="38"/>
      <c r="R425" s="28" t="s">
        <v>361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 t="e">
        <f>IF(NOTA[[#This Row],[CONCAT4]]="","",_xlfn.IFNA(MATCH(NOTA[[#This Row],[CONCAT4]],[2]!RAW[CONCAT_H],0),FALSE))</f>
        <v>#REF!</v>
      </c>
      <c r="AQ425" s="145">
        <f>IF(NOTA[[#This Row],[CONCAT1]]="","",MATCH(NOTA[[#This Row],[CONCAT1]],[3]!db[NB NOTA_C],0)+1)</f>
        <v>647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 t="str">
        <f>IF(NOTA[[#This Row],[CONCAT1]]="","",MATCH(NOTA[[#This Row],[CONCAT1]],[3]!db[NB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140</v>
      </c>
      <c r="G427" s="16" t="s">
        <v>112</v>
      </c>
      <c r="H427" s="20" t="s">
        <v>552</v>
      </c>
      <c r="I427" s="16"/>
      <c r="J427" s="37">
        <v>45057</v>
      </c>
      <c r="K427" s="16"/>
      <c r="L427" s="16" t="s">
        <v>553</v>
      </c>
      <c r="M427" s="28">
        <v>2</v>
      </c>
      <c r="N427" s="16">
        <v>50</v>
      </c>
      <c r="O427" s="16" t="s">
        <v>142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 t="e">
        <f>IF(NOTA[[#This Row],[CONCAT4]]="","",_xlfn.IFNA(MATCH(NOTA[[#This Row],[CONCAT4]],[2]!RAW[CONCAT_H],0),FALSE))</f>
        <v>#REF!</v>
      </c>
      <c r="AQ427" s="145">
        <f>IF(NOTA[[#This Row],[CONCAT1]]="","",MATCH(NOTA[[#This Row],[CONCAT1]],[3]!db[NB NOTA_C],0)+1)</f>
        <v>986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 t="str">
        <f>IF(NOTA[[#This Row],[CONCAT1]]="","",MATCH(NOTA[[#This Row],[CONCAT1]],[3]!db[NB NOTA_C],0)+1)</f>
        <v/>
      </c>
    </row>
    <row r="429" spans="1:43" ht="20.10000000000000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558</v>
      </c>
      <c r="I429" s="16"/>
      <c r="J429" s="37">
        <v>45057</v>
      </c>
      <c r="K429" s="16"/>
      <c r="L429" s="16" t="s">
        <v>568</v>
      </c>
      <c r="M429" s="28">
        <v>3</v>
      </c>
      <c r="N429" s="16">
        <v>108</v>
      </c>
      <c r="O429" s="16" t="s">
        <v>244</v>
      </c>
      <c r="P429" s="35">
        <v>41500</v>
      </c>
      <c r="Q429" s="38"/>
      <c r="R429" s="28" t="s">
        <v>559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 t="e">
        <f>IF(NOTA[[#This Row],[CONCAT4]]="","",_xlfn.IFNA(MATCH(NOTA[[#This Row],[CONCAT4]],[2]!RAW[CONCAT_H],0),FALSE))</f>
        <v>#REF!</v>
      </c>
      <c r="AQ429" s="145">
        <f>IF(NOTA[[#This Row],[CONCAT1]]="","",MATCH(NOTA[[#This Row],[CONCAT1]],[3]!db[NB NOTA_C],0)+1)</f>
        <v>2178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560</v>
      </c>
      <c r="M430" s="28">
        <v>2</v>
      </c>
      <c r="N430" s="16">
        <v>48</v>
      </c>
      <c r="O430" s="16" t="s">
        <v>244</v>
      </c>
      <c r="P430" s="35">
        <v>66900</v>
      </c>
      <c r="Q430" s="38"/>
      <c r="R430" s="28" t="s">
        <v>561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>
        <f>IF(NOTA[[#This Row],[CONCAT1]]="","",MATCH(NOTA[[#This Row],[CONCAT1]],[3]!db[NB NOTA_C],0)+1)</f>
        <v>2180</v>
      </c>
    </row>
    <row r="431" spans="1:43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562</v>
      </c>
      <c r="M431" s="28"/>
      <c r="N431" s="16">
        <v>72</v>
      </c>
      <c r="O431" s="16" t="s">
        <v>156</v>
      </c>
      <c r="P431" s="35">
        <v>4800</v>
      </c>
      <c r="Q431" s="38"/>
      <c r="R431" s="28" t="s">
        <v>563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Row],[CONCAT4]],[2]!RAW[CONCAT_H],0),FALSE))</f>
        <v/>
      </c>
      <c r="AQ431" s="145">
        <f>IF(NOTA[[#This Row],[CONCAT1]]="","",MATCH(NOTA[[#This Row],[CONCAT1]],[3]!db[NB NOTA_C],0)+1)</f>
        <v>2463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564</v>
      </c>
      <c r="M432" s="28"/>
      <c r="N432" s="16">
        <v>72</v>
      </c>
      <c r="O432" s="16" t="s">
        <v>156</v>
      </c>
      <c r="P432" s="35">
        <v>4800</v>
      </c>
      <c r="Q432" s="38"/>
      <c r="R432" s="28" t="s">
        <v>567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2464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565</v>
      </c>
      <c r="M433" s="28"/>
      <c r="N433" s="16">
        <v>72</v>
      </c>
      <c r="O433" s="16" t="s">
        <v>156</v>
      </c>
      <c r="P433" s="35">
        <v>4800</v>
      </c>
      <c r="Q433" s="38"/>
      <c r="R433" s="28" t="s">
        <v>567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2465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566</v>
      </c>
      <c r="M434" s="28"/>
      <c r="N434" s="16">
        <v>72</v>
      </c>
      <c r="O434" s="16" t="s">
        <v>156</v>
      </c>
      <c r="P434" s="35">
        <v>4800</v>
      </c>
      <c r="Q434" s="38"/>
      <c r="R434" s="28" t="s">
        <v>567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2466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280</v>
      </c>
      <c r="M435" s="28">
        <v>3</v>
      </c>
      <c r="N435" s="16">
        <v>72</v>
      </c>
      <c r="O435" s="16" t="s">
        <v>156</v>
      </c>
      <c r="P435" s="35">
        <v>19000</v>
      </c>
      <c r="Q435" s="38"/>
      <c r="R435" s="28" t="s">
        <v>228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2919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 t="str">
        <f>IF(NOTA[[#This Row],[CONCAT1]]="","",MATCH(NOTA[[#This Row],[CONCAT1]],[3]!db[NB NOTA_C],0)+1)</f>
        <v/>
      </c>
    </row>
    <row r="437" spans="1:43" ht="20.10000000000000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569</v>
      </c>
      <c r="I437" s="16"/>
      <c r="J437" s="37">
        <v>45056</v>
      </c>
      <c r="K437" s="16"/>
      <c r="L437" s="16" t="s">
        <v>586</v>
      </c>
      <c r="M437" s="28">
        <v>1</v>
      </c>
      <c r="N437" s="16">
        <v>144</v>
      </c>
      <c r="O437" s="16" t="s">
        <v>142</v>
      </c>
      <c r="P437" s="35">
        <v>27600</v>
      </c>
      <c r="Q437" s="38"/>
      <c r="R437" s="28" t="s">
        <v>283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 t="e">
        <f>IF(NOTA[[#This Row],[CONCAT4]]="","",_xlfn.IFNA(MATCH(NOTA[[#This Row],[CONCAT4]],[2]!RAW[CONCAT_H],0),FALSE))</f>
        <v>#REF!</v>
      </c>
      <c r="AQ437" s="145">
        <f>IF(NOTA[[#This Row],[CONCAT1]]="","",MATCH(NOTA[[#This Row],[CONCAT1]],[3]!db[NB NOTA_C],0)+1)</f>
        <v>1055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587</v>
      </c>
      <c r="M438" s="28">
        <v>1</v>
      </c>
      <c r="N438" s="16">
        <v>288</v>
      </c>
      <c r="O438" s="16" t="s">
        <v>570</v>
      </c>
      <c r="P438" s="35">
        <v>3100</v>
      </c>
      <c r="Q438" s="38"/>
      <c r="R438" s="28" t="s">
        <v>571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>
        <f>IF(NOTA[[#This Row],[CONCAT1]]="","",MATCH(NOTA[[#This Row],[CONCAT1]],[3]!db[NB NOTA_C],0)+1)</f>
        <v>2288</v>
      </c>
    </row>
    <row r="439" spans="1:43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572</v>
      </c>
      <c r="M439" s="28">
        <v>1</v>
      </c>
      <c r="N439" s="16">
        <v>25</v>
      </c>
      <c r="O439" s="16" t="s">
        <v>142</v>
      </c>
      <c r="P439" s="35">
        <v>70800</v>
      </c>
      <c r="Q439" s="38"/>
      <c r="R439" s="28" t="s">
        <v>573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Row],[CONCAT4]],[2]!RAW[CONCAT_H],0),FALSE))</f>
        <v/>
      </c>
      <c r="AQ439" s="145">
        <f>IF(NOTA[[#This Row],[CONCAT1]]="","",MATCH(NOTA[[#This Row],[CONCAT1]],[3]!db[NB NOTA_C],0)+1)</f>
        <v>2844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 t="str">
        <f>IF(NOTA[[#This Row],[CONCAT1]]="","",MATCH(NOTA[[#This Row],[CONCAT1]],[3]!db[NB NOTA_C],0)+1)</f>
        <v/>
      </c>
    </row>
    <row r="441" spans="1:43" ht="20.10000000000000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574</v>
      </c>
      <c r="I441" s="16"/>
      <c r="J441" s="37">
        <v>45057</v>
      </c>
      <c r="K441" s="16"/>
      <c r="L441" s="16" t="s">
        <v>607</v>
      </c>
      <c r="M441" s="28">
        <v>1</v>
      </c>
      <c r="N441" s="16">
        <v>60</v>
      </c>
      <c r="O441" s="16" t="s">
        <v>156</v>
      </c>
      <c r="P441" s="35">
        <v>20800</v>
      </c>
      <c r="Q441" s="38"/>
      <c r="R441" s="28" t="s">
        <v>575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 t="e">
        <f>IF(NOTA[[#This Row],[CONCAT4]]="","",_xlfn.IFNA(MATCH(NOTA[[#This Row],[CONCAT4]],[2]!RAW[CONCAT_H],0),FALSE))</f>
        <v>#REF!</v>
      </c>
      <c r="AQ441" s="145">
        <f>IF(NOTA[[#This Row],[CONCAT1]]="","",MATCH(NOTA[[#This Row],[CONCAT1]],[3]!db[NB NOTA_C],0)+1)</f>
        <v>550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576</v>
      </c>
      <c r="M442" s="28">
        <v>1</v>
      </c>
      <c r="N442" s="16">
        <v>144</v>
      </c>
      <c r="O442" s="16" t="s">
        <v>142</v>
      </c>
      <c r="P442" s="35">
        <v>19800</v>
      </c>
      <c r="Q442" s="38"/>
      <c r="R442" s="28" t="s">
        <v>476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2480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488</v>
      </c>
      <c r="M443" s="28">
        <v>1</v>
      </c>
      <c r="N443" s="16">
        <v>144</v>
      </c>
      <c r="O443" s="16" t="s">
        <v>156</v>
      </c>
      <c r="P443" s="35">
        <v>6500</v>
      </c>
      <c r="Q443" s="38"/>
      <c r="R443" s="28" t="s">
        <v>476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2748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585</v>
      </c>
      <c r="M444" s="28">
        <v>2</v>
      </c>
      <c r="N444" s="16">
        <v>72</v>
      </c>
      <c r="O444" s="16" t="s">
        <v>142</v>
      </c>
      <c r="P444" s="35">
        <v>34200</v>
      </c>
      <c r="Q444" s="38"/>
      <c r="R444" s="28" t="s">
        <v>577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714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578</v>
      </c>
      <c r="M445" s="28">
        <v>2</v>
      </c>
      <c r="N445" s="16">
        <v>288</v>
      </c>
      <c r="O445" s="16" t="s">
        <v>244</v>
      </c>
      <c r="P445" s="35">
        <v>10600</v>
      </c>
      <c r="Q445" s="38"/>
      <c r="R445" s="28" t="s">
        <v>263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>
        <f>IF(NOTA[[#This Row],[CONCAT1]]="","",MATCH(NOTA[[#This Row],[CONCAT1]],[3]!db[NB NOTA_C],0)+1)</f>
        <v>685</v>
      </c>
    </row>
    <row r="446" spans="1:43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579</v>
      </c>
      <c r="M446" s="28">
        <v>2</v>
      </c>
      <c r="N446" s="16">
        <v>60</v>
      </c>
      <c r="O446" s="16" t="s">
        <v>176</v>
      </c>
      <c r="P446" s="35">
        <v>104400</v>
      </c>
      <c r="Q446" s="38"/>
      <c r="R446" s="28" t="s">
        <v>260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Row],[CONCAT4]],[2]!RAW[CONCAT_H],0),FALSE))</f>
        <v/>
      </c>
      <c r="AQ446" s="145">
        <f>IF(NOTA[[#This Row],[CONCAT1]]="","",MATCH(NOTA[[#This Row],[CONCAT1]],[3]!db[NB NOTA_C],0)+1)</f>
        <v>2484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580</v>
      </c>
      <c r="M447" s="28">
        <v>3</v>
      </c>
      <c r="N447" s="16">
        <v>150</v>
      </c>
      <c r="O447" s="16" t="s">
        <v>253</v>
      </c>
      <c r="P447" s="35">
        <v>34100</v>
      </c>
      <c r="Q447" s="38"/>
      <c r="R447" s="28" t="s">
        <v>297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954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581</v>
      </c>
      <c r="M448" s="28">
        <v>1</v>
      </c>
      <c r="N448" s="16">
        <v>288</v>
      </c>
      <c r="O448" s="16" t="s">
        <v>156</v>
      </c>
      <c r="P448" s="35">
        <v>4800</v>
      </c>
      <c r="Q448" s="38"/>
      <c r="R448" s="28" t="s">
        <v>567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2467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582</v>
      </c>
      <c r="M449" s="28">
        <v>1</v>
      </c>
      <c r="N449" s="16">
        <v>288</v>
      </c>
      <c r="O449" s="16" t="s">
        <v>156</v>
      </c>
      <c r="P449" s="35">
        <v>4800</v>
      </c>
      <c r="Q449" s="38"/>
      <c r="R449" s="28" t="s">
        <v>567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2468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583</v>
      </c>
      <c r="M450" s="28">
        <v>1</v>
      </c>
      <c r="N450" s="16">
        <v>288</v>
      </c>
      <c r="O450" s="16" t="s">
        <v>156</v>
      </c>
      <c r="P450" s="35">
        <v>4800</v>
      </c>
      <c r="Q450" s="38"/>
      <c r="R450" s="28" t="s">
        <v>567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2469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584</v>
      </c>
      <c r="M451" s="28">
        <v>1</v>
      </c>
      <c r="N451" s="16">
        <v>288</v>
      </c>
      <c r="O451" s="16" t="s">
        <v>156</v>
      </c>
      <c r="P451" s="35">
        <v>4800</v>
      </c>
      <c r="Q451" s="38"/>
      <c r="R451" s="28" t="s">
        <v>567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2470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 t="str">
        <f>IF(NOTA[[#This Row],[CONCAT1]]="","",MATCH(NOTA[[#This Row],[CONCAT1]],[3]!db[NB NOTA_C],0)+1)</f>
        <v/>
      </c>
    </row>
    <row r="453" spans="1:43" ht="20.10000000000000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588</v>
      </c>
      <c r="I453" s="16"/>
      <c r="J453" s="37">
        <v>45057</v>
      </c>
      <c r="K453" s="16"/>
      <c r="L453" s="16" t="s">
        <v>589</v>
      </c>
      <c r="M453" s="28">
        <v>1</v>
      </c>
      <c r="N453" s="16">
        <v>36</v>
      </c>
      <c r="O453" s="16" t="s">
        <v>142</v>
      </c>
      <c r="P453" s="35">
        <v>41400</v>
      </c>
      <c r="Q453" s="38"/>
      <c r="R453" s="28" t="s">
        <v>577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 t="e">
        <f>IF(NOTA[[#This Row],[CONCAT4]]="","",_xlfn.IFNA(MATCH(NOTA[[#This Row],[CONCAT4]],[2]!RAW[CONCAT_H],0),FALSE))</f>
        <v>#REF!</v>
      </c>
      <c r="AQ453" s="145">
        <f>IF(NOTA[[#This Row],[CONCAT1]]="","",MATCH(NOTA[[#This Row],[CONCAT1]],[3]!db[NB NOTA_C],0)+1)</f>
        <v>710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597</v>
      </c>
      <c r="M454" s="28">
        <v>1</v>
      </c>
      <c r="N454" s="16">
        <v>36</v>
      </c>
      <c r="O454" s="16" t="s">
        <v>142</v>
      </c>
      <c r="P454" s="35">
        <v>41400</v>
      </c>
      <c r="Q454" s="38"/>
      <c r="R454" s="28" t="s">
        <v>577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709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578</v>
      </c>
      <c r="M455" s="28">
        <v>1</v>
      </c>
      <c r="N455" s="16">
        <v>144</v>
      </c>
      <c r="O455" s="16" t="s">
        <v>244</v>
      </c>
      <c r="P455" s="35">
        <v>10600</v>
      </c>
      <c r="Q455" s="38"/>
      <c r="R455" s="28" t="s">
        <v>263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685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590</v>
      </c>
      <c r="M456" s="28">
        <v>1</v>
      </c>
      <c r="N456" s="36">
        <v>72</v>
      </c>
      <c r="O456" s="16" t="s">
        <v>244</v>
      </c>
      <c r="P456" s="35">
        <v>21200</v>
      </c>
      <c r="Q456" s="38"/>
      <c r="R456" s="28" t="s">
        <v>591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>
        <f>IF(NOTA[[#This Row],[CONCAT1]]="","",MATCH(NOTA[[#This Row],[CONCAT1]],[3]!db[NB NOTA_C],0)+1)</f>
        <v>687</v>
      </c>
    </row>
    <row r="457" spans="1:43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592</v>
      </c>
      <c r="M457" s="28">
        <v>1</v>
      </c>
      <c r="N457" s="36">
        <v>144</v>
      </c>
      <c r="O457" s="16" t="s">
        <v>156</v>
      </c>
      <c r="P457" s="35">
        <v>4350</v>
      </c>
      <c r="Q457" s="38"/>
      <c r="R457" s="28" t="s">
        <v>476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Row],[CONCAT4]],[2]!RAW[CONCAT_H],0),FALSE))</f>
        <v/>
      </c>
      <c r="AQ457" s="145">
        <f>IF(NOTA[[#This Row],[CONCAT1]]="","",MATCH(NOTA[[#This Row],[CONCAT1]],[3]!db[NB NOTA_C],0)+1)</f>
        <v>2747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593</v>
      </c>
      <c r="M458" s="28">
        <v>1</v>
      </c>
      <c r="N458" s="36">
        <v>144</v>
      </c>
      <c r="O458" s="16" t="s">
        <v>156</v>
      </c>
      <c r="P458" s="35">
        <v>6500</v>
      </c>
      <c r="Q458" s="38"/>
      <c r="R458" s="28" t="s">
        <v>476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2748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594</v>
      </c>
      <c r="M459" s="28">
        <v>1</v>
      </c>
      <c r="N459" s="36">
        <v>144</v>
      </c>
      <c r="O459" s="16" t="s">
        <v>156</v>
      </c>
      <c r="P459" s="35">
        <v>17700</v>
      </c>
      <c r="Q459" s="38"/>
      <c r="R459" s="28" t="s">
        <v>476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2752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595</v>
      </c>
      <c r="M460" s="28">
        <v>1</v>
      </c>
      <c r="N460" s="36">
        <v>216</v>
      </c>
      <c r="O460" s="16" t="s">
        <v>156</v>
      </c>
      <c r="P460" s="35">
        <v>4900</v>
      </c>
      <c r="Q460" s="38"/>
      <c r="R460" s="28" t="s">
        <v>596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2841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 t="str">
        <f>IF(NOTA[[#This Row],[CONCAT1]]="","",MATCH(NOTA[[#This Row],[CONCAT1]],[3]!db[NB NOTA_C],0)+1)</f>
        <v/>
      </c>
    </row>
    <row r="462" spans="1:43" ht="20.10000000000000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206</v>
      </c>
      <c r="G462" s="16" t="s">
        <v>112</v>
      </c>
      <c r="H462" s="20"/>
      <c r="I462" s="16" t="s">
        <v>546</v>
      </c>
      <c r="J462" s="37">
        <v>45058</v>
      </c>
      <c r="K462" s="16"/>
      <c r="L462" s="16" t="s">
        <v>207</v>
      </c>
      <c r="M462" s="28">
        <v>10</v>
      </c>
      <c r="N462" s="36">
        <v>1800</v>
      </c>
      <c r="O462" s="16" t="s">
        <v>156</v>
      </c>
      <c r="P462" s="35">
        <v>7555</v>
      </c>
      <c r="Q462" s="38"/>
      <c r="R462" s="28" t="s">
        <v>208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 t="e">
        <f>IF(NOTA[[#This Row],[CONCAT4]]="","",_xlfn.IFNA(MATCH(NOTA[[#This Row],[CONCAT4]],[2]!RAW[CONCAT_H],0),FALSE))</f>
        <v>#REF!</v>
      </c>
      <c r="AQ462" s="145">
        <f>IF(NOTA[[#This Row],[CONCAT1]]="","",MATCH(NOTA[[#This Row],[CONCAT1]],[3]!db[NB NOTA_C],0)+1)</f>
        <v>2734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547</v>
      </c>
      <c r="M463" s="28">
        <v>10</v>
      </c>
      <c r="N463" s="36">
        <v>2400</v>
      </c>
      <c r="O463" s="16" t="s">
        <v>156</v>
      </c>
      <c r="P463" s="35">
        <v>5485</v>
      </c>
      <c r="Q463" s="38"/>
      <c r="R463" s="28" t="s">
        <v>548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2739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 t="str">
        <f>IF(NOTA[[#This Row],[CONCAT1]]="","",MATCH(NOTA[[#This Row],[CONCAT1]],[3]!db[NB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321</v>
      </c>
      <c r="G465" s="16" t="s">
        <v>112</v>
      </c>
      <c r="H465" s="20" t="s">
        <v>554</v>
      </c>
      <c r="I465" s="16"/>
      <c r="J465" s="37">
        <v>45057</v>
      </c>
      <c r="K465" s="16"/>
      <c r="L465" s="16" t="s">
        <v>555</v>
      </c>
      <c r="M465" s="28">
        <v>2</v>
      </c>
      <c r="N465" s="36">
        <v>8000</v>
      </c>
      <c r="O465" s="16" t="s">
        <v>156</v>
      </c>
      <c r="P465" s="35">
        <v>700</v>
      </c>
      <c r="Q465" s="38"/>
      <c r="R465" s="28" t="s">
        <v>557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 t="e">
        <f>IF(NOTA[[#This Row],[CONCAT4]]="","",_xlfn.IFNA(MATCH(NOTA[[#This Row],[CONCAT4]],[2]!RAW[CONCAT_H],0),FALSE))</f>
        <v>#REF!</v>
      </c>
      <c r="AQ465" s="145" t="e">
        <f>IF(NOTA[[#This Row],[CONCAT1]]="","",MATCH(NOTA[[#This Row],[CONCAT1]],[3]!db[NB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556</v>
      </c>
      <c r="M466" s="28">
        <v>3</v>
      </c>
      <c r="N466" s="36">
        <v>30</v>
      </c>
      <c r="O466" s="16" t="s">
        <v>142</v>
      </c>
      <c r="P466" s="35">
        <v>85000</v>
      </c>
      <c r="Q466" s="38"/>
      <c r="R466" s="28" t="s">
        <v>332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 t="e">
        <f>IF(NOTA[[#This Row],[CONCAT1]]="","",MATCH(NOTA[[#This Row],[CONCAT1]],[3]!db[NB NOTA_C],0)+1)</f>
        <v>#N/A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122</v>
      </c>
      <c r="G468" s="16" t="s">
        <v>112</v>
      </c>
      <c r="H468" s="20" t="s">
        <v>598</v>
      </c>
      <c r="I468" s="16"/>
      <c r="J468" s="37">
        <v>45058</v>
      </c>
      <c r="K468" s="16"/>
      <c r="L468" s="16" t="s">
        <v>125</v>
      </c>
      <c r="M468" s="28">
        <v>12</v>
      </c>
      <c r="N468" s="36">
        <v>600</v>
      </c>
      <c r="O468" s="16" t="s">
        <v>123</v>
      </c>
      <c r="P468" s="35">
        <v>16000</v>
      </c>
      <c r="Q468" s="38"/>
      <c r="R468" s="28" t="s">
        <v>134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 t="e">
        <f>IF(NOTA[[#This Row],[CONCAT4]]="","",_xlfn.IFNA(MATCH(NOTA[[#This Row],[CONCAT4]],[2]!RAW[CONCAT_H],0),FALSE))</f>
        <v>#REF!</v>
      </c>
      <c r="AQ468" s="145">
        <f>IF(NOTA[[#This Row],[CONCAT1]]="","",MATCH(NOTA[[#This Row],[CONCAT1]],[3]!db[NB NOTA_C],0)+1)</f>
        <v>1994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 t="str">
        <f>IF(NOTA[[#This Row],[CONCAT1]]="","",MATCH(NOTA[[#This Row],[CONCAT1]],[3]!db[NB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599</v>
      </c>
      <c r="G470" s="16" t="s">
        <v>112</v>
      </c>
      <c r="H470" s="20" t="s">
        <v>600</v>
      </c>
      <c r="I470" s="16"/>
      <c r="J470" s="37">
        <v>45059</v>
      </c>
      <c r="K470" s="16"/>
      <c r="L470" s="16" t="s">
        <v>601</v>
      </c>
      <c r="M470" s="28">
        <v>6</v>
      </c>
      <c r="N470" s="36">
        <v>3456</v>
      </c>
      <c r="O470" s="16" t="s">
        <v>602</v>
      </c>
      <c r="P470" s="35">
        <v>4750</v>
      </c>
      <c r="Q470" s="38"/>
      <c r="R470" s="28" t="s">
        <v>603</v>
      </c>
      <c r="S470" s="39">
        <v>2.5000000000000001E-2</v>
      </c>
      <c r="T470" s="39"/>
      <c r="U470" s="40"/>
      <c r="V470" s="26" t="s">
        <v>606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 t="e">
        <f>IF(NOTA[[#This Row],[CONCAT4]]="","",_xlfn.IFNA(MATCH(NOTA[[#This Row],[CONCAT4]],[2]!RAW[CONCAT_H],0),FALSE))</f>
        <v>#REF!</v>
      </c>
      <c r="AQ470" s="145">
        <f>IF(NOTA[[#This Row],[CONCAT1]]="","",MATCH(NOTA[[#This Row],[CONCAT1]],[3]!db[NB NOTA_C],0)+1)</f>
        <v>1427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604</v>
      </c>
      <c r="M471" s="28">
        <v>6</v>
      </c>
      <c r="N471" s="36">
        <v>3456</v>
      </c>
      <c r="O471" s="16" t="s">
        <v>602</v>
      </c>
      <c r="P471" s="35">
        <v>7250</v>
      </c>
      <c r="Q471" s="38"/>
      <c r="R471" s="28" t="s">
        <v>603</v>
      </c>
      <c r="S471" s="39">
        <v>2.5000000000000001E-2</v>
      </c>
      <c r="T471" s="39"/>
      <c r="U471" s="40"/>
      <c r="V471" s="26" t="s">
        <v>605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>
        <f>IF(NOTA[[#This Row],[CONCAT1]]="","",MATCH(NOTA[[#This Row],[CONCAT1]],[3]!db[NB NOTA_C],0)+1)</f>
        <v>1428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 t="str">
        <f>IF(NOTA[[#This Row],[CONCAT1]]="","",MATCH(NOTA[[#This Row],[CONCAT1]],[3]!db[NB NOTA_C],0)+1)</f>
        <v/>
      </c>
    </row>
    <row r="473" spans="1:43" ht="20.10000000000000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641</v>
      </c>
      <c r="I473" s="16" t="s">
        <v>687</v>
      </c>
      <c r="J473" s="37">
        <v>45057</v>
      </c>
      <c r="K473" s="16"/>
      <c r="L473" s="16" t="s">
        <v>314</v>
      </c>
      <c r="M473" s="28">
        <v>1</v>
      </c>
      <c r="N473" s="36"/>
      <c r="O473" s="16"/>
      <c r="P473" s="35"/>
      <c r="Q473" s="38">
        <v>1995000</v>
      </c>
      <c r="R473" s="28" t="s">
        <v>682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 t="e">
        <f>IF(NOTA[[#This Row],[CONCAT4]]="","",_xlfn.IFNA(MATCH(NOTA[[#This Row],[CONCAT4]],[2]!RAW[CONCAT_H],0),FALSE))</f>
        <v>#REF!</v>
      </c>
      <c r="AQ473" s="145">
        <f>IF(NOTA[[#This Row],[CONCAT1]]="","",MATCH(NOTA[[#This Row],[CONCAT1]],[3]!db[NB NOTA_C],0)+1)</f>
        <v>1757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642</v>
      </c>
      <c r="M474" s="28">
        <v>1</v>
      </c>
      <c r="N474" s="16"/>
      <c r="O474" s="16"/>
      <c r="P474" s="35"/>
      <c r="Q474" s="38">
        <v>732000</v>
      </c>
      <c r="R474" s="28" t="s">
        <v>683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1537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643</v>
      </c>
      <c r="M475" s="28">
        <v>2</v>
      </c>
      <c r="N475" s="16"/>
      <c r="O475" s="16"/>
      <c r="P475" s="35"/>
      <c r="Q475" s="38">
        <v>3888000</v>
      </c>
      <c r="R475" s="28" t="s">
        <v>226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2973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648</v>
      </c>
      <c r="M476" s="28">
        <v>1</v>
      </c>
      <c r="N476" s="16"/>
      <c r="O476" s="16"/>
      <c r="P476" s="35"/>
      <c r="Q476" s="38">
        <v>1150000</v>
      </c>
      <c r="R476" s="28" t="s">
        <v>684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1688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211</v>
      </c>
      <c r="M477" s="28">
        <v>1</v>
      </c>
      <c r="N477" s="16"/>
      <c r="O477" s="16"/>
      <c r="P477" s="35"/>
      <c r="Q477" s="38">
        <v>1188000</v>
      </c>
      <c r="R477" s="28" t="s">
        <v>227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1759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644</v>
      </c>
      <c r="M478" s="28">
        <v>1</v>
      </c>
      <c r="N478" s="16"/>
      <c r="O478" s="16"/>
      <c r="P478" s="35"/>
      <c r="Q478" s="38">
        <v>3240000</v>
      </c>
      <c r="R478" s="28" t="s">
        <v>685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>
        <f>IF(NOTA[[#This Row],[CONCAT1]]="","",MATCH(NOTA[[#This Row],[CONCAT1]],[3]!db[NB NOTA_C],0)+1)</f>
        <v>1734</v>
      </c>
    </row>
    <row r="479" spans="1:43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645</v>
      </c>
      <c r="M479" s="28">
        <v>1</v>
      </c>
      <c r="N479" s="16"/>
      <c r="O479" s="16"/>
      <c r="P479" s="35"/>
      <c r="Q479" s="38">
        <v>1566000</v>
      </c>
      <c r="R479" s="28" t="s">
        <v>426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Row],[CONCAT4]],[2]!RAW[CONCAT_H],0),FALSE))</f>
        <v/>
      </c>
      <c r="AQ479" s="145">
        <f>IF(NOTA[[#This Row],[CONCAT1]]="","",MATCH(NOTA[[#This Row],[CONCAT1]],[3]!db[NB NOTA_C],0)+1)</f>
        <v>1599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646</v>
      </c>
      <c r="M480" s="28">
        <v>2</v>
      </c>
      <c r="N480" s="16"/>
      <c r="O480" s="16"/>
      <c r="P480" s="35"/>
      <c r="Q480" s="38">
        <v>2008800</v>
      </c>
      <c r="R480" s="28" t="s">
        <v>144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1560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214</v>
      </c>
      <c r="M481" s="28">
        <v>1</v>
      </c>
      <c r="N481" s="16"/>
      <c r="O481" s="16"/>
      <c r="P481" s="35"/>
      <c r="Q481" s="38">
        <v>1440000</v>
      </c>
      <c r="R481" s="28" t="s">
        <v>230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1748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647</v>
      </c>
      <c r="M482" s="28">
        <v>1</v>
      </c>
      <c r="N482" s="16"/>
      <c r="O482" s="16"/>
      <c r="P482" s="35"/>
      <c r="Q482" s="38">
        <v>900000</v>
      </c>
      <c r="R482" s="28" t="s">
        <v>686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1503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649</v>
      </c>
      <c r="I484" s="16" t="s">
        <v>688</v>
      </c>
      <c r="J484" s="37">
        <v>45057</v>
      </c>
      <c r="K484" s="16"/>
      <c r="L484" s="16" t="s">
        <v>210</v>
      </c>
      <c r="M484" s="28">
        <v>3</v>
      </c>
      <c r="N484" s="16"/>
      <c r="O484" s="16"/>
      <c r="P484" s="35"/>
      <c r="Q484" s="38">
        <v>2088000</v>
      </c>
      <c r="R484" s="28" t="s">
        <v>226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 t="e">
        <f>IF(NOTA[[#This Row],[CONCAT4]]="","",_xlfn.IFNA(MATCH(NOTA[[#This Row],[CONCAT4]],[2]!RAW[CONCAT_H],0),FALSE))</f>
        <v>#REF!</v>
      </c>
      <c r="AQ484" s="145">
        <f>IF(NOTA[[#This Row],[CONCAT1]]="","",MATCH(NOTA[[#This Row],[CONCAT1]],[3]!db[NB NOTA_C],0)+1)</f>
        <v>2972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656</v>
      </c>
      <c r="M485" s="28">
        <v>3</v>
      </c>
      <c r="N485" s="16"/>
      <c r="O485" s="16"/>
      <c r="P485" s="35"/>
      <c r="Q485" s="38">
        <v>1944000</v>
      </c>
      <c r="R485" s="28" t="s">
        <v>689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2974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650</v>
      </c>
      <c r="M486" s="28">
        <v>3</v>
      </c>
      <c r="N486" s="16"/>
      <c r="O486" s="16"/>
      <c r="P486" s="35"/>
      <c r="Q486" s="38">
        <v>1632000</v>
      </c>
      <c r="R486" s="28" t="s">
        <v>690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2975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651</v>
      </c>
      <c r="M487" s="28">
        <v>2</v>
      </c>
      <c r="N487" s="16"/>
      <c r="O487" s="16"/>
      <c r="P487" s="35"/>
      <c r="Q487" s="38">
        <v>1710000</v>
      </c>
      <c r="R487" s="28" t="s">
        <v>691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2977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652</v>
      </c>
      <c r="M488" s="28">
        <v>1</v>
      </c>
      <c r="N488" s="16"/>
      <c r="O488" s="16"/>
      <c r="P488" s="35"/>
      <c r="Q488" s="38">
        <v>1824000</v>
      </c>
      <c r="R488" s="28" t="s">
        <v>561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2979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653</v>
      </c>
      <c r="M489" s="28">
        <v>1</v>
      </c>
      <c r="N489" s="16"/>
      <c r="O489" s="16"/>
      <c r="P489" s="35"/>
      <c r="Q489" s="38">
        <v>850000</v>
      </c>
      <c r="R489" s="28" t="s">
        <v>692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1803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657</v>
      </c>
      <c r="M490" s="28">
        <v>1</v>
      </c>
      <c r="N490" s="16"/>
      <c r="O490" s="16"/>
      <c r="P490" s="35"/>
      <c r="Q490" s="38">
        <v>800000</v>
      </c>
      <c r="R490" s="28" t="s">
        <v>692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1802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654</v>
      </c>
      <c r="M491" s="28">
        <v>1</v>
      </c>
      <c r="N491" s="16"/>
      <c r="O491" s="16"/>
      <c r="P491" s="35"/>
      <c r="Q491" s="38">
        <v>860000</v>
      </c>
      <c r="R491" s="28" t="s">
        <v>693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1687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658</v>
      </c>
      <c r="M492" s="28">
        <v>1</v>
      </c>
      <c r="N492" s="16"/>
      <c r="O492" s="16"/>
      <c r="P492" s="35"/>
      <c r="Q492" s="38">
        <v>2376000</v>
      </c>
      <c r="R492" s="28" t="s">
        <v>145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1663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655</v>
      </c>
      <c r="M493" s="28">
        <v>1</v>
      </c>
      <c r="N493" s="16"/>
      <c r="O493" s="16"/>
      <c r="P493" s="35"/>
      <c r="Q493" s="38">
        <v>2592000</v>
      </c>
      <c r="R493" s="28" t="s">
        <v>694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1661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659</v>
      </c>
      <c r="I495" s="16" t="s">
        <v>696</v>
      </c>
      <c r="J495" s="37">
        <v>45057</v>
      </c>
      <c r="K495" s="16"/>
      <c r="L495" s="16" t="s">
        <v>660</v>
      </c>
      <c r="M495" s="28">
        <v>20</v>
      </c>
      <c r="N495" s="16"/>
      <c r="O495" s="16"/>
      <c r="P495" s="35"/>
      <c r="Q495" s="38">
        <v>396000</v>
      </c>
      <c r="R495" s="28" t="s">
        <v>224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 t="e">
        <f>IF(NOTA[[#This Row],[CONCAT4]]="","",_xlfn.IFNA(MATCH(NOTA[[#This Row],[CONCAT4]],[2]!RAW[CONCAT_H],0),FALSE))</f>
        <v>#REF!</v>
      </c>
      <c r="AQ495" s="145">
        <f>IF(NOTA[[#This Row],[CONCAT1]]="","",MATCH(NOTA[[#This Row],[CONCAT1]],[3]!db[NB NOTA_C],0)+1)</f>
        <v>1689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695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146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1623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661</v>
      </c>
      <c r="M497" s="97">
        <v>2</v>
      </c>
      <c r="N497" s="94"/>
      <c r="O497" s="94"/>
      <c r="P497" s="98"/>
      <c r="Q497" s="99">
        <v>3542400</v>
      </c>
      <c r="R497" s="28" t="s">
        <v>146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1643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662</v>
      </c>
      <c r="M498" s="97">
        <v>8</v>
      </c>
      <c r="N498" s="94"/>
      <c r="O498" s="94"/>
      <c r="P498" s="98"/>
      <c r="Q498" s="99">
        <v>3888000</v>
      </c>
      <c r="R498" s="28" t="s">
        <v>223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1598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 t="str">
        <f>IF(NOTA[[#This Row],[CONCAT1]]="","",MATCH(NOTA[[#This Row],[CONCAT1]],[3]!db[NB NOTA_C],0)+1)</f>
        <v/>
      </c>
    </row>
    <row r="500" spans="1:43" ht="20.10000000000000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663</v>
      </c>
      <c r="I500" s="94" t="s">
        <v>697</v>
      </c>
      <c r="J500" s="96">
        <v>45058</v>
      </c>
      <c r="K500" s="94"/>
      <c r="L500" s="16" t="s">
        <v>664</v>
      </c>
      <c r="M500" s="97">
        <v>1</v>
      </c>
      <c r="N500" s="94"/>
      <c r="O500" s="94"/>
      <c r="P500" s="98"/>
      <c r="Q500" s="99">
        <v>4752000</v>
      </c>
      <c r="R500" s="28" t="s">
        <v>146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 t="e">
        <f>IF(NOTA[[#This Row],[CONCAT4]]="","",_xlfn.IFNA(MATCH(NOTA[[#This Row],[CONCAT4]],[2]!RAW[CONCAT_H],0),FALSE))</f>
        <v>#REF!</v>
      </c>
      <c r="AQ500" s="145">
        <f>IF(NOTA[[#This Row],[CONCAT1]]="","",MATCH(NOTA[[#This Row],[CONCAT1]],[3]!db[NB NOTA_C],0)+1)</f>
        <v>1637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665</v>
      </c>
      <c r="M501" s="97">
        <v>1</v>
      </c>
      <c r="N501" s="94"/>
      <c r="O501" s="94"/>
      <c r="P501" s="98"/>
      <c r="Q501" s="99">
        <v>5616000</v>
      </c>
      <c r="R501" s="28" t="s">
        <v>146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1624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421</v>
      </c>
      <c r="M502" s="97">
        <v>5</v>
      </c>
      <c r="N502" s="94"/>
      <c r="O502" s="94"/>
      <c r="P502" s="98"/>
      <c r="Q502" s="99">
        <v>1695600</v>
      </c>
      <c r="R502" s="97" t="s">
        <v>144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>
        <f>IF(NOTA[[#This Row],[CONCAT1]]="","",MATCH(NOTA[[#This Row],[CONCAT1]],[3]!db[NB NOTA_C],0)+1)</f>
        <v>1561</v>
      </c>
    </row>
    <row r="503" spans="1:43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666</v>
      </c>
      <c r="M503" s="97">
        <v>1</v>
      </c>
      <c r="N503" s="94"/>
      <c r="O503" s="94"/>
      <c r="P503" s="98"/>
      <c r="Q503" s="99">
        <v>810000</v>
      </c>
      <c r="R503" s="28" t="s">
        <v>689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Row],[CONCAT4]],[2]!RAW[CONCAT_H],0),FALSE))</f>
        <v/>
      </c>
      <c r="AQ503" s="145">
        <f>IF(NOTA[[#This Row],[CONCAT1]]="","",MATCH(NOTA[[#This Row],[CONCAT1]],[3]!db[NB NOTA_C],0)+1)</f>
        <v>1740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667</v>
      </c>
      <c r="M504" s="97">
        <v>1</v>
      </c>
      <c r="N504" s="94"/>
      <c r="O504" s="94"/>
      <c r="P504" s="98"/>
      <c r="Q504" s="99">
        <v>1987200</v>
      </c>
      <c r="R504" s="28" t="s">
        <v>698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1547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316</v>
      </c>
      <c r="M505" s="97">
        <v>3</v>
      </c>
      <c r="N505" s="94"/>
      <c r="O505" s="94"/>
      <c r="P505" s="98"/>
      <c r="Q505" s="99">
        <v>2352000</v>
      </c>
      <c r="R505" s="28" t="s">
        <v>224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1782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668</v>
      </c>
      <c r="M506" s="97">
        <v>1</v>
      </c>
      <c r="N506" s="94"/>
      <c r="O506" s="94"/>
      <c r="P506" s="98"/>
      <c r="Q506" s="99">
        <v>2750000</v>
      </c>
      <c r="R506" s="28" t="s">
        <v>700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1744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670</v>
      </c>
      <c r="M507" s="97">
        <v>1</v>
      </c>
      <c r="N507" s="94"/>
      <c r="O507" s="94"/>
      <c r="P507" s="98"/>
      <c r="Q507" s="99">
        <v>504000</v>
      </c>
      <c r="R507" s="28" t="s">
        <v>699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1672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647</v>
      </c>
      <c r="M508" s="97">
        <v>2</v>
      </c>
      <c r="N508" s="94"/>
      <c r="O508" s="94"/>
      <c r="P508" s="98"/>
      <c r="Q508" s="99">
        <v>900000</v>
      </c>
      <c r="R508" s="28" t="s">
        <v>686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1503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669</v>
      </c>
      <c r="M509" s="97">
        <v>2</v>
      </c>
      <c r="N509" s="94"/>
      <c r="O509" s="94"/>
      <c r="P509" s="98"/>
      <c r="Q509" s="99">
        <v>1069200</v>
      </c>
      <c r="R509" s="28" t="s">
        <v>701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1775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 t="str">
        <f>IF(NOTA[[#This Row],[CONCAT1]]="","",MATCH(NOTA[[#This Row],[CONCAT1]],[3]!db[NB NOTA_C],0)+1)</f>
        <v/>
      </c>
    </row>
    <row r="511" spans="1:43" ht="20.10000000000000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671</v>
      </c>
      <c r="I511" s="94" t="s">
        <v>705</v>
      </c>
      <c r="J511" s="96">
        <v>45058</v>
      </c>
      <c r="K511" s="94"/>
      <c r="L511" s="16" t="s">
        <v>672</v>
      </c>
      <c r="M511" s="97">
        <v>2</v>
      </c>
      <c r="N511" s="94"/>
      <c r="O511" s="94"/>
      <c r="P511" s="98"/>
      <c r="Q511" s="99">
        <v>801600</v>
      </c>
      <c r="R511" s="28" t="s">
        <v>702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 t="e">
        <f>IF(NOTA[[#This Row],[CONCAT4]]="","",_xlfn.IFNA(MATCH(NOTA[[#This Row],[CONCAT4]],[2]!RAW[CONCAT_H],0),FALSE))</f>
        <v>#REF!</v>
      </c>
      <c r="AQ511" s="145">
        <f>IF(NOTA[[#This Row],[CONCAT1]]="","",MATCH(NOTA[[#This Row],[CONCAT1]],[3]!db[NB NOTA_C],0)+1)</f>
        <v>1691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144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1559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673</v>
      </c>
      <c r="M513" s="97">
        <v>1</v>
      </c>
      <c r="N513" s="94"/>
      <c r="O513" s="94"/>
      <c r="P513" s="98"/>
      <c r="Q513" s="99">
        <v>1310400</v>
      </c>
      <c r="R513" s="97" t="s">
        <v>523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>
        <f>IF(NOTA[[#This Row],[CONCAT1]]="","",MATCH(NOTA[[#This Row],[CONCAT1]],[3]!db[NB NOTA_C],0)+1)</f>
        <v>1512</v>
      </c>
    </row>
    <row r="514" spans="1:43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674</v>
      </c>
      <c r="M514" s="28">
        <v>2</v>
      </c>
      <c r="N514" s="16"/>
      <c r="O514" s="16"/>
      <c r="P514" s="35"/>
      <c r="Q514" s="38">
        <v>1310400</v>
      </c>
      <c r="R514" s="28" t="s">
        <v>523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Row],[CONCAT4]],[2]!RAW[CONCAT_H],0),FALSE))</f>
        <v/>
      </c>
      <c r="AQ514" s="145">
        <f>IF(NOTA[[#This Row],[CONCAT1]]="","",MATCH(NOTA[[#This Row],[CONCAT1]],[3]!db[NB NOTA_C],0)+1)</f>
        <v>1516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145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1663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675</v>
      </c>
      <c r="M516" s="28">
        <v>10</v>
      </c>
      <c r="N516" s="16"/>
      <c r="O516" s="16"/>
      <c r="P516" s="35"/>
      <c r="Q516" s="38">
        <v>3758400</v>
      </c>
      <c r="R516" s="28" t="s">
        <v>146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1616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146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1623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 t="str">
        <f>IF(NOTA[[#This Row],[CONCAT1]]="","",MATCH(NOTA[[#This Row],[CONCAT1]],[3]!db[NB NOTA_C],0)+1)</f>
        <v/>
      </c>
    </row>
    <row r="519" spans="1:43" ht="20.10000000000000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676</v>
      </c>
      <c r="I519" s="16" t="s">
        <v>706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144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 t="e">
        <f>IF(NOTA[[#This Row],[CONCAT4]]="","",_xlfn.IFNA(MATCH(NOTA[[#This Row],[CONCAT4]],[2]!RAW[CONCAT_H],0),FALSE))</f>
        <v>#REF!</v>
      </c>
      <c r="AQ519" s="145">
        <f>IF(NOTA[[#This Row],[CONCAT1]]="","",MATCH(NOTA[[#This Row],[CONCAT1]],[3]!db[NB NOTA_C],0)+1)</f>
        <v>1559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653</v>
      </c>
      <c r="M520" s="28">
        <v>3</v>
      </c>
      <c r="N520" s="16"/>
      <c r="O520" s="16"/>
      <c r="P520" s="35"/>
      <c r="Q520" s="38">
        <v>850000</v>
      </c>
      <c r="R520" s="28" t="s">
        <v>692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1803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657</v>
      </c>
      <c r="M521" s="28">
        <v>3</v>
      </c>
      <c r="N521" s="16"/>
      <c r="O521" s="16"/>
      <c r="P521" s="35"/>
      <c r="Q521" s="38">
        <v>800000</v>
      </c>
      <c r="R521" s="28" t="s">
        <v>692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1802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654</v>
      </c>
      <c r="M522" s="28">
        <v>3</v>
      </c>
      <c r="N522" s="16"/>
      <c r="O522" s="16"/>
      <c r="P522" s="35"/>
      <c r="Q522" s="38">
        <v>860000</v>
      </c>
      <c r="R522" s="28" t="s">
        <v>693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1687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680</v>
      </c>
      <c r="M523" s="28">
        <v>1</v>
      </c>
      <c r="N523" s="16"/>
      <c r="O523" s="16"/>
      <c r="P523" s="35"/>
      <c r="Q523" s="38">
        <v>1500000</v>
      </c>
      <c r="R523" s="28" t="s">
        <v>704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1805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677</v>
      </c>
      <c r="M524" s="28">
        <v>2</v>
      </c>
      <c r="N524" s="16"/>
      <c r="O524" s="16"/>
      <c r="P524" s="35"/>
      <c r="Q524" s="38">
        <v>1375000</v>
      </c>
      <c r="R524" s="28" t="s">
        <v>704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>
        <f>IF(NOTA[[#This Row],[CONCAT1]]="","",MATCH(NOTA[[#This Row],[CONCAT1]],[3]!db[NB NOTA_C],0)+1)</f>
        <v>1614</v>
      </c>
    </row>
    <row r="525" spans="1:43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681</v>
      </c>
      <c r="M525" s="97">
        <v>1</v>
      </c>
      <c r="N525" s="94"/>
      <c r="O525" s="16"/>
      <c r="P525" s="98"/>
      <c r="Q525" s="99">
        <v>2160000</v>
      </c>
      <c r="R525" s="28" t="s">
        <v>148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Row],[CONCAT4]],[2]!RAW[CONCAT_H],0),FALSE))</f>
        <v/>
      </c>
      <c r="AQ525" s="145">
        <f>IF(NOTA[[#This Row],[CONCAT1]]="","",MATCH(NOTA[[#This Row],[CONCAT1]],[3]!db[NB NOTA_C],0)+1)</f>
        <v>1554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678</v>
      </c>
      <c r="M526" s="97">
        <v>1</v>
      </c>
      <c r="N526" s="94"/>
      <c r="O526" s="16"/>
      <c r="P526" s="98"/>
      <c r="Q526" s="99">
        <v>2160000</v>
      </c>
      <c r="R526" s="28" t="s">
        <v>148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>
        <f>IF(NOTA[[#This Row],[CONCAT1]]="","",MATCH(NOTA[[#This Row],[CONCAT1]],[3]!db[NB NOTA_C],0)+1)</f>
        <v>1553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679</v>
      </c>
      <c r="M527" s="97">
        <v>1</v>
      </c>
      <c r="N527" s="94"/>
      <c r="O527" s="94"/>
      <c r="P527" s="98"/>
      <c r="Q527" s="99">
        <v>2160000</v>
      </c>
      <c r="R527" s="97" t="s">
        <v>148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>
        <f>IF(NOTA[[#This Row],[CONCAT1]]="","",MATCH(NOTA[[#This Row],[CONCAT1]],[3]!db[NB NOTA_C],0)+1)</f>
        <v>1551</v>
      </c>
    </row>
    <row r="528" spans="1:43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218</v>
      </c>
      <c r="M528" s="28">
        <v>2</v>
      </c>
      <c r="N528" s="16"/>
      <c r="O528" s="16"/>
      <c r="P528" s="35"/>
      <c r="Q528" s="38">
        <v>3888000</v>
      </c>
      <c r="R528" s="28" t="s">
        <v>223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Row],[CONCAT4]],[2]!RAW[CONCAT_H],0),FALSE))</f>
        <v/>
      </c>
      <c r="AQ528" s="145">
        <f>IF(NOTA[[#This Row],[CONCAT1]]="","",MATCH(NOTA[[#This Row],[CONCAT1]],[3]!db[NB NOTA_C],0)+1)</f>
        <v>1598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707</v>
      </c>
      <c r="I530" s="16" t="s">
        <v>713</v>
      </c>
      <c r="J530" s="37">
        <v>45059</v>
      </c>
      <c r="K530" s="16"/>
      <c r="L530" s="16" t="s">
        <v>711</v>
      </c>
      <c r="M530" s="28">
        <v>5</v>
      </c>
      <c r="N530" s="16"/>
      <c r="O530" s="16"/>
      <c r="P530" s="35"/>
      <c r="Q530" s="38">
        <v>1695600</v>
      </c>
      <c r="R530" s="28" t="s">
        <v>144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 t="e">
        <f>IF(NOTA[[#This Row],[CONCAT4]]="","",_xlfn.IFNA(MATCH(NOTA[[#This Row],[CONCAT4]],[2]!RAW[CONCAT_H],0),FALSE))</f>
        <v>#REF!</v>
      </c>
      <c r="AQ530" s="145">
        <f>IF(NOTA[[#This Row],[CONCAT1]]="","",MATCH(NOTA[[#This Row],[CONCAT1]],[3]!db[NB NOTA_C],0)+1)</f>
        <v>1561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708</v>
      </c>
      <c r="M531" s="28">
        <v>1</v>
      </c>
      <c r="N531" s="16"/>
      <c r="O531" s="16"/>
      <c r="P531" s="35"/>
      <c r="Q531" s="38">
        <v>844800</v>
      </c>
      <c r="R531" s="28" t="s">
        <v>401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1692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672</v>
      </c>
      <c r="M532" s="28">
        <v>1</v>
      </c>
      <c r="N532" s="16"/>
      <c r="O532" s="16"/>
      <c r="P532" s="35"/>
      <c r="Q532" s="38">
        <v>801600</v>
      </c>
      <c r="R532" s="28" t="s">
        <v>702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>
        <f>IF(NOTA[[#This Row],[CONCAT1]]="","",MATCH(NOTA[[#This Row],[CONCAT1]],[3]!db[NB NOTA_C],0)+1)</f>
        <v>1691</v>
      </c>
    </row>
    <row r="533" spans="1:43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709</v>
      </c>
      <c r="M533" s="28">
        <v>1</v>
      </c>
      <c r="N533" s="16"/>
      <c r="O533" s="16"/>
      <c r="P533" s="35"/>
      <c r="Q533" s="38">
        <v>1040000</v>
      </c>
      <c r="R533" s="28" t="s">
        <v>714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Row],[CONCAT4]],[2]!RAW[CONCAT_H],0),FALSE))</f>
        <v/>
      </c>
      <c r="AQ533" s="145">
        <f>IF(NOTA[[#This Row],[CONCAT1]]="","",MATCH(NOTA[[#This Row],[CONCAT1]],[3]!db[NB NOTA_C],0)+1)</f>
        <v>1693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712</v>
      </c>
      <c r="M534" s="28">
        <v>3</v>
      </c>
      <c r="N534" s="16"/>
      <c r="O534" s="16"/>
      <c r="P534" s="35"/>
      <c r="Q534" s="38">
        <v>3888000</v>
      </c>
      <c r="R534" s="28" t="s">
        <v>715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>
        <f>IF(NOTA[[#This Row],[CONCAT1]]="","",MATCH(NOTA[[#This Row],[CONCAT1]],[3]!db[NB NOTA_C],0)+1)</f>
        <v>1597</v>
      </c>
    </row>
    <row r="535" spans="1:43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647</v>
      </c>
      <c r="M535" s="28">
        <v>2</v>
      </c>
      <c r="N535" s="16"/>
      <c r="O535" s="16"/>
      <c r="P535" s="35"/>
      <c r="Q535" s="38">
        <v>900000</v>
      </c>
      <c r="R535" s="28" t="s">
        <v>686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Row],[CONCAT4]],[2]!RAW[CONCAT_H],0),FALSE))</f>
        <v/>
      </c>
      <c r="AQ535" s="145">
        <f>IF(NOTA[[#This Row],[CONCAT1]]="","",MATCH(NOTA[[#This Row],[CONCAT1]],[3]!db[NB NOTA_C],0)+1)</f>
        <v>1503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710</v>
      </c>
      <c r="M536" s="28">
        <v>1</v>
      </c>
      <c r="N536" s="16"/>
      <c r="O536" s="16"/>
      <c r="P536" s="35"/>
      <c r="Q536" s="38">
        <v>1584000</v>
      </c>
      <c r="R536" s="28" t="s">
        <v>147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>
        <f>IF(NOTA[[#This Row],[CONCAT1]]="","",MATCH(NOTA[[#This Row],[CONCAT1]],[3]!db[NB NOTA_C],0)+1)</f>
        <v>1754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667</v>
      </c>
      <c r="M537" s="97">
        <v>1</v>
      </c>
      <c r="N537" s="94"/>
      <c r="O537" s="16"/>
      <c r="P537" s="98"/>
      <c r="Q537" s="99">
        <v>1987200</v>
      </c>
      <c r="R537" s="97" t="s">
        <v>147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>
        <f>IF(NOTA[[#This Row],[CONCAT1]]="","",MATCH(NOTA[[#This Row],[CONCAT1]],[3]!db[NB NOTA_C],0)+1)</f>
        <v>1547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658</v>
      </c>
      <c r="M538" s="28">
        <v>2</v>
      </c>
      <c r="N538" s="16"/>
      <c r="O538" s="16"/>
      <c r="P538" s="35"/>
      <c r="Q538" s="38">
        <v>2376000</v>
      </c>
      <c r="R538" s="28" t="s">
        <v>145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>
        <f>IF(NOTA[[#This Row],[CONCAT1]]="","",MATCH(NOTA[[#This Row],[CONCAT1]],[3]!db[NB NOTA_C],0)+1)</f>
        <v>1663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655</v>
      </c>
      <c r="M539" s="97">
        <v>2</v>
      </c>
      <c r="N539" s="94"/>
      <c r="O539" s="16"/>
      <c r="P539" s="98"/>
      <c r="Q539" s="99">
        <v>2592000</v>
      </c>
      <c r="R539" s="97" t="s">
        <v>703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>
        <f>IF(NOTA[[#This Row],[CONCAT1]]="","",MATCH(NOTA[[#This Row],[CONCAT1]],[3]!db[NB NOTA_C],0)+1)</f>
        <v>1661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241</v>
      </c>
      <c r="G541" s="16" t="s">
        <v>112</v>
      </c>
      <c r="H541" s="20" t="s">
        <v>721</v>
      </c>
      <c r="I541" s="94"/>
      <c r="J541" s="96">
        <v>45062</v>
      </c>
      <c r="K541" s="94"/>
      <c r="L541" s="16" t="s">
        <v>722</v>
      </c>
      <c r="M541" s="97">
        <v>5</v>
      </c>
      <c r="N541" s="94">
        <v>480</v>
      </c>
      <c r="O541" s="16" t="s">
        <v>123</v>
      </c>
      <c r="P541" s="98">
        <v>30500</v>
      </c>
      <c r="Q541" s="99"/>
      <c r="R541" s="97" t="s">
        <v>170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 t="e">
        <f>IF(NOTA[[#This Row],[CONCAT4]]="","",_xlfn.IFNA(MATCH(NOTA[[#This Row],[CONCAT4]],[2]!RAW[CONCAT_H],0),FALSE))</f>
        <v>#REF!</v>
      </c>
      <c r="AQ541" s="145">
        <f>IF(NOTA[[#This Row],[CONCAT1]]="","",MATCH(NOTA[[#This Row],[CONCAT1]],[3]!db[NB NOTA_C],0)+1)</f>
        <v>155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str">
        <f>IF(NOTA[[#This Row],[CONCAT1]]="","",MATCH(NOTA[[#This Row],[CONCAT1]],[3]!db[NB NOTA_C],0)+1)</f>
        <v/>
      </c>
    </row>
    <row r="543" spans="1:43" ht="20.10000000000000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364</v>
      </c>
      <c r="G543" s="94" t="s">
        <v>112</v>
      </c>
      <c r="H543" s="95" t="s">
        <v>723</v>
      </c>
      <c r="I543" s="94"/>
      <c r="J543" s="96">
        <v>45061</v>
      </c>
      <c r="K543" s="94"/>
      <c r="L543" s="16" t="s">
        <v>724</v>
      </c>
      <c r="M543" s="97"/>
      <c r="N543" s="94">
        <v>200</v>
      </c>
      <c r="O543" s="16" t="s">
        <v>142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 t="e">
        <f>IF(NOTA[[#This Row],[CONCAT4]]="","",_xlfn.IFNA(MATCH(NOTA[[#This Row],[CONCAT4]],[2]!RAW[CONCAT_H],0),FALSE))</f>
        <v>#REF!</v>
      </c>
      <c r="AQ543" s="145">
        <f>IF(NOTA[[#This Row],[CONCAT1]]="","",MATCH(NOTA[[#This Row],[CONCAT1]],[3]!db[NB NOTA_C],0)+1)</f>
        <v>498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536</v>
      </c>
      <c r="M544" s="97"/>
      <c r="N544" s="94">
        <v>500</v>
      </c>
      <c r="O544" s="16" t="s">
        <v>142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>
        <f>IF(NOTA[[#This Row],[CONCAT1]]="","",MATCH(NOTA[[#This Row],[CONCAT1]],[3]!db[NB NOTA_C],0)+1)</f>
        <v>500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str">
        <f>IF(NOTA[[#This Row],[CONCAT1]]="","",MATCH(NOTA[[#This Row],[CONCAT1]],[3]!db[NB NOTA_C],0)+1)</f>
        <v/>
      </c>
    </row>
    <row r="546" spans="1:43" ht="20.10000000000000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121</v>
      </c>
      <c r="I546" s="16" t="s">
        <v>725</v>
      </c>
      <c r="J546" s="37">
        <v>45061</v>
      </c>
      <c r="K546" s="16"/>
      <c r="L546" s="16" t="s">
        <v>726</v>
      </c>
      <c r="M546" s="28">
        <v>3</v>
      </c>
      <c r="N546" s="16">
        <v>480</v>
      </c>
      <c r="O546" s="16" t="s">
        <v>253</v>
      </c>
      <c r="P546" s="35">
        <v>78000</v>
      </c>
      <c r="Q546" s="38"/>
      <c r="R546" s="28" t="s">
        <v>727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 t="e">
        <f>IF(NOTA[[#This Row],[CONCAT4]]="","",_xlfn.IFNA(MATCH(NOTA[[#This Row],[CONCAT4]],[2]!RAW[CONCAT_H],0),FALSE))</f>
        <v>#REF!</v>
      </c>
      <c r="AQ546" s="145">
        <f>IF(NOTA[[#This Row],[CONCAT1]]="","",MATCH(NOTA[[#This Row],[CONCAT1]],[3]!db[NB NOTA_C],0)+1)</f>
        <v>740</v>
      </c>
    </row>
    <row r="547" spans="1:43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Row],[CONCAT4]],[2]!RAW[CONCAT_H],0),FALSE))</f>
        <v/>
      </c>
      <c r="AQ547" s="145" t="str">
        <f>IF(NOTA[[#This Row],[CONCAT1]]="","",MATCH(NOTA[[#This Row],[CONCAT1]],[3]!db[NB NOTA_C],0)+1)</f>
        <v/>
      </c>
    </row>
    <row r="548" spans="1:43" ht="20.10000000000000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608</v>
      </c>
      <c r="I548" s="16"/>
      <c r="J548" s="37">
        <v>45058</v>
      </c>
      <c r="K548" s="16"/>
      <c r="L548" s="16" t="s">
        <v>609</v>
      </c>
      <c r="M548" s="28">
        <v>2</v>
      </c>
      <c r="N548" s="16">
        <v>100</v>
      </c>
      <c r="O548" s="16" t="s">
        <v>253</v>
      </c>
      <c r="P548" s="35">
        <v>28300</v>
      </c>
      <c r="Q548" s="38"/>
      <c r="R548" s="28" t="s">
        <v>292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 t="e">
        <f>IF(NOTA[[#This Row],[CONCAT4]]="","",_xlfn.IFNA(MATCH(NOTA[[#This Row],[CONCAT4]],[2]!RAW[CONCAT_H],0),FALSE))</f>
        <v>#REF!</v>
      </c>
      <c r="AQ548" s="145">
        <f>IF(NOTA[[#This Row],[CONCAT1]]="","",MATCH(NOTA[[#This Row],[CONCAT1]],[3]!db[NB NOTA_C],0)+1)</f>
        <v>957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610</v>
      </c>
      <c r="M549" s="28">
        <v>1</v>
      </c>
      <c r="N549" s="16">
        <v>50</v>
      </c>
      <c r="O549" s="16" t="s">
        <v>253</v>
      </c>
      <c r="P549" s="35">
        <v>34100</v>
      </c>
      <c r="Q549" s="38"/>
      <c r="R549" s="28" t="s">
        <v>297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>
        <f>IF(NOTA[[#This Row],[CONCAT1]]="","",MATCH(NOTA[[#This Row],[CONCAT1]],[3]!db[NB NOTA_C],0)+1)</f>
        <v>954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611</v>
      </c>
      <c r="M550" s="28">
        <v>5</v>
      </c>
      <c r="N550" s="16">
        <v>120</v>
      </c>
      <c r="O550" s="16" t="s">
        <v>142</v>
      </c>
      <c r="P550" s="35">
        <v>89400</v>
      </c>
      <c r="Q550" s="38"/>
      <c r="R550" s="28" t="s">
        <v>267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>
        <f>IF(NOTA[[#This Row],[CONCAT1]]="","",MATCH(NOTA[[#This Row],[CONCAT1]],[3]!db[NB NOTA_C],0)+1)</f>
        <v>2058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612</v>
      </c>
      <c r="M551" s="28">
        <v>2</v>
      </c>
      <c r="N551" s="16">
        <v>48</v>
      </c>
      <c r="O551" s="16" t="s">
        <v>142</v>
      </c>
      <c r="P551" s="35">
        <v>89400</v>
      </c>
      <c r="Q551" s="38"/>
      <c r="R551" s="28" t="s">
        <v>267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>
        <f>IF(NOTA[[#This Row],[CONCAT1]]="","",MATCH(NOTA[[#This Row],[CONCAT1]],[3]!db[NB NOTA_C],0)+1)</f>
        <v>2054</v>
      </c>
    </row>
    <row r="552" spans="1:43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613</v>
      </c>
      <c r="M552" s="28">
        <v>1</v>
      </c>
      <c r="N552" s="16">
        <v>144</v>
      </c>
      <c r="O552" s="16" t="s">
        <v>244</v>
      </c>
      <c r="P552" s="35">
        <v>18600</v>
      </c>
      <c r="Q552" s="38"/>
      <c r="R552" s="28" t="s">
        <v>263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Row],[CONCAT4]],[2]!RAW[CONCAT_H],0),FALSE))</f>
        <v/>
      </c>
      <c r="AQ552" s="145">
        <f>IF(NOTA[[#This Row],[CONCAT1]]="","",MATCH(NOTA[[#This Row],[CONCAT1]],[3]!db[NB NOTA_C],0)+1)</f>
        <v>764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614</v>
      </c>
      <c r="M553" s="28"/>
      <c r="N553" s="16">
        <v>180</v>
      </c>
      <c r="O553" s="16" t="s">
        <v>156</v>
      </c>
      <c r="P553" s="35">
        <v>3700</v>
      </c>
      <c r="Q553" s="38"/>
      <c r="R553" s="28" t="s">
        <v>615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>
        <f>IF(NOTA[[#This Row],[CONCAT1]]="","",MATCH(NOTA[[#This Row],[CONCAT1]],[3]!db[NB NOTA_C],0)+1)</f>
        <v>1396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616</v>
      </c>
      <c r="M554" s="109"/>
      <c r="N554" s="106">
        <v>180</v>
      </c>
      <c r="O554" s="106" t="s">
        <v>156</v>
      </c>
      <c r="P554" s="103">
        <v>3700</v>
      </c>
      <c r="Q554" s="110"/>
      <c r="R554" s="109" t="s">
        <v>615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>
        <f>IF(NOTA[[#This Row],[CONCAT1]]="","",MATCH(NOTA[[#This Row],[CONCAT1]],[3]!db[NB NOTA_C],0)+1)</f>
        <v>1398</v>
      </c>
    </row>
    <row r="555" spans="1:43" ht="20.10000000000000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617</v>
      </c>
      <c r="M555" s="109"/>
      <c r="N555" s="106">
        <v>120</v>
      </c>
      <c r="O555" s="16" t="s">
        <v>156</v>
      </c>
      <c r="P555" s="103">
        <v>3700</v>
      </c>
      <c r="Q555" s="110"/>
      <c r="R555" s="28" t="s">
        <v>615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Row],[CONCAT4]],[2]!RAW[CONCAT_H],0),FALSE))</f>
        <v/>
      </c>
      <c r="AQ555" s="145">
        <f>IF(NOTA[[#This Row],[CONCAT1]]="","",MATCH(NOTA[[#This Row],[CONCAT1]],[3]!db[NB NOTA_C],0)+1)</f>
        <v>1399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618</v>
      </c>
      <c r="M556" s="109"/>
      <c r="N556" s="106">
        <v>120</v>
      </c>
      <c r="O556" s="106" t="s">
        <v>156</v>
      </c>
      <c r="P556" s="103">
        <v>3700</v>
      </c>
      <c r="Q556" s="110"/>
      <c r="R556" s="109" t="s">
        <v>615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>
        <f>IF(NOTA[[#This Row],[CONCAT1]]="","",MATCH(NOTA[[#This Row],[CONCAT1]],[3]!db[NB NOTA_C],0)+1)</f>
        <v>1400</v>
      </c>
    </row>
    <row r="557" spans="1:43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619</v>
      </c>
      <c r="M557" s="109"/>
      <c r="N557" s="106">
        <v>120</v>
      </c>
      <c r="O557" s="16" t="s">
        <v>156</v>
      </c>
      <c r="P557" s="103">
        <v>3700</v>
      </c>
      <c r="Q557" s="110"/>
      <c r="R557" s="28" t="s">
        <v>615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Row],[CONCAT4]],[2]!RAW[CONCAT_H],0),FALSE))</f>
        <v/>
      </c>
      <c r="AQ557" s="145">
        <f>IF(NOTA[[#This Row],[CONCAT1]]="","",MATCH(NOTA[[#This Row],[CONCAT1]],[3]!db[NB NOTA_C],0)+1)</f>
        <v>1401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620</v>
      </c>
      <c r="I559" s="16"/>
      <c r="J559" s="108">
        <v>45058</v>
      </c>
      <c r="K559" s="106"/>
      <c r="L559" s="16" t="s">
        <v>622</v>
      </c>
      <c r="M559" s="109">
        <v>1</v>
      </c>
      <c r="N559" s="106">
        <v>288</v>
      </c>
      <c r="O559" s="106" t="s">
        <v>156</v>
      </c>
      <c r="P559" s="103">
        <v>4800</v>
      </c>
      <c r="Q559" s="110"/>
      <c r="R559" s="28" t="s">
        <v>621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 t="e">
        <f>IF(NOTA[[#This Row],[CONCAT4]]="","",_xlfn.IFNA(MATCH(NOTA[[#This Row],[CONCAT4]],[2]!RAW[CONCAT_H],0),FALSE))</f>
        <v>#REF!</v>
      </c>
      <c r="AQ559" s="145">
        <f>IF(NOTA[[#This Row],[CONCAT1]]="","",MATCH(NOTA[[#This Row],[CONCAT1]],[3]!db[NB NOTA_C],0)+1)</f>
        <v>2459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623</v>
      </c>
      <c r="M560" s="109">
        <v>1</v>
      </c>
      <c r="N560" s="106">
        <v>288</v>
      </c>
      <c r="O560" s="106" t="s">
        <v>156</v>
      </c>
      <c r="P560" s="103">
        <v>4800</v>
      </c>
      <c r="Q560" s="110"/>
      <c r="R560" s="28" t="s">
        <v>356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2472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624</v>
      </c>
      <c r="M561" s="109">
        <v>1</v>
      </c>
      <c r="N561" s="106">
        <v>288</v>
      </c>
      <c r="O561" s="106" t="s">
        <v>156</v>
      </c>
      <c r="P561" s="103">
        <v>4800</v>
      </c>
      <c r="Q561" s="110"/>
      <c r="R561" s="28" t="s">
        <v>356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2461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625</v>
      </c>
      <c r="M562" s="109">
        <v>1</v>
      </c>
      <c r="N562" s="106">
        <v>288</v>
      </c>
      <c r="O562" s="106" t="s">
        <v>156</v>
      </c>
      <c r="P562" s="103">
        <v>4800</v>
      </c>
      <c r="Q562" s="110"/>
      <c r="R562" s="28" t="s">
        <v>567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2467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626</v>
      </c>
      <c r="M563" s="109">
        <v>1</v>
      </c>
      <c r="N563" s="106">
        <v>288</v>
      </c>
      <c r="O563" s="106" t="s">
        <v>156</v>
      </c>
      <c r="P563" s="103">
        <v>4800</v>
      </c>
      <c r="Q563" s="110"/>
      <c r="R563" s="28" t="s">
        <v>567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2468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627</v>
      </c>
      <c r="M564" s="109">
        <v>1</v>
      </c>
      <c r="N564" s="106">
        <v>288</v>
      </c>
      <c r="O564" s="106" t="s">
        <v>156</v>
      </c>
      <c r="P564" s="103">
        <v>4800</v>
      </c>
      <c r="Q564" s="110"/>
      <c r="R564" s="109" t="s">
        <v>567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>
        <f>IF(NOTA[[#This Row],[CONCAT1]]="","",MATCH(NOTA[[#This Row],[CONCAT1]],[3]!db[NB NOTA_C],0)+1)</f>
        <v>2469</v>
      </c>
    </row>
    <row r="565" spans="1:43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628</v>
      </c>
      <c r="M565" s="109">
        <v>1</v>
      </c>
      <c r="N565" s="106">
        <v>288</v>
      </c>
      <c r="O565" s="16" t="s">
        <v>156</v>
      </c>
      <c r="P565" s="103">
        <v>4800</v>
      </c>
      <c r="Q565" s="110"/>
      <c r="R565" s="28" t="s">
        <v>567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Row],[CONCAT4]],[2]!RAW[CONCAT_H],0),FALSE))</f>
        <v/>
      </c>
      <c r="AQ565" s="145">
        <f>IF(NOTA[[#This Row],[CONCAT1]]="","",MATCH(NOTA[[#This Row],[CONCAT1]],[3]!db[NB NOTA_C],0)+1)</f>
        <v>2470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 t="str">
        <f>IF(NOTA[[#This Row],[CONCAT1]]="","",MATCH(NOTA[[#This Row],[CONCAT1]],[3]!db[NB NOTA_C],0)+1)</f>
        <v/>
      </c>
    </row>
    <row r="567" spans="1:43" ht="20.10000000000000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629</v>
      </c>
      <c r="I567" s="106"/>
      <c r="J567" s="108">
        <v>45058</v>
      </c>
      <c r="K567" s="106"/>
      <c r="L567" s="16" t="s">
        <v>625</v>
      </c>
      <c r="M567" s="109">
        <v>1</v>
      </c>
      <c r="N567" s="106">
        <v>288</v>
      </c>
      <c r="O567" s="16" t="s">
        <v>156</v>
      </c>
      <c r="P567" s="103">
        <v>4800</v>
      </c>
      <c r="Q567" s="110"/>
      <c r="R567" s="28" t="s">
        <v>567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 t="e">
        <f>IF(NOTA[[#This Row],[CONCAT4]]="","",_xlfn.IFNA(MATCH(NOTA[[#This Row],[CONCAT4]],[2]!RAW[CONCAT_H],0),FALSE))</f>
        <v>#REF!</v>
      </c>
      <c r="AQ567" s="145">
        <f>IF(NOTA[[#This Row],[CONCAT1]]="","",MATCH(NOTA[[#This Row],[CONCAT1]],[3]!db[NB NOTA_C],0)+1)</f>
        <v>2467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626</v>
      </c>
      <c r="M568" s="109">
        <v>1</v>
      </c>
      <c r="N568" s="106">
        <v>288</v>
      </c>
      <c r="O568" s="16" t="s">
        <v>156</v>
      </c>
      <c r="P568" s="103">
        <v>4800</v>
      </c>
      <c r="Q568" s="110"/>
      <c r="R568" s="28" t="s">
        <v>567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2468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627</v>
      </c>
      <c r="M569" s="109">
        <v>1</v>
      </c>
      <c r="N569" s="106">
        <v>288</v>
      </c>
      <c r="O569" s="16" t="s">
        <v>156</v>
      </c>
      <c r="P569" s="103">
        <v>4800</v>
      </c>
      <c r="Q569" s="110"/>
      <c r="R569" s="28" t="s">
        <v>567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2469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628</v>
      </c>
      <c r="M570" s="109">
        <v>1</v>
      </c>
      <c r="N570" s="106">
        <v>288</v>
      </c>
      <c r="O570" s="16" t="s">
        <v>156</v>
      </c>
      <c r="P570" s="103">
        <v>4800</v>
      </c>
      <c r="Q570" s="110"/>
      <c r="R570" s="28" t="s">
        <v>567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2470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622</v>
      </c>
      <c r="M571" s="109">
        <v>1</v>
      </c>
      <c r="N571" s="106">
        <v>288</v>
      </c>
      <c r="O571" s="16" t="s">
        <v>156</v>
      </c>
      <c r="P571" s="103">
        <v>4800</v>
      </c>
      <c r="Q571" s="110"/>
      <c r="R571" s="28" t="s">
        <v>621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2459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623</v>
      </c>
      <c r="M572" s="109">
        <v>1</v>
      </c>
      <c r="N572" s="106">
        <v>288</v>
      </c>
      <c r="O572" s="16" t="s">
        <v>156</v>
      </c>
      <c r="P572" s="103">
        <v>4800</v>
      </c>
      <c r="Q572" s="110"/>
      <c r="R572" s="28" t="s">
        <v>356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2472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 t="str">
        <f>IF(NOTA[[#This Row],[CONCAT1]]="","",MATCH(NOTA[[#This Row],[CONCAT1]],[3]!db[NB NOTA_C],0)+1)</f>
        <v/>
      </c>
    </row>
    <row r="574" spans="1:43" ht="20.10000000000000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630</v>
      </c>
      <c r="I574" s="106"/>
      <c r="J574" s="108">
        <v>45058</v>
      </c>
      <c r="K574" s="106"/>
      <c r="L574" s="16" t="s">
        <v>631</v>
      </c>
      <c r="M574" s="109"/>
      <c r="N574" s="106">
        <v>24</v>
      </c>
      <c r="O574" s="16" t="s">
        <v>156</v>
      </c>
      <c r="P574" s="103">
        <v>15800</v>
      </c>
      <c r="Q574" s="110"/>
      <c r="R574" s="28" t="s">
        <v>523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 t="e">
        <f>IF(NOTA[[#This Row],[CONCAT4]]="","",_xlfn.IFNA(MATCH(NOTA[[#This Row],[CONCAT4]],[2]!RAW[CONCAT_H],0),FALSE))</f>
        <v>#REF!</v>
      </c>
      <c r="AQ574" s="145">
        <f>IF(NOTA[[#This Row],[CONCAT1]]="","",MATCH(NOTA[[#This Row],[CONCAT1]],[3]!db[NB NOTA_C],0)+1)</f>
        <v>210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632</v>
      </c>
      <c r="N575" s="106">
        <v>24</v>
      </c>
      <c r="O575" s="16" t="s">
        <v>156</v>
      </c>
      <c r="P575" s="103">
        <v>15800</v>
      </c>
      <c r="Q575" s="110"/>
      <c r="R575" s="28" t="s">
        <v>523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212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633</v>
      </c>
      <c r="N576" s="106">
        <v>24</v>
      </c>
      <c r="O576" s="16" t="s">
        <v>156</v>
      </c>
      <c r="P576" s="103">
        <v>15800</v>
      </c>
      <c r="Q576" s="110"/>
      <c r="R576" s="28" t="s">
        <v>523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213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634</v>
      </c>
      <c r="N577" s="27">
        <v>18</v>
      </c>
      <c r="O577" s="27" t="s">
        <v>156</v>
      </c>
      <c r="P577" s="64">
        <v>15800</v>
      </c>
      <c r="Q577" s="79"/>
      <c r="R577" s="114" t="s">
        <v>523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>
        <f>IF(NOTA[[#This Row],[CONCAT1]]="","",MATCH(NOTA[[#This Row],[CONCAT1]],[3]!db[NB NOTA_C],0)+1)</f>
        <v>247</v>
      </c>
    </row>
    <row r="578" spans="1:43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635</v>
      </c>
      <c r="N578" s="27">
        <v>18</v>
      </c>
      <c r="O578" s="27" t="s">
        <v>156</v>
      </c>
      <c r="P578" s="64">
        <v>15800</v>
      </c>
      <c r="Q578" s="79"/>
      <c r="R578" s="114" t="s">
        <v>523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Row],[CONCAT4]],[2]!RAW[CONCAT_H],0),FALSE))</f>
        <v/>
      </c>
      <c r="AQ578" s="145">
        <f>IF(NOTA[[#This Row],[CONCAT1]]="","",MATCH(NOTA[[#This Row],[CONCAT1]],[3]!db[NB NOTA_C],0)+1)</f>
        <v>248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637</v>
      </c>
      <c r="N579" s="27">
        <v>18</v>
      </c>
      <c r="O579" s="27" t="s">
        <v>156</v>
      </c>
      <c r="P579" s="64">
        <v>15800</v>
      </c>
      <c r="Q579" s="79"/>
      <c r="R579" s="114" t="s">
        <v>523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>
        <f>IF(NOTA[[#This Row],[CONCAT1]]="","",MATCH(NOTA[[#This Row],[CONCAT1]],[3]!db[NB NOTA_C],0)+1)</f>
        <v>249</v>
      </c>
    </row>
    <row r="580" spans="1:43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636</v>
      </c>
      <c r="N580" s="27">
        <v>18</v>
      </c>
      <c r="O580" s="27" t="s">
        <v>156</v>
      </c>
      <c r="P580" s="64">
        <v>15800</v>
      </c>
      <c r="Q580" s="79"/>
      <c r="R580" s="114" t="s">
        <v>523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Row],[CONCAT4]],[2]!RAW[CONCAT_H],0),FALSE))</f>
        <v/>
      </c>
      <c r="AQ580" s="145">
        <f>IF(NOTA[[#This Row],[CONCAT1]]="","",MATCH(NOTA[[#This Row],[CONCAT1]],[3]!db[NB NOTA_C],0)+1)</f>
        <v>250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638</v>
      </c>
      <c r="N581" s="27">
        <v>24</v>
      </c>
      <c r="O581" s="27" t="s">
        <v>156</v>
      </c>
      <c r="P581" s="64">
        <v>15800</v>
      </c>
      <c r="Q581" s="79"/>
      <c r="R581" s="114" t="s">
        <v>523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304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639</v>
      </c>
      <c r="N582" s="27">
        <v>24</v>
      </c>
      <c r="O582" s="27" t="s">
        <v>156</v>
      </c>
      <c r="P582" s="64">
        <v>15800</v>
      </c>
      <c r="Q582" s="79"/>
      <c r="R582" s="114" t="s">
        <v>523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305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640</v>
      </c>
      <c r="N583" s="27">
        <v>24</v>
      </c>
      <c r="O583" s="27" t="s">
        <v>156</v>
      </c>
      <c r="P583" s="64">
        <v>15800</v>
      </c>
      <c r="Q583" s="79"/>
      <c r="R583" s="114" t="s">
        <v>523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>
        <f>IF(NOTA[[#This Row],[CONCAT1]]="","",MATCH(NOTA[[#This Row],[CONCAT1]],[3]!db[NB NOTA_C],0)+1)</f>
        <v>306</v>
      </c>
    </row>
    <row r="584" spans="1:43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Row],[CONCAT4]],[2]!RAW[CONCAT_H],0),FALSE))</f>
        <v/>
      </c>
      <c r="AQ584" s="145" t="str">
        <f>IF(NOTA[[#This Row],[CONCAT1]]="","",MATCH(NOTA[[#This Row],[CONCAT1]],[3]!db[NB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241</v>
      </c>
      <c r="G585" s="27" t="s">
        <v>112</v>
      </c>
      <c r="H585" s="54" t="s">
        <v>716</v>
      </c>
      <c r="J585" s="53">
        <v>45062</v>
      </c>
      <c r="L585" s="27" t="s">
        <v>717</v>
      </c>
      <c r="M585" s="114">
        <v>3</v>
      </c>
      <c r="N585" s="27">
        <v>324</v>
      </c>
      <c r="O585" s="27" t="s">
        <v>156</v>
      </c>
      <c r="P585" s="64">
        <v>12500</v>
      </c>
      <c r="Q585" s="79"/>
      <c r="R585" s="114" t="s">
        <v>718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 t="e">
        <f>IF(NOTA[[#This Row],[CONCAT4]]="","",_xlfn.IFNA(MATCH(NOTA[[#This Row],[CONCAT4]],[2]!RAW[CONCAT_H],0),FALSE))</f>
        <v>#REF!</v>
      </c>
      <c r="AQ585" s="145" t="e">
        <f>IF(NOTA[[#This Row],[CONCAT1]]="","",MATCH(NOTA[[#This Row],[CONCAT1]],[3]!db[NB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719</v>
      </c>
      <c r="M586" s="114">
        <v>3</v>
      </c>
      <c r="N586" s="27">
        <v>600</v>
      </c>
      <c r="O586" s="27" t="s">
        <v>123</v>
      </c>
      <c r="P586" s="64">
        <v>10000</v>
      </c>
      <c r="Q586" s="79"/>
      <c r="R586" s="114" t="s">
        <v>720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Row],[CONCAT4]],[2]!RAW[CONCAT_H],0),FALSE))</f>
        <v/>
      </c>
      <c r="AQ586" s="145">
        <f>IF(NOTA[[#This Row],[CONCAT1]]="","",MATCH(NOTA[[#This Row],[CONCAT1]],[3]!db[NB NOTA_C],0)+1)</f>
        <v>1004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 t="str">
        <f>IF(NOTA[[#This Row],[CONCAT1]]="","",MATCH(NOTA[[#This Row],[CONCAT1]],[3]!db[NB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766</v>
      </c>
      <c r="J588" s="53">
        <v>45056</v>
      </c>
      <c r="L588" s="27" t="s">
        <v>440</v>
      </c>
      <c r="M588" s="114">
        <v>3</v>
      </c>
      <c r="N588" s="27">
        <v>576</v>
      </c>
      <c r="O588" s="27" t="s">
        <v>156</v>
      </c>
      <c r="P588" s="64">
        <v>9200</v>
      </c>
      <c r="Q588" s="79"/>
      <c r="R588" s="114" t="s">
        <v>401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 t="e">
        <f>IF(NOTA[[#This Row],[CONCAT4]]="","",_xlfn.IFNA(MATCH(NOTA[[#This Row],[CONCAT4]],[2]!RAW[CONCAT_H],0),FALSE))</f>
        <v>#REF!</v>
      </c>
      <c r="AQ588" s="145">
        <f>IF(NOTA[[#This Row],[CONCAT1]]="","",MATCH(NOTA[[#This Row],[CONCAT1]],[3]!db[NB NOTA_C],0)+1)</f>
        <v>2382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441</v>
      </c>
      <c r="M589" s="114">
        <v>3</v>
      </c>
      <c r="N589" s="27">
        <v>432</v>
      </c>
      <c r="O589" s="27" t="s">
        <v>156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>
        <f>IF(NOTA[[#This Row],[CONCAT1]]="","",MATCH(NOTA[[#This Row],[CONCAT1]],[3]!db[NB NOTA_C],0)+1)</f>
        <v>2383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728</v>
      </c>
      <c r="M590" s="114">
        <v>3</v>
      </c>
      <c r="N590" s="27">
        <v>432</v>
      </c>
      <c r="O590" s="27" t="s">
        <v>156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>
        <f>IF(NOTA[[#This Row],[CONCAT1]]="","",MATCH(NOTA[[#This Row],[CONCAT1]],[3]!db[NB NOTA_C],0)+1)</f>
        <v>2391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729</v>
      </c>
      <c r="M591" s="114">
        <v>3</v>
      </c>
      <c r="N591" s="27">
        <v>432</v>
      </c>
      <c r="O591" s="27" t="s">
        <v>156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 t="e">
        <f>IF(NOTA[[#This Row],[CONCAT1]]="","",MATCH(NOTA[[#This Row],[CONCAT1]],[3]!db[NB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445</v>
      </c>
      <c r="M592" s="114">
        <v>3</v>
      </c>
      <c r="N592" s="27">
        <v>432</v>
      </c>
      <c r="O592" s="27" t="s">
        <v>156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>
        <f>IF(NOTA[[#This Row],[CONCAT1]]="","",MATCH(NOTA[[#This Row],[CONCAT1]],[3]!db[NB NOTA_C],0)+1)</f>
        <v>2393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 t="str">
        <f>IF(NOTA[[#This Row],[CONCAT1]]="","",MATCH(NOTA[[#This Row],[CONCAT1]],[3]!db[NB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767</v>
      </c>
      <c r="J594" s="53">
        <v>45056</v>
      </c>
      <c r="L594" s="27" t="s">
        <v>442</v>
      </c>
      <c r="M594" s="114">
        <v>3</v>
      </c>
      <c r="N594" s="27">
        <v>504</v>
      </c>
      <c r="O594" s="27" t="s">
        <v>156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 t="e">
        <f>IF(NOTA[[#This Row],[CONCAT4]]="","",_xlfn.IFNA(MATCH(NOTA[[#This Row],[CONCAT4]],[2]!RAW[CONCAT_H],0),FALSE))</f>
        <v>#REF!</v>
      </c>
      <c r="AQ594" s="145">
        <f>IF(NOTA[[#This Row],[CONCAT1]]="","",MATCH(NOTA[[#This Row],[CONCAT1]],[3]!db[NB NOTA_C],0)+1)</f>
        <v>2386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449</v>
      </c>
      <c r="M595" s="114">
        <v>3</v>
      </c>
      <c r="N595" s="27">
        <v>432</v>
      </c>
      <c r="O595" s="27" t="s">
        <v>156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>
        <f>IF(NOTA[[#This Row],[CONCAT1]]="","",MATCH(NOTA[[#This Row],[CONCAT1]],[3]!db[NB NOTA_C],0)+1)</f>
        <v>2403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730</v>
      </c>
      <c r="M596" s="114">
        <v>2</v>
      </c>
      <c r="N596" s="27">
        <v>288</v>
      </c>
      <c r="O596" s="27" t="s">
        <v>156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>
        <f>IF(NOTA[[#This Row],[CONCAT1]]="","",MATCH(NOTA[[#This Row],[CONCAT1]],[3]!db[NB NOTA_C],0)+1)</f>
        <v>2404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731</v>
      </c>
      <c r="M597" s="114">
        <v>3</v>
      </c>
      <c r="N597" s="27">
        <v>576</v>
      </c>
      <c r="O597" s="27" t="s">
        <v>156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>
        <f>IF(NOTA[[#This Row],[CONCAT1]]="","",MATCH(NOTA[[#This Row],[CONCAT1]],[3]!db[NB NOTA_C],0)+1)</f>
        <v>2406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732</v>
      </c>
      <c r="M598" s="114">
        <v>3</v>
      </c>
      <c r="N598" s="27">
        <v>360</v>
      </c>
      <c r="O598" s="27" t="s">
        <v>156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Row],[CONCAT4]],[2]!RAW[CONCAT_H],0),FALSE))</f>
        <v/>
      </c>
      <c r="AQ598" s="145" t="e">
        <f>IF(NOTA[[#This Row],[CONCAT1]]="","",MATCH(NOTA[[#This Row],[CONCAT1]],[3]!db[NB NOTA_C],0)+1)</f>
        <v>#N/A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 t="str">
        <f>IF(NOTA[[#This Row],[CONCAT1]]="","",MATCH(NOTA[[#This Row],[CONCAT1]],[3]!db[NB NOTA_C],0)+1)</f>
        <v/>
      </c>
    </row>
    <row r="600" spans="1:43" ht="20.10000000000000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733</v>
      </c>
      <c r="G600" s="27" t="s">
        <v>112</v>
      </c>
      <c r="H600" s="54" t="s">
        <v>734</v>
      </c>
      <c r="J600" s="53">
        <v>45054</v>
      </c>
      <c r="L600" s="27" t="s">
        <v>735</v>
      </c>
      <c r="M600" s="114">
        <v>10</v>
      </c>
      <c r="N600" s="27">
        <v>2400</v>
      </c>
      <c r="O600" s="27" t="s">
        <v>253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 t="e">
        <f>IF(NOTA[[#This Row],[CONCAT4]]="","",_xlfn.IFNA(MATCH(NOTA[[#This Row],[CONCAT4]],[2]!RAW[CONCAT_H],0),FALSE))</f>
        <v>#REF!</v>
      </c>
      <c r="AQ600" s="145">
        <f>IF(NOTA[[#This Row],[CONCAT1]]="","",MATCH(NOTA[[#This Row],[CONCAT1]],[3]!db[NB NOTA_C],0)+1)</f>
        <v>2716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736</v>
      </c>
      <c r="M601" s="114">
        <v>10</v>
      </c>
      <c r="N601" s="27">
        <v>2400</v>
      </c>
      <c r="O601" s="27" t="s">
        <v>253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2717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738</v>
      </c>
      <c r="M602" s="114">
        <v>10</v>
      </c>
      <c r="N602" s="27">
        <v>2400</v>
      </c>
      <c r="O602" s="27" t="s">
        <v>253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>
        <f>IF(NOTA[[#This Row],[CONCAT1]]="","",MATCH(NOTA[[#This Row],[CONCAT1]],[3]!db[NB NOTA_C],0)+1)</f>
        <v>2720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737</v>
      </c>
      <c r="M603" s="114">
        <v>10</v>
      </c>
      <c r="N603" s="27">
        <v>2400</v>
      </c>
      <c r="O603" s="27" t="s">
        <v>253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>
        <f>IF(NOTA[[#This Row],[CONCAT1]]="","",MATCH(NOTA[[#This Row],[CONCAT1]],[3]!db[NB NOTA_C],0)+1)</f>
        <v>2721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 t="str">
        <f>IF(NOTA[[#This Row],[CONCAT1]]="","",MATCH(NOTA[[#This Row],[CONCAT1]],[3]!db[NB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739</v>
      </c>
      <c r="G605" s="27" t="s">
        <v>112</v>
      </c>
      <c r="H605" s="54" t="s">
        <v>740</v>
      </c>
      <c r="J605" s="53">
        <v>45062</v>
      </c>
      <c r="L605" s="27" t="s">
        <v>741</v>
      </c>
      <c r="M605" s="114">
        <v>2</v>
      </c>
      <c r="N605" s="27">
        <v>600</v>
      </c>
      <c r="O605" s="27" t="s">
        <v>431</v>
      </c>
      <c r="P605" s="64">
        <v>6500</v>
      </c>
      <c r="Q605" s="79"/>
      <c r="R605" s="114" t="s">
        <v>432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 t="e">
        <f>IF(NOTA[[#This Row],[CONCAT4]]="","",_xlfn.IFNA(MATCH(NOTA[[#This Row],[CONCAT4]],[2]!RAW[CONCAT_H],0),FALSE))</f>
        <v>#REF!</v>
      </c>
      <c r="AQ605" s="145" t="e">
        <f>IF(NOTA[[#This Row],[CONCAT1]]="","",MATCH(NOTA[[#This Row],[CONCAT1]],[3]!db[NB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742</v>
      </c>
      <c r="M606" s="114">
        <v>2</v>
      </c>
      <c r="N606" s="27">
        <v>600</v>
      </c>
      <c r="O606" s="27" t="s">
        <v>431</v>
      </c>
      <c r="P606" s="64">
        <v>8500</v>
      </c>
      <c r="Q606" s="79"/>
      <c r="R606" s="114" t="s">
        <v>432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 t="e">
        <f>IF(NOTA[[#This Row],[CONCAT1]]="","",MATCH(NOTA[[#This Row],[CONCAT1]],[3]!db[NB NOTA_C],0)+1)</f>
        <v>#N/A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 t="str">
        <f>IF(NOTA[[#This Row],[CONCAT1]]="","",MATCH(NOTA[[#This Row],[CONCAT1]],[3]!db[NB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163</v>
      </c>
      <c r="G608" s="119" t="s">
        <v>112</v>
      </c>
      <c r="H608" s="120" t="s">
        <v>743</v>
      </c>
      <c r="I608" s="119"/>
      <c r="J608" s="121">
        <v>45057</v>
      </c>
      <c r="K608" s="119"/>
      <c r="L608" s="27" t="s">
        <v>744</v>
      </c>
      <c r="M608" s="122">
        <v>2</v>
      </c>
      <c r="N608" s="119">
        <v>80</v>
      </c>
      <c r="O608" s="27" t="s">
        <v>156</v>
      </c>
      <c r="P608" s="116">
        <v>16500</v>
      </c>
      <c r="Q608" s="123"/>
      <c r="R608" s="114" t="s">
        <v>745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 t="e">
        <f>IF(NOTA[[#This Row],[CONCAT4]]="","",_xlfn.IFNA(MATCH(NOTA[[#This Row],[CONCAT4]],[2]!RAW[CONCAT_H],0),FALSE))</f>
        <v>#REF!</v>
      </c>
      <c r="AQ608" s="145" t="e">
        <f>IF(NOTA[[#This Row],[CONCAT1]]="","",MATCH(NOTA[[#This Row],[CONCAT1]],[3]!db[NB NOTA_C],0)+1)</f>
        <v>#N/A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746</v>
      </c>
      <c r="I610" s="119"/>
      <c r="J610" s="121">
        <v>45062</v>
      </c>
      <c r="K610" s="119"/>
      <c r="L610" s="27" t="s">
        <v>747</v>
      </c>
      <c r="M610" s="122">
        <v>30</v>
      </c>
      <c r="N610" s="119">
        <v>3000</v>
      </c>
      <c r="O610" s="27" t="s">
        <v>431</v>
      </c>
      <c r="P610" s="116">
        <v>14000</v>
      </c>
      <c r="Q610" s="123"/>
      <c r="R610" s="114" t="s">
        <v>748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 t="e">
        <f>IF(NOTA[[#This Row],[CONCAT4]]="","",_xlfn.IFNA(MATCH(NOTA[[#This Row],[CONCAT4]],[2]!RAW[CONCAT_H],0),FALSE))</f>
        <v>#REF!</v>
      </c>
      <c r="AQ610" s="145">
        <f>IF(NOTA[[#This Row],[CONCAT1]]="","",MATCH(NOTA[[#This Row],[CONCAT1]],[3]!db[NB NOTA_C],0)+1)</f>
        <v>1432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 t="str">
        <f>IF(NOTA[[#This Row],[CONCAT1]]="","",MATCH(NOTA[[#This Row],[CONCAT1]],[3]!db[NB NOTA_C],0)+1)</f>
        <v/>
      </c>
    </row>
    <row r="612" spans="1:43" ht="20.10000000000000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749</v>
      </c>
      <c r="I612" s="119" t="s">
        <v>753</v>
      </c>
      <c r="J612" s="121">
        <v>45062</v>
      </c>
      <c r="K612" s="119"/>
      <c r="L612" s="27" t="s">
        <v>750</v>
      </c>
      <c r="M612" s="122">
        <v>1</v>
      </c>
      <c r="N612" s="119"/>
      <c r="P612" s="116"/>
      <c r="Q612" s="123">
        <v>1274400</v>
      </c>
      <c r="R612" s="114" t="s">
        <v>701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 t="e">
        <f>IF(NOTA[[#This Row],[CONCAT4]]="","",_xlfn.IFNA(MATCH(NOTA[[#This Row],[CONCAT4]],[2]!RAW[CONCAT_H],0),FALSE))</f>
        <v>#REF!</v>
      </c>
      <c r="AQ612" s="145">
        <f>IF(NOTA[[#This Row],[CONCAT1]]="","",MATCH(NOTA[[#This Row],[CONCAT1]],[3]!db[NB NOTA_C],0)+1)</f>
        <v>1774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423</v>
      </c>
      <c r="M613" s="122">
        <v>2</v>
      </c>
      <c r="N613" s="119"/>
      <c r="P613" s="116"/>
      <c r="Q613" s="123">
        <v>2952000</v>
      </c>
      <c r="R613" s="114" t="s">
        <v>224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1601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775</v>
      </c>
      <c r="M614" s="122">
        <v>1</v>
      </c>
      <c r="N614" s="119"/>
      <c r="P614" s="116"/>
      <c r="Q614" s="123">
        <v>1590000</v>
      </c>
      <c r="R614" s="114" t="s">
        <v>754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1499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751</v>
      </c>
      <c r="M615" s="122">
        <v>3</v>
      </c>
      <c r="N615" s="119"/>
      <c r="P615" s="116"/>
      <c r="Q615" s="123">
        <v>1476000</v>
      </c>
      <c r="R615" s="114" t="s">
        <v>260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1500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752</v>
      </c>
      <c r="M616" s="122">
        <v>5</v>
      </c>
      <c r="N616" s="119"/>
      <c r="P616" s="116"/>
      <c r="Q616" s="123">
        <v>1380000</v>
      </c>
      <c r="R616" s="114" t="s">
        <v>177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1501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 t="str">
        <f>IF(NOTA[[#This Row],[CONCAT1]]="","",MATCH(NOTA[[#This Row],[CONCAT1]],[3]!db[NB NOTA_C],0)+1)</f>
        <v/>
      </c>
    </row>
    <row r="618" spans="1:43" ht="20.10000000000000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755</v>
      </c>
      <c r="I618" s="119"/>
      <c r="J618" s="121">
        <v>45062</v>
      </c>
      <c r="K618" s="119"/>
      <c r="L618" s="27" t="s">
        <v>487</v>
      </c>
      <c r="M618" s="122">
        <v>10</v>
      </c>
      <c r="N618" s="119">
        <v>7200</v>
      </c>
      <c r="O618" s="27" t="s">
        <v>156</v>
      </c>
      <c r="P618" s="116">
        <v>4800</v>
      </c>
      <c r="Q618" s="123"/>
      <c r="R618" s="114" t="s">
        <v>480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 t="e">
        <f>IF(NOTA[[#This Row],[CONCAT4]]="","",_xlfn.IFNA(MATCH(NOTA[[#This Row],[CONCAT4]],[2]!RAW[CONCAT_H],0),FALSE))</f>
        <v>#REF!</v>
      </c>
      <c r="AQ618" s="145">
        <f>IF(NOTA[[#This Row],[CONCAT1]]="","",MATCH(NOTA[[#This Row],[CONCAT1]],[3]!db[NB NOTA_C],0)+1)</f>
        <v>726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774</v>
      </c>
      <c r="M619" s="122">
        <v>2</v>
      </c>
      <c r="N619" s="119">
        <v>48</v>
      </c>
      <c r="O619" s="27" t="s">
        <v>244</v>
      </c>
      <c r="P619" s="116">
        <v>66900</v>
      </c>
      <c r="Q619" s="123"/>
      <c r="R619" s="114" t="s">
        <v>561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2180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756</v>
      </c>
      <c r="M620" s="122">
        <v>2</v>
      </c>
      <c r="N620" s="119">
        <v>2000</v>
      </c>
      <c r="O620" s="27" t="s">
        <v>278</v>
      </c>
      <c r="P620" s="116">
        <v>2050</v>
      </c>
      <c r="Q620" s="123"/>
      <c r="R620" s="114" t="s">
        <v>474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1855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757</v>
      </c>
      <c r="M621" s="122">
        <v>1</v>
      </c>
      <c r="N621" s="119">
        <v>864</v>
      </c>
      <c r="O621" s="119" t="s">
        <v>156</v>
      </c>
      <c r="P621" s="116">
        <v>2100</v>
      </c>
      <c r="Q621" s="123"/>
      <c r="R621" s="122" t="s">
        <v>285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>
        <f>IF(NOTA[[#This Row],[CONCAT1]]="","",MATCH(NOTA[[#This Row],[CONCAT1]],[3]!db[NB NOTA_C],0)+1)</f>
        <v>1330</v>
      </c>
    </row>
    <row r="622" spans="1:43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758</v>
      </c>
      <c r="M622" s="122">
        <v>1</v>
      </c>
      <c r="N622" s="119">
        <v>864</v>
      </c>
      <c r="O622" s="27" t="s">
        <v>156</v>
      </c>
      <c r="P622" s="116">
        <v>2350</v>
      </c>
      <c r="Q622" s="123"/>
      <c r="R622" s="114" t="s">
        <v>285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Row],[CONCAT4]],[2]!RAW[CONCAT_H],0),FALSE))</f>
        <v/>
      </c>
      <c r="AQ622" s="145">
        <f>IF(NOTA[[#This Row],[CONCAT1]]="","",MATCH(NOTA[[#This Row],[CONCAT1]],[3]!db[NB NOTA_C],0)+1)</f>
        <v>1334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595</v>
      </c>
      <c r="M623" s="122">
        <v>1</v>
      </c>
      <c r="N623" s="119">
        <v>216</v>
      </c>
      <c r="O623" s="119" t="s">
        <v>156</v>
      </c>
      <c r="P623" s="116">
        <v>4900</v>
      </c>
      <c r="Q623" s="123"/>
      <c r="R623" s="122" t="s">
        <v>596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>
        <f>IF(NOTA[[#This Row],[CONCAT1]]="","",MATCH(NOTA[[#This Row],[CONCAT1]],[3]!db[NB NOTA_C],0)+1)</f>
        <v>2841</v>
      </c>
    </row>
    <row r="624" spans="1:43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759</v>
      </c>
      <c r="M624" s="122">
        <v>1</v>
      </c>
      <c r="N624" s="119">
        <v>24</v>
      </c>
      <c r="O624" s="27" t="s">
        <v>156</v>
      </c>
      <c r="P624" s="116">
        <v>45500</v>
      </c>
      <c r="Q624" s="123"/>
      <c r="R624" s="114" t="s">
        <v>228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Row],[CONCAT4]],[2]!RAW[CONCAT_H],0),FALSE))</f>
        <v/>
      </c>
      <c r="AQ624" s="145">
        <f>IF(NOTA[[#This Row],[CONCAT1]]="","",MATCH(NOTA[[#This Row],[CONCAT1]],[3]!db[NB NOTA_C],0)+1)</f>
        <v>2687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760</v>
      </c>
      <c r="N625" s="27">
        <v>180</v>
      </c>
      <c r="O625" s="27" t="s">
        <v>156</v>
      </c>
      <c r="P625" s="64">
        <v>3700</v>
      </c>
      <c r="Q625" s="79"/>
      <c r="R625" s="114" t="s">
        <v>615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>
        <f>IF(NOTA[[#This Row],[CONCAT1]]="","",MATCH(NOTA[[#This Row],[CONCAT1]],[3]!db[NB NOTA_C],0)+1)</f>
        <v>1396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761</v>
      </c>
      <c r="N626" s="27">
        <v>180</v>
      </c>
      <c r="O626" s="27" t="s">
        <v>156</v>
      </c>
      <c r="P626" s="64">
        <v>3700</v>
      </c>
      <c r="Q626" s="79"/>
      <c r="R626" s="114" t="s">
        <v>615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>
        <f>IF(NOTA[[#This Row],[CONCAT1]]="","",MATCH(NOTA[[#This Row],[CONCAT1]],[3]!db[NB NOTA_C],0)+1)</f>
        <v>1398</v>
      </c>
    </row>
    <row r="627" spans="1:43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762</v>
      </c>
      <c r="N627" s="27">
        <v>120</v>
      </c>
      <c r="O627" s="27" t="s">
        <v>156</v>
      </c>
      <c r="P627" s="64">
        <v>3700</v>
      </c>
      <c r="Q627" s="79"/>
      <c r="R627" s="114" t="s">
        <v>615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Row],[CONCAT4]],[2]!RAW[CONCAT_H],0),FALSE))</f>
        <v/>
      </c>
      <c r="AQ627" s="145">
        <f>IF(NOTA[[#This Row],[CONCAT1]]="","",MATCH(NOTA[[#This Row],[CONCAT1]],[3]!db[NB NOTA_C],0)+1)</f>
        <v>1399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763</v>
      </c>
      <c r="M628" s="193"/>
      <c r="N628" s="188">
        <v>120</v>
      </c>
      <c r="O628" s="190" t="s">
        <v>156</v>
      </c>
      <c r="P628" s="187">
        <v>3700</v>
      </c>
      <c r="Q628" s="194"/>
      <c r="R628" s="195" t="s">
        <v>615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Row],[CONCAT4]],[2]!RAW[CONCAT_H],0),FALSE))</f>
        <v/>
      </c>
      <c r="AQ628" s="188">
        <f>IF(NOTA[[#This Row],[CONCAT1]]="","",MATCH(NOTA[[#This Row],[CONCAT1]],[3]!db[NB NOTA_C],0)+1)</f>
        <v>1400</v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764</v>
      </c>
      <c r="M629" s="193"/>
      <c r="N629" s="188">
        <v>120</v>
      </c>
      <c r="O629" s="190" t="s">
        <v>156</v>
      </c>
      <c r="P629" s="187">
        <v>3700</v>
      </c>
      <c r="Q629" s="194"/>
      <c r="R629" s="195" t="s">
        <v>615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Row],[CONCAT4]],[2]!RAW[CONCAT_H],0),FALSE))</f>
        <v/>
      </c>
      <c r="AQ629" s="188">
        <f>IF(NOTA[[#This Row],[CONCAT1]]="","",MATCH(NOTA[[#This Row],[CONCAT1]],[3]!db[NB NOTA_C],0)+1)</f>
        <v>1401</v>
      </c>
    </row>
    <row r="630" spans="1:43" ht="20.10000000000000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Row],[CONCAT4]],[2]!RAW[CONCAT_H],0),FALSE))</f>
        <v/>
      </c>
      <c r="AQ630" s="188" t="str">
        <f>IF(NOTA[[#This Row],[CONCAT1]]="","",MATCH(NOTA[[#This Row],[CONCAT1]],[3]!db[NB NOTA_C],0)+1)</f>
        <v/>
      </c>
    </row>
    <row r="631" spans="1:43" ht="20.10000000000000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765</v>
      </c>
      <c r="I631" s="190"/>
      <c r="J631" s="192">
        <v>45062</v>
      </c>
      <c r="K631" s="190"/>
      <c r="L631" s="190" t="s">
        <v>487</v>
      </c>
      <c r="M631" s="193">
        <v>25</v>
      </c>
      <c r="N631" s="188">
        <v>18000</v>
      </c>
      <c r="O631" s="190" t="s">
        <v>156</v>
      </c>
      <c r="P631" s="187">
        <v>4800</v>
      </c>
      <c r="Q631" s="194"/>
      <c r="R631" s="195" t="s">
        <v>480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 t="e">
        <f>IF(NOTA[[#This Row],[CONCAT4]]="","",_xlfn.IFNA(MATCH(NOTA[[#This Row],[CONCAT4]],[2]!RAW[CONCAT_H],0),FALSE))</f>
        <v>#REF!</v>
      </c>
      <c r="AQ631" s="188">
        <f>IF(NOTA[[#This Row],[CONCAT1]]="","",MATCH(NOTA[[#This Row],[CONCAT1]],[3]!db[NB NOTA_C],0)+1)</f>
        <v>726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str">
        <f>IF(NOTA[[#This Row],[CONCAT1]]="","",MATCH(NOTA[[#This Row],[CONCAT1]],[3]!db[NB NOTA_C],0)+1)</f>
        <v/>
      </c>
    </row>
    <row r="633" spans="1:43" ht="20.10000000000000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537</v>
      </c>
      <c r="G633" s="190" t="s">
        <v>112</v>
      </c>
      <c r="H633" s="191" t="s">
        <v>768</v>
      </c>
      <c r="I633" s="190"/>
      <c r="J633" s="192">
        <v>45061</v>
      </c>
      <c r="K633" s="190"/>
      <c r="L633" s="190" t="s">
        <v>769</v>
      </c>
      <c r="M633" s="193">
        <v>1</v>
      </c>
      <c r="N633" s="188">
        <v>20</v>
      </c>
      <c r="O633" s="190" t="s">
        <v>123</v>
      </c>
      <c r="P633" s="187">
        <v>120000</v>
      </c>
      <c r="Q633" s="194"/>
      <c r="R633" s="195" t="s">
        <v>544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 t="e">
        <f>IF(NOTA[[#This Row],[CONCAT4]]="","",_xlfn.IFNA(MATCH(NOTA[[#This Row],[CONCAT4]],[2]!RAW[CONCAT_H],0),FALSE))</f>
        <v>#REF!</v>
      </c>
      <c r="AQ633" s="188">
        <f>IF(NOTA[[#This Row],[CONCAT1]]="","",MATCH(NOTA[[#This Row],[CONCAT1]],[3]!db[NB NOTA_C],0)+1)</f>
        <v>2678</v>
      </c>
    </row>
    <row r="634" spans="1:43" ht="20.10000000000000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539</v>
      </c>
      <c r="M634" s="193">
        <v>3</v>
      </c>
      <c r="N634" s="188">
        <v>180</v>
      </c>
      <c r="O634" s="190" t="s">
        <v>123</v>
      </c>
      <c r="P634" s="187">
        <v>49200</v>
      </c>
      <c r="Q634" s="194"/>
      <c r="R634" s="195" t="s">
        <v>361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Row],[CONCAT4]],[2]!RAW[CONCAT_H],0),FALSE))</f>
        <v/>
      </c>
      <c r="AQ634" s="188">
        <f>IF(NOTA[[#This Row],[CONCAT1]]="","",MATCH(NOTA[[#This Row],[CONCAT1]],[3]!db[NB NOTA_C],0)+1)</f>
        <v>2199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770</v>
      </c>
      <c r="M635" s="193">
        <v>2</v>
      </c>
      <c r="N635" s="188">
        <v>60</v>
      </c>
      <c r="O635" s="190" t="s">
        <v>123</v>
      </c>
      <c r="P635" s="187">
        <v>61000</v>
      </c>
      <c r="Q635" s="194"/>
      <c r="R635" s="195" t="s">
        <v>771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3066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str">
        <f>IF(NOTA[[#This Row],[CONCAT1]]="","",MATCH(NOTA[[#This Row],[CONCAT1]],[3]!db[NB NOTA_C],0)+1)</f>
        <v/>
      </c>
    </row>
    <row r="637" spans="1:43" ht="20.10000000000000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537</v>
      </c>
      <c r="G637" s="190" t="s">
        <v>112</v>
      </c>
      <c r="H637" s="191" t="s">
        <v>772</v>
      </c>
      <c r="I637" s="190"/>
      <c r="J637" s="192">
        <v>45062</v>
      </c>
      <c r="K637" s="190"/>
      <c r="L637" s="190" t="s">
        <v>773</v>
      </c>
      <c r="M637" s="193">
        <v>4</v>
      </c>
      <c r="N637" s="188">
        <v>120</v>
      </c>
      <c r="O637" s="190" t="s">
        <v>123</v>
      </c>
      <c r="P637" s="187">
        <v>70000</v>
      </c>
      <c r="Q637" s="194"/>
      <c r="R637" s="195" t="s">
        <v>771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 t="e">
        <f>IF(NOTA[[#This Row],[CONCAT4]]="","",_xlfn.IFNA(MATCH(NOTA[[#This Row],[CONCAT4]],[2]!RAW[CONCAT_H],0),FALSE))</f>
        <v>#REF!</v>
      </c>
      <c r="AQ637" s="188">
        <f>IF(NOTA[[#This Row],[CONCAT1]]="","",MATCH(NOTA[[#This Row],[CONCAT1]],[3]!db[NB NOTA_C],0)+1)</f>
        <v>2182</v>
      </c>
    </row>
    <row r="638" spans="1:43" ht="20.10000000000000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Row],[CONCAT4]],[2]!RAW[CONCAT_H],0),FALSE))</f>
        <v/>
      </c>
      <c r="AQ638" s="188" t="str">
        <f>IF(NOTA[[#This Row],[CONCAT1]]="","",MATCH(NOTA[[#This Row],[CONCAT1]],[3]!db[NB NOTA_C],0)+1)</f>
        <v/>
      </c>
    </row>
    <row r="639" spans="1:43" ht="20.10000000000000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776</v>
      </c>
      <c r="I639" s="190"/>
      <c r="J639" s="192">
        <v>45063</v>
      </c>
      <c r="K639" s="190"/>
      <c r="L639" s="190" t="s">
        <v>777</v>
      </c>
      <c r="M639" s="193">
        <v>1</v>
      </c>
      <c r="N639" s="188">
        <v>180</v>
      </c>
      <c r="O639" s="190" t="s">
        <v>253</v>
      </c>
      <c r="P639" s="187">
        <v>9000</v>
      </c>
      <c r="Q639" s="194"/>
      <c r="R639" s="195" t="s">
        <v>778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 t="e">
        <f>IF(NOTA[[#This Row],[CONCAT4]]="","",_xlfn.IFNA(MATCH(NOTA[[#This Row],[CONCAT4]],[2]!RAW[CONCAT_H],0),FALSE))</f>
        <v>#REF!</v>
      </c>
      <c r="AQ639" s="188">
        <f>IF(NOTA[[#This Row],[CONCAT1]]="","",MATCH(NOTA[[#This Row],[CONCAT1]],[3]!db[NB NOTA_C],0)+1)</f>
        <v>2807</v>
      </c>
    </row>
    <row r="640" spans="1:43" ht="20.10000000000000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595</v>
      </c>
      <c r="M640" s="193">
        <v>1</v>
      </c>
      <c r="N640" s="188">
        <v>216</v>
      </c>
      <c r="O640" s="190" t="s">
        <v>156</v>
      </c>
      <c r="P640" s="187">
        <v>4900</v>
      </c>
      <c r="Q640" s="194"/>
      <c r="R640" s="195" t="s">
        <v>596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Row],[CONCAT4]],[2]!RAW[CONCAT_H],0),FALSE))</f>
        <v/>
      </c>
      <c r="AQ640" s="188">
        <f>IF(NOTA[[#This Row],[CONCAT1]]="","",MATCH(NOTA[[#This Row],[CONCAT1]],[3]!db[NB NOTA_C],0)+1)</f>
        <v>2841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264</v>
      </c>
      <c r="M641" s="193">
        <v>1</v>
      </c>
      <c r="N641" s="188">
        <v>144</v>
      </c>
      <c r="O641" s="190" t="s">
        <v>244</v>
      </c>
      <c r="P641" s="187">
        <v>18600</v>
      </c>
      <c r="Q641" s="194"/>
      <c r="R641" s="195" t="s">
        <v>263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764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611</v>
      </c>
      <c r="M642" s="193">
        <v>2</v>
      </c>
      <c r="N642" s="188">
        <v>48</v>
      </c>
      <c r="O642" s="190" t="s">
        <v>142</v>
      </c>
      <c r="P642" s="187">
        <v>89400</v>
      </c>
      <c r="Q642" s="194"/>
      <c r="R642" s="195" t="s">
        <v>228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2058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790</v>
      </c>
      <c r="M643" s="193">
        <v>2</v>
      </c>
      <c r="N643" s="188">
        <v>240</v>
      </c>
      <c r="O643" s="190" t="s">
        <v>156</v>
      </c>
      <c r="P643" s="187">
        <v>12950</v>
      </c>
      <c r="Q643" s="194"/>
      <c r="R643" s="195" t="s">
        <v>779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2685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780</v>
      </c>
      <c r="M644" s="193">
        <v>2</v>
      </c>
      <c r="N644" s="188">
        <v>1000</v>
      </c>
      <c r="O644" s="190" t="s">
        <v>253</v>
      </c>
      <c r="P644" s="187">
        <v>1625</v>
      </c>
      <c r="Q644" s="194"/>
      <c r="R644" s="195" t="s">
        <v>781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>
        <f>IF(NOTA[[#This Row],[CONCAT1]]="","",MATCH(NOTA[[#This Row],[CONCAT1]],[3]!db[NB NOTA_C],0)+1)</f>
        <v>3040</v>
      </c>
    </row>
    <row r="645" spans="1:43" ht="20.10000000000000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791</v>
      </c>
      <c r="M645" s="193">
        <v>2</v>
      </c>
      <c r="N645" s="188">
        <v>400</v>
      </c>
      <c r="O645" s="190" t="s">
        <v>253</v>
      </c>
      <c r="P645" s="187">
        <v>4400</v>
      </c>
      <c r="Q645" s="194"/>
      <c r="R645" s="195" t="s">
        <v>782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Row],[CONCAT4]],[2]!RAW[CONCAT_H],0),FALSE))</f>
        <v/>
      </c>
      <c r="AQ645" s="188">
        <f>IF(NOTA[[#This Row],[CONCAT1]]="","",MATCH(NOTA[[#This Row],[CONCAT1]],[3]!db[NB NOTA_C],0)+1)</f>
        <v>2289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783</v>
      </c>
      <c r="M646" s="193">
        <v>1</v>
      </c>
      <c r="N646" s="188">
        <v>8</v>
      </c>
      <c r="O646" s="190" t="s">
        <v>253</v>
      </c>
      <c r="P646" s="187">
        <v>120000</v>
      </c>
      <c r="Q646" s="194"/>
      <c r="R646" s="195" t="s">
        <v>784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1817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792</v>
      </c>
      <c r="M647" s="193">
        <v>1</v>
      </c>
      <c r="N647" s="188">
        <v>40</v>
      </c>
      <c r="O647" s="190" t="s">
        <v>785</v>
      </c>
      <c r="P647" s="187">
        <v>33750</v>
      </c>
      <c r="Q647" s="194"/>
      <c r="R647" s="195" t="s">
        <v>786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1818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787</v>
      </c>
      <c r="M648" s="193">
        <v>1</v>
      </c>
      <c r="N648" s="188">
        <v>48</v>
      </c>
      <c r="O648" s="190" t="s">
        <v>785</v>
      </c>
      <c r="P648" s="187">
        <v>23000</v>
      </c>
      <c r="Q648" s="194"/>
      <c r="R648" s="195" t="s">
        <v>788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1819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789</v>
      </c>
      <c r="M649" s="193">
        <v>1</v>
      </c>
      <c r="N649" s="188">
        <v>30</v>
      </c>
      <c r="O649" s="190" t="s">
        <v>176</v>
      </c>
      <c r="P649" s="187">
        <v>99000</v>
      </c>
      <c r="Q649" s="194"/>
      <c r="R649" s="195" t="s">
        <v>260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2424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 t="str">
        <f>IF(NOTA[[#This Row],[CONCAT1]]="","",MATCH(NOTA[[#This Row],[CONCAT1]],[3]!db[NB NOTA_C],0)+1)</f>
        <v/>
      </c>
    </row>
    <row r="651" spans="1:43" ht="20.10000000000000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793</v>
      </c>
      <c r="I651" s="190"/>
      <c r="J651" s="192">
        <v>45063</v>
      </c>
      <c r="K651" s="190"/>
      <c r="L651" s="190" t="s">
        <v>562</v>
      </c>
      <c r="M651" s="193"/>
      <c r="N651" s="188">
        <v>72</v>
      </c>
      <c r="O651" s="190" t="s">
        <v>156</v>
      </c>
      <c r="P651" s="187">
        <v>4800</v>
      </c>
      <c r="Q651" s="194"/>
      <c r="R651" s="195" t="s">
        <v>567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 t="e">
        <f>IF(NOTA[[#This Row],[CONCAT4]]="","",_xlfn.IFNA(MATCH(NOTA[[#This Row],[CONCAT4]],[2]!RAW[CONCAT_H],0),FALSE))</f>
        <v>#REF!</v>
      </c>
      <c r="AQ651" s="188">
        <f>IF(NOTA[[#This Row],[CONCAT1]]="","",MATCH(NOTA[[#This Row],[CONCAT1]],[3]!db[NB NOTA_C],0)+1)</f>
        <v>2463</v>
      </c>
    </row>
    <row r="652" spans="1:43" ht="20.10000000000000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564</v>
      </c>
      <c r="M652" s="193"/>
      <c r="N652" s="188">
        <v>72</v>
      </c>
      <c r="O652" s="190" t="s">
        <v>156</v>
      </c>
      <c r="P652" s="187">
        <v>4800</v>
      </c>
      <c r="Q652" s="194"/>
      <c r="R652" s="195" t="s">
        <v>567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Row],[CONCAT4]],[2]!RAW[CONCAT_H],0),FALSE))</f>
        <v/>
      </c>
      <c r="AQ652" s="188">
        <f>IF(NOTA[[#This Row],[CONCAT1]]="","",MATCH(NOTA[[#This Row],[CONCAT1]],[3]!db[NB NOTA_C],0)+1)</f>
        <v>2464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565</v>
      </c>
      <c r="M653" s="193"/>
      <c r="N653" s="188">
        <v>72</v>
      </c>
      <c r="O653" s="190" t="s">
        <v>156</v>
      </c>
      <c r="P653" s="187">
        <v>4800</v>
      </c>
      <c r="Q653" s="194"/>
      <c r="R653" s="195" t="s">
        <v>567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>
        <f>IF(NOTA[[#This Row],[CONCAT1]]="","",MATCH(NOTA[[#This Row],[CONCAT1]],[3]!db[NB NOTA_C],0)+1)</f>
        <v>2465</v>
      </c>
    </row>
    <row r="654" spans="1:43" ht="20.10000000000000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566</v>
      </c>
      <c r="M654" s="193"/>
      <c r="N654" s="188">
        <v>72</v>
      </c>
      <c r="O654" s="190" t="s">
        <v>156</v>
      </c>
      <c r="P654" s="187">
        <v>4800</v>
      </c>
      <c r="Q654" s="194"/>
      <c r="R654" s="195" t="s">
        <v>567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Row],[CONCAT4]],[2]!RAW[CONCAT_H],0),FALSE))</f>
        <v/>
      </c>
      <c r="AQ654" s="188">
        <f>IF(NOTA[[#This Row],[CONCAT1]]="","",MATCH(NOTA[[#This Row],[CONCAT1]],[3]!db[NB NOTA_C],0)+1)</f>
        <v>2466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794</v>
      </c>
      <c r="M655" s="193"/>
      <c r="N655" s="188">
        <v>144</v>
      </c>
      <c r="O655" s="190" t="s">
        <v>156</v>
      </c>
      <c r="P655" s="187">
        <v>4800</v>
      </c>
      <c r="Q655" s="194"/>
      <c r="R655" s="195" t="s">
        <v>567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2459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795</v>
      </c>
      <c r="M656" s="193"/>
      <c r="N656" s="188">
        <v>144</v>
      </c>
      <c r="O656" s="190" t="s">
        <v>156</v>
      </c>
      <c r="P656" s="187">
        <v>4800</v>
      </c>
      <c r="Q656" s="194"/>
      <c r="R656" s="195" t="s">
        <v>356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2461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777</v>
      </c>
      <c r="M657" s="193">
        <v>1</v>
      </c>
      <c r="N657" s="188">
        <v>180</v>
      </c>
      <c r="O657" s="190" t="s">
        <v>253</v>
      </c>
      <c r="P657" s="187">
        <v>9000</v>
      </c>
      <c r="Q657" s="194"/>
      <c r="R657" s="195" t="s">
        <v>778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2807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800</v>
      </c>
      <c r="M658" s="193">
        <v>1</v>
      </c>
      <c r="N658" s="188">
        <v>24</v>
      </c>
      <c r="O658" s="190" t="s">
        <v>244</v>
      </c>
      <c r="P658" s="187">
        <v>96000</v>
      </c>
      <c r="Q658" s="194"/>
      <c r="R658" s="195" t="s">
        <v>561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2181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796</v>
      </c>
      <c r="M659" s="193">
        <v>1</v>
      </c>
      <c r="N659" s="188">
        <v>144</v>
      </c>
      <c r="O659" s="190" t="s">
        <v>142</v>
      </c>
      <c r="P659" s="187">
        <v>28200</v>
      </c>
      <c r="Q659" s="194"/>
      <c r="R659" s="195" t="s">
        <v>283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1052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797</v>
      </c>
      <c r="M660" s="193">
        <v>1</v>
      </c>
      <c r="N660" s="188">
        <v>48</v>
      </c>
      <c r="O660" s="190" t="s">
        <v>142</v>
      </c>
      <c r="P660" s="187">
        <v>51600</v>
      </c>
      <c r="Q660" s="194"/>
      <c r="R660" s="195" t="s">
        <v>274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784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798</v>
      </c>
      <c r="M661" s="193">
        <v>1</v>
      </c>
      <c r="N661" s="188">
        <v>48</v>
      </c>
      <c r="O661" s="190" t="s">
        <v>253</v>
      </c>
      <c r="P661" s="187">
        <v>31200</v>
      </c>
      <c r="Q661" s="194"/>
      <c r="R661" s="195" t="s">
        <v>799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2690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 t="str">
        <f>IF(NOTA[[#This Row],[CONCAT1]]="","",MATCH(NOTA[[#This Row],[CONCAT1]],[3]!db[NB NOTA_C],0)+1)</f>
        <v/>
      </c>
    </row>
    <row r="663" spans="1:43" ht="20.10000000000000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801</v>
      </c>
      <c r="I663" s="190"/>
      <c r="J663" s="192">
        <v>45063</v>
      </c>
      <c r="K663" s="190"/>
      <c r="L663" s="190" t="s">
        <v>802</v>
      </c>
      <c r="M663" s="193">
        <v>4</v>
      </c>
      <c r="N663" s="188">
        <v>96</v>
      </c>
      <c r="O663" s="190" t="s">
        <v>156</v>
      </c>
      <c r="P663" s="187">
        <v>11100</v>
      </c>
      <c r="Q663" s="194"/>
      <c r="R663" s="195" t="s">
        <v>228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 t="e">
        <f>IF(NOTA[[#This Row],[CONCAT4]]="","",_xlfn.IFNA(MATCH(NOTA[[#This Row],[CONCAT4]],[2]!RAW[CONCAT_H],0),FALSE))</f>
        <v>#REF!</v>
      </c>
      <c r="AQ663" s="188">
        <f>IF(NOTA[[#This Row],[CONCAT1]]="","",MATCH(NOTA[[#This Row],[CONCAT1]],[3]!db[NB NOTA_C],0)+1)</f>
        <v>2918</v>
      </c>
    </row>
    <row r="664" spans="1:43" ht="20.10000000000000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810</v>
      </c>
      <c r="M664" s="193">
        <v>2</v>
      </c>
      <c r="N664" s="188">
        <v>192</v>
      </c>
      <c r="O664" s="190" t="s">
        <v>156</v>
      </c>
      <c r="P664" s="187">
        <v>14200</v>
      </c>
      <c r="Q664" s="194"/>
      <c r="R664" s="195" t="s">
        <v>702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Row],[CONCAT4]],[2]!RAW[CONCAT_H],0),FALSE))</f>
        <v/>
      </c>
      <c r="AQ664" s="188">
        <f>IF(NOTA[[#This Row],[CONCAT1]]="","",MATCH(NOTA[[#This Row],[CONCAT1]],[3]!db[NB NOTA_C],0)+1)</f>
        <v>2920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477</v>
      </c>
      <c r="M665" s="193">
        <v>6</v>
      </c>
      <c r="N665" s="188">
        <v>864</v>
      </c>
      <c r="O665" s="190" t="s">
        <v>156</v>
      </c>
      <c r="P665" s="187">
        <v>4350</v>
      </c>
      <c r="Q665" s="194"/>
      <c r="R665" s="195" t="s">
        <v>476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>
        <f>IF(NOTA[[#This Row],[CONCAT1]]="","",MATCH(NOTA[[#This Row],[CONCAT1]],[3]!db[NB NOTA_C],0)+1)</f>
        <v>2747</v>
      </c>
    </row>
    <row r="666" spans="1:43" ht="20.10000000000000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488</v>
      </c>
      <c r="M666" s="193">
        <v>6</v>
      </c>
      <c r="N666" s="188">
        <v>864</v>
      </c>
      <c r="O666" s="190" t="s">
        <v>156</v>
      </c>
      <c r="P666" s="187">
        <v>6500</v>
      </c>
      <c r="Q666" s="194"/>
      <c r="R666" s="195" t="s">
        <v>476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Row],[CONCAT4]],[2]!RAW[CONCAT_H],0),FALSE))</f>
        <v/>
      </c>
      <c r="AQ666" s="188">
        <f>IF(NOTA[[#This Row],[CONCAT1]]="","",MATCH(NOTA[[#This Row],[CONCAT1]],[3]!db[NB NOTA_C],0)+1)</f>
        <v>2748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803</v>
      </c>
      <c r="M667" s="193">
        <v>1</v>
      </c>
      <c r="N667" s="188">
        <v>144</v>
      </c>
      <c r="O667" s="190" t="s">
        <v>156</v>
      </c>
      <c r="P667" s="187">
        <v>7700</v>
      </c>
      <c r="Q667" s="194"/>
      <c r="R667" s="195" t="s">
        <v>476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>
        <f>IF(NOTA[[#This Row],[CONCAT1]]="","",MATCH(NOTA[[#This Row],[CONCAT1]],[3]!db[NB NOTA_C],0)+1)</f>
        <v>2749</v>
      </c>
    </row>
    <row r="668" spans="1:43" ht="20.10000000000000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293</v>
      </c>
      <c r="M668" s="193">
        <v>2</v>
      </c>
      <c r="N668" s="188">
        <v>100</v>
      </c>
      <c r="O668" s="190" t="s">
        <v>253</v>
      </c>
      <c r="P668" s="187">
        <v>28300</v>
      </c>
      <c r="Q668" s="194"/>
      <c r="R668" s="195" t="s">
        <v>292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Row],[CONCAT4]],[2]!RAW[CONCAT_H],0),FALSE))</f>
        <v/>
      </c>
      <c r="AQ668" s="188">
        <f>IF(NOTA[[#This Row],[CONCAT1]]="","",MATCH(NOTA[[#This Row],[CONCAT1]],[3]!db[NB NOTA_C],0)+1)</f>
        <v>957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296</v>
      </c>
      <c r="M669" s="193">
        <v>2</v>
      </c>
      <c r="N669" s="188">
        <v>100</v>
      </c>
      <c r="O669" s="190" t="s">
        <v>253</v>
      </c>
      <c r="P669" s="187">
        <v>34100</v>
      </c>
      <c r="Q669" s="194"/>
      <c r="R669" s="195" t="s">
        <v>297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954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804</v>
      </c>
      <c r="M670" s="193">
        <v>1</v>
      </c>
      <c r="N670" s="188">
        <v>240</v>
      </c>
      <c r="O670" s="190" t="s">
        <v>142</v>
      </c>
      <c r="P670" s="187">
        <v>28800</v>
      </c>
      <c r="Q670" s="194"/>
      <c r="R670" s="195" t="s">
        <v>805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478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806</v>
      </c>
      <c r="M671" s="193">
        <v>1</v>
      </c>
      <c r="N671" s="188">
        <v>240</v>
      </c>
      <c r="O671" s="190" t="s">
        <v>142</v>
      </c>
      <c r="P671" s="187">
        <v>34200</v>
      </c>
      <c r="Q671" s="194"/>
      <c r="R671" s="195" t="s">
        <v>805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485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807</v>
      </c>
      <c r="M672" s="193">
        <v>2</v>
      </c>
      <c r="N672" s="188">
        <v>2000</v>
      </c>
      <c r="O672" s="190" t="s">
        <v>278</v>
      </c>
      <c r="P672" s="187">
        <v>2050</v>
      </c>
      <c r="Q672" s="194"/>
      <c r="R672" s="195" t="s">
        <v>474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1855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808</v>
      </c>
      <c r="M673" s="193">
        <v>1</v>
      </c>
      <c r="N673" s="188">
        <v>72</v>
      </c>
      <c r="O673" s="190" t="s">
        <v>142</v>
      </c>
      <c r="P673" s="187">
        <v>37200</v>
      </c>
      <c r="Q673" s="194"/>
      <c r="R673" s="195" t="s">
        <v>809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2481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 t="str">
        <f>IF(NOTA[[#This Row],[CONCAT1]]="","",MATCH(NOTA[[#This Row],[CONCAT1]],[3]!db[NB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524</v>
      </c>
      <c r="G675" s="190" t="s">
        <v>112</v>
      </c>
      <c r="H675" s="191"/>
      <c r="I675" s="190"/>
      <c r="J675" s="192">
        <v>45061</v>
      </c>
      <c r="K675" s="190"/>
      <c r="L675" s="27" t="s">
        <v>811</v>
      </c>
      <c r="M675" s="193">
        <v>20</v>
      </c>
      <c r="N675" s="188">
        <v>2880</v>
      </c>
      <c r="O675" s="190" t="s">
        <v>156</v>
      </c>
      <c r="P675" s="187">
        <v>10250</v>
      </c>
      <c r="Q675" s="194"/>
      <c r="R675" s="195" t="s">
        <v>157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 t="e">
        <f>IF(NOTA[[#This Row],[CONCAT4]]="","",_xlfn.IFNA(MATCH(NOTA[[#This Row],[CONCAT4]],[2]!RAW[CONCAT_H],0),FALSE))</f>
        <v>#REF!</v>
      </c>
      <c r="AQ675" s="188" t="e">
        <f>IF(NOTA[[#This Row],[CONCAT1]]="","",MATCH(NOTA[[#This Row],[CONCAT1]],[3]!db[NB NOTA_C],0)+1)</f>
        <v>#N/A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 t="str">
        <f>IF(NOTA[[#This Row],[CONCAT1]]="","",MATCH(NOTA[[#This Row],[CONCAT1]],[3]!db[NB NOTA_C],0)+1)</f>
        <v/>
      </c>
    </row>
    <row r="677" spans="1:43" ht="20.10000000000000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321</v>
      </c>
      <c r="G677" s="190" t="s">
        <v>112</v>
      </c>
      <c r="H677" s="191" t="s">
        <v>812</v>
      </c>
      <c r="I677" s="190"/>
      <c r="J677" s="192">
        <v>45063</v>
      </c>
      <c r="K677" s="190"/>
      <c r="L677" s="27" t="s">
        <v>813</v>
      </c>
      <c r="M677" s="193">
        <v>5</v>
      </c>
      <c r="N677" s="188">
        <v>1000</v>
      </c>
      <c r="O677" s="190" t="s">
        <v>142</v>
      </c>
      <c r="P677" s="187">
        <v>8750</v>
      </c>
      <c r="Q677" s="194"/>
      <c r="R677" s="195" t="s">
        <v>814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 t="e">
        <f>IF(NOTA[[#This Row],[CONCAT4]]="","",_xlfn.IFNA(MATCH(NOTA[[#This Row],[CONCAT4]],[2]!RAW[CONCAT_H],0),FALSE))</f>
        <v>#REF!</v>
      </c>
      <c r="AQ677" s="188">
        <f>IF(NOTA[[#This Row],[CONCAT1]]="","",MATCH(NOTA[[#This Row],[CONCAT1]],[3]!db[NB NOTA_C],0)+1)</f>
        <v>915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815</v>
      </c>
      <c r="M678" s="193">
        <v>1</v>
      </c>
      <c r="N678" s="188">
        <v>1500</v>
      </c>
      <c r="O678" s="190" t="s">
        <v>142</v>
      </c>
      <c r="P678" s="187">
        <v>5000</v>
      </c>
      <c r="Q678" s="194"/>
      <c r="R678" s="195" t="s">
        <v>348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e">
        <f>IF(NOTA[[#This Row],[CONCAT1]]="","",MATCH(NOTA[[#This Row],[CONCAT1]],[3]!db[NB NOTA_C],0)+1)</f>
        <v>#N/A</v>
      </c>
    </row>
    <row r="679" spans="1:43" ht="20.10000000000000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Row],[CONCAT4]],[2]!RAW[CONCAT_H],0),FALSE))</f>
        <v/>
      </c>
      <c r="AQ679" s="188" t="str">
        <f>IF(NOTA[[#This Row],[CONCAT1]]="","",MATCH(NOTA[[#This Row],[CONCAT1]],[3]!db[NB NOTA_C],0)+1)</f>
        <v/>
      </c>
    </row>
    <row r="680" spans="1:43" ht="20.10000000000000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321</v>
      </c>
      <c r="G680" s="190" t="s">
        <v>112</v>
      </c>
      <c r="H680" s="191" t="s">
        <v>816</v>
      </c>
      <c r="I680" s="190"/>
      <c r="J680" s="192">
        <v>45061</v>
      </c>
      <c r="K680" s="190"/>
      <c r="L680" s="190" t="s">
        <v>817</v>
      </c>
      <c r="M680" s="193">
        <v>3</v>
      </c>
      <c r="N680" s="188">
        <v>24</v>
      </c>
      <c r="O680" s="190" t="s">
        <v>142</v>
      </c>
      <c r="P680" s="187">
        <v>115000</v>
      </c>
      <c r="Q680" s="194"/>
      <c r="R680" s="195" t="s">
        <v>325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 t="e">
        <f>IF(NOTA[[#This Row],[CONCAT4]]="","",_xlfn.IFNA(MATCH(NOTA[[#This Row],[CONCAT4]],[2]!RAW[CONCAT_H],0),FALSE))</f>
        <v>#REF!</v>
      </c>
      <c r="AQ680" s="188">
        <f>IF(NOTA[[#This Row],[CONCAT1]]="","",MATCH(NOTA[[#This Row],[CONCAT1]],[3]!db[NB NOTA_C],0)+1)</f>
        <v>929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818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 t="e">
        <f>IF(NOTA[[#This Row],[CONCAT4]]="","",_xlfn.IFNA(MATCH(NOTA[[#This Row],[CONCAT4]],[2]!RAW[CONCAT_H],0),FALSE))</f>
        <v>#REF!</v>
      </c>
      <c r="AQ681" s="188" t="str">
        <f>IF(NOTA[[#This Row],[CONCAT1]]="","",MATCH(NOTA[[#This Row],[CONCAT1]],[3]!db[NB NOTA_C],0)+1)</f>
        <v/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818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 t="e">
        <f>IF(NOTA[[#This Row],[CONCAT4]]="","",_xlfn.IFNA(MATCH(NOTA[[#This Row],[CONCAT4]],[2]!RAW[CONCAT_H],0),FALSE))</f>
        <v>#REF!</v>
      </c>
      <c r="AQ682" s="188" t="str">
        <f>IF(NOTA[[#This Row],[CONCAT1]]="","",MATCH(NOTA[[#This Row],[CONCAT1]],[3]!db[NB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241</v>
      </c>
      <c r="G683" s="190" t="s">
        <v>112</v>
      </c>
      <c r="H683" s="191" t="s">
        <v>819</v>
      </c>
      <c r="I683" s="190"/>
      <c r="J683" s="192">
        <v>45065</v>
      </c>
      <c r="K683" s="190"/>
      <c r="L683" s="190" t="s">
        <v>820</v>
      </c>
      <c r="M683" s="193">
        <v>5</v>
      </c>
      <c r="N683" s="188">
        <v>360</v>
      </c>
      <c r="O683" s="190" t="s">
        <v>244</v>
      </c>
      <c r="P683" s="187">
        <v>17000</v>
      </c>
      <c r="Q683" s="194"/>
      <c r="R683" s="195" t="s">
        <v>245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 t="e">
        <f>IF(NOTA[[#This Row],[CONCAT4]]="","",_xlfn.IFNA(MATCH(NOTA[[#This Row],[CONCAT4]],[2]!RAW[CONCAT_H],0),FALSE))</f>
        <v>#REF!</v>
      </c>
      <c r="AQ683" s="188" t="e">
        <f>IF(NOTA[[#This Row],[CONCAT1]]="","",MATCH(NOTA[[#This Row],[CONCAT1]],[3]!db[NB NOTA_C],0)+1)</f>
        <v>#N/A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247</v>
      </c>
      <c r="M684" s="193">
        <v>5</v>
      </c>
      <c r="N684" s="188">
        <v>360</v>
      </c>
      <c r="O684" s="190" t="s">
        <v>244</v>
      </c>
      <c r="P684" s="187">
        <v>19000</v>
      </c>
      <c r="Q684" s="194"/>
      <c r="R684" s="195" t="s">
        <v>245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35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821</v>
      </c>
      <c r="M685" s="193"/>
      <c r="N685" s="188">
        <v>72</v>
      </c>
      <c r="O685" s="190" t="s">
        <v>123</v>
      </c>
      <c r="P685" s="187"/>
      <c r="Q685" s="194"/>
      <c r="R685" s="195"/>
      <c r="S685" s="196"/>
      <c r="T685" s="197"/>
      <c r="U685" s="198"/>
      <c r="V685" s="199" t="s">
        <v>174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>
        <f>IF(NOTA[[#This Row],[CONCAT1]]="","",MATCH(NOTA[[#This Row],[CONCAT1]],[3]!db[NB NOTA_C],0)+1)</f>
        <v>162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818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 t="e">
        <f>IF(NOTA[[#This Row],[CONCAT4]]="","",_xlfn.IFNA(MATCH(NOTA[[#This Row],[CONCAT4]],[2]!RAW[CONCAT_H],0),FALSE))</f>
        <v>#REF!</v>
      </c>
      <c r="AQ686" s="188" t="str">
        <f>IF(NOTA[[#This Row],[CONCAT1]]="","",MATCH(NOTA[[#This Row],[CONCAT1]],[3]!db[NB NOTA_C],0)+1)</f>
        <v/>
      </c>
    </row>
    <row r="687" spans="1:43" ht="20.10000000000000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254</v>
      </c>
      <c r="G687" s="190" t="s">
        <v>112</v>
      </c>
      <c r="H687" s="191" t="s">
        <v>822</v>
      </c>
      <c r="I687" s="190"/>
      <c r="J687" s="192">
        <v>45066</v>
      </c>
      <c r="K687" s="190"/>
      <c r="L687" s="190" t="s">
        <v>823</v>
      </c>
      <c r="M687" s="193">
        <v>10</v>
      </c>
      <c r="N687" s="188">
        <v>400</v>
      </c>
      <c r="O687" s="190" t="s">
        <v>156</v>
      </c>
      <c r="P687" s="187">
        <v>1805</v>
      </c>
      <c r="Q687" s="194">
        <v>722000</v>
      </c>
      <c r="R687" s="195" t="s">
        <v>745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 t="e">
        <f>IF(NOTA[[#This Row],[CONCAT4]]="","",_xlfn.IFNA(MATCH(NOTA[[#This Row],[CONCAT4]],[2]!RAW[CONCAT_H],0),FALSE))</f>
        <v>#REF!</v>
      </c>
      <c r="AQ687" s="188">
        <f>IF(NOTA[[#This Row],[CONCAT1]]="","",MATCH(NOTA[[#This Row],[CONCAT1]],[3]!db[NB NOTA_C],0)+1)</f>
        <v>2674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824</v>
      </c>
      <c r="M688" s="193">
        <v>5</v>
      </c>
      <c r="N688" s="188">
        <v>200</v>
      </c>
      <c r="O688" s="190" t="s">
        <v>156</v>
      </c>
      <c r="P688" s="187">
        <v>1805</v>
      </c>
      <c r="Q688" s="194">
        <v>722000</v>
      </c>
      <c r="R688" s="195" t="s">
        <v>745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2671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825</v>
      </c>
      <c r="M689" s="193">
        <v>5</v>
      </c>
      <c r="N689" s="188">
        <v>200</v>
      </c>
      <c r="O689" s="190" t="s">
        <v>156</v>
      </c>
      <c r="P689" s="187">
        <v>1805</v>
      </c>
      <c r="Q689" s="194">
        <v>722000</v>
      </c>
      <c r="R689" s="195" t="s">
        <v>745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>
        <f>IF(NOTA[[#This Row],[CONCAT1]]="","",MATCH(NOTA[[#This Row],[CONCAT1]],[3]!db[NB NOTA_C],0)+1)</f>
        <v>2667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818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 t="e">
        <f>IF(NOTA[[#This Row],[CONCAT4]]="","",_xlfn.IFNA(MATCH(NOTA[[#This Row],[CONCAT4]],[2]!RAW[CONCAT_H],0),FALSE))</f>
        <v>#REF!</v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254</v>
      </c>
      <c r="G691" s="190" t="s">
        <v>112</v>
      </c>
      <c r="H691" s="191" t="s">
        <v>826</v>
      </c>
      <c r="I691" s="190"/>
      <c r="J691" s="192">
        <v>45066</v>
      </c>
      <c r="K691" s="190"/>
      <c r="L691" s="190" t="s">
        <v>827</v>
      </c>
      <c r="M691" s="193">
        <v>5</v>
      </c>
      <c r="N691" s="188">
        <v>3500</v>
      </c>
      <c r="O691" s="190" t="s">
        <v>156</v>
      </c>
      <c r="P691" s="187">
        <v>2750</v>
      </c>
      <c r="Q691" s="194">
        <v>1925000</v>
      </c>
      <c r="R691" s="195" t="s">
        <v>828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 t="e">
        <f>IF(NOTA[[#This Row],[CONCAT4]]="","",_xlfn.IFNA(MATCH(NOTA[[#This Row],[CONCAT4]],[2]!RAW[CONCAT_H],0),FALSE))</f>
        <v>#REF!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829</v>
      </c>
      <c r="I693" s="190" t="s">
        <v>832</v>
      </c>
      <c r="J693" s="192">
        <v>45066</v>
      </c>
      <c r="K693" s="190"/>
      <c r="L693" s="190" t="s">
        <v>830</v>
      </c>
      <c r="M693" s="193">
        <v>1</v>
      </c>
      <c r="N693" s="188"/>
      <c r="O693" s="190"/>
      <c r="P693" s="187"/>
      <c r="Q693" s="194">
        <v>1440000</v>
      </c>
      <c r="R693" s="195" t="s">
        <v>754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 t="e">
        <f>IF(NOTA[[#This Row],[CONCAT4]]="","",_xlfn.IFNA(MATCH(NOTA[[#This Row],[CONCAT4]],[2]!RAW[CONCAT_H],0),FALSE))</f>
        <v>#REF!</v>
      </c>
      <c r="AQ693" s="188">
        <f>IF(NOTA[[#This Row],[CONCAT1]]="","",MATCH(NOTA[[#This Row],[CONCAT1]],[3]!db[NB NOTA_C],0)+1)</f>
        <v>1498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422</v>
      </c>
      <c r="M694" s="193">
        <v>5</v>
      </c>
      <c r="N694" s="188"/>
      <c r="O694" s="190"/>
      <c r="P694" s="187"/>
      <c r="Q694" s="194">
        <v>1710000</v>
      </c>
      <c r="R694" s="195" t="s">
        <v>426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1596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423</v>
      </c>
      <c r="M695" s="193">
        <v>2</v>
      </c>
      <c r="N695" s="188"/>
      <c r="O695" s="190"/>
      <c r="P695" s="187"/>
      <c r="Q695" s="194">
        <v>2952000</v>
      </c>
      <c r="R695" s="195" t="s">
        <v>224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>
        <f>IF(NOTA[[#This Row],[CONCAT1]]="","",MATCH(NOTA[[#This Row],[CONCAT1]],[3]!db[NB NOTA_C],0)+1)</f>
        <v>1601</v>
      </c>
    </row>
    <row r="696" spans="1:43" ht="20.10000000000000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833</v>
      </c>
      <c r="J696" s="192"/>
      <c r="K696" s="190"/>
      <c r="L696" s="190" t="s">
        <v>831</v>
      </c>
      <c r="M696" s="193">
        <v>1</v>
      </c>
      <c r="N696" s="188"/>
      <c r="O696" s="190"/>
      <c r="P696" s="187"/>
      <c r="Q696" s="194">
        <v>3758400</v>
      </c>
      <c r="R696" s="195" t="s">
        <v>146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Row],[CONCAT4]],[2]!RAW[CONCAT_H],0),FALSE))</f>
        <v/>
      </c>
      <c r="AQ696" s="188">
        <f>IF(NOTA[[#This Row],[CONCAT1]]="","",MATCH(NOTA[[#This Row],[CONCAT1]],[3]!db[NB NOTA_C],0)+1)</f>
        <v>1659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834</v>
      </c>
      <c r="I698" s="190" t="s">
        <v>835</v>
      </c>
      <c r="J698" s="192">
        <v>45065</v>
      </c>
      <c r="K698" s="190"/>
      <c r="L698" s="190" t="s">
        <v>654</v>
      </c>
      <c r="M698" s="193">
        <v>1</v>
      </c>
      <c r="N698" s="188"/>
      <c r="O698" s="190"/>
      <c r="P698" s="187"/>
      <c r="Q698" s="194">
        <v>860000</v>
      </c>
      <c r="R698" s="195" t="s">
        <v>693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 t="e">
        <f>IF(NOTA[[#This Row],[CONCAT4]]="","",_xlfn.IFNA(MATCH(NOTA[[#This Row],[CONCAT4]],[2]!RAW[CONCAT_H],0),FALSE))</f>
        <v>#REF!</v>
      </c>
      <c r="AQ698" s="188">
        <f>IF(NOTA[[#This Row],[CONCAT1]]="","",MATCH(NOTA[[#This Row],[CONCAT1]],[3]!db[NB NOTA_C],0)+1)</f>
        <v>1687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830</v>
      </c>
      <c r="M699" s="193">
        <v>1</v>
      </c>
      <c r="N699" s="188"/>
      <c r="O699" s="190"/>
      <c r="P699" s="187"/>
      <c r="Q699" s="194">
        <v>1440000</v>
      </c>
      <c r="R699" s="195" t="s">
        <v>754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>
        <f>IF(NOTA[[#This Row],[CONCAT1]]="","",MATCH(NOTA[[#This Row],[CONCAT1]],[3]!db[NB NOTA_C],0)+1)</f>
        <v>1498</v>
      </c>
    </row>
    <row r="700" spans="1:43" ht="20.10000000000000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752</v>
      </c>
      <c r="M700" s="193">
        <v>2</v>
      </c>
      <c r="N700" s="188"/>
      <c r="O700" s="190"/>
      <c r="P700" s="187"/>
      <c r="Q700" s="194">
        <v>1380000</v>
      </c>
      <c r="R700" s="195" t="s">
        <v>846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Row],[CONCAT4]],[2]!RAW[CONCAT_H],0),FALSE))</f>
        <v/>
      </c>
      <c r="AQ700" s="188">
        <f>IF(NOTA[[#This Row],[CONCAT1]]="","",MATCH(NOTA[[#This Row],[CONCAT1]],[3]!db[NB NOTA_C],0)+1)</f>
        <v>1501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836</v>
      </c>
      <c r="M701" s="193">
        <v>2</v>
      </c>
      <c r="N701" s="188"/>
      <c r="O701" s="190"/>
      <c r="P701" s="187"/>
      <c r="Q701" s="194">
        <v>1200000</v>
      </c>
      <c r="R701" s="195" t="s">
        <v>847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1502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647</v>
      </c>
      <c r="M702" s="193">
        <v>2</v>
      </c>
      <c r="N702" s="188"/>
      <c r="O702" s="190"/>
      <c r="P702" s="187"/>
      <c r="Q702" s="194">
        <v>900000</v>
      </c>
      <c r="R702" s="195" t="s">
        <v>686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1503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644</v>
      </c>
      <c r="M703" s="193">
        <v>1</v>
      </c>
      <c r="N703" s="188"/>
      <c r="O703" s="190"/>
      <c r="P703" s="187"/>
      <c r="Q703" s="194">
        <v>3240000</v>
      </c>
      <c r="R703" s="195" t="s">
        <v>685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1734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 t="str">
        <f>IF(NOTA[[#This Row],[CONCAT1]]="","",MATCH(NOTA[[#This Row],[CONCAT1]],[3]!db[NB NOTA_C],0)+1)</f>
        <v/>
      </c>
    </row>
    <row r="705" spans="1:43" ht="20.10000000000000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837</v>
      </c>
      <c r="I705" s="190" t="s">
        <v>839</v>
      </c>
      <c r="J705" s="192">
        <v>45065</v>
      </c>
      <c r="K705" s="190"/>
      <c r="L705" s="190" t="s">
        <v>838</v>
      </c>
      <c r="M705" s="193">
        <v>1</v>
      </c>
      <c r="N705" s="188"/>
      <c r="O705" s="190"/>
      <c r="P705" s="187"/>
      <c r="Q705" s="194">
        <v>6739200</v>
      </c>
      <c r="R705" s="195" t="s">
        <v>146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 t="e">
        <f>IF(NOTA[[#This Row],[CONCAT4]]="","",_xlfn.IFNA(MATCH(NOTA[[#This Row],[CONCAT4]],[2]!RAW[CONCAT_H],0),FALSE))</f>
        <v>#REF!</v>
      </c>
      <c r="AQ705" s="188">
        <f>IF(NOTA[[#This Row],[CONCAT1]]="","",MATCH(NOTA[[#This Row],[CONCAT1]],[3]!db[NB NOTA_C],0)+1)</f>
        <v>1695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840</v>
      </c>
      <c r="I707" s="190"/>
      <c r="J707" s="192">
        <v>45063</v>
      </c>
      <c r="K707" s="190"/>
      <c r="L707" s="190" t="s">
        <v>314</v>
      </c>
      <c r="M707" s="193">
        <v>2</v>
      </c>
      <c r="N707" s="188"/>
      <c r="O707" s="190"/>
      <c r="P707" s="187"/>
      <c r="Q707" s="194">
        <v>1995000</v>
      </c>
      <c r="R707" s="195" t="s">
        <v>682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 t="e">
        <f>IF(NOTA[[#This Row],[CONCAT4]]="","",_xlfn.IFNA(MATCH(NOTA[[#This Row],[CONCAT4]],[2]!RAW[CONCAT_H],0),FALSE))</f>
        <v>#REF!</v>
      </c>
      <c r="AQ707" s="188">
        <f>IF(NOTA[[#This Row],[CONCAT1]]="","",MATCH(NOTA[[#This Row],[CONCAT1]],[3]!db[NB NOTA_C],0)+1)</f>
        <v>1757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712</v>
      </c>
      <c r="M708" s="193">
        <v>2</v>
      </c>
      <c r="N708" s="188"/>
      <c r="O708" s="190"/>
      <c r="P708" s="187"/>
      <c r="Q708" s="194">
        <v>3888000</v>
      </c>
      <c r="R708" s="195" t="s">
        <v>715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1597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679</v>
      </c>
      <c r="M709" s="193">
        <v>1</v>
      </c>
      <c r="N709" s="188"/>
      <c r="O709" s="190"/>
      <c r="P709" s="187"/>
      <c r="Q709" s="194">
        <v>2160000</v>
      </c>
      <c r="R709" s="195" t="s">
        <v>148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>
        <f>IF(NOTA[[#This Row],[CONCAT1]]="","",MATCH(NOTA[[#This Row],[CONCAT1]],[3]!db[NB NOTA_C],0)+1)</f>
        <v>1551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678</v>
      </c>
      <c r="M710" s="193">
        <v>1</v>
      </c>
      <c r="N710" s="188"/>
      <c r="O710" s="190"/>
      <c r="P710" s="187"/>
      <c r="Q710" s="194">
        <v>2160000</v>
      </c>
      <c r="R710" s="195" t="s">
        <v>148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>
        <f>IF(NOTA[[#This Row],[CONCAT1]]="","",MATCH(NOTA[[#This Row],[CONCAT1]],[3]!db[NB NOTA_C],0)+1)</f>
        <v>1553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681</v>
      </c>
      <c r="M711" s="193">
        <v>2</v>
      </c>
      <c r="N711" s="188"/>
      <c r="O711" s="190"/>
      <c r="P711" s="187"/>
      <c r="Q711" s="194">
        <v>2160000</v>
      </c>
      <c r="R711" s="195" t="s">
        <v>148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>
        <f>IF(NOTA[[#This Row],[CONCAT1]]="","",MATCH(NOTA[[#This Row],[CONCAT1]],[3]!db[NB NOTA_C],0)+1)</f>
        <v>1554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841</v>
      </c>
      <c r="M712" s="193">
        <v>1</v>
      </c>
      <c r="N712" s="188"/>
      <c r="O712" s="190"/>
      <c r="P712" s="187"/>
      <c r="Q712" s="194">
        <v>2592000</v>
      </c>
      <c r="R712" s="195" t="s">
        <v>147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>
        <f>IF(NOTA[[#This Row],[CONCAT1]]="","",MATCH(NOTA[[#This Row],[CONCAT1]],[3]!db[NB NOTA_C],0)+1)</f>
        <v>1579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842</v>
      </c>
      <c r="M713" s="193">
        <v>2</v>
      </c>
      <c r="N713" s="188"/>
      <c r="O713" s="190"/>
      <c r="P713" s="187"/>
      <c r="Q713" s="194">
        <v>2880000</v>
      </c>
      <c r="R713" s="195" t="s">
        <v>147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>
        <f>IF(NOTA[[#This Row],[CONCAT1]]="","",MATCH(NOTA[[#This Row],[CONCAT1]],[3]!db[NB NOTA_C],0)+1)</f>
        <v>1587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843</v>
      </c>
      <c r="M714" s="193">
        <v>1</v>
      </c>
      <c r="N714" s="188"/>
      <c r="O714" s="190"/>
      <c r="P714" s="187"/>
      <c r="Q714" s="194">
        <v>2880000</v>
      </c>
      <c r="R714" s="195" t="s">
        <v>845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>
        <f>IF(NOTA[[#This Row],[CONCAT1]]="","",MATCH(NOTA[[#This Row],[CONCAT1]],[3]!db[NB NOTA_C],0)+1)</f>
        <v>1590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844</v>
      </c>
      <c r="M715" s="193">
        <v>1</v>
      </c>
      <c r="N715" s="188"/>
      <c r="O715" s="190"/>
      <c r="P715" s="187"/>
      <c r="Q715" s="194">
        <v>2995200</v>
      </c>
      <c r="R715" s="195" t="s">
        <v>147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>
        <f>IF(NOTA[[#This Row],[CONCAT1]]="","",MATCH(NOTA[[#This Row],[CONCAT1]],[3]!db[NB NOTA_C],0)+1)</f>
        <v>1593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739</v>
      </c>
      <c r="G717" s="190" t="s">
        <v>112</v>
      </c>
      <c r="H717" s="191" t="s">
        <v>848</v>
      </c>
      <c r="I717" s="190"/>
      <c r="J717" s="192">
        <v>45068</v>
      </c>
      <c r="K717" s="190"/>
      <c r="L717" s="190" t="s">
        <v>849</v>
      </c>
      <c r="M717" s="193">
        <v>10</v>
      </c>
      <c r="N717" s="188">
        <v>400</v>
      </c>
      <c r="O717" s="190" t="s">
        <v>156</v>
      </c>
      <c r="P717" s="187">
        <v>17500</v>
      </c>
      <c r="Q717" s="194"/>
      <c r="R717" s="195" t="s">
        <v>745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 t="e">
        <f>IF(NOTA[[#This Row],[CONCAT4]]="","",_xlfn.IFNA(MATCH(NOTA[[#This Row],[CONCAT4]],[2]!RAW[CONCAT_H],0),FALSE))</f>
        <v>#REF!</v>
      </c>
      <c r="AQ717" s="188">
        <f>IF(NOTA[[#This Row],[CONCAT1]]="","",MATCH(NOTA[[#This Row],[CONCAT1]],[3]!db[NB NOTA_C],0)+1)</f>
        <v>818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 t="str">
        <f>IF(NOTA[[#This Row],[CONCAT1]]="","",MATCH(NOTA[[#This Row],[CONCAT1]],[3]!db[NB NOTA_C],0)+1)</f>
        <v/>
      </c>
    </row>
    <row r="719" spans="1:43" ht="20.10000000000000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434</v>
      </c>
      <c r="G719" s="190" t="s">
        <v>112</v>
      </c>
      <c r="H719" s="191" t="s">
        <v>850</v>
      </c>
      <c r="I719" s="190"/>
      <c r="J719" s="192">
        <v>45070</v>
      </c>
      <c r="K719" s="190"/>
      <c r="L719" s="190" t="s">
        <v>436</v>
      </c>
      <c r="M719" s="193"/>
      <c r="N719" s="188">
        <v>7</v>
      </c>
      <c r="O719" s="190" t="s">
        <v>142</v>
      </c>
      <c r="P719" s="187">
        <v>161000</v>
      </c>
      <c r="Q719" s="194"/>
      <c r="R719" s="195"/>
      <c r="S719" s="196"/>
      <c r="T719" s="197"/>
      <c r="U719" s="198"/>
      <c r="V719" s="199" t="s">
        <v>851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 t="e">
        <f>IF(NOTA[[#This Row],[CONCAT4]]="","",_xlfn.IFNA(MATCH(NOTA[[#This Row],[CONCAT4]],[2]!RAW[CONCAT_H],0),FALSE))</f>
        <v>#REF!</v>
      </c>
      <c r="AQ719" s="188">
        <f>IF(NOTA[[#This Row],[CONCAT1]]="","",MATCH(NOTA[[#This Row],[CONCAT1]],[3]!db[NB NOTA_C],0)+1)</f>
        <v>504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852</v>
      </c>
      <c r="I721" s="190"/>
      <c r="J721" s="192">
        <v>45066</v>
      </c>
      <c r="K721" s="190"/>
      <c r="L721" s="190" t="s">
        <v>296</v>
      </c>
      <c r="M721" s="193">
        <v>2</v>
      </c>
      <c r="N721" s="188">
        <v>100</v>
      </c>
      <c r="O721" s="190" t="s">
        <v>253</v>
      </c>
      <c r="P721" s="187">
        <v>34100</v>
      </c>
      <c r="Q721" s="194"/>
      <c r="R721" s="195" t="s">
        <v>297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 t="e">
        <f>IF(NOTA[[#This Row],[CONCAT4]]="","",_xlfn.IFNA(MATCH(NOTA[[#This Row],[CONCAT4]],[2]!RAW[CONCAT_H],0),FALSE))</f>
        <v>#REF!</v>
      </c>
      <c r="AQ721" s="188">
        <f>IF(NOTA[[#This Row],[CONCAT1]]="","",MATCH(NOTA[[#This Row],[CONCAT1]],[3]!db[NB NOTA_C],0)+1)</f>
        <v>954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300</v>
      </c>
      <c r="M722" s="193">
        <v>1</v>
      </c>
      <c r="N722" s="188">
        <v>50</v>
      </c>
      <c r="O722" s="190" t="s">
        <v>253</v>
      </c>
      <c r="P722" s="187">
        <v>32000</v>
      </c>
      <c r="Q722" s="194"/>
      <c r="R722" s="195" t="s">
        <v>299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964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293</v>
      </c>
      <c r="M723" s="193">
        <v>3</v>
      </c>
      <c r="N723" s="188">
        <v>150</v>
      </c>
      <c r="O723" s="190" t="s">
        <v>253</v>
      </c>
      <c r="P723" s="187">
        <v>28300</v>
      </c>
      <c r="Q723" s="194"/>
      <c r="R723" s="195" t="s">
        <v>292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957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853</v>
      </c>
      <c r="M724" s="193">
        <v>2</v>
      </c>
      <c r="N724" s="188">
        <v>288</v>
      </c>
      <c r="O724" s="190" t="s">
        <v>244</v>
      </c>
      <c r="P724" s="187">
        <v>18600</v>
      </c>
      <c r="Q724" s="194"/>
      <c r="R724" s="195" t="s">
        <v>263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>
        <f>IF(NOTA[[#This Row],[CONCAT1]]="","",MATCH(NOTA[[#This Row],[CONCAT1]],[3]!db[NB NOTA_C],0)+1)</f>
        <v>764</v>
      </c>
    </row>
    <row r="725" spans="1:43" ht="20.10000000000000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590</v>
      </c>
      <c r="M725" s="193">
        <v>2</v>
      </c>
      <c r="N725" s="188">
        <v>144</v>
      </c>
      <c r="O725" s="190" t="s">
        <v>244</v>
      </c>
      <c r="P725" s="187">
        <v>21200</v>
      </c>
      <c r="Q725" s="194"/>
      <c r="R725" s="195" t="s">
        <v>591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Row],[CONCAT4]],[2]!RAW[CONCAT_H],0),FALSE))</f>
        <v/>
      </c>
      <c r="AQ725" s="188">
        <f>IF(NOTA[[#This Row],[CONCAT1]]="","",MATCH(NOTA[[#This Row],[CONCAT1]],[3]!db[NB NOTA_C],0)+1)</f>
        <v>687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854</v>
      </c>
      <c r="M726" s="193">
        <v>3</v>
      </c>
      <c r="N726" s="188">
        <v>216</v>
      </c>
      <c r="O726" s="190" t="s">
        <v>142</v>
      </c>
      <c r="P726" s="187">
        <v>37200</v>
      </c>
      <c r="Q726" s="194"/>
      <c r="R726" s="195" t="s">
        <v>809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>
        <f>IF(NOTA[[#This Row],[CONCAT1]]="","",MATCH(NOTA[[#This Row],[CONCAT1]],[3]!db[NB NOTA_C],0)+1)</f>
        <v>2481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266</v>
      </c>
      <c r="M727" s="193">
        <v>1</v>
      </c>
      <c r="N727" s="188">
        <v>24</v>
      </c>
      <c r="O727" s="190" t="s">
        <v>142</v>
      </c>
      <c r="P727" s="187">
        <v>162000</v>
      </c>
      <c r="Q727" s="194"/>
      <c r="R727" s="195" t="s">
        <v>267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>
        <f>IF(NOTA[[#This Row],[CONCAT1]]="","",MATCH(NOTA[[#This Row],[CONCAT1]],[3]!db[NB NOTA_C],0)+1)</f>
        <v>787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1166</v>
      </c>
      <c r="M728" s="193"/>
      <c r="N728" s="188">
        <v>24</v>
      </c>
      <c r="O728" s="190" t="s">
        <v>142</v>
      </c>
      <c r="P728" s="187"/>
      <c r="Q728" s="194"/>
      <c r="R728" s="195" t="s">
        <v>269</v>
      </c>
      <c r="S728" s="196"/>
      <c r="T728" s="197"/>
      <c r="U728" s="198"/>
      <c r="V728" s="199" t="s">
        <v>174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779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855</v>
      </c>
      <c r="M729" s="193">
        <v>2</v>
      </c>
      <c r="N729" s="188">
        <v>288</v>
      </c>
      <c r="O729" s="190" t="s">
        <v>244</v>
      </c>
      <c r="P729" s="187">
        <v>11900</v>
      </c>
      <c r="Q729" s="194"/>
      <c r="R729" s="195" t="s">
        <v>263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>
        <f>IF(NOTA[[#This Row],[CONCAT1]]="","",MATCH(NOTA[[#This Row],[CONCAT1]],[3]!db[NB NOTA_C],0)+1)</f>
        <v>2175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1073</v>
      </c>
      <c r="M730" s="193"/>
      <c r="N730" s="188">
        <v>1</v>
      </c>
      <c r="O730" s="190" t="s">
        <v>244</v>
      </c>
      <c r="P730" s="187">
        <v>145000</v>
      </c>
      <c r="Q730" s="194"/>
      <c r="R730" s="195" t="s">
        <v>856</v>
      </c>
      <c r="S730" s="196">
        <v>0.1</v>
      </c>
      <c r="T730" s="197">
        <v>0.05</v>
      </c>
      <c r="U730" s="198">
        <v>123975</v>
      </c>
      <c r="V730" s="199" t="s">
        <v>174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>
        <f>IF(NOTA[[#This Row],[CONCAT1]]="","",MATCH(NOTA[[#This Row],[CONCAT1]],[3]!db[NB NOTA_C],0)+1)</f>
        <v>2682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 t="str">
        <f>IF(NOTA[[#This Row],[CONCAT1]]="","",MATCH(NOTA[[#This Row],[CONCAT1]],[3]!db[NB NOTA_C],0)+1)</f>
        <v/>
      </c>
    </row>
    <row r="732" spans="1:43" ht="20.10000000000000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857</v>
      </c>
      <c r="I732" s="190"/>
      <c r="J732" s="192">
        <v>45066</v>
      </c>
      <c r="K732" s="190"/>
      <c r="L732" s="190" t="s">
        <v>859</v>
      </c>
      <c r="M732" s="193">
        <v>6</v>
      </c>
      <c r="N732" s="188">
        <v>1728</v>
      </c>
      <c r="O732" s="190" t="s">
        <v>244</v>
      </c>
      <c r="P732" s="187">
        <v>6700</v>
      </c>
      <c r="Q732" s="194"/>
      <c r="R732" s="195" t="s">
        <v>858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 t="e">
        <f>IF(NOTA[[#This Row],[CONCAT4]]="","",_xlfn.IFNA(MATCH(NOTA[[#This Row],[CONCAT4]],[2]!RAW[CONCAT_H],0),FALSE))</f>
        <v>#REF!</v>
      </c>
      <c r="AQ732" s="188">
        <f>IF(NOTA[[#This Row],[CONCAT1]]="","",MATCH(NOTA[[#This Row],[CONCAT1]],[3]!db[NB NOTA_C],0)+1)</f>
        <v>692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862</v>
      </c>
      <c r="M733" s="193">
        <v>1</v>
      </c>
      <c r="N733" s="188">
        <v>144</v>
      </c>
      <c r="O733" s="190" t="s">
        <v>142</v>
      </c>
      <c r="P733" s="187">
        <v>12600</v>
      </c>
      <c r="Q733" s="194"/>
      <c r="R733" s="195" t="s">
        <v>283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>
        <f>IF(NOTA[[#This Row],[CONCAT1]]="","",MATCH(NOTA[[#This Row],[CONCAT1]],[3]!db[NB NOTA_C],0)+1)</f>
        <v>130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863</v>
      </c>
      <c r="M734" s="193">
        <v>1</v>
      </c>
      <c r="N734" s="188">
        <v>120</v>
      </c>
      <c r="O734" s="190" t="s">
        <v>156</v>
      </c>
      <c r="P734" s="187">
        <v>18700</v>
      </c>
      <c r="Q734" s="194"/>
      <c r="R734" s="195" t="s">
        <v>864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>
        <f>IF(NOTA[[#This Row],[CONCAT1]]="","",MATCH(NOTA[[#This Row],[CONCAT1]],[3]!db[NB NOTA_C],0)+1)</f>
        <v>2853</v>
      </c>
    </row>
    <row r="735" spans="1:43" ht="20.10000000000000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865</v>
      </c>
      <c r="M735" s="193">
        <v>1</v>
      </c>
      <c r="N735" s="188">
        <v>240</v>
      </c>
      <c r="O735" s="190" t="s">
        <v>244</v>
      </c>
      <c r="P735" s="187">
        <v>8800</v>
      </c>
      <c r="Q735" s="194"/>
      <c r="R735" s="195" t="s">
        <v>866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Row],[CONCAT4]],[2]!RAW[CONCAT_H],0),FALSE))</f>
        <v/>
      </c>
      <c r="AQ735" s="188">
        <f>IF(NOTA[[#This Row],[CONCAT1]]="","",MATCH(NOTA[[#This Row],[CONCAT1]],[3]!db[NB NOTA_C],0)+1)</f>
        <v>473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477</v>
      </c>
      <c r="M736" s="193">
        <v>1</v>
      </c>
      <c r="N736" s="188">
        <v>144</v>
      </c>
      <c r="O736" s="190" t="s">
        <v>156</v>
      </c>
      <c r="P736" s="187">
        <v>4350</v>
      </c>
      <c r="Q736" s="194"/>
      <c r="R736" s="195" t="s">
        <v>476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>
        <f>IF(NOTA[[#This Row],[CONCAT1]]="","",MATCH(NOTA[[#This Row],[CONCAT1]],[3]!db[NB NOTA_C],0)+1)</f>
        <v>2747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757</v>
      </c>
      <c r="M737" s="193">
        <v>1</v>
      </c>
      <c r="N737" s="188">
        <v>864</v>
      </c>
      <c r="O737" s="190" t="s">
        <v>156</v>
      </c>
      <c r="P737" s="187">
        <v>2100</v>
      </c>
      <c r="Q737" s="194"/>
      <c r="R737" s="195" t="s">
        <v>285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1330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867</v>
      </c>
      <c r="M738" s="193">
        <v>1</v>
      </c>
      <c r="N738" s="188">
        <v>12</v>
      </c>
      <c r="O738" s="190" t="s">
        <v>176</v>
      </c>
      <c r="P738" s="187">
        <v>176400</v>
      </c>
      <c r="Q738" s="194"/>
      <c r="R738" s="195" t="s">
        <v>146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2478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259</v>
      </c>
      <c r="M739" s="193">
        <v>1</v>
      </c>
      <c r="N739" s="188">
        <v>30</v>
      </c>
      <c r="O739" s="190" t="s">
        <v>176</v>
      </c>
      <c r="P739" s="187">
        <v>104400</v>
      </c>
      <c r="Q739" s="194"/>
      <c r="R739" s="195" t="s">
        <v>260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>
        <f>IF(NOTA[[#This Row],[CONCAT1]]="","",MATCH(NOTA[[#This Row],[CONCAT1]],[3]!db[NB NOTA_C],0)+1)</f>
        <v>2484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868</v>
      </c>
      <c r="M740" s="193">
        <v>1</v>
      </c>
      <c r="N740" s="188">
        <v>36</v>
      </c>
      <c r="O740" s="190" t="s">
        <v>142</v>
      </c>
      <c r="P740" s="187">
        <v>41400</v>
      </c>
      <c r="Q740" s="194"/>
      <c r="R740" s="195" t="s">
        <v>577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>
        <f>IF(NOTA[[#This Row],[CONCAT1]]="","",MATCH(NOTA[[#This Row],[CONCAT1]],[3]!db[NB NOTA_C],0)+1)</f>
        <v>710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807</v>
      </c>
      <c r="M741" s="193">
        <v>3</v>
      </c>
      <c r="N741" s="188">
        <v>3000</v>
      </c>
      <c r="O741" s="190" t="s">
        <v>278</v>
      </c>
      <c r="P741" s="187">
        <v>2050</v>
      </c>
      <c r="Q741" s="194"/>
      <c r="R741" s="195" t="s">
        <v>474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>
        <f>IF(NOTA[[#This Row],[CONCAT1]]="","",MATCH(NOTA[[#This Row],[CONCAT1]],[3]!db[NB NOTA_C],0)+1)</f>
        <v>1855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869</v>
      </c>
      <c r="M742" s="193">
        <v>1</v>
      </c>
      <c r="N742" s="188">
        <v>288</v>
      </c>
      <c r="O742" s="190" t="s">
        <v>156</v>
      </c>
      <c r="P742" s="187">
        <v>2150</v>
      </c>
      <c r="Q742" s="194"/>
      <c r="R742" s="195" t="s">
        <v>571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>
        <f>IF(NOTA[[#This Row],[CONCAT1]]="","",MATCH(NOTA[[#This Row],[CONCAT1]],[3]!db[NB NOTA_C],0)+1)</f>
        <v>1320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153</v>
      </c>
      <c r="G744" s="190" t="s">
        <v>112</v>
      </c>
      <c r="H744" s="191"/>
      <c r="I744" s="190" t="s">
        <v>860</v>
      </c>
      <c r="J744" s="192">
        <v>45066</v>
      </c>
      <c r="K744" s="190"/>
      <c r="L744" s="190" t="s">
        <v>861</v>
      </c>
      <c r="M744" s="193">
        <v>27</v>
      </c>
      <c r="N744" s="188">
        <v>6480</v>
      </c>
      <c r="O744" s="190" t="s">
        <v>156</v>
      </c>
      <c r="P744" s="187">
        <v>5850</v>
      </c>
      <c r="Q744" s="194"/>
      <c r="R744" s="195" t="s">
        <v>548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 t="e">
        <f>IF(NOTA[[#This Row],[CONCAT4]]="","",_xlfn.IFNA(MATCH(NOTA[[#This Row],[CONCAT4]],[2]!RAW[CONCAT_H],0),FALSE))</f>
        <v>#REF!</v>
      </c>
      <c r="AQ744" s="188">
        <f>IF(NOTA[[#This Row],[CONCAT1]]="","",MATCH(NOTA[[#This Row],[CONCAT1]],[3]!db[NB NOTA_C],0)+1)</f>
        <v>1046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870</v>
      </c>
      <c r="I746" s="190" t="s">
        <v>872</v>
      </c>
      <c r="J746" s="192">
        <v>45068</v>
      </c>
      <c r="K746" s="190"/>
      <c r="L746" s="190" t="s">
        <v>220</v>
      </c>
      <c r="M746" s="193">
        <v>1</v>
      </c>
      <c r="N746" s="188"/>
      <c r="O746" s="190"/>
      <c r="P746" s="187"/>
      <c r="Q746" s="194">
        <v>2880000</v>
      </c>
      <c r="R746" s="195" t="s">
        <v>147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 t="e">
        <f>IF(NOTA[[#This Row],[CONCAT4]]="","",_xlfn.IFNA(MATCH(NOTA[[#This Row],[CONCAT4]],[2]!RAW[CONCAT_H],0),FALSE))</f>
        <v>#REF!</v>
      </c>
      <c r="AQ746" s="188">
        <f>IF(NOTA[[#This Row],[CONCAT1]]="","",MATCH(NOTA[[#This Row],[CONCAT1]],[3]!db[NB NOTA_C],0)+1)</f>
        <v>1587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871</v>
      </c>
      <c r="M747" s="193">
        <v>2</v>
      </c>
      <c r="N747" s="188"/>
      <c r="O747" s="190"/>
      <c r="P747" s="187"/>
      <c r="Q747" s="194">
        <v>2995200</v>
      </c>
      <c r="R747" s="195" t="s">
        <v>147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>
        <f>IF(NOTA[[#This Row],[CONCAT1]]="","",MATCH(NOTA[[#This Row],[CONCAT1]],[3]!db[NB NOTA_C],0)+1)</f>
        <v>1593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str">
        <f>IF(NOTA[[#This Row],[CONCAT1]]="","",MATCH(NOTA[[#This Row],[CONCAT1]],[3]!db[NB NOTA_C],0)+1)</f>
        <v/>
      </c>
    </row>
    <row r="749" spans="1:43" ht="20.10000000000000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149</v>
      </c>
      <c r="G749" s="190" t="s">
        <v>112</v>
      </c>
      <c r="H749" s="191" t="s">
        <v>873</v>
      </c>
      <c r="I749" s="190"/>
      <c r="J749" s="192">
        <v>45071</v>
      </c>
      <c r="K749" s="190"/>
      <c r="L749" s="190" t="s">
        <v>874</v>
      </c>
      <c r="M749" s="193"/>
      <c r="N749" s="188">
        <v>5</v>
      </c>
      <c r="O749" s="190" t="s">
        <v>123</v>
      </c>
      <c r="P749" s="187">
        <v>13000</v>
      </c>
      <c r="Q749" s="194"/>
      <c r="R749" s="195"/>
      <c r="S749" s="196"/>
      <c r="T749" s="197"/>
      <c r="U749" s="198"/>
      <c r="V749" s="199" t="s">
        <v>875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 t="e">
        <f>IF(NOTA[[#This Row],[CONCAT4]]="","",_xlfn.IFNA(MATCH(NOTA[[#This Row],[CONCAT4]],[2]!RAW[CONCAT_H],0),FALSE))</f>
        <v>#REF!</v>
      </c>
      <c r="AQ749" s="188">
        <f>IF(NOTA[[#This Row],[CONCAT1]]="","",MATCH(NOTA[[#This Row],[CONCAT1]],[3]!db[NB NOTA_C],0)+1)</f>
        <v>1893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str">
        <f>IF(NOTA[[#This Row],[CONCAT1]]="","",MATCH(NOTA[[#This Row],[CONCAT1]],[3]!db[NB NOTA_C],0)+1)</f>
        <v/>
      </c>
    </row>
    <row r="751" spans="1:43" ht="20.10000000000000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733</v>
      </c>
      <c r="G751" s="190" t="s">
        <v>112</v>
      </c>
      <c r="H751" s="191" t="s">
        <v>876</v>
      </c>
      <c r="I751" s="190"/>
      <c r="J751" s="192">
        <v>45059</v>
      </c>
      <c r="K751" s="190"/>
      <c r="L751" s="190" t="s">
        <v>877</v>
      </c>
      <c r="M751" s="193">
        <v>10</v>
      </c>
      <c r="N751" s="188">
        <v>2400</v>
      </c>
      <c r="O751" s="190" t="s">
        <v>123</v>
      </c>
      <c r="P751" s="187">
        <v>2850</v>
      </c>
      <c r="Q751" s="194"/>
      <c r="R751" s="195" t="s">
        <v>878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 t="e">
        <f>IF(NOTA[[#This Row],[CONCAT4]]="","",_xlfn.IFNA(MATCH(NOTA[[#This Row],[CONCAT4]],[2]!RAW[CONCAT_H],0),FALSE))</f>
        <v>#REF!</v>
      </c>
      <c r="AQ751" s="188">
        <f>IF(NOTA[[#This Row],[CONCAT1]]="","",MATCH(NOTA[[#This Row],[CONCAT1]],[3]!db[NB NOTA_C],0)+1)</f>
        <v>2817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232</v>
      </c>
      <c r="G753" s="190" t="s">
        <v>112</v>
      </c>
      <c r="H753" s="191" t="s">
        <v>879</v>
      </c>
      <c r="I753" s="190"/>
      <c r="J753" s="192">
        <v>45069</v>
      </c>
      <c r="K753" s="190"/>
      <c r="L753" s="190" t="s">
        <v>234</v>
      </c>
      <c r="M753" s="193"/>
      <c r="N753" s="188">
        <v>120</v>
      </c>
      <c r="O753" s="190" t="s">
        <v>156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 t="e">
        <f>IF(NOTA[[#This Row],[CONCAT4]]="","",_xlfn.IFNA(MATCH(NOTA[[#This Row],[CONCAT4]],[2]!RAW[CONCAT_H],0),FALSE))</f>
        <v>#REF!</v>
      </c>
      <c r="AQ753" s="188">
        <f>IF(NOTA[[#This Row],[CONCAT1]]="","",MATCH(NOTA[[#This Row],[CONCAT1]],[3]!db[NB NOTA_C],0)+1)</f>
        <v>2930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235</v>
      </c>
      <c r="M754" s="193"/>
      <c r="N754" s="188">
        <v>120</v>
      </c>
      <c r="O754" s="190" t="s">
        <v>156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2929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236</v>
      </c>
      <c r="M755" s="193"/>
      <c r="N755" s="188">
        <v>120</v>
      </c>
      <c r="O755" s="190" t="s">
        <v>156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2931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234</v>
      </c>
      <c r="M756" s="193"/>
      <c r="N756" s="188">
        <v>12</v>
      </c>
      <c r="O756" s="190" t="s">
        <v>156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2930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235</v>
      </c>
      <c r="M757" s="193"/>
      <c r="N757" s="188">
        <v>12</v>
      </c>
      <c r="O757" s="190" t="s">
        <v>156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2929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236</v>
      </c>
      <c r="M758" s="193"/>
      <c r="N758" s="188">
        <v>12</v>
      </c>
      <c r="O758" s="190" t="s">
        <v>156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2931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 t="str">
        <f>IF(NOTA[[#This Row],[CONCAT1]]="","",MATCH(NOTA[[#This Row],[CONCAT1]],[3]!db[NB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321</v>
      </c>
      <c r="G760" s="190" t="s">
        <v>112</v>
      </c>
      <c r="H760" s="191" t="s">
        <v>880</v>
      </c>
      <c r="I760" s="190"/>
      <c r="J760" s="192">
        <v>45069</v>
      </c>
      <c r="K760" s="190"/>
      <c r="L760" s="190" t="s">
        <v>881</v>
      </c>
      <c r="M760" s="193">
        <v>3</v>
      </c>
      <c r="N760" s="188">
        <v>360</v>
      </c>
      <c r="O760" s="190" t="s">
        <v>123</v>
      </c>
      <c r="P760" s="187">
        <v>7500</v>
      </c>
      <c r="Q760" s="194"/>
      <c r="R760" s="195" t="s">
        <v>168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 t="e">
        <f>IF(NOTA[[#This Row],[CONCAT4]]="","",_xlfn.IFNA(MATCH(NOTA[[#This Row],[CONCAT4]],[2]!RAW[CONCAT_H],0),FALSE))</f>
        <v>#REF!</v>
      </c>
      <c r="AQ760" s="188">
        <f>IF(NOTA[[#This Row],[CONCAT1]]="","",MATCH(NOTA[[#This Row],[CONCAT1]],[3]!db[NB NOTA_C],0)+1)</f>
        <v>2269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329</v>
      </c>
      <c r="M761" s="193">
        <v>5</v>
      </c>
      <c r="N761" s="188">
        <v>600</v>
      </c>
      <c r="O761" s="190" t="s">
        <v>244</v>
      </c>
      <c r="P761" s="187">
        <v>14000</v>
      </c>
      <c r="Q761" s="194"/>
      <c r="R761" s="195" t="s">
        <v>882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934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330</v>
      </c>
      <c r="M762" s="193">
        <v>1</v>
      </c>
      <c r="N762" s="188">
        <v>50</v>
      </c>
      <c r="O762" s="190" t="s">
        <v>244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>
        <f>IF(NOTA[[#This Row],[CONCAT1]]="","",MATCH(NOTA[[#This Row],[CONCAT1]],[3]!db[NB NOTA_C],0)+1)</f>
        <v>935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884</v>
      </c>
      <c r="M763" s="193">
        <v>3</v>
      </c>
      <c r="N763" s="188">
        <v>36</v>
      </c>
      <c r="O763" s="190" t="s">
        <v>123</v>
      </c>
      <c r="P763" s="187">
        <v>40000</v>
      </c>
      <c r="Q763" s="194"/>
      <c r="R763" s="195" t="s">
        <v>883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 t="e">
        <f>IF(NOTA[[#This Row],[CONCAT1]]="","",MATCH(NOTA[[#This Row],[CONCAT1]],[3]!db[NB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324</v>
      </c>
      <c r="M764" s="193">
        <v>3</v>
      </c>
      <c r="N764" s="188">
        <v>24</v>
      </c>
      <c r="O764" s="190" t="s">
        <v>123</v>
      </c>
      <c r="P764" s="187">
        <v>115000</v>
      </c>
      <c r="Q764" s="194"/>
      <c r="R764" s="195" t="s">
        <v>885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 t="e">
        <f>IF(NOTA[[#This Row],[CONCAT1]]="","",MATCH(NOTA[[#This Row],[CONCAT1]],[3]!db[NB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886</v>
      </c>
      <c r="M765" s="193">
        <v>4</v>
      </c>
      <c r="N765" s="188">
        <v>2400</v>
      </c>
      <c r="O765" s="190" t="s">
        <v>431</v>
      </c>
      <c r="P765" s="187">
        <v>2100</v>
      </c>
      <c r="Q765" s="194"/>
      <c r="R765" s="195" t="s">
        <v>887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 t="e">
        <f>IF(NOTA[[#This Row],[CONCAT1]]="","",MATCH(NOTA[[#This Row],[CONCAT1]],[3]!db[NB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888</v>
      </c>
      <c r="M766" s="193">
        <v>1</v>
      </c>
      <c r="N766" s="188">
        <v>800</v>
      </c>
      <c r="O766" s="190" t="s">
        <v>431</v>
      </c>
      <c r="P766" s="187">
        <v>2100</v>
      </c>
      <c r="Q766" s="194"/>
      <c r="R766" s="195" t="s">
        <v>887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 t="e">
        <f>IF(NOTA[[#This Row],[CONCAT1]]="","",MATCH(NOTA[[#This Row],[CONCAT1]],[3]!db[NB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889</v>
      </c>
      <c r="M767" s="193">
        <v>3</v>
      </c>
      <c r="N767" s="188">
        <v>144</v>
      </c>
      <c r="O767" s="190" t="s">
        <v>123</v>
      </c>
      <c r="P767" s="187">
        <v>18500</v>
      </c>
      <c r="Q767" s="194"/>
      <c r="R767" s="195" t="s">
        <v>890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 t="e">
        <f>IF(NOTA[[#This Row],[CONCAT1]]="","",MATCH(NOTA[[#This Row],[CONCAT1]],[3]!db[NB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891</v>
      </c>
      <c r="M768" s="193">
        <v>3</v>
      </c>
      <c r="N768" s="188">
        <v>1800</v>
      </c>
      <c r="O768" s="190" t="s">
        <v>156</v>
      </c>
      <c r="P768" s="187">
        <v>1900</v>
      </c>
      <c r="Q768" s="194"/>
      <c r="R768" s="195" t="s">
        <v>456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>
        <f>IF(NOTA[[#This Row],[CONCAT1]]="","",MATCH(NOTA[[#This Row],[CONCAT1]],[3]!db[NB NOTA_C],0)+1)</f>
        <v>920</v>
      </c>
    </row>
    <row r="769" spans="1:43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Row],[CONCAT4]],[2]!RAW[CONCAT_H],0),FALSE))</f>
        <v/>
      </c>
      <c r="AQ769" s="188" t="str">
        <f>IF(NOTA[[#This Row],[CONCAT1]]="","",MATCH(NOTA[[#This Row],[CONCAT1]],[3]!db[NB NOTA_C],0)+1)</f>
        <v/>
      </c>
    </row>
    <row r="770" spans="1:43" ht="20.10000000000000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892</v>
      </c>
      <c r="I770" s="190" t="s">
        <v>895</v>
      </c>
      <c r="J770" s="192">
        <v>45070</v>
      </c>
      <c r="K770" s="190"/>
      <c r="L770" s="190" t="s">
        <v>925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 t="e">
        <f>IF(NOTA[[#This Row],[CONCAT4]]="","",_xlfn.IFNA(MATCH(NOTA[[#This Row],[CONCAT4]],[2]!RAW[CONCAT_H],0),FALSE))</f>
        <v>#REF!</v>
      </c>
      <c r="AQ770" s="188">
        <f>IF(NOTA[[#This Row],[CONCAT1]]="","",MATCH(NOTA[[#This Row],[CONCAT1]],[3]!db[NB NOTA_C],0)+1)</f>
        <v>1688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893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>
        <f>IF(NOTA[[#This Row],[CONCAT1]]="","",MATCH(NOTA[[#This Row],[CONCAT1]],[3]!db[NB NOTA_C],0)+1)</f>
        <v>1625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894</v>
      </c>
      <c r="J772" s="192"/>
      <c r="K772" s="190"/>
      <c r="L772" s="190" t="s">
        <v>925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>
        <f>IF(NOTA[[#This Row],[CONCAT1]]="","",MATCH(NOTA[[#This Row],[CONCAT1]],[3]!db[NB NOTA_C],0)+1)</f>
        <v>1688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 t="str">
        <f>IF(NOTA[[#This Row],[CONCAT1]]="","",MATCH(NOTA[[#This Row],[CONCAT1]],[3]!db[NB NOTA_C],0)+1)</f>
        <v/>
      </c>
    </row>
    <row r="774" spans="1:43" ht="20.10000000000000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899</v>
      </c>
      <c r="I774" s="190" t="s">
        <v>896</v>
      </c>
      <c r="J774" s="192">
        <v>45069</v>
      </c>
      <c r="K774" s="190"/>
      <c r="L774" s="190" t="s">
        <v>218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 t="e">
        <f>IF(NOTA[[#This Row],[CONCAT4]]="","",_xlfn.IFNA(MATCH(NOTA[[#This Row],[CONCAT4]],[2]!RAW[CONCAT_H],0),FALSE))</f>
        <v>#REF!</v>
      </c>
      <c r="AQ774" s="188">
        <f>IF(NOTA[[#This Row],[CONCAT1]]="","",MATCH(NOTA[[#This Row],[CONCAT1]],[3]!db[NB NOTA_C],0)+1)</f>
        <v>1598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897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>
        <f>IF(NOTA[[#This Row],[CONCAT1]]="","",MATCH(NOTA[[#This Row],[CONCAT1]],[3]!db[NB NOTA_C],0)+1)</f>
        <v>1478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898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1486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 t="str">
        <f>IF(NOTA[[#This Row],[CONCAT1]]="","",MATCH(NOTA[[#This Row],[CONCAT1]],[3]!db[NB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241</v>
      </c>
      <c r="G778" s="190" t="s">
        <v>112</v>
      </c>
      <c r="H778" s="191" t="s">
        <v>900</v>
      </c>
      <c r="I778" s="190"/>
      <c r="J778" s="192">
        <v>45070</v>
      </c>
      <c r="K778" s="190"/>
      <c r="L778" s="190" t="s">
        <v>901</v>
      </c>
      <c r="M778" s="193">
        <v>2</v>
      </c>
      <c r="N778" s="188">
        <v>120</v>
      </c>
      <c r="O778" s="190" t="s">
        <v>156</v>
      </c>
      <c r="P778" s="187">
        <v>22500</v>
      </c>
      <c r="Q778" s="194"/>
      <c r="R778" s="195" t="s">
        <v>575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 t="e">
        <f>IF(NOTA[[#This Row],[CONCAT4]]="","",_xlfn.IFNA(MATCH(NOTA[[#This Row],[CONCAT4]],[2]!RAW[CONCAT_H],0),FALSE))</f>
        <v>#REF!</v>
      </c>
      <c r="AQ778" s="188">
        <f>IF(NOTA[[#This Row],[CONCAT1]]="","",MATCH(NOTA[[#This Row],[CONCAT1]],[3]!db[NB NOTA_C],0)+1)</f>
        <v>969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902</v>
      </c>
      <c r="M779" s="193">
        <v>3</v>
      </c>
      <c r="N779" s="188">
        <v>180</v>
      </c>
      <c r="O779" s="190" t="s">
        <v>123</v>
      </c>
      <c r="P779" s="187">
        <v>21500</v>
      </c>
      <c r="Q779" s="194"/>
      <c r="R779" s="195" t="s">
        <v>361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>
        <f>IF(NOTA[[#This Row],[CONCAT1]]="","",MATCH(NOTA[[#This Row],[CONCAT1]],[3]!db[NB NOTA_C],0)+1)</f>
        <v>2830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903</v>
      </c>
      <c r="M780" s="193">
        <v>5</v>
      </c>
      <c r="N780" s="188">
        <v>1200</v>
      </c>
      <c r="O780" s="190" t="s">
        <v>156</v>
      </c>
      <c r="P780" s="187">
        <v>5500</v>
      </c>
      <c r="Q780" s="194"/>
      <c r="R780" s="195" t="s">
        <v>548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>
        <f>IF(NOTA[[#This Row],[CONCAT1]]="","",MATCH(NOTA[[#This Row],[CONCAT1]],[3]!db[NB NOTA_C],0)+1)</f>
        <v>3074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904</v>
      </c>
      <c r="M781" s="193">
        <v>2</v>
      </c>
      <c r="N781" s="188">
        <v>600</v>
      </c>
      <c r="O781" s="190" t="s">
        <v>156</v>
      </c>
      <c r="P781" s="187">
        <v>7000</v>
      </c>
      <c r="Q781" s="194"/>
      <c r="R781" s="195" t="s">
        <v>351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>
        <f>IF(NOTA[[#This Row],[CONCAT1]]="","",MATCH(NOTA[[#This Row],[CONCAT1]],[3]!db[NB NOTA_C],0)+1)</f>
        <v>2861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246</v>
      </c>
      <c r="M782" s="193">
        <v>6</v>
      </c>
      <c r="N782" s="188">
        <v>432</v>
      </c>
      <c r="O782" s="190" t="s">
        <v>244</v>
      </c>
      <c r="P782" s="187">
        <v>19000</v>
      </c>
      <c r="Q782" s="194"/>
      <c r="R782" s="195" t="s">
        <v>245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>
        <f>IF(NOTA[[#This Row],[CONCAT1]]="","",MATCH(NOTA[[#This Row],[CONCAT1]],[3]!db[NB NOTA_C],0)+1)</f>
        <v>33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243</v>
      </c>
      <c r="M783" s="193">
        <v>2</v>
      </c>
      <c r="N783" s="188">
        <v>144</v>
      </c>
      <c r="O783" s="190" t="s">
        <v>244</v>
      </c>
      <c r="P783" s="187">
        <v>17000</v>
      </c>
      <c r="Q783" s="194"/>
      <c r="R783" s="195" t="s">
        <v>245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>
        <f>IF(NOTA[[#This Row],[CONCAT1]]="","",MATCH(NOTA[[#This Row],[CONCAT1]],[3]!db[NB NOTA_C],0)+1)</f>
        <v>34</v>
      </c>
    </row>
    <row r="784" spans="1:43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247</v>
      </c>
      <c r="M784" s="193">
        <v>2</v>
      </c>
      <c r="N784" s="188">
        <v>144</v>
      </c>
      <c r="O784" s="190" t="s">
        <v>244</v>
      </c>
      <c r="P784" s="187">
        <v>19000</v>
      </c>
      <c r="Q784" s="194"/>
      <c r="R784" s="195" t="s">
        <v>245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Row],[CONCAT4]],[2]!RAW[CONCAT_H],0),FALSE))</f>
        <v/>
      </c>
      <c r="AQ784" s="188">
        <f>IF(NOTA[[#This Row],[CONCAT1]]="","",MATCH(NOTA[[#This Row],[CONCAT1]],[3]!db[NB NOTA_C],0)+1)</f>
        <v>35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905</v>
      </c>
      <c r="M785" s="193"/>
      <c r="N785" s="188">
        <v>72</v>
      </c>
      <c r="O785" s="190" t="s">
        <v>123</v>
      </c>
      <c r="P785" s="187"/>
      <c r="Q785" s="194"/>
      <c r="R785" s="195"/>
      <c r="S785" s="196"/>
      <c r="T785" s="197"/>
      <c r="U785" s="198"/>
      <c r="V785" s="199" t="s">
        <v>174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>
        <f>IF(NOTA[[#This Row],[CONCAT1]]="","",MATCH(NOTA[[#This Row],[CONCAT1]],[3]!db[NB NOTA_C],0)+1)</f>
        <v>160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906</v>
      </c>
      <c r="M786" s="193">
        <v>3</v>
      </c>
      <c r="N786" s="188">
        <v>216</v>
      </c>
      <c r="O786" s="190" t="s">
        <v>244</v>
      </c>
      <c r="P786" s="187">
        <v>23500</v>
      </c>
      <c r="Q786" s="194"/>
      <c r="R786" s="195" t="s">
        <v>245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str">
        <f>IF(NOTA[[#This Row],[CONCAT1]]="","",MATCH(NOTA[[#This Row],[CONCAT1]],[3]!db[NB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241</v>
      </c>
      <c r="G788" s="190" t="s">
        <v>112</v>
      </c>
      <c r="H788" s="191" t="s">
        <v>907</v>
      </c>
      <c r="I788" s="190"/>
      <c r="J788" s="192">
        <v>45070</v>
      </c>
      <c r="K788" s="190"/>
      <c r="L788" s="190" t="s">
        <v>908</v>
      </c>
      <c r="M788" s="193">
        <v>5</v>
      </c>
      <c r="N788" s="188">
        <v>100</v>
      </c>
      <c r="O788" s="190" t="s">
        <v>176</v>
      </c>
      <c r="P788" s="187">
        <v>77220</v>
      </c>
      <c r="Q788" s="194"/>
      <c r="R788" s="195" t="s">
        <v>177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 t="e">
        <f>IF(NOTA[[#This Row],[CONCAT4]]="","",_xlfn.IFNA(MATCH(NOTA[[#This Row],[CONCAT4]],[2]!RAW[CONCAT_H],0),FALSE))</f>
        <v>#REF!</v>
      </c>
      <c r="AQ788" s="188">
        <f>IF(NOTA[[#This Row],[CONCAT1]]="","",MATCH(NOTA[[#This Row],[CONCAT1]],[3]!db[NB NOTA_C],0)+1)</f>
        <v>2491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909</v>
      </c>
      <c r="M789" s="193">
        <v>5</v>
      </c>
      <c r="N789" s="188">
        <v>100</v>
      </c>
      <c r="O789" s="190" t="s">
        <v>176</v>
      </c>
      <c r="P789" s="187">
        <v>77220</v>
      </c>
      <c r="Q789" s="194"/>
      <c r="R789" s="195" t="s">
        <v>177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>
        <f>IF(NOTA[[#This Row],[CONCAT1]]="","",MATCH(NOTA[[#This Row],[CONCAT1]],[3]!db[NB NOTA_C],0)+1)</f>
        <v>2494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910</v>
      </c>
      <c r="M790" s="193">
        <v>5</v>
      </c>
      <c r="N790" s="188">
        <v>100</v>
      </c>
      <c r="O790" s="190" t="s">
        <v>176</v>
      </c>
      <c r="P790" s="187">
        <v>78975</v>
      </c>
      <c r="Q790" s="194"/>
      <c r="R790" s="195" t="s">
        <v>177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>
        <f>IF(NOTA[[#This Row],[CONCAT1]]="","",MATCH(NOTA[[#This Row],[CONCAT1]],[3]!db[NB NOTA_C],0)+1)</f>
        <v>2496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911</v>
      </c>
      <c r="M791" s="193">
        <v>5</v>
      </c>
      <c r="N791" s="188">
        <v>100</v>
      </c>
      <c r="O791" s="190" t="s">
        <v>176</v>
      </c>
      <c r="P791" s="187">
        <v>78975</v>
      </c>
      <c r="Q791" s="194"/>
      <c r="R791" s="195" t="s">
        <v>177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>
        <f>IF(NOTA[[#This Row],[CONCAT1]]="","",MATCH(NOTA[[#This Row],[CONCAT1]],[3]!db[NB NOTA_C],0)+1)</f>
        <v>2497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912</v>
      </c>
      <c r="M792" s="193">
        <v>5</v>
      </c>
      <c r="N792" s="188">
        <v>100</v>
      </c>
      <c r="O792" s="190" t="s">
        <v>176</v>
      </c>
      <c r="P792" s="187">
        <v>78975</v>
      </c>
      <c r="Q792" s="194"/>
      <c r="R792" s="195" t="s">
        <v>177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Row],[CONCAT4]],[2]!RAW[CONCAT_H],0),FALSE))</f>
        <v/>
      </c>
      <c r="AQ792" s="188">
        <f>IF(NOTA[[#This Row],[CONCAT1]]="","",MATCH(NOTA[[#This Row],[CONCAT1]],[3]!db[NB NOTA_C],0)+1)</f>
        <v>2498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913</v>
      </c>
      <c r="M793" s="193">
        <v>1</v>
      </c>
      <c r="N793" s="188">
        <v>120</v>
      </c>
      <c r="O793" s="190" t="s">
        <v>244</v>
      </c>
      <c r="P793" s="187">
        <v>20000</v>
      </c>
      <c r="Q793" s="194"/>
      <c r="R793" s="195" t="s">
        <v>882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 t="e">
        <f>IF(NOTA[[#This Row],[CONCAT1]]="","",MATCH(NOTA[[#This Row],[CONCAT1]],[3]!db[NB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914</v>
      </c>
      <c r="M794" s="193">
        <v>1</v>
      </c>
      <c r="N794" s="188">
        <v>240</v>
      </c>
      <c r="O794" s="190" t="s">
        <v>244</v>
      </c>
      <c r="P794" s="187">
        <v>10000</v>
      </c>
      <c r="Q794" s="194"/>
      <c r="R794" s="195" t="s">
        <v>915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 t="e">
        <f>IF(NOTA[[#This Row],[CONCAT1]]="","",MATCH(NOTA[[#This Row],[CONCAT1]],[3]!db[NB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916</v>
      </c>
      <c r="M795" s="193">
        <v>5</v>
      </c>
      <c r="N795" s="188">
        <v>540</v>
      </c>
      <c r="O795" s="190" t="s">
        <v>156</v>
      </c>
      <c r="P795" s="187">
        <v>12500</v>
      </c>
      <c r="Q795" s="194"/>
      <c r="R795" s="195" t="s">
        <v>718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>
        <f>IF(NOTA[[#This Row],[CONCAT1]]="","",MATCH(NOTA[[#This Row],[CONCAT1]],[3]!db[NB NOTA_C],0)+1)</f>
        <v>2865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 t="str">
        <f>IF(NOTA[[#This Row],[CONCAT1]]="","",MATCH(NOTA[[#This Row],[CONCAT1]],[3]!db[NB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917</v>
      </c>
      <c r="I797" s="190"/>
      <c r="J797" s="192">
        <v>45064</v>
      </c>
      <c r="K797" s="190"/>
      <c r="L797" s="190" t="s">
        <v>439</v>
      </c>
      <c r="M797" s="193">
        <v>3</v>
      </c>
      <c r="N797" s="188">
        <v>360</v>
      </c>
      <c r="O797" s="190" t="s">
        <v>156</v>
      </c>
      <c r="P797" s="187">
        <v>15250</v>
      </c>
      <c r="Q797" s="194"/>
      <c r="R797" s="195" t="s">
        <v>402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 t="e">
        <f>IF(NOTA[[#This Row],[CONCAT4]]="","",_xlfn.IFNA(MATCH(NOTA[[#This Row],[CONCAT4]],[2]!RAW[CONCAT_H],0),FALSE))</f>
        <v>#REF!</v>
      </c>
      <c r="AQ797" s="188">
        <f>IF(NOTA[[#This Row],[CONCAT1]]="","",MATCH(NOTA[[#This Row],[CONCAT1]],[3]!db[NB NOTA_C],0)+1)</f>
        <v>2381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 t="str">
        <f>IF(NOTA[[#This Row],[CONCAT1]]="","",MATCH(NOTA[[#This Row],[CONCAT1]],[3]!db[NB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918</v>
      </c>
      <c r="I799" s="190"/>
      <c r="J799" s="192">
        <v>45064</v>
      </c>
      <c r="K799" s="190"/>
      <c r="L799" s="190" t="s">
        <v>919</v>
      </c>
      <c r="M799" s="193">
        <v>1</v>
      </c>
      <c r="N799" s="188">
        <v>16</v>
      </c>
      <c r="O799" s="190" t="s">
        <v>253</v>
      </c>
      <c r="P799" s="187">
        <v>120000</v>
      </c>
      <c r="Q799" s="194"/>
      <c r="R799" s="195" t="s">
        <v>920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 t="e">
        <f>IF(NOTA[[#This Row],[CONCAT4]]="","",_xlfn.IFNA(MATCH(NOTA[[#This Row],[CONCAT4]],[2]!RAW[CONCAT_H],0),FALSE))</f>
        <v>#REF!</v>
      </c>
      <c r="AQ799" s="188">
        <f>IF(NOTA[[#This Row],[CONCAT1]]="","",MATCH(NOTA[[#This Row],[CONCAT1]],[3]!db[NB NOTA_C],0)+1)</f>
        <v>2520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921</v>
      </c>
      <c r="M800" s="193">
        <v>2</v>
      </c>
      <c r="N800" s="188">
        <v>32</v>
      </c>
      <c r="O800" s="190" t="s">
        <v>253</v>
      </c>
      <c r="P800" s="187">
        <v>120000</v>
      </c>
      <c r="Q800" s="194"/>
      <c r="R800" s="195" t="s">
        <v>920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>
        <f>IF(NOTA[[#This Row],[CONCAT1]]="","",MATCH(NOTA[[#This Row],[CONCAT1]],[3]!db[NB NOTA_C],0)+1)</f>
        <v>2521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922</v>
      </c>
      <c r="M801" s="193">
        <v>1</v>
      </c>
      <c r="N801" s="188">
        <v>16</v>
      </c>
      <c r="O801" s="190" t="s">
        <v>253</v>
      </c>
      <c r="P801" s="187">
        <v>120000</v>
      </c>
      <c r="Q801" s="194"/>
      <c r="R801" s="195" t="s">
        <v>920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>
        <f>IF(NOTA[[#This Row],[CONCAT1]]="","",MATCH(NOTA[[#This Row],[CONCAT1]],[3]!db[NB NOTA_C],0)+1)</f>
        <v>2522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923</v>
      </c>
      <c r="M802" s="193">
        <v>1</v>
      </c>
      <c r="N802" s="188">
        <v>16</v>
      </c>
      <c r="O802" s="190" t="s">
        <v>253</v>
      </c>
      <c r="P802" s="187">
        <v>120000</v>
      </c>
      <c r="Q802" s="194"/>
      <c r="R802" s="195" t="s">
        <v>920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>
        <f>IF(NOTA[[#This Row],[CONCAT1]]="","",MATCH(NOTA[[#This Row],[CONCAT1]],[3]!db[NB NOTA_C],0)+1)</f>
        <v>2523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923</v>
      </c>
      <c r="M803" s="193"/>
      <c r="N803" s="188">
        <v>11</v>
      </c>
      <c r="O803" s="190" t="s">
        <v>253</v>
      </c>
      <c r="P803" s="187">
        <v>120000</v>
      </c>
      <c r="Q803" s="194"/>
      <c r="R803" s="195" t="s">
        <v>920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>
        <f>IF(NOTA[[#This Row],[CONCAT1]]="","",MATCH(NOTA[[#This Row],[CONCAT1]],[3]!db[NB NOTA_C],0)+1)</f>
        <v>2523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924</v>
      </c>
      <c r="M804" s="193">
        <v>2</v>
      </c>
      <c r="N804" s="188">
        <v>32</v>
      </c>
      <c r="O804" s="190" t="s">
        <v>253</v>
      </c>
      <c r="P804" s="187">
        <v>120000</v>
      </c>
      <c r="Q804" s="194"/>
      <c r="R804" s="195" t="s">
        <v>920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>
        <f>IF(NOTA[[#This Row],[CONCAT1]]="","",MATCH(NOTA[[#This Row],[CONCAT1]],[3]!db[NB NOTA_C],0)+1)</f>
        <v>2524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 t="str">
        <f>IF(NOTA[[#This Row],[CONCAT1]]="","",MATCH(NOTA[[#This Row],[CONCAT1]],[3]!db[NB NOTA_C],0)+1)</f>
        <v/>
      </c>
    </row>
    <row r="806" spans="1:43" ht="20.10000000000000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163</v>
      </c>
      <c r="G806" s="190" t="s">
        <v>112</v>
      </c>
      <c r="H806" s="191" t="s">
        <v>926</v>
      </c>
      <c r="I806" s="190"/>
      <c r="J806" s="192">
        <v>45069</v>
      </c>
      <c r="K806" s="190"/>
      <c r="L806" s="190" t="s">
        <v>927</v>
      </c>
      <c r="M806" s="193">
        <v>1</v>
      </c>
      <c r="N806" s="188">
        <v>144</v>
      </c>
      <c r="O806" s="190" t="s">
        <v>123</v>
      </c>
      <c r="P806" s="187">
        <v>18250</v>
      </c>
      <c r="Q806" s="194"/>
      <c r="R806" s="195" t="s">
        <v>166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 t="e">
        <f>IF(NOTA[[#This Row],[CONCAT4]]="","",_xlfn.IFNA(MATCH(NOTA[[#This Row],[CONCAT4]],[2]!RAW[CONCAT_H],0),FALSE))</f>
        <v>#REF!</v>
      </c>
      <c r="AQ806" s="188">
        <f>IF(NOTA[[#This Row],[CONCAT1]]="","",MATCH(NOTA[[#This Row],[CONCAT1]],[3]!db[NB NOTA_C],0)+1)</f>
        <v>1179</v>
      </c>
    </row>
    <row r="807" spans="1:43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928</v>
      </c>
      <c r="M807" s="193">
        <v>1</v>
      </c>
      <c r="N807" s="188">
        <v>144</v>
      </c>
      <c r="O807" s="190" t="s">
        <v>123</v>
      </c>
      <c r="P807" s="187">
        <v>18250</v>
      </c>
      <c r="Q807" s="194"/>
      <c r="R807" s="195" t="s">
        <v>166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Row],[CONCAT4]],[2]!RAW[CONCAT_H],0),FALSE))</f>
        <v/>
      </c>
      <c r="AQ807" s="188">
        <f>IF(NOTA[[#This Row],[CONCAT1]]="","",MATCH(NOTA[[#This Row],[CONCAT1]],[3]!db[NB NOTA_C],0)+1)</f>
        <v>1183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929</v>
      </c>
      <c r="M808" s="193">
        <v>1</v>
      </c>
      <c r="N808" s="188">
        <v>144</v>
      </c>
      <c r="O808" s="190" t="s">
        <v>123</v>
      </c>
      <c r="P808" s="187">
        <v>18250</v>
      </c>
      <c r="Q808" s="194"/>
      <c r="R808" s="195" t="s">
        <v>166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1174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930</v>
      </c>
      <c r="M809" s="193">
        <v>1</v>
      </c>
      <c r="N809" s="188">
        <v>144</v>
      </c>
      <c r="O809" s="190" t="s">
        <v>123</v>
      </c>
      <c r="P809" s="187">
        <v>18250</v>
      </c>
      <c r="Q809" s="194"/>
      <c r="R809" s="195" t="s">
        <v>166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>
        <f>IF(NOTA[[#This Row],[CONCAT1]]="","",MATCH(NOTA[[#This Row],[CONCAT1]],[3]!db[NB NOTA_C],0)+1)</f>
        <v>1162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204</v>
      </c>
      <c r="M810" s="193">
        <v>1</v>
      </c>
      <c r="N810" s="188">
        <v>144</v>
      </c>
      <c r="O810" s="190" t="s">
        <v>123</v>
      </c>
      <c r="P810" s="187">
        <v>18250</v>
      </c>
      <c r="Q810" s="194"/>
      <c r="R810" s="195" t="s">
        <v>166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1137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197</v>
      </c>
      <c r="M811" s="193">
        <v>1</v>
      </c>
      <c r="N811" s="188">
        <v>144</v>
      </c>
      <c r="O811" s="190" t="s">
        <v>123</v>
      </c>
      <c r="P811" s="187">
        <v>18250</v>
      </c>
      <c r="Q811" s="194"/>
      <c r="R811" s="195" t="s">
        <v>166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1166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201</v>
      </c>
      <c r="M812" s="193">
        <v>1</v>
      </c>
      <c r="N812" s="188">
        <v>144</v>
      </c>
      <c r="O812" s="190" t="s">
        <v>123</v>
      </c>
      <c r="P812" s="187">
        <v>18250</v>
      </c>
      <c r="Q812" s="194"/>
      <c r="R812" s="195" t="s">
        <v>166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1191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203</v>
      </c>
      <c r="M813" s="193">
        <v>1</v>
      </c>
      <c r="N813" s="188">
        <v>144</v>
      </c>
      <c r="O813" s="190" t="s">
        <v>123</v>
      </c>
      <c r="P813" s="187">
        <v>18250</v>
      </c>
      <c r="Q813" s="194"/>
      <c r="R813" s="195" t="s">
        <v>166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>
        <f>IF(NOTA[[#This Row],[CONCAT1]]="","",MATCH(NOTA[[#This Row],[CONCAT1]],[3]!db[NB NOTA_C],0)+1)</f>
        <v>1157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202</v>
      </c>
      <c r="M814" s="193">
        <v>1</v>
      </c>
      <c r="N814" s="188">
        <v>144</v>
      </c>
      <c r="O814" s="190" t="s">
        <v>123</v>
      </c>
      <c r="P814" s="187">
        <v>18250</v>
      </c>
      <c r="Q814" s="194"/>
      <c r="R814" s="195" t="s">
        <v>166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1200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199</v>
      </c>
      <c r="M815" s="193">
        <v>1</v>
      </c>
      <c r="N815" s="188">
        <v>144</v>
      </c>
      <c r="O815" s="190" t="s">
        <v>123</v>
      </c>
      <c r="P815" s="187">
        <v>18250</v>
      </c>
      <c r="Q815" s="194"/>
      <c r="R815" s="195" t="s">
        <v>166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1188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200</v>
      </c>
      <c r="M816" s="193">
        <v>1</v>
      </c>
      <c r="N816" s="188">
        <v>144</v>
      </c>
      <c r="O816" s="190" t="s">
        <v>123</v>
      </c>
      <c r="P816" s="187">
        <v>18250</v>
      </c>
      <c r="Q816" s="194"/>
      <c r="R816" s="195" t="s">
        <v>166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1145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205</v>
      </c>
      <c r="M817" s="193">
        <v>1</v>
      </c>
      <c r="N817" s="188">
        <v>144</v>
      </c>
      <c r="O817" s="190" t="s">
        <v>123</v>
      </c>
      <c r="P817" s="187">
        <v>18250</v>
      </c>
      <c r="Q817" s="194"/>
      <c r="R817" s="195" t="s">
        <v>166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1131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196</v>
      </c>
      <c r="M818" s="193">
        <v>1</v>
      </c>
      <c r="N818" s="188">
        <v>144</v>
      </c>
      <c r="O818" s="190" t="s">
        <v>123</v>
      </c>
      <c r="P818" s="187">
        <v>18250</v>
      </c>
      <c r="Q818" s="194"/>
      <c r="R818" s="195" t="s">
        <v>166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1195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931</v>
      </c>
      <c r="M819" s="193">
        <v>2</v>
      </c>
      <c r="N819" s="188">
        <v>288</v>
      </c>
      <c r="O819" s="190" t="s">
        <v>123</v>
      </c>
      <c r="P819" s="187">
        <v>18250</v>
      </c>
      <c r="Q819" s="194"/>
      <c r="R819" s="195" t="s">
        <v>166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>
        <f>IF(NOTA[[#This Row],[CONCAT1]]="","",MATCH(NOTA[[#This Row],[CONCAT1]],[3]!db[NB NOTA_C],0)+1)</f>
        <v>1153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196</v>
      </c>
      <c r="M820" s="193">
        <v>1</v>
      </c>
      <c r="N820" s="188">
        <v>144</v>
      </c>
      <c r="O820" s="190" t="s">
        <v>123</v>
      </c>
      <c r="P820" s="187"/>
      <c r="Q820" s="194"/>
      <c r="R820" s="195" t="s">
        <v>166</v>
      </c>
      <c r="S820" s="196"/>
      <c r="T820" s="197"/>
      <c r="U820" s="198"/>
      <c r="V820" s="199" t="s">
        <v>174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>
        <f>IF(NOTA[[#This Row],[CONCAT1]]="","",MATCH(NOTA[[#This Row],[CONCAT1]],[3]!db[NB NOTA_C],0)+1)</f>
        <v>1195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str">
        <f>IF(NOTA[[#This Row],[CONCAT1]]="","",MATCH(NOTA[[#This Row],[CONCAT1]],[3]!db[NB NOTA_C],0)+1)</f>
        <v/>
      </c>
    </row>
    <row r="822" spans="1:43" ht="20.10000000000000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163</v>
      </c>
      <c r="G822" s="190" t="s">
        <v>112</v>
      </c>
      <c r="H822" s="191" t="s">
        <v>932</v>
      </c>
      <c r="I822" s="190"/>
      <c r="J822" s="192">
        <v>45069</v>
      </c>
      <c r="K822" s="190"/>
      <c r="L822" s="190" t="s">
        <v>182</v>
      </c>
      <c r="M822" s="193">
        <v>2</v>
      </c>
      <c r="N822" s="188">
        <v>240</v>
      </c>
      <c r="O822" s="190" t="s">
        <v>123</v>
      </c>
      <c r="P822" s="187">
        <v>18250</v>
      </c>
      <c r="Q822" s="194"/>
      <c r="R822" s="195" t="s">
        <v>168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 t="e">
        <f>IF(NOTA[[#This Row],[CONCAT4]]="","",_xlfn.IFNA(MATCH(NOTA[[#This Row],[CONCAT4]],[2]!RAW[CONCAT_H],0),FALSE))</f>
        <v>#REF!</v>
      </c>
      <c r="AQ822" s="188">
        <f>IF(NOTA[[#This Row],[CONCAT1]]="","",MATCH(NOTA[[#This Row],[CONCAT1]],[3]!db[NB NOTA_C],0)+1)</f>
        <v>1310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183</v>
      </c>
      <c r="M823" s="193">
        <v>2</v>
      </c>
      <c r="N823" s="188">
        <v>240</v>
      </c>
      <c r="O823" s="190" t="s">
        <v>123</v>
      </c>
      <c r="P823" s="187">
        <v>18250</v>
      </c>
      <c r="Q823" s="194"/>
      <c r="R823" s="195" t="s">
        <v>168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>
        <f>IF(NOTA[[#This Row],[CONCAT1]]="","",MATCH(NOTA[[#This Row],[CONCAT1]],[3]!db[NB NOTA_C],0)+1)</f>
        <v>1311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933</v>
      </c>
      <c r="M824" s="193">
        <v>2</v>
      </c>
      <c r="N824" s="188">
        <v>240</v>
      </c>
      <c r="O824" s="190" t="s">
        <v>123</v>
      </c>
      <c r="P824" s="187">
        <v>18250</v>
      </c>
      <c r="Q824" s="194"/>
      <c r="R824" s="195" t="s">
        <v>168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Row],[CONCAT4]],[2]!RAW[CONCAT_H],0),FALSE))</f>
        <v/>
      </c>
      <c r="AQ824" s="188">
        <f>IF(NOTA[[#This Row],[CONCAT1]]="","",MATCH(NOTA[[#This Row],[CONCAT1]],[3]!db[NB NOTA_C],0)+1)</f>
        <v>1234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934</v>
      </c>
      <c r="M825" s="193">
        <v>2</v>
      </c>
      <c r="N825" s="188">
        <v>240</v>
      </c>
      <c r="O825" s="190" t="s">
        <v>123</v>
      </c>
      <c r="P825" s="187">
        <v>18250</v>
      </c>
      <c r="Q825" s="194"/>
      <c r="R825" s="195" t="s">
        <v>168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>
        <f>IF(NOTA[[#This Row],[CONCAT1]]="","",MATCH(NOTA[[#This Row],[CONCAT1]],[3]!db[NB NOTA_C],0)+1)</f>
        <v>1235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184</v>
      </c>
      <c r="M826" s="193">
        <v>2</v>
      </c>
      <c r="N826" s="188">
        <v>240</v>
      </c>
      <c r="O826" s="190" t="s">
        <v>123</v>
      </c>
      <c r="P826" s="187">
        <v>18250</v>
      </c>
      <c r="Q826" s="194"/>
      <c r="R826" s="195" t="s">
        <v>168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1313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185</v>
      </c>
      <c r="M827" s="193">
        <v>2</v>
      </c>
      <c r="N827" s="188">
        <v>240</v>
      </c>
      <c r="O827" s="190" t="s">
        <v>123</v>
      </c>
      <c r="P827" s="187">
        <v>18250</v>
      </c>
      <c r="Q827" s="194"/>
      <c r="R827" s="195" t="s">
        <v>168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>
        <f>IF(NOTA[[#This Row],[CONCAT1]]="","",MATCH(NOTA[[#This Row],[CONCAT1]],[3]!db[NB NOTA_C],0)+1)</f>
        <v>1238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186</v>
      </c>
      <c r="M828" s="193">
        <v>2</v>
      </c>
      <c r="N828" s="188">
        <v>240</v>
      </c>
      <c r="O828" s="190" t="s">
        <v>123</v>
      </c>
      <c r="P828" s="187">
        <v>18250</v>
      </c>
      <c r="Q828" s="194"/>
      <c r="R828" s="195" t="s">
        <v>168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>
        <f>IF(NOTA[[#This Row],[CONCAT1]]="","",MATCH(NOTA[[#This Row],[CONCAT1]],[3]!db[NB NOTA_C],0)+1)</f>
        <v>1240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189</v>
      </c>
      <c r="M829" s="193">
        <v>2</v>
      </c>
      <c r="N829" s="188">
        <v>240</v>
      </c>
      <c r="O829" s="190" t="s">
        <v>123</v>
      </c>
      <c r="P829" s="187">
        <v>18250</v>
      </c>
      <c r="Q829" s="194"/>
      <c r="R829" s="195" t="s">
        <v>168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>
        <f>IF(NOTA[[#This Row],[CONCAT1]]="","",MATCH(NOTA[[#This Row],[CONCAT1]],[3]!db[NB NOTA_C],0)+1)</f>
        <v>1302</v>
      </c>
    </row>
    <row r="830" spans="1:43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194</v>
      </c>
      <c r="M830" s="193">
        <v>2</v>
      </c>
      <c r="N830" s="188">
        <v>240</v>
      </c>
      <c r="O830" s="190" t="s">
        <v>123</v>
      </c>
      <c r="P830" s="187">
        <v>18250</v>
      </c>
      <c r="Q830" s="194"/>
      <c r="R830" s="195" t="s">
        <v>168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Row],[CONCAT4]],[2]!RAW[CONCAT_H],0),FALSE))</f>
        <v/>
      </c>
      <c r="AQ830" s="188">
        <f>IF(NOTA[[#This Row],[CONCAT1]]="","",MATCH(NOTA[[#This Row],[CONCAT1]],[3]!db[NB NOTA_C],0)+1)</f>
        <v>1304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193</v>
      </c>
      <c r="M831" s="193">
        <v>2</v>
      </c>
      <c r="N831" s="188">
        <v>240</v>
      </c>
      <c r="O831" s="190" t="s">
        <v>123</v>
      </c>
      <c r="P831" s="187">
        <v>18250</v>
      </c>
      <c r="Q831" s="194"/>
      <c r="R831" s="195" t="s">
        <v>168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>
        <f>IF(NOTA[[#This Row],[CONCAT1]]="","",MATCH(NOTA[[#This Row],[CONCAT1]],[3]!db[NB NOTA_C],0)+1)</f>
        <v>1305</v>
      </c>
    </row>
    <row r="832" spans="1:43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192</v>
      </c>
      <c r="M832" s="193">
        <v>2</v>
      </c>
      <c r="N832" s="188">
        <v>240</v>
      </c>
      <c r="O832" s="190" t="s">
        <v>123</v>
      </c>
      <c r="P832" s="187">
        <v>18250</v>
      </c>
      <c r="Q832" s="194"/>
      <c r="R832" s="195" t="s">
        <v>168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Row],[CONCAT4]],[2]!RAW[CONCAT_H],0),FALSE))</f>
        <v/>
      </c>
      <c r="AQ832" s="188">
        <f>IF(NOTA[[#This Row],[CONCAT1]]="","",MATCH(NOTA[[#This Row],[CONCAT1]],[3]!db[NB NOTA_C],0)+1)</f>
        <v>1306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935</v>
      </c>
      <c r="M833" s="193">
        <v>2</v>
      </c>
      <c r="N833" s="188">
        <v>240</v>
      </c>
      <c r="O833" s="190" t="s">
        <v>123</v>
      </c>
      <c r="P833" s="187">
        <v>18250</v>
      </c>
      <c r="Q833" s="194"/>
      <c r="R833" s="195" t="s">
        <v>168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>
        <f>IF(NOTA[[#This Row],[CONCAT1]]="","",MATCH(NOTA[[#This Row],[CONCAT1]],[3]!db[NB NOTA_C],0)+1)</f>
        <v>1307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191</v>
      </c>
      <c r="M834" s="193">
        <v>1</v>
      </c>
      <c r="N834" s="188">
        <v>120</v>
      </c>
      <c r="O834" s="190" t="s">
        <v>123</v>
      </c>
      <c r="P834" s="187">
        <v>18250</v>
      </c>
      <c r="Q834" s="194"/>
      <c r="R834" s="195" t="s">
        <v>936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>
        <f>IF(NOTA[[#This Row],[CONCAT1]]="","",MATCH(NOTA[[#This Row],[CONCAT1]],[3]!db[NB NOTA_C],0)+1)</f>
        <v>1222</v>
      </c>
    </row>
    <row r="835" spans="1:43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191</v>
      </c>
      <c r="M835" s="193">
        <v>1</v>
      </c>
      <c r="N835" s="188">
        <v>120</v>
      </c>
      <c r="O835" s="190" t="s">
        <v>123</v>
      </c>
      <c r="P835" s="187"/>
      <c r="Q835" s="194"/>
      <c r="R835" s="195" t="s">
        <v>168</v>
      </c>
      <c r="S835" s="196"/>
      <c r="T835" s="197"/>
      <c r="U835" s="198"/>
      <c r="V835" s="199" t="s">
        <v>174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Row],[CONCAT4]],[2]!RAW[CONCAT_H],0),FALSE))</f>
        <v/>
      </c>
      <c r="AQ835" s="188">
        <f>IF(NOTA[[#This Row],[CONCAT1]]="","",MATCH(NOTA[[#This Row],[CONCAT1]],[3]!db[NB NOTA_C],0)+1)</f>
        <v>1222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163</v>
      </c>
      <c r="G837" s="190" t="s">
        <v>112</v>
      </c>
      <c r="H837" s="191" t="s">
        <v>937</v>
      </c>
      <c r="I837" s="190"/>
      <c r="J837" s="192">
        <v>45069</v>
      </c>
      <c r="K837" s="190"/>
      <c r="L837" s="190" t="s">
        <v>938</v>
      </c>
      <c r="M837" s="193">
        <v>1</v>
      </c>
      <c r="N837" s="188">
        <v>96</v>
      </c>
      <c r="O837" s="190" t="s">
        <v>156</v>
      </c>
      <c r="P837" s="187">
        <v>25000</v>
      </c>
      <c r="Q837" s="194"/>
      <c r="R837" s="195" t="s">
        <v>702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 t="e">
        <f>IF(NOTA[[#This Row],[CONCAT4]]="","",_xlfn.IFNA(MATCH(NOTA[[#This Row],[CONCAT4]],[2]!RAW[CONCAT_H],0),FALSE))</f>
        <v>#REF!</v>
      </c>
      <c r="AQ837" s="188">
        <f>IF(NOTA[[#This Row],[CONCAT1]]="","",MATCH(NOTA[[#This Row],[CONCAT1]],[3]!db[NB NOTA_C],0)+1)</f>
        <v>2886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939</v>
      </c>
      <c r="M838" s="193">
        <v>1</v>
      </c>
      <c r="N838" s="188">
        <v>96</v>
      </c>
      <c r="O838" s="190" t="s">
        <v>156</v>
      </c>
      <c r="P838" s="187">
        <v>21000</v>
      </c>
      <c r="Q838" s="194"/>
      <c r="R838" s="195" t="s">
        <v>702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>
        <f>IF(NOTA[[#This Row],[CONCAT1]]="","",MATCH(NOTA[[#This Row],[CONCAT1]],[3]!db[NB NOTA_C],0)+1)</f>
        <v>2885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940</v>
      </c>
      <c r="M839" s="193">
        <v>1</v>
      </c>
      <c r="N839" s="188">
        <v>96</v>
      </c>
      <c r="O839" s="190" t="s">
        <v>156</v>
      </c>
      <c r="P839" s="187">
        <v>21000</v>
      </c>
      <c r="Q839" s="194"/>
      <c r="R839" s="195" t="s">
        <v>702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>
        <f>IF(NOTA[[#This Row],[CONCAT1]]="","",MATCH(NOTA[[#This Row],[CONCAT1]],[3]!db[NB NOTA_C],0)+1)</f>
        <v>3012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941</v>
      </c>
      <c r="M840" s="193">
        <v>1</v>
      </c>
      <c r="N840" s="188">
        <v>96</v>
      </c>
      <c r="O840" s="190" t="s">
        <v>156</v>
      </c>
      <c r="P840" s="187">
        <v>29500</v>
      </c>
      <c r="Q840" s="194"/>
      <c r="R840" s="195" t="s">
        <v>702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>
        <f>IF(NOTA[[#This Row],[CONCAT1]]="","",MATCH(NOTA[[#This Row],[CONCAT1]],[3]!db[NB NOTA_C],0)+1)</f>
        <v>3008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942</v>
      </c>
      <c r="M841" s="193">
        <v>1</v>
      </c>
      <c r="N841" s="188">
        <v>120</v>
      </c>
      <c r="O841" s="190" t="s">
        <v>156</v>
      </c>
      <c r="P841" s="202">
        <v>10250</v>
      </c>
      <c r="Q841" s="194"/>
      <c r="R841" s="195" t="s">
        <v>402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Row],[CONCAT4]],[2]!RAW[CONCAT_H],0),FALSE))</f>
        <v/>
      </c>
      <c r="AQ841" s="188">
        <f>IF(NOTA[[#This Row],[CONCAT1]]="","",MATCH(NOTA[[#This Row],[CONCAT1]],[3]!db[NB NOTA_C],0)+1)</f>
        <v>3023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943</v>
      </c>
      <c r="M842" s="193">
        <v>1</v>
      </c>
      <c r="N842" s="188">
        <v>96</v>
      </c>
      <c r="O842" s="190" t="s">
        <v>156</v>
      </c>
      <c r="P842" s="202">
        <v>29500</v>
      </c>
      <c r="Q842" s="194"/>
      <c r="R842" s="195" t="s">
        <v>702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>
        <f>IF(NOTA[[#This Row],[CONCAT1]]="","",MATCH(NOTA[[#This Row],[CONCAT1]],[3]!db[NB NOTA_C],0)+1)</f>
        <v>3006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944</v>
      </c>
      <c r="M843" s="193">
        <v>3</v>
      </c>
      <c r="N843" s="188">
        <v>540</v>
      </c>
      <c r="O843" s="190" t="s">
        <v>156</v>
      </c>
      <c r="P843" s="202">
        <v>22000</v>
      </c>
      <c r="Q843" s="194"/>
      <c r="R843" s="195" t="s">
        <v>208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>
        <f>IF(NOTA[[#This Row],[CONCAT1]]="","",MATCH(NOTA[[#This Row],[CONCAT1]],[3]!db[NB NOTA_C],0)+1)</f>
        <v>2999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 t="str">
        <f>IF(NOTA[[#This Row],[CONCAT1]]="","",MATCH(NOTA[[#This Row],[CONCAT1]],[3]!db[NB NOTA_C],0)+1)</f>
        <v/>
      </c>
    </row>
    <row r="845" spans="1:43" ht="20.10000000000000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163</v>
      </c>
      <c r="G845" s="190" t="s">
        <v>112</v>
      </c>
      <c r="H845" s="191" t="s">
        <v>945</v>
      </c>
      <c r="I845" s="190"/>
      <c r="J845" s="192">
        <v>45069</v>
      </c>
      <c r="K845" s="190"/>
      <c r="L845" s="190" t="s">
        <v>946</v>
      </c>
      <c r="M845" s="193">
        <v>2</v>
      </c>
      <c r="N845" s="188">
        <v>144</v>
      </c>
      <c r="O845" s="190" t="s">
        <v>156</v>
      </c>
      <c r="P845" s="202">
        <v>25000</v>
      </c>
      <c r="Q845" s="194"/>
      <c r="R845" s="195" t="s">
        <v>523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 t="e">
        <f>IF(NOTA[[#This Row],[CONCAT4]]="","",_xlfn.IFNA(MATCH(NOTA[[#This Row],[CONCAT4]],[2]!RAW[CONCAT_H],0),FALSE))</f>
        <v>#REF!</v>
      </c>
      <c r="AQ845" s="188">
        <f>IF(NOTA[[#This Row],[CONCAT1]]="","",MATCH(NOTA[[#This Row],[CONCAT1]],[3]!db[NB NOTA_C],0)+1)</f>
        <v>2084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948</v>
      </c>
      <c r="M846" s="193">
        <v>2</v>
      </c>
      <c r="N846" s="188">
        <v>144</v>
      </c>
      <c r="O846" s="190" t="s">
        <v>156</v>
      </c>
      <c r="P846" s="202">
        <v>25000</v>
      </c>
      <c r="Q846" s="194"/>
      <c r="R846" s="195" t="s">
        <v>523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>
        <f>IF(NOTA[[#This Row],[CONCAT1]]="","",MATCH(NOTA[[#This Row],[CONCAT1]],[3]!db[NB NOTA_C],0)+1)</f>
        <v>2103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947</v>
      </c>
      <c r="M847" s="193">
        <v>2</v>
      </c>
      <c r="N847" s="188">
        <v>144</v>
      </c>
      <c r="O847" s="190" t="s">
        <v>156</v>
      </c>
      <c r="P847" s="202">
        <v>25000</v>
      </c>
      <c r="Q847" s="194"/>
      <c r="R847" s="195" t="s">
        <v>523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>
        <f>IF(NOTA[[#This Row],[CONCAT1]]="","",MATCH(NOTA[[#This Row],[CONCAT1]],[3]!db[NB NOTA_C],0)+1)</f>
        <v>2085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949</v>
      </c>
      <c r="M848" s="193">
        <v>3</v>
      </c>
      <c r="N848" s="188">
        <v>360</v>
      </c>
      <c r="O848" s="190" t="s">
        <v>123</v>
      </c>
      <c r="P848" s="202">
        <v>25500</v>
      </c>
      <c r="Q848" s="194"/>
      <c r="R848" s="195" t="s">
        <v>168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>
        <f>IF(NOTA[[#This Row],[CONCAT1]]="","",MATCH(NOTA[[#This Row],[CONCAT1]],[3]!db[NB NOTA_C],0)+1)</f>
        <v>1025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950</v>
      </c>
      <c r="M849" s="193">
        <v>2</v>
      </c>
      <c r="N849" s="188">
        <v>288</v>
      </c>
      <c r="O849" s="27" t="s">
        <v>123</v>
      </c>
      <c r="P849" s="202">
        <v>25500</v>
      </c>
      <c r="Q849" s="194"/>
      <c r="R849" s="42" t="s">
        <v>166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>
        <f>IF(NOTA[[#This Row],[CONCAT1]]="","",MATCH(NOTA[[#This Row],[CONCAT1]],[3]!db[NB NOTA_C],0)+1)</f>
        <v>1115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951</v>
      </c>
      <c r="M850" s="193">
        <v>2</v>
      </c>
      <c r="N850" s="188">
        <v>288</v>
      </c>
      <c r="O850" s="190" t="s">
        <v>123</v>
      </c>
      <c r="P850" s="202">
        <v>25500</v>
      </c>
      <c r="Q850" s="194"/>
      <c r="R850" s="195" t="s">
        <v>166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 t="e">
        <f>IF(NOTA[[#This Row],[CONCAT1]]="","",MATCH(NOTA[[#This Row],[CONCAT1]],[3]!db[NB NOTA_C],0)+1)</f>
        <v>#N/A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952</v>
      </c>
      <c r="M851" s="193">
        <v>2</v>
      </c>
      <c r="N851" s="188">
        <v>288</v>
      </c>
      <c r="O851" s="190" t="s">
        <v>123</v>
      </c>
      <c r="P851" s="202">
        <v>25500</v>
      </c>
      <c r="Q851" s="194"/>
      <c r="R851" s="195" t="s">
        <v>166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>
        <f>IF(NOTA[[#This Row],[CONCAT1]]="","",MATCH(NOTA[[#This Row],[CONCAT1]],[3]!db[NB NOTA_C],0)+1)</f>
        <v>1123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953</v>
      </c>
      <c r="M852" s="193">
        <v>2</v>
      </c>
      <c r="N852" s="188">
        <v>288</v>
      </c>
      <c r="O852" s="190" t="s">
        <v>123</v>
      </c>
      <c r="P852" s="202">
        <v>24000</v>
      </c>
      <c r="Q852" s="194"/>
      <c r="R852" s="195" t="s">
        <v>166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>
        <f>IF(NOTA[[#This Row],[CONCAT1]]="","",MATCH(NOTA[[#This Row],[CONCAT1]],[3]!db[NB NOTA_C],0)+1)</f>
        <v>1114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954</v>
      </c>
      <c r="M853" s="193">
        <v>2</v>
      </c>
      <c r="N853" s="188">
        <v>288</v>
      </c>
      <c r="O853" s="190" t="s">
        <v>123</v>
      </c>
      <c r="P853" s="202">
        <v>24000</v>
      </c>
      <c r="Q853" s="194"/>
      <c r="R853" s="195" t="s">
        <v>166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>
        <f>IF(NOTA[[#This Row],[CONCAT1]]="","",MATCH(NOTA[[#This Row],[CONCAT1]],[3]!db[NB NOTA_C],0)+1)</f>
        <v>1113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955</v>
      </c>
      <c r="M854" s="193">
        <v>2</v>
      </c>
      <c r="N854" s="188">
        <v>288</v>
      </c>
      <c r="O854" s="190" t="s">
        <v>123</v>
      </c>
      <c r="P854" s="187">
        <v>29500</v>
      </c>
      <c r="Q854" s="194"/>
      <c r="R854" s="195" t="s">
        <v>166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>
        <f>IF(NOTA[[#This Row],[CONCAT1]]="","",MATCH(NOTA[[#This Row],[CONCAT1]],[3]!db[NB NOTA_C],0)+1)</f>
        <v>1217</v>
      </c>
    </row>
    <row r="855" spans="1:43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956</v>
      </c>
      <c r="M855" s="193">
        <v>2</v>
      </c>
      <c r="N855" s="188">
        <v>576</v>
      </c>
      <c r="O855" s="27" t="s">
        <v>244</v>
      </c>
      <c r="P855" s="187">
        <v>10800</v>
      </c>
      <c r="Q855" s="194"/>
      <c r="R855" s="42" t="s">
        <v>957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Row],[CONCAT4]],[2]!RAW[CONCAT_H],0),FALSE))</f>
        <v/>
      </c>
      <c r="AQ855" s="188">
        <f>IF(NOTA[[#This Row],[CONCAT1]]="","",MATCH(NOTA[[#This Row],[CONCAT1]],[3]!db[NB NOTA_C],0)+1)</f>
        <v>2606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958</v>
      </c>
      <c r="M856" s="193">
        <v>1</v>
      </c>
      <c r="N856" s="188">
        <v>144</v>
      </c>
      <c r="O856" s="27" t="s">
        <v>244</v>
      </c>
      <c r="P856" s="187">
        <v>18500</v>
      </c>
      <c r="Q856" s="194"/>
      <c r="R856" s="42" t="s">
        <v>959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>
        <f>IF(NOTA[[#This Row],[CONCAT1]]="","",MATCH(NOTA[[#This Row],[CONCAT1]],[3]!db[NB NOTA_C],0)+1)</f>
        <v>2222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960</v>
      </c>
      <c r="M857" s="193">
        <v>1</v>
      </c>
      <c r="N857" s="188">
        <v>80</v>
      </c>
      <c r="O857" s="27" t="s">
        <v>244</v>
      </c>
      <c r="P857" s="187">
        <v>28000</v>
      </c>
      <c r="Q857" s="194"/>
      <c r="R857" s="42" t="s">
        <v>961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>
        <f>IF(NOTA[[#This Row],[CONCAT1]]="","",MATCH(NOTA[[#This Row],[CONCAT1]],[3]!db[NB NOTA_C],0)+1)</f>
        <v>2605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962</v>
      </c>
      <c r="M858" s="193">
        <v>5</v>
      </c>
      <c r="N858" s="188">
        <v>720</v>
      </c>
      <c r="O858" s="27" t="s">
        <v>123</v>
      </c>
      <c r="P858" s="187">
        <v>22500</v>
      </c>
      <c r="Q858" s="194"/>
      <c r="R858" s="42" t="s">
        <v>166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>
        <f>IF(NOTA[[#This Row],[CONCAT1]]="","",MATCH(NOTA[[#This Row],[CONCAT1]],[3]!db[NB NOTA_C],0)+1)</f>
        <v>1032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str">
        <f>IF(NOTA[[#This Row],[CONCAT1]]="","",MATCH(NOTA[[#This Row],[CONCAT1]],[3]!db[NB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163</v>
      </c>
      <c r="G860" s="190" t="s">
        <v>112</v>
      </c>
      <c r="H860" s="191" t="s">
        <v>963</v>
      </c>
      <c r="I860" s="190"/>
      <c r="J860" s="192">
        <v>45069</v>
      </c>
      <c r="K860" s="190"/>
      <c r="L860" s="190" t="s">
        <v>964</v>
      </c>
      <c r="M860" s="193">
        <v>3</v>
      </c>
      <c r="N860" s="188">
        <v>360</v>
      </c>
      <c r="O860" s="190" t="s">
        <v>123</v>
      </c>
      <c r="P860" s="187">
        <v>19000</v>
      </c>
      <c r="Q860" s="194"/>
      <c r="R860" s="195" t="s">
        <v>168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 t="e">
        <f>IF(NOTA[[#This Row],[CONCAT4]]="","",_xlfn.IFNA(MATCH(NOTA[[#This Row],[CONCAT4]],[2]!RAW[CONCAT_H],0),FALSE))</f>
        <v>#REF!</v>
      </c>
      <c r="AQ860" s="188" t="e">
        <f>IF(NOTA[[#This Row],[CONCAT1]]="","",MATCH(NOTA[[#This Row],[CONCAT1]],[3]!db[NB NOTA_C],0)+1)</f>
        <v>#N/A</v>
      </c>
    </row>
    <row r="861" spans="1:43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379</v>
      </c>
      <c r="M861" s="193">
        <v>3</v>
      </c>
      <c r="N861" s="188">
        <v>432</v>
      </c>
      <c r="O861" s="27" t="s">
        <v>123</v>
      </c>
      <c r="P861" s="187">
        <v>21000</v>
      </c>
      <c r="Q861" s="194"/>
      <c r="R861" s="42" t="s">
        <v>166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Row],[CONCAT4]],[2]!RAW[CONCAT_H],0),FALSE))</f>
        <v/>
      </c>
      <c r="AQ861" s="188">
        <f>IF(NOTA[[#This Row],[CONCAT1]]="","",MATCH(NOTA[[#This Row],[CONCAT1]],[3]!db[NB NOTA_C],0)+1)</f>
        <v>1219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965</v>
      </c>
      <c r="M862" s="193">
        <v>2</v>
      </c>
      <c r="N862" s="188">
        <v>288</v>
      </c>
      <c r="O862" s="190" t="s">
        <v>123</v>
      </c>
      <c r="P862" s="187">
        <v>22500</v>
      </c>
      <c r="Q862" s="194"/>
      <c r="R862" s="195" t="s">
        <v>166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>
        <f>IF(NOTA[[#This Row],[CONCAT1]]="","",MATCH(NOTA[[#This Row],[CONCAT1]],[3]!db[NB NOTA_C],0)+1)</f>
        <v>1030</v>
      </c>
    </row>
    <row r="863" spans="1:43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966</v>
      </c>
      <c r="M863" s="193">
        <v>1</v>
      </c>
      <c r="N863" s="188">
        <v>24</v>
      </c>
      <c r="O863" s="27" t="s">
        <v>156</v>
      </c>
      <c r="P863" s="187">
        <v>106000</v>
      </c>
      <c r="Q863" s="194"/>
      <c r="R863" s="195" t="s">
        <v>228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Row],[CONCAT4]],[2]!RAW[CONCAT_H],0),FALSE))</f>
        <v/>
      </c>
      <c r="AQ863" s="188">
        <f>IF(NOTA[[#This Row],[CONCAT1]]="","",MATCH(NOTA[[#This Row],[CONCAT1]],[3]!db[NB NOTA_C],0)+1)</f>
        <v>2831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967</v>
      </c>
      <c r="M864" s="193">
        <v>10</v>
      </c>
      <c r="N864" s="188">
        <v>960</v>
      </c>
      <c r="O864" s="27" t="s">
        <v>123</v>
      </c>
      <c r="P864" s="187">
        <v>31500</v>
      </c>
      <c r="Q864" s="194"/>
      <c r="R864" s="195" t="s">
        <v>170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1089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968</v>
      </c>
      <c r="M865" s="193">
        <v>4</v>
      </c>
      <c r="N865" s="188">
        <v>384</v>
      </c>
      <c r="O865" s="190" t="s">
        <v>123</v>
      </c>
      <c r="P865" s="187">
        <v>31500</v>
      </c>
      <c r="Q865" s="194"/>
      <c r="R865" s="195" t="s">
        <v>170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>
        <f>IF(NOTA[[#This Row],[CONCAT1]]="","",MATCH(NOTA[[#This Row],[CONCAT1]],[3]!db[NB NOTA_C],0)+1)</f>
        <v>1013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969</v>
      </c>
      <c r="M866" s="193">
        <v>2</v>
      </c>
      <c r="N866" s="188">
        <v>144</v>
      </c>
      <c r="O866" s="27" t="s">
        <v>123</v>
      </c>
      <c r="P866" s="187">
        <v>43500</v>
      </c>
      <c r="Q866" s="194"/>
      <c r="R866" s="42" t="s">
        <v>970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Row],[CONCAT4]],[2]!RAW[CONCAT_H],0),FALSE))</f>
        <v/>
      </c>
      <c r="AQ866" s="188">
        <f>IF(NOTA[[#This Row],[CONCAT1]]="","",MATCH(NOTA[[#This Row],[CONCAT1]],[3]!db[NB NOTA_C],0)+1)</f>
        <v>1211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971</v>
      </c>
      <c r="M867" s="193">
        <v>1</v>
      </c>
      <c r="N867" s="188">
        <v>80</v>
      </c>
      <c r="O867" s="190" t="s">
        <v>156</v>
      </c>
      <c r="P867" s="187">
        <v>22500</v>
      </c>
      <c r="Q867" s="194"/>
      <c r="R867" s="195" t="s">
        <v>714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>
        <f>IF(NOTA[[#This Row],[CONCAT1]]="","",MATCH(NOTA[[#This Row],[CONCAT1]],[3]!db[NB NOTA_C],0)+1)</f>
        <v>1426</v>
      </c>
    </row>
    <row r="868" spans="1:43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972</v>
      </c>
      <c r="M868" s="193">
        <v>1</v>
      </c>
      <c r="N868" s="188">
        <v>80</v>
      </c>
      <c r="O868" s="27" t="s">
        <v>156</v>
      </c>
      <c r="P868" s="187">
        <v>22500</v>
      </c>
      <c r="Q868" s="194"/>
      <c r="R868" s="42" t="s">
        <v>714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Row],[CONCAT4]],[2]!RAW[CONCAT_H],0),FALSE))</f>
        <v/>
      </c>
      <c r="AQ868" s="188">
        <f>IF(NOTA[[#This Row],[CONCAT1]]="","",MATCH(NOTA[[#This Row],[CONCAT1]],[3]!db[NB NOTA_C],0)+1)</f>
        <v>1423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973</v>
      </c>
      <c r="M869" s="193">
        <v>2</v>
      </c>
      <c r="N869" s="188">
        <v>192</v>
      </c>
      <c r="O869" s="27" t="s">
        <v>123</v>
      </c>
      <c r="P869" s="187">
        <v>29000</v>
      </c>
      <c r="Q869" s="194"/>
      <c r="R869" s="42" t="s">
        <v>170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>
        <f>IF(NOTA[[#This Row],[CONCAT1]]="","",MATCH(NOTA[[#This Row],[CONCAT1]],[3]!db[NB NOTA_C],0)+1)</f>
        <v>2076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974</v>
      </c>
      <c r="M870" s="193">
        <v>2</v>
      </c>
      <c r="N870" s="188">
        <v>192</v>
      </c>
      <c r="O870" s="27" t="s">
        <v>123</v>
      </c>
      <c r="P870" s="187">
        <v>29000</v>
      </c>
      <c r="Q870" s="194"/>
      <c r="R870" s="42" t="s">
        <v>170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>
        <f>IF(NOTA[[#This Row],[CONCAT1]]="","",MATCH(NOTA[[#This Row],[CONCAT1]],[3]!db[NB NOTA_C],0)+1)</f>
        <v>2120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975</v>
      </c>
      <c r="M871" s="193">
        <v>2</v>
      </c>
      <c r="N871" s="188">
        <v>192</v>
      </c>
      <c r="O871" s="190" t="s">
        <v>123</v>
      </c>
      <c r="P871" s="187">
        <v>29000</v>
      </c>
      <c r="Q871" s="194"/>
      <c r="R871" s="195" t="s">
        <v>170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>
        <f>IF(NOTA[[#This Row],[CONCAT1]]="","",MATCH(NOTA[[#This Row],[CONCAT1]],[3]!db[NB NOTA_C],0)+1)</f>
        <v>2109</v>
      </c>
    </row>
    <row r="872" spans="1:43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976</v>
      </c>
      <c r="M872" s="193">
        <v>2</v>
      </c>
      <c r="N872" s="188">
        <v>288</v>
      </c>
      <c r="O872" s="27" t="s">
        <v>123</v>
      </c>
      <c r="P872" s="187">
        <v>13250</v>
      </c>
      <c r="Q872" s="194"/>
      <c r="R872" s="42" t="s">
        <v>166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Row],[CONCAT4]],[2]!RAW[CONCAT_H],0),FALSE))</f>
        <v/>
      </c>
      <c r="AQ872" s="188">
        <f>IF(NOTA[[#This Row],[CONCAT1]]="","",MATCH(NOTA[[#This Row],[CONCAT1]],[3]!db[NB NOTA_C],0)+1)</f>
        <v>2115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977</v>
      </c>
      <c r="M873" s="193">
        <v>2</v>
      </c>
      <c r="N873" s="188">
        <v>288</v>
      </c>
      <c r="O873" s="27" t="s">
        <v>123</v>
      </c>
      <c r="P873" s="187">
        <v>13250</v>
      </c>
      <c r="Q873" s="194"/>
      <c r="R873" s="42" t="s">
        <v>166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>
        <f>IF(NOTA[[#This Row],[CONCAT1]]="","",MATCH(NOTA[[#This Row],[CONCAT1]],[3]!db[NB NOTA_C],0)+1)</f>
        <v>2089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978</v>
      </c>
      <c r="M874" s="193">
        <v>2</v>
      </c>
      <c r="N874" s="188">
        <v>288</v>
      </c>
      <c r="O874" s="190" t="s">
        <v>123</v>
      </c>
      <c r="P874" s="187">
        <v>13250</v>
      </c>
      <c r="Q874" s="194"/>
      <c r="R874" s="195" t="s">
        <v>166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>
        <f>IF(NOTA[[#This Row],[CONCAT1]]="","",MATCH(NOTA[[#This Row],[CONCAT1]],[3]!db[NB NOTA_C],0)+1)</f>
        <v>2090</v>
      </c>
    </row>
    <row r="875" spans="1:43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979</v>
      </c>
      <c r="M875" s="193">
        <v>1</v>
      </c>
      <c r="N875" s="188">
        <v>144</v>
      </c>
      <c r="O875" s="27" t="s">
        <v>123</v>
      </c>
      <c r="P875" s="187">
        <v>27500</v>
      </c>
      <c r="Q875" s="194"/>
      <c r="R875" s="42" t="s">
        <v>166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Row],[CONCAT4]],[2]!RAW[CONCAT_H],0),FALSE))</f>
        <v/>
      </c>
      <c r="AQ875" s="188">
        <f>IF(NOTA[[#This Row],[CONCAT1]]="","",MATCH(NOTA[[#This Row],[CONCAT1]],[3]!db[NB NOTA_C],0)+1)</f>
        <v>1117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 t="str">
        <f>IF(NOTA[[#This Row],[CONCAT1]]="","",MATCH(NOTA[[#This Row],[CONCAT1]],[3]!db[NB NOTA_C],0)+1)</f>
        <v/>
      </c>
    </row>
    <row r="877" spans="1:43" ht="20.10000000000000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537</v>
      </c>
      <c r="G877" s="190" t="s">
        <v>112</v>
      </c>
      <c r="H877" s="191" t="s">
        <v>980</v>
      </c>
      <c r="I877" s="190"/>
      <c r="J877" s="192">
        <v>45068</v>
      </c>
      <c r="K877" s="190"/>
      <c r="L877" s="190" t="s">
        <v>773</v>
      </c>
      <c r="M877" s="193">
        <v>2</v>
      </c>
      <c r="N877" s="188">
        <v>60</v>
      </c>
      <c r="O877" s="190" t="s">
        <v>123</v>
      </c>
      <c r="P877" s="187">
        <v>70000</v>
      </c>
      <c r="Q877" s="194"/>
      <c r="R877" s="195" t="s">
        <v>771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 t="e">
        <f>IF(NOTA[[#This Row],[CONCAT4]]="","",_xlfn.IFNA(MATCH(NOTA[[#This Row],[CONCAT4]],[2]!RAW[CONCAT_H],0),FALSE))</f>
        <v>#REF!</v>
      </c>
      <c r="AQ877" s="188">
        <f>IF(NOTA[[#This Row],[CONCAT1]]="","",MATCH(NOTA[[#This Row],[CONCAT1]],[3]!db[NB NOTA_C],0)+1)</f>
        <v>2182</v>
      </c>
    </row>
    <row r="878" spans="1:43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543</v>
      </c>
      <c r="M878" s="193">
        <v>2</v>
      </c>
      <c r="N878" s="188">
        <v>40</v>
      </c>
      <c r="O878" s="27" t="s">
        <v>123</v>
      </c>
      <c r="P878" s="187">
        <v>120000</v>
      </c>
      <c r="Q878" s="194"/>
      <c r="R878" s="195" t="s">
        <v>544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Row],[CONCAT4]],[2]!RAW[CONCAT_H],0),FALSE))</f>
        <v/>
      </c>
      <c r="AQ878" s="188">
        <f>IF(NOTA[[#This Row],[CONCAT1]]="","",MATCH(NOTA[[#This Row],[CONCAT1]],[3]!db[NB NOTA_C],0)+1)</f>
        <v>1347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981</v>
      </c>
      <c r="M879" s="193">
        <v>2</v>
      </c>
      <c r="N879" s="188">
        <v>60</v>
      </c>
      <c r="O879" s="190" t="s">
        <v>123</v>
      </c>
      <c r="P879" s="187">
        <v>60000</v>
      </c>
      <c r="Q879" s="194"/>
      <c r="R879" s="195" t="s">
        <v>771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>
        <f>IF(NOTA[[#This Row],[CONCAT1]]="","",MATCH(NOTA[[#This Row],[CONCAT1]],[3]!db[NB NOTA_C],0)+1)</f>
        <v>1351</v>
      </c>
    </row>
    <row r="880" spans="1:43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542</v>
      </c>
      <c r="M880" s="193">
        <v>1</v>
      </c>
      <c r="N880" s="188">
        <v>60</v>
      </c>
      <c r="O880" s="27" t="s">
        <v>123</v>
      </c>
      <c r="P880" s="187">
        <v>47500</v>
      </c>
      <c r="Q880" s="194"/>
      <c r="R880" s="42" t="s">
        <v>361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Row],[CONCAT4]],[2]!RAW[CONCAT_H],0),FALSE))</f>
        <v/>
      </c>
      <c r="AQ880" s="188">
        <f>IF(NOTA[[#This Row],[CONCAT1]]="","",MATCH(NOTA[[#This Row],[CONCAT1]],[3]!db[NB NOTA_C],0)+1)</f>
        <v>771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982</v>
      </c>
      <c r="M881" s="193">
        <v>1</v>
      </c>
      <c r="N881" s="188">
        <v>60</v>
      </c>
      <c r="O881" s="27" t="s">
        <v>123</v>
      </c>
      <c r="P881" s="187">
        <v>33000</v>
      </c>
      <c r="Q881" s="194"/>
      <c r="R881" s="42" t="s">
        <v>361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>
        <f>IF(NOTA[[#This Row],[CONCAT1]]="","",MATCH(NOTA[[#This Row],[CONCAT1]],[3]!db[NB NOTA_C],0)+1)</f>
        <v>792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 t="str">
        <f>IF(NOTA[[#This Row],[CONCAT1]]="","",MATCH(NOTA[[#This Row],[CONCAT1]],[3]!db[NB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537</v>
      </c>
      <c r="G883" s="190" t="s">
        <v>112</v>
      </c>
      <c r="H883" s="191" t="s">
        <v>983</v>
      </c>
      <c r="I883" s="190"/>
      <c r="J883" s="192">
        <v>45068</v>
      </c>
      <c r="K883" s="190"/>
      <c r="L883" s="27" t="s">
        <v>984</v>
      </c>
      <c r="M883" s="193">
        <v>2</v>
      </c>
      <c r="N883" s="188">
        <v>120</v>
      </c>
      <c r="O883" s="27" t="s">
        <v>123</v>
      </c>
      <c r="P883" s="187">
        <v>57000</v>
      </c>
      <c r="Q883" s="194"/>
      <c r="R883" s="42" t="s">
        <v>361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 t="e">
        <f>IF(NOTA[[#This Row],[CONCAT4]]="","",_xlfn.IFNA(MATCH(NOTA[[#This Row],[CONCAT4]],[2]!RAW[CONCAT_H],0),FALSE))</f>
        <v>#REF!</v>
      </c>
      <c r="AQ883" s="188" t="e">
        <f>IF(NOTA[[#This Row],[CONCAT1]]="","",MATCH(NOTA[[#This Row],[CONCAT1]],[3]!db[NB NOTA_C],0)+1)</f>
        <v>#N/A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str">
        <f>IF(NOTA[[#This Row],[CONCAT1]]="","",MATCH(NOTA[[#This Row],[CONCAT1]],[3]!db[NB NOTA_C],0)+1)</f>
        <v/>
      </c>
    </row>
    <row r="885" spans="1:43" ht="20.10000000000000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988</v>
      </c>
      <c r="I885" s="190"/>
      <c r="J885" s="192">
        <v>45070</v>
      </c>
      <c r="K885" s="190"/>
      <c r="L885" s="27" t="s">
        <v>1273</v>
      </c>
      <c r="M885" s="193">
        <v>30</v>
      </c>
      <c r="N885" s="188">
        <v>1200</v>
      </c>
      <c r="O885" s="27" t="s">
        <v>253</v>
      </c>
      <c r="P885" s="187">
        <v>52703</v>
      </c>
      <c r="Q885" s="194"/>
      <c r="R885" s="42" t="s">
        <v>989</v>
      </c>
      <c r="S885" s="196"/>
      <c r="T885" s="197"/>
      <c r="U885" s="198">
        <v>356.76</v>
      </c>
      <c r="V885" s="199" t="s">
        <v>990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2023-05-13045070pensilzhonghua69252bboval</v>
      </c>
      <c r="AP885" s="188" t="e">
        <f>IF(NOTA[[#This Row],[CONCAT4]]="","",_xlfn.IFNA(MATCH(NOTA[[#This Row],[CONCAT4]],[2]!RAW[CONCAT_H],0),FALSE))</f>
        <v>#REF!</v>
      </c>
      <c r="AQ885" s="188">
        <f>IF(NOTA[[#This Row],[CONCAT1]]="","",MATCH(NOTA[[#This Row],[CONCAT1]],[3]!db[NB NOTA_C],0)+1)</f>
        <v>2608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 t="str">
        <f>IF(NOTA[[#This Row],[CONCAT1]]="","",MATCH(NOTA[[#This Row],[CONCAT1]],[3]!db[NB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122</v>
      </c>
      <c r="G887" s="190" t="s">
        <v>112</v>
      </c>
      <c r="H887" s="191" t="s">
        <v>991</v>
      </c>
      <c r="I887" s="190"/>
      <c r="J887" s="192">
        <v>45071</v>
      </c>
      <c r="K887" s="190"/>
      <c r="L887" s="190" t="s">
        <v>992</v>
      </c>
      <c r="M887" s="193">
        <v>10</v>
      </c>
      <c r="N887" s="188">
        <v>600</v>
      </c>
      <c r="O887" s="190" t="s">
        <v>123</v>
      </c>
      <c r="P887" s="187">
        <v>9100</v>
      </c>
      <c r="Q887" s="194"/>
      <c r="R887" s="195" t="s">
        <v>361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 t="e">
        <f>IF(NOTA[[#This Row],[CONCAT4]]="","",_xlfn.IFNA(MATCH(NOTA[[#This Row],[CONCAT4]],[2]!RAW[CONCAT_H],0),FALSE))</f>
        <v>#REF!</v>
      </c>
      <c r="AQ887" s="188" t="e">
        <f>IF(NOTA[[#This Row],[CONCAT1]]="","",MATCH(NOTA[[#This Row],[CONCAT1]],[3]!db[NB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993</v>
      </c>
      <c r="M888" s="193">
        <v>4</v>
      </c>
      <c r="N888" s="188">
        <v>240</v>
      </c>
      <c r="O888" s="27" t="s">
        <v>123</v>
      </c>
      <c r="P888" s="187">
        <v>9100</v>
      </c>
      <c r="Q888" s="194"/>
      <c r="R888" s="42" t="s">
        <v>361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Row],[CONCAT4]],[2]!RAW[CONCAT_H],0),FALSE))</f>
        <v/>
      </c>
      <c r="AQ888" s="188">
        <f>IF(NOTA[[#This Row],[CONCAT1]]="","",MATCH(NOTA[[#This Row],[CONCAT1]],[3]!db[NB NOTA_C],0)+1)</f>
        <v>650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994</v>
      </c>
      <c r="M889" s="193">
        <v>1</v>
      </c>
      <c r="N889" s="188">
        <v>60</v>
      </c>
      <c r="O889" s="27" t="s">
        <v>123</v>
      </c>
      <c r="P889" s="187">
        <v>9100</v>
      </c>
      <c r="Q889" s="194"/>
      <c r="R889" s="42" t="s">
        <v>361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Row],[CONCAT4]],[2]!RAW[CONCAT_H],0),FALSE))</f>
        <v/>
      </c>
      <c r="AQ889" s="188">
        <f>IF(NOTA[[#This Row],[CONCAT1]]="","",MATCH(NOTA[[#This Row],[CONCAT1]],[3]!db[NB NOTA_C],0)+1)</f>
        <v>649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 t="str">
        <f>IF(NOTA[[#This Row],[CONCAT1]]="","",MATCH(NOTA[[#This Row],[CONCAT1]],[3]!db[NB NOTA_C],0)+1)</f>
        <v/>
      </c>
    </row>
    <row r="891" spans="1:43" ht="20.10000000000000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1056</v>
      </c>
      <c r="J891" s="53">
        <v>45071</v>
      </c>
      <c r="L891" s="27" t="s">
        <v>1054</v>
      </c>
      <c r="M891" s="114">
        <v>10</v>
      </c>
      <c r="N891" s="66">
        <v>10</v>
      </c>
      <c r="O891" s="27" t="s">
        <v>176</v>
      </c>
      <c r="P891" s="64">
        <v>630631</v>
      </c>
      <c r="Q891" s="79"/>
      <c r="R891" s="42" t="s">
        <v>1055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 t="e">
        <f>IF(NOTA[[#This Row],[CONCAT4]]="","",_xlfn.IFNA(MATCH(NOTA[[#This Row],[CONCAT4]],[2]!RAW[CONCAT_H],0),FALSE))</f>
        <v>#REF!</v>
      </c>
      <c r="AQ891" s="66">
        <f>IF(NOTA[[#This Row],[CONCAT1]]="","",MATCH(NOTA[[#This Row],[CONCAT1]],[3]!db[NB NOTA_C],0)+1)</f>
        <v>2967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str">
        <f>IF(NOTA[[#This Row],[CONCAT1]]="","",MATCH(NOTA[[#This Row],[CONCAT1]],[3]!db[NB NOTA_C],0)+1)</f>
        <v/>
      </c>
    </row>
    <row r="893" spans="1:43" ht="20.10000000000000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ATA_2705_112-9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1057</v>
      </c>
      <c r="J893" s="53">
        <v>45068</v>
      </c>
      <c r="L893" s="27" t="s">
        <v>1065</v>
      </c>
      <c r="M893" s="114">
        <v>2</v>
      </c>
      <c r="N893" s="66">
        <v>480</v>
      </c>
      <c r="O893" s="27" t="s">
        <v>156</v>
      </c>
      <c r="P893" s="64">
        <v>7000</v>
      </c>
      <c r="Q893" s="79"/>
      <c r="R893" s="42" t="s">
        <v>1058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9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 t="e">
        <f>IF(NOTA[[#This Row],[CONCAT4]]="","",_xlfn.IFNA(MATCH(NOTA[[#This Row],[CONCAT4]],[2]!RAW[CONCAT_H],0),FALSE))</f>
        <v>#REF!</v>
      </c>
      <c r="AQ893" s="66">
        <f>IF(NOTA[[#This Row],[CONCAT1]]="","",MATCH(NOTA[[#This Row],[CONCAT1]],[3]!db[NB NOTA_C],0)+1)</f>
        <v>2848</v>
      </c>
    </row>
    <row r="894" spans="1:43" ht="20.10000000000000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296</v>
      </c>
      <c r="M894" s="114">
        <v>5</v>
      </c>
      <c r="N894" s="66">
        <v>250</v>
      </c>
      <c r="O894" s="27" t="s">
        <v>253</v>
      </c>
      <c r="P894" s="64">
        <v>34100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8525000</v>
      </c>
      <c r="X894" s="52">
        <f>IF(NOTA[[#This Row],[JUMLAH]]="","",NOTA[[#This Row],[JUMLAH]]*NOTA[[#This Row],[DISC 1]])</f>
        <v>1065625</v>
      </c>
      <c r="Y894" s="52">
        <f>IF(NOTA[[#This Row],[JUMLAH]]="","",(NOTA[[#This Row],[JUMLAH]]-NOTA[[#This Row],[DISC 1-]])*NOTA[[#This Row],[DISC 2]])</f>
        <v>372968.75</v>
      </c>
      <c r="Z894" s="52">
        <f>IF(NOTA[[#This Row],[JUMLAH]]="","",NOTA[[#This Row],[DISC 1-]]+NOTA[[#This Row],[DISC 2-]])</f>
        <v>1438593.75</v>
      </c>
      <c r="AA894" s="52">
        <f>IF(NOTA[[#This Row],[JUMLAH]]="","",NOTA[[#This Row],[JUMLAH]]-NOTA[[#This Row],[DISC]])</f>
        <v>7086406.25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4" s="203">
        <f>IF(OR(NOTA[[#This Row],[QTY]]="",NOTA[[#This Row],[HARGA SATUAN]]="",),"",NOTA[[#This Row],[QTY]]*NOTA[[#This Row],[HARGA SATUAN]])</f>
        <v>8525000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>
        <f ca="1"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Row],[CONCAT4]],[2]!RAW[CONCAT_H],0),FALSE))</f>
        <v/>
      </c>
      <c r="AQ894" s="66">
        <f>IF(NOTA[[#This Row],[CONCAT1]]="","",MATCH(NOTA[[#This Row],[CONCAT1]],[3]!db[NB NOTA_C],0)+1)</f>
        <v>954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1059</v>
      </c>
      <c r="M895" s="114">
        <v>5</v>
      </c>
      <c r="N895" s="66">
        <v>250</v>
      </c>
      <c r="O895" s="27" t="s">
        <v>253</v>
      </c>
      <c r="P895" s="64">
        <v>32000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8000000</v>
      </c>
      <c r="X895" s="52">
        <f>IF(NOTA[[#This Row],[JUMLAH]]="","",NOTA[[#This Row],[JUMLAH]]*NOTA[[#This Row],[DISC 1]])</f>
        <v>1000000</v>
      </c>
      <c r="Y895" s="52">
        <f>IF(NOTA[[#This Row],[JUMLAH]]="","",(NOTA[[#This Row],[JUMLAH]]-NOTA[[#This Row],[DISC 1-]])*NOTA[[#This Row],[DISC 2]])</f>
        <v>350000</v>
      </c>
      <c r="Z895" s="52">
        <f>IF(NOTA[[#This Row],[JUMLAH]]="","",NOTA[[#This Row],[DISC 1-]]+NOTA[[#This Row],[DISC 2-]])</f>
        <v>1350000</v>
      </c>
      <c r="AA895" s="52">
        <f>IF(NOTA[[#This Row],[JUMLAH]]="","",NOTA[[#This Row],[JUMLAH]]-NOTA[[#This Row],[DISC]])</f>
        <v>6650000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5" s="203">
        <f>IF(OR(NOTA[[#This Row],[QTY]]="",NOTA[[#This Row],[HARGA SATUAN]]="",),"",NOTA[[#This Row],[QTY]]*NOTA[[#This Row],[HARGA SATUAN]])</f>
        <v>8000000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 t="e">
        <f ca="1">IF(NOTA[[#This Row],[TGL.NOTA]]="",IF(NOTA[[#This Row],[SUPPLIER_H]]="","",#REF!),MONTH(NOTA[[#This Row],[TGL.NOTA]]))</f>
        <v>#REF!</v>
      </c>
      <c r="AL895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>
        <f>IF(NOTA[[#This Row],[CONCAT1]]="","",MATCH(NOTA[[#This Row],[CONCAT1]],[3]!db[NB NOTA_C],0)+1)</f>
        <v>958</v>
      </c>
    </row>
    <row r="896" spans="1:43" ht="20.10000000000000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293</v>
      </c>
      <c r="M896" s="114">
        <v>5</v>
      </c>
      <c r="N896" s="66">
        <v>250</v>
      </c>
      <c r="O896" s="27" t="s">
        <v>253</v>
      </c>
      <c r="P896" s="64">
        <v>28300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7075000</v>
      </c>
      <c r="X896" s="52">
        <f>IF(NOTA[[#This Row],[JUMLAH]]="","",NOTA[[#This Row],[JUMLAH]]*NOTA[[#This Row],[DISC 1]])</f>
        <v>884375</v>
      </c>
      <c r="Y896" s="52">
        <f>IF(NOTA[[#This Row],[JUMLAH]]="","",(NOTA[[#This Row],[JUMLAH]]-NOTA[[#This Row],[DISC 1-]])*NOTA[[#This Row],[DISC 2]])</f>
        <v>309531.25</v>
      </c>
      <c r="Z896" s="52">
        <f>IF(NOTA[[#This Row],[JUMLAH]]="","",NOTA[[#This Row],[DISC 1-]]+NOTA[[#This Row],[DISC 2-]])</f>
        <v>1193906.25</v>
      </c>
      <c r="AA896" s="52">
        <f>IF(NOTA[[#This Row],[JUMLAH]]="","",NOTA[[#This Row],[JUMLAH]]-NOTA[[#This Row],[DISC]])</f>
        <v>5881093.75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6" s="203">
        <f>IF(OR(NOTA[[#This Row],[QTY]]="",NOTA[[#This Row],[HARGA SATUAN]]="",),"",NOTA[[#This Row],[QTY]]*NOTA[[#This Row],[HARGA SATUAN]])</f>
        <v>7075000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 t="e">
        <f ca="1">IF(NOTA[[#This Row],[TGL.NOTA]]="",IF(NOTA[[#This Row],[SUPPLIER_H]]="","",AK895),MONTH(NOTA[[#This Row],[TGL.NOTA]]))</f>
        <v>#REF!</v>
      </c>
      <c r="AL89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Row],[CONCAT4]],[2]!RAW[CONCAT_H],0),FALSE))</f>
        <v/>
      </c>
      <c r="AQ896" s="66">
        <f>IF(NOTA[[#This Row],[CONCAT1]]="","",MATCH(NOTA[[#This Row],[CONCAT1]],[3]!db[NB NOTA_C],0)+1)</f>
        <v>957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1060</v>
      </c>
      <c r="M897" s="114">
        <v>2</v>
      </c>
      <c r="N897" s="66">
        <v>144</v>
      </c>
      <c r="O897" s="27" t="s">
        <v>244</v>
      </c>
      <c r="P897" s="64">
        <v>47800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6883200</v>
      </c>
      <c r="X897" s="52">
        <f>IF(NOTA[[#This Row],[JUMLAH]]="","",NOTA[[#This Row],[JUMLAH]]*NOTA[[#This Row],[DISC 1]])</f>
        <v>860400</v>
      </c>
      <c r="Y897" s="52">
        <f>IF(NOTA[[#This Row],[JUMLAH]]="","",(NOTA[[#This Row],[JUMLAH]]-NOTA[[#This Row],[DISC 1-]])*NOTA[[#This Row],[DISC 2]])</f>
        <v>301140</v>
      </c>
      <c r="Z897" s="52">
        <f>IF(NOTA[[#This Row],[JUMLAH]]="","",NOTA[[#This Row],[DISC 1-]]+NOTA[[#This Row],[DISC 2-]])</f>
        <v>1161540</v>
      </c>
      <c r="AA897" s="52">
        <f>IF(NOTA[[#This Row],[JUMLAH]]="","",NOTA[[#This Row],[JUMLAH]]-NOTA[[#This Row],[DISC]])</f>
        <v>5721660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7" s="203">
        <f>IF(OR(NOTA[[#This Row],[QTY]]="",NOTA[[#This Row],[HARGA SATUAN]]="",),"",NOTA[[#This Row],[QTY]]*NOTA[[#This Row],[HARGA SATUAN]])</f>
        <v>6883200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 t="e">
        <f ca="1">IF(NOTA[[#This Row],[TGL.NOTA]]="",IF(NOTA[[#This Row],[SUPPLIER_H]]="","",AK896),MONTH(NOTA[[#This Row],[TGL.NOTA]]))</f>
        <v>#REF!</v>
      </c>
      <c r="AL897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767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1061</v>
      </c>
      <c r="M898" s="114">
        <v>2</v>
      </c>
      <c r="N898" s="66">
        <v>144</v>
      </c>
      <c r="O898" s="27" t="s">
        <v>244</v>
      </c>
      <c r="P898" s="64">
        <v>37200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5356800</v>
      </c>
      <c r="X898" s="52">
        <f>IF(NOTA[[#This Row],[JUMLAH]]="","",NOTA[[#This Row],[JUMLAH]]*NOTA[[#This Row],[DISC 1]])</f>
        <v>669600</v>
      </c>
      <c r="Y898" s="52">
        <f>IF(NOTA[[#This Row],[JUMLAH]]="","",(NOTA[[#This Row],[JUMLAH]]-NOTA[[#This Row],[DISC 1-]])*NOTA[[#This Row],[DISC 2]])</f>
        <v>234360</v>
      </c>
      <c r="Z898" s="52">
        <f>IF(NOTA[[#This Row],[JUMLAH]]="","",NOTA[[#This Row],[DISC 1-]]+NOTA[[#This Row],[DISC 2-]])</f>
        <v>903960</v>
      </c>
      <c r="AA898" s="52">
        <f>IF(NOTA[[#This Row],[JUMLAH]]="","",NOTA[[#This Row],[JUMLAH]]-NOTA[[#This Row],[DISC]])</f>
        <v>4452840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8" s="203">
        <f>IF(OR(NOTA[[#This Row],[QTY]]="",NOTA[[#This Row],[HARGA SATUAN]]="",),"",NOTA[[#This Row],[QTY]]*NOTA[[#This Row],[HARGA SATUAN]])</f>
        <v>5356800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 t="e">
        <f ca="1">IF(NOTA[[#This Row],[TGL.NOTA]]="",IF(NOTA[[#This Row],[SUPPLIER_H]]="","",AK897),MONTH(NOTA[[#This Row],[TGL.NOTA]]))</f>
        <v>#REF!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766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1062</v>
      </c>
      <c r="M899" s="114">
        <v>2</v>
      </c>
      <c r="N899" s="66">
        <v>96</v>
      </c>
      <c r="O899" s="27" t="s">
        <v>142</v>
      </c>
      <c r="P899" s="64">
        <v>36000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3456000</v>
      </c>
      <c r="X899" s="52">
        <f>IF(NOTA[[#This Row],[JUMLAH]]="","",NOTA[[#This Row],[JUMLAH]]*NOTA[[#This Row],[DISC 1]])</f>
        <v>432000</v>
      </c>
      <c r="Y899" s="52">
        <f>IF(NOTA[[#This Row],[JUMLAH]]="","",(NOTA[[#This Row],[JUMLAH]]-NOTA[[#This Row],[DISC 1-]])*NOTA[[#This Row],[DISC 2]])</f>
        <v>151200</v>
      </c>
      <c r="Z899" s="52">
        <f>IF(NOTA[[#This Row],[JUMLAH]]="","",NOTA[[#This Row],[DISC 1-]]+NOTA[[#This Row],[DISC 2-]])</f>
        <v>583200</v>
      </c>
      <c r="AA899" s="52">
        <f>IF(NOTA[[#This Row],[JUMLAH]]="","",NOTA[[#This Row],[JUMLAH]]-NOTA[[#This Row],[DISC]])</f>
        <v>2872800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99" s="203">
        <f>IF(OR(NOTA[[#This Row],[QTY]]="",NOTA[[#This Row],[HARGA SATUAN]]="",),"",NOTA[[#This Row],[QTY]]*NOTA[[#This Row],[HARGA SATUAN]])</f>
        <v>3456000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 t="e">
        <f ca="1">IF(NOTA[[#This Row],[TGL.NOTA]]="",IF(NOTA[[#This Row],[SUPPLIER_H]]="","",AK897),MONTH(NOTA[[#This Row],[TGL.NOTA]]))</f>
        <v>#REF!</v>
      </c>
      <c r="AL899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719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1063</v>
      </c>
      <c r="M900" s="114">
        <v>2</v>
      </c>
      <c r="N900" s="66">
        <v>96</v>
      </c>
      <c r="O900" s="27" t="s">
        <v>142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 t="e">
        <f ca="1">IF(NOTA[[#This Row],[TGL.NOTA]]="",IF(NOTA[[#This Row],[SUPPLIER_H]]="","",AK899),MONTH(NOTA[[#This Row],[TGL.NOTA]]))</f>
        <v>#REF!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717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1064</v>
      </c>
      <c r="N901" s="66">
        <v>24</v>
      </c>
      <c r="O901" s="27" t="s">
        <v>142</v>
      </c>
      <c r="P901" s="64">
        <v>13200</v>
      </c>
      <c r="Q901" s="79"/>
      <c r="R901" s="42"/>
      <c r="S901" s="80">
        <v>0.1</v>
      </c>
      <c r="T901" s="115">
        <v>0.05</v>
      </c>
      <c r="U901" s="52">
        <v>270864</v>
      </c>
      <c r="V901" s="77"/>
      <c r="W901" s="52">
        <f>IF(NOTA[[#This Row],[HARGA/ CTN]]="",NOTA[[#This Row],[JUMLAH_H]],NOTA[[#This Row],[HARGA/ CTN]]*IF(NOTA[[#This Row],[C]]="",0,NOTA[[#This Row],[C]]))</f>
        <v>316800</v>
      </c>
      <c r="X901" s="52">
        <f>IF(NOTA[[#This Row],[JUMLAH]]="","",NOTA[[#This Row],[JUMLAH]]*NOTA[[#This Row],[DISC 1]])</f>
        <v>31680</v>
      </c>
      <c r="Y901" s="52">
        <f>IF(NOTA[[#This Row],[JUMLAH]]="","",(NOTA[[#This Row],[JUMLAH]]-NOTA[[#This Row],[DISC 1-]])*NOTA[[#This Row],[DISC 2]])</f>
        <v>14256</v>
      </c>
      <c r="Z901" s="52">
        <f>IF(NOTA[[#This Row],[JUMLAH]]="","",NOTA[[#This Row],[DISC 1-]]+NOTA[[#This Row],[DISC 2-]])</f>
        <v>45936</v>
      </c>
      <c r="AA901" s="52">
        <f>IF(NOTA[[#This Row],[JUMLAH]]="","",NOTA[[#This Row],[JUMLAH]]-NOTA[[#This Row],[DISC]])</f>
        <v>270864</v>
      </c>
      <c r="AB901" s="52"/>
      <c r="AC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8098200</v>
      </c>
      <c r="AD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38330600</v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1" s="203">
        <f>IF(OR(NOTA[[#This Row],[QTY]]="",NOTA[[#This Row],[HARGA SATUAN]]="",),"",NOTA[[#This Row],[QTY]]*NOTA[[#This Row],[HARGA SATUAN]])</f>
        <v>316800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 t="e">
        <f ca="1">IF(NOTA[[#This Row],[TGL.NOTA]]="",IF(NOTA[[#This Row],[SUPPLIER_H]]="","",AK900),MONTH(NOTA[[#This Row],[TGL.NOTA]]))</f>
        <v>#REF!</v>
      </c>
      <c r="AL9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132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 t="str">
        <f ca="1">IF(NOTA[[#This Row],[NAMA BARANG]]="","",INDEX(NOTA[ID],MATCH(,INDIRECT(ADDRESS(ROW(NOTA[ID]),COLUMN(NOTA[ID]))&amp;":"&amp;ADDRESS(ROW(),COLUMN(NOTA[ID]))),-1)))</f>
        <v/>
      </c>
      <c r="E902" s="113"/>
      <c r="H902" s="54"/>
      <c r="N902" s="66"/>
      <c r="Q902" s="79"/>
      <c r="R902" s="42"/>
      <c r="S902" s="80"/>
      <c r="U902" s="52"/>
      <c r="V902" s="77"/>
      <c r="W902" s="52" t="str">
        <f>IF(NOTA[[#This Row],[HARGA/ CTN]]="",NOTA[[#This Row],[JUMLAH_H]],NOTA[[#This Row],[HARGA/ CTN]]*IF(NOTA[[#This Row],[C]]="",0,NOTA[[#This Row],[C]]))</f>
        <v/>
      </c>
      <c r="X902" s="52" t="str">
        <f>IF(NOTA[[#This Row],[JUMLAH]]="","",NOTA[[#This Row],[JUMLAH]]*NOTA[[#This Row],[DISC 1]])</f>
        <v/>
      </c>
      <c r="Y902" s="52" t="str">
        <f>IF(NOTA[[#This Row],[JUMLAH]]="","",(NOTA[[#This Row],[JUMLAH]]-NOTA[[#This Row],[DISC 1-]])*NOTA[[#This Row],[DISC 2]])</f>
        <v/>
      </c>
      <c r="Z902" s="52" t="str">
        <f>IF(NOTA[[#This Row],[JUMLAH]]="","",NOTA[[#This Row],[DISC 1-]]+NOTA[[#This Row],[DISC 2-]])</f>
        <v/>
      </c>
      <c r="AA902" s="52" t="str">
        <f>IF(NOTA[[#This Row],[JUMLAH]]="","",NOTA[[#This Row],[JUMLAH]]-NOTA[[#This Row],[DISC]])</f>
        <v/>
      </c>
      <c r="AB902" s="52"/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203" t="str">
        <f>IF(OR(NOTA[[#This Row],[QTY]]="",NOTA[[#This Row],[HARGA SATUAN]]="",),"",NOTA[[#This Row],[QTY]]*NOTA[[#This Row],[HARGA SATUAN]])</f>
        <v/>
      </c>
      <c r="AG902" s="53" t="str">
        <f ca="1">IF(NOTA[ID_H]="","",INDEX(NOTA[TANGGAL],MATCH(,INDIRECT(ADDRESS(ROW(NOTA[TANGGAL]),COLUMN(NOTA[TANGGAL]))&amp;":"&amp;ADDRESS(ROW(),COLUMN(NOTA[TANGGAL]))),-1)))</f>
        <v/>
      </c>
      <c r="AH902" s="64" t="str">
        <f ca="1">IF(NOTA[[#This Row],[NAMA BARANG]]="","",INDEX(NOTA[SUPPLIER],MATCH(,INDIRECT(ADDRESS(ROW(NOTA[ID]),COLUMN(NOTA[ID]))&amp;":"&amp;ADDRESS(ROW(),COLUMN(NOTA[ID]))),-1)))</f>
        <v/>
      </c>
      <c r="AI902" s="64" t="str">
        <f ca="1">IF(NOTA[[#This Row],[ID_H]]="","",IF(NOTA[[#This Row],[FAKTUR]]="",INDIRECT(ADDRESS(ROW()-1,COLUMN())),NOTA[[#This Row],[FAKTUR]]))</f>
        <v/>
      </c>
      <c r="AJ902" s="66" t="str">
        <f ca="1">IF(NOTA[[#This Row],[ID]]="","",COUNTIF(NOTA[ID_H],NOTA[[#This Row],[ID_H]]))</f>
        <v/>
      </c>
      <c r="AK902" s="66" t="str">
        <f ca="1">IF(NOTA[[#This Row],[TGL.NOTA]]="",IF(NOTA[[#This Row],[SUPPLIER_H]]="","",AK901),MONTH(NOTA[[#This Row],[TGL.NOTA]]))</f>
        <v/>
      </c>
      <c r="AL902" s="66" t="str">
        <f>LOWER(SUBSTITUTE(SUBSTITUTE(SUBSTITUTE(SUBSTITUTE(SUBSTITUTE(SUBSTITUTE(SUBSTITUTE(SUBSTITUTE(SUBSTITUTE(NOTA[NAMA BARANG]," ",),".",""),"-",""),"(",""),")",""),",",""),"/",""),"""",""),"+",""))</f>
        <v/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 t="str">
        <f>IF(NOTA[[#This Row],[CONCAT1]]="","",MATCH(NOTA[[#This Row],[CONCAT1]],[3]!db[NB NOTA_C],0)+1)</f>
        <v/>
      </c>
    </row>
    <row r="903" spans="1:43" ht="20.100000000000001" customHeight="1" x14ac:dyDescent="0.25">
      <c r="A903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3" s="66" t="e">
        <f ca="1">IF(NOTA[[#This Row],[ID_P]]="","",MATCH(NOTA[[#This Row],[ID_P]],[1]!B_MSK[N_ID],0))</f>
        <v>#REF!</v>
      </c>
      <c r="D903" s="66">
        <f ca="1">IF(NOTA[[#This Row],[NAMA BARANG]]="","",INDEX(NOTA[ID],MATCH(,INDIRECT(ADDRESS(ROW(NOTA[ID]),COLUMN(NOTA[ID]))&amp;":"&amp;ADDRESS(ROW(),COLUMN(NOTA[ID]))),-1)))</f>
        <v>155</v>
      </c>
      <c r="E903" s="113"/>
      <c r="F903" s="27" t="s">
        <v>25</v>
      </c>
      <c r="G903" s="27" t="s">
        <v>24</v>
      </c>
      <c r="H903" s="54" t="s">
        <v>1066</v>
      </c>
      <c r="J903" s="53">
        <v>45068</v>
      </c>
      <c r="L903" s="27" t="s">
        <v>1067</v>
      </c>
      <c r="M903" s="114">
        <v>5</v>
      </c>
      <c r="N903" s="66">
        <v>720</v>
      </c>
      <c r="O903" s="27" t="s">
        <v>244</v>
      </c>
      <c r="P903" s="64">
        <v>11600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8352000</v>
      </c>
      <c r="X903" s="52">
        <f>IF(NOTA[[#This Row],[JUMLAH]]="","",NOTA[[#This Row],[JUMLAH]]*NOTA[[#This Row],[DISC 1]])</f>
        <v>1044000</v>
      </c>
      <c r="Y903" s="52">
        <f>IF(NOTA[[#This Row],[JUMLAH]]="","",(NOTA[[#This Row],[JUMLAH]]-NOTA[[#This Row],[DISC 1-]])*NOTA[[#This Row],[DISC 2]])</f>
        <v>365400</v>
      </c>
      <c r="Z903" s="52">
        <f>IF(NOTA[[#This Row],[JUMLAH]]="","",NOTA[[#This Row],[DISC 1-]]+NOTA[[#This Row],[DISC 2-]])</f>
        <v>1409400</v>
      </c>
      <c r="AA903" s="52">
        <f>IF(NOTA[[#This Row],[JUMLAH]]="","",NOTA[[#This Row],[JUMLAH]]-NOTA[[#This Row],[DISC]])</f>
        <v>6942600</v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3" s="203">
        <f>IF(OR(NOTA[[#This Row],[QTY]]="",NOTA[[#This Row],[HARGA SATUAN]]="",),"",NOTA[[#This Row],[QTY]]*NOTA[[#This Row],[HARGA SATUAN]])</f>
        <v>8352000</v>
      </c>
      <c r="AG903" s="53">
        <f ca="1">IF(NOTA[ID_H]="","",INDEX(NOTA[TANGGAL],MATCH(,INDIRECT(ADDRESS(ROW(NOTA[TANGGAL]),COLUMN(NOTA[TANGGAL]))&amp;":"&amp;ADDRESS(ROW(),COLUMN(NOTA[TANGGAL]))),-1)))</f>
        <v>45073</v>
      </c>
      <c r="AH903" s="64" t="str">
        <f ca="1">IF(NOTA[[#This Row],[NAMA BARANG]]="","",INDEX(NOTA[SUPPLIER],MATCH(,INDIRECT(ADDRESS(ROW(NOTA[ID]),COLUMN(NOTA[ID]))&amp;":"&amp;ADDRESS(ROW(),COLUMN(NOTA[ID]))),-1)))</f>
        <v>ATALI MAKMUR</v>
      </c>
      <c r="AI903" s="64" t="str">
        <f ca="1">IF(NOTA[[#This Row],[ID_H]]="","",IF(NOTA[[#This Row],[FAKTUR]]="",INDIRECT(ADDRESS(ROW()-1,COLUMN())),NOTA[[#This Row],[FAKTUR]]))</f>
        <v>ARTO MORO</v>
      </c>
      <c r="AJ903" s="66">
        <f ca="1">IF(NOTA[[#This Row],[ID]]="","",COUNTIF(NOTA[ID_H],NOTA[[#This Row],[ID_H]]))</f>
        <v>8</v>
      </c>
      <c r="AK903" s="66">
        <f>IF(NOTA[[#This Row],[TGL.NOTA]]="",IF(NOTA[[#This Row],[SUPPLIER_H]]="","",AK902),MONTH(NOTA[[#This Row],[TGL.NOTA]]))</f>
        <v>5</v>
      </c>
      <c r="AL903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3" s="66" t="e">
        <f>IF(NOTA[[#This Row],[CONCAT4]]="","",_xlfn.IFNA(MATCH(NOTA[[#This Row],[CONCAT4]],[2]!RAW[CONCAT_H],0),FALSE))</f>
        <v>#REF!</v>
      </c>
      <c r="AQ903" s="66">
        <f>IF(NOTA[[#This Row],[CONCAT1]]="","",MATCH(NOTA[[#This Row],[CONCAT1]],[3]!db[NB NOTA_C],0)+1)</f>
        <v>2173</v>
      </c>
    </row>
    <row r="904" spans="1:43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H904" s="54"/>
      <c r="L904" s="27" t="s">
        <v>855</v>
      </c>
      <c r="M904" s="114">
        <v>5</v>
      </c>
      <c r="N904" s="66">
        <v>720</v>
      </c>
      <c r="O904" s="27" t="s">
        <v>244</v>
      </c>
      <c r="P904" s="64">
        <v>11900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8568000</v>
      </c>
      <c r="X904" s="52">
        <f>IF(NOTA[[#This Row],[JUMLAH]]="","",NOTA[[#This Row],[JUMLAH]]*NOTA[[#This Row],[DISC 1]])</f>
        <v>1071000</v>
      </c>
      <c r="Y904" s="52">
        <f>IF(NOTA[[#This Row],[JUMLAH]]="","",(NOTA[[#This Row],[JUMLAH]]-NOTA[[#This Row],[DISC 1-]])*NOTA[[#This Row],[DISC 2]])</f>
        <v>374850</v>
      </c>
      <c r="Z904" s="52">
        <f>IF(NOTA[[#This Row],[JUMLAH]]="","",NOTA[[#This Row],[DISC 1-]]+NOTA[[#This Row],[DISC 2-]])</f>
        <v>1445850</v>
      </c>
      <c r="AA904" s="52">
        <f>IF(NOTA[[#This Row],[JUMLAH]]="","",NOTA[[#This Row],[JUMLAH]]-NOTA[[#This Row],[DISC]])</f>
        <v>7122150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4" s="203">
        <f>IF(OR(NOTA[[#This Row],[QTY]]="",NOTA[[#This Row],[HARGA SATUAN]]="",),"",NOTA[[#This Row],[QTY]]*NOTA[[#This Row],[HARGA SATUAN]])</f>
        <v>8568000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 t="str">
        <f ca="1">IF(NOTA[[#This Row],[ID]]="","",COUNTIF(NOTA[ID_H],NOTA[[#This Row],[ID_H]]))</f>
        <v/>
      </c>
      <c r="AK904" s="66">
        <f ca="1"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66" t="str">
        <f>IF(NOTA[[#This Row],[CONCAT4]]="","",_xlfn.IFNA(MATCH(NOTA[[#This Row],[CONCAT4]],[2]!RAW[CONCAT_H],0),FALSE))</f>
        <v/>
      </c>
      <c r="AQ904" s="66">
        <f>IF(NOTA[[#This Row],[CONCAT1]]="","",MATCH(NOTA[[#This Row],[CONCAT1]],[3]!db[NB NOTA_C],0)+1)</f>
        <v>2175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1068</v>
      </c>
      <c r="M905" s="114">
        <v>5</v>
      </c>
      <c r="N905" s="66">
        <v>360</v>
      </c>
      <c r="O905" s="27" t="s">
        <v>244</v>
      </c>
      <c r="P905" s="64">
        <v>23000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8280000</v>
      </c>
      <c r="X905" s="52">
        <f>IF(NOTA[[#This Row],[JUMLAH]]="","",NOTA[[#This Row],[JUMLAH]]*NOTA[[#This Row],[DISC 1]])</f>
        <v>1035000</v>
      </c>
      <c r="Y905" s="52">
        <f>IF(NOTA[[#This Row],[JUMLAH]]="","",(NOTA[[#This Row],[JUMLAH]]-NOTA[[#This Row],[DISC 1-]])*NOTA[[#This Row],[DISC 2]])</f>
        <v>362250</v>
      </c>
      <c r="Z905" s="52">
        <f>IF(NOTA[[#This Row],[JUMLAH]]="","",NOTA[[#This Row],[DISC 1-]]+NOTA[[#This Row],[DISC 2-]])</f>
        <v>1397250</v>
      </c>
      <c r="AA905" s="52">
        <f>IF(NOTA[[#This Row],[JUMLAH]]="","",NOTA[[#This Row],[JUMLAH]]-NOTA[[#This Row],[DISC]])</f>
        <v>6882750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5" s="203">
        <f>IF(OR(NOTA[[#This Row],[QTY]]="",NOTA[[#This Row],[HARGA SATUAN]]="",),"",NOTA[[#This Row],[QTY]]*NOTA[[#This Row],[HARGA SATUAN]])</f>
        <v>8280000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2176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1069</v>
      </c>
      <c r="M906" s="114">
        <v>5</v>
      </c>
      <c r="N906" s="66">
        <v>240</v>
      </c>
      <c r="O906" s="27" t="s">
        <v>244</v>
      </c>
      <c r="P906" s="64">
        <v>29600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7104000</v>
      </c>
      <c r="X906" s="52">
        <f>IF(NOTA[[#This Row],[JUMLAH]]="","",NOTA[[#This Row],[JUMLAH]]*NOTA[[#This Row],[DISC 1]])</f>
        <v>888000</v>
      </c>
      <c r="Y906" s="52">
        <f>IF(NOTA[[#This Row],[JUMLAH]]="","",(NOTA[[#This Row],[JUMLAH]]-NOTA[[#This Row],[DISC 1-]])*NOTA[[#This Row],[DISC 2]])</f>
        <v>310800</v>
      </c>
      <c r="Z906" s="52">
        <f>IF(NOTA[[#This Row],[JUMLAH]]="","",NOTA[[#This Row],[DISC 1-]]+NOTA[[#This Row],[DISC 2-]])</f>
        <v>1198800</v>
      </c>
      <c r="AA906" s="52">
        <f>IF(NOTA[[#This Row],[JUMLAH]]="","",NOTA[[#This Row],[JUMLAH]]-NOTA[[#This Row],[DISC]])</f>
        <v>5905200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6" s="203">
        <f>IF(OR(NOTA[[#This Row],[QTY]]="",NOTA[[#This Row],[HARGA SATUAN]]="",),"",NOTA[[#This Row],[QTY]]*NOTA[[#This Row],[HARGA SATUAN]])</f>
        <v>7104000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>
        <f>IF(NOTA[[#This Row],[CONCAT1]]="","",MATCH(NOTA[[#This Row],[CONCAT1]],[3]!db[NB NOTA_C],0)+1)</f>
        <v>2177</v>
      </c>
    </row>
    <row r="907" spans="1:43" ht="20.10000000000000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1070</v>
      </c>
      <c r="M907" s="114">
        <v>5</v>
      </c>
      <c r="N907" s="66">
        <v>180</v>
      </c>
      <c r="O907" s="27" t="s">
        <v>244</v>
      </c>
      <c r="P907" s="64">
        <v>41500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7470000</v>
      </c>
      <c r="X907" s="52">
        <f>IF(NOTA[[#This Row],[JUMLAH]]="","",NOTA[[#This Row],[JUMLAH]]*NOTA[[#This Row],[DISC 1]])</f>
        <v>933750</v>
      </c>
      <c r="Y907" s="52">
        <f>IF(NOTA[[#This Row],[JUMLAH]]="","",(NOTA[[#This Row],[JUMLAH]]-NOTA[[#This Row],[DISC 1-]])*NOTA[[#This Row],[DISC 2]])</f>
        <v>326812.5</v>
      </c>
      <c r="Z907" s="52">
        <f>IF(NOTA[[#This Row],[JUMLAH]]="","",NOTA[[#This Row],[DISC 1-]]+NOTA[[#This Row],[DISC 2-]])</f>
        <v>1260562.5</v>
      </c>
      <c r="AA907" s="52">
        <f>IF(NOTA[[#This Row],[JUMLAH]]="","",NOTA[[#This Row],[JUMLAH]]-NOTA[[#This Row],[DISC]])</f>
        <v>6209437.5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7" s="203">
        <f>IF(OR(NOTA[[#This Row],[QTY]]="",NOTA[[#This Row],[HARGA SATUAN]]="",),"",NOTA[[#This Row],[QTY]]*NOTA[[#This Row],[HARGA SATUAN]])</f>
        <v>7470000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Row],[CONCAT4]],[2]!RAW[CONCAT_H],0),FALSE))</f>
        <v/>
      </c>
      <c r="AQ907" s="66">
        <f>IF(NOTA[[#This Row],[CONCAT1]]="","",MATCH(NOTA[[#This Row],[CONCAT1]],[3]!db[NB NOTA_C],0)+1)</f>
        <v>2178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1071</v>
      </c>
      <c r="M908" s="114">
        <v>5</v>
      </c>
      <c r="N908" s="66">
        <v>120</v>
      </c>
      <c r="O908" s="27" t="s">
        <v>244</v>
      </c>
      <c r="P908" s="64">
        <v>58900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7068000</v>
      </c>
      <c r="X908" s="52">
        <f>IF(NOTA[[#This Row],[JUMLAH]]="","",NOTA[[#This Row],[JUMLAH]]*NOTA[[#This Row],[DISC 1]])</f>
        <v>883500</v>
      </c>
      <c r="Y908" s="52">
        <f>IF(NOTA[[#This Row],[JUMLAH]]="","",(NOTA[[#This Row],[JUMLAH]]-NOTA[[#This Row],[DISC 1-]])*NOTA[[#This Row],[DISC 2]])</f>
        <v>309225</v>
      </c>
      <c r="Z908" s="52">
        <f>IF(NOTA[[#This Row],[JUMLAH]]="","",NOTA[[#This Row],[DISC 1-]]+NOTA[[#This Row],[DISC 2-]])</f>
        <v>1192725</v>
      </c>
      <c r="AA908" s="52">
        <f>IF(NOTA[[#This Row],[JUMLAH]]="","",NOTA[[#This Row],[JUMLAH]]-NOTA[[#This Row],[DISC]])</f>
        <v>5875275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8" s="203">
        <f>IF(OR(NOTA[[#This Row],[QTY]]="",NOTA[[#This Row],[HARGA SATUAN]]="",),"",NOTA[[#This Row],[QTY]]*NOTA[[#This Row],[HARGA SATUAN]])</f>
        <v>7068000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2179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1072</v>
      </c>
      <c r="M909" s="114">
        <v>6</v>
      </c>
      <c r="N909" s="66">
        <v>144</v>
      </c>
      <c r="O909" s="27" t="s">
        <v>244</v>
      </c>
      <c r="P909" s="64">
        <v>66900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9633600</v>
      </c>
      <c r="X909" s="52">
        <f>IF(NOTA[[#This Row],[JUMLAH]]="","",NOTA[[#This Row],[JUMLAH]]*NOTA[[#This Row],[DISC 1]])</f>
        <v>1204200</v>
      </c>
      <c r="Y909" s="52">
        <f>IF(NOTA[[#This Row],[JUMLAH]]="","",(NOTA[[#This Row],[JUMLAH]]-NOTA[[#This Row],[DISC 1-]])*NOTA[[#This Row],[DISC 2]])</f>
        <v>421470</v>
      </c>
      <c r="Z909" s="52">
        <f>IF(NOTA[[#This Row],[JUMLAH]]="","",NOTA[[#This Row],[DISC 1-]]+NOTA[[#This Row],[DISC 2-]])</f>
        <v>1625670</v>
      </c>
      <c r="AA909" s="52">
        <f>IF(NOTA[[#This Row],[JUMLAH]]="","",NOTA[[#This Row],[JUMLAH]]-NOTA[[#This Row],[DISC]])</f>
        <v>8007930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09" s="203">
        <f>IF(OR(NOTA[[#This Row],[QTY]]="",NOTA[[#This Row],[HARGA SATUAN]]="",),"",NOTA[[#This Row],[QTY]]*NOTA[[#This Row],[HARGA SATUAN]])</f>
        <v>9633600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2180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1073</v>
      </c>
      <c r="M910" s="114">
        <v>1</v>
      </c>
      <c r="N910" s="66">
        <v>18</v>
      </c>
      <c r="O910" s="27" t="s">
        <v>244</v>
      </c>
      <c r="P910" s="64">
        <v>145000</v>
      </c>
      <c r="Q910" s="79"/>
      <c r="R910" s="42" t="s">
        <v>856</v>
      </c>
      <c r="S910" s="80">
        <v>0.125</v>
      </c>
      <c r="T910" s="115">
        <v>0.05</v>
      </c>
      <c r="U910" s="52">
        <v>2169562.5</v>
      </c>
      <c r="V910" s="77"/>
      <c r="W910" s="52">
        <f>IF(NOTA[[#This Row],[HARGA/ CTN]]="",NOTA[[#This Row],[JUMLAH_H]],NOTA[[#This Row],[HARGA/ CTN]]*IF(NOTA[[#This Row],[C]]="",0,NOTA[[#This Row],[C]]))</f>
        <v>2610000</v>
      </c>
      <c r="X910" s="52">
        <f>IF(NOTA[[#This Row],[JUMLAH]]="","",NOTA[[#This Row],[JUMLAH]]*NOTA[[#This Row],[DISC 1]])</f>
        <v>326250</v>
      </c>
      <c r="Y910" s="52">
        <f>IF(NOTA[[#This Row],[JUMLAH]]="","",(NOTA[[#This Row],[JUMLAH]]-NOTA[[#This Row],[DISC 1-]])*NOTA[[#This Row],[DISC 2]])</f>
        <v>114187.5</v>
      </c>
      <c r="Z910" s="52">
        <f>IF(NOTA[[#This Row],[JUMLAH]]="","",NOTA[[#This Row],[DISC 1-]]+NOTA[[#This Row],[DISC 2-]])</f>
        <v>440437.5</v>
      </c>
      <c r="AA910" s="52">
        <f>IF(NOTA[[#This Row],[JUMLAH]]="","",NOTA[[#This Row],[JUMLAH]]-NOTA[[#This Row],[DISC]])</f>
        <v>2169562.5</v>
      </c>
      <c r="AB910" s="52"/>
      <c r="AC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0" s="203">
        <f>IF(OR(NOTA[[#This Row],[QTY]]="",NOTA[[#This Row],[HARGA SATUAN]]="",),"",NOTA[[#This Row],[QTY]]*NOTA[[#This Row],[HARGA SATUAN]])</f>
        <v>2610000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2682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 t="str">
        <f ca="1">IF(NOTA[[#This Row],[NAMA BARANG]]="","",INDEX(NOTA[ID],MATCH(,INDIRECT(ADDRESS(ROW(NOTA[ID]),COLUMN(NOTA[ID]))&amp;":"&amp;ADDRESS(ROW(),COLUMN(NOTA[ID]))),-1)))</f>
        <v/>
      </c>
      <c r="E911" s="113"/>
      <c r="H911" s="54"/>
      <c r="N911" s="66"/>
      <c r="Q911" s="79"/>
      <c r="R911" s="42"/>
      <c r="S911" s="80"/>
      <c r="U911" s="52"/>
      <c r="V911" s="77"/>
      <c r="W911" s="52" t="str">
        <f>IF(NOTA[[#This Row],[HARGA/ CTN]]="",NOTA[[#This Row],[JUMLAH_H]],NOTA[[#This Row],[HARGA/ CTN]]*IF(NOTA[[#This Row],[C]]="",0,NOTA[[#This Row],[C]]))</f>
        <v/>
      </c>
      <c r="X911" s="52" t="str">
        <f>IF(NOTA[[#This Row],[JUMLAH]]="","",NOTA[[#This Row],[JUMLAH]]*NOTA[[#This Row],[DISC 1]])</f>
        <v/>
      </c>
      <c r="Y911" s="52" t="str">
        <f>IF(NOTA[[#This Row],[JUMLAH]]="","",(NOTA[[#This Row],[JUMLAH]]-NOTA[[#This Row],[DISC 1-]])*NOTA[[#This Row],[DISC 2]])</f>
        <v/>
      </c>
      <c r="Z911" s="52" t="str">
        <f>IF(NOTA[[#This Row],[JUMLAH]]="","",NOTA[[#This Row],[DISC 1-]]+NOTA[[#This Row],[DISC 2-]])</f>
        <v/>
      </c>
      <c r="AA911" s="52" t="str">
        <f>IF(NOTA[[#This Row],[JUMLAH]]="","",NOTA[[#This Row],[JUMLAH]]-NOTA[[#This Row],[DISC]])</f>
        <v/>
      </c>
      <c r="AB911" s="52"/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203" t="str">
        <f>IF(OR(NOTA[[#This Row],[QTY]]="",NOTA[[#This Row],[HARGA SATUAN]]="",),"",NOTA[[#This Row],[QTY]]*NOTA[[#This Row],[HARGA SATUAN]])</f>
        <v/>
      </c>
      <c r="AG911" s="53" t="str">
        <f ca="1">IF(NOTA[ID_H]="","",INDEX(NOTA[TANGGAL],MATCH(,INDIRECT(ADDRESS(ROW(NOTA[TANGGAL]),COLUMN(NOTA[TANGGAL]))&amp;":"&amp;ADDRESS(ROW(),COLUMN(NOTA[TANGGAL]))),-1)))</f>
        <v/>
      </c>
      <c r="AH911" s="64" t="str">
        <f ca="1">IF(NOTA[[#This Row],[NAMA BARANG]]="","",INDEX(NOTA[SUPPLIER],MATCH(,INDIRECT(ADDRESS(ROW(NOTA[ID]),COLUMN(NOTA[ID]))&amp;":"&amp;ADDRESS(ROW(),COLUMN(NOTA[ID]))),-1)))</f>
        <v/>
      </c>
      <c r="AI911" s="64" t="str">
        <f ca="1">IF(NOTA[[#This Row],[ID_H]]="","",IF(NOTA[[#This Row],[FAKTUR]]="",INDIRECT(ADDRESS(ROW()-1,COLUMN())),NOTA[[#This Row],[FAKTUR]]))</f>
        <v/>
      </c>
      <c r="AJ911" s="66" t="str">
        <f ca="1">IF(NOTA[[#This Row],[ID]]="","",COUNTIF(NOTA[ID_H],NOTA[[#This Row],[ID_H]]))</f>
        <v/>
      </c>
      <c r="AK911" s="66" t="str">
        <f ca="1">IF(NOTA[[#This Row],[TGL.NOTA]]="",IF(NOTA[[#This Row],[SUPPLIER_H]]="","",AK910),MONTH(NOTA[[#This Row],[TGL.NOTA]]))</f>
        <v/>
      </c>
      <c r="AL911" s="66" t="str">
        <f>LOWER(SUBSTITUTE(SUBSTITUTE(SUBSTITUTE(SUBSTITUTE(SUBSTITUTE(SUBSTITUTE(SUBSTITUTE(SUBSTITUTE(SUBSTITUTE(NOTA[NAMA BARANG]," ",),".",""),"-",""),"(",""),")",""),",",""),"/",""),"""",""),"+",""))</f>
        <v/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 t="str">
        <f>IF(NOTA[[#This Row],[CONCAT1]]="","",MATCH(NOTA[[#This Row],[CONCAT1]],[3]!db[NB NOTA_C],0)+1)</f>
        <v/>
      </c>
    </row>
    <row r="912" spans="1:43" ht="20.100000000000001" customHeight="1" x14ac:dyDescent="0.25">
      <c r="A912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2" s="66" t="e">
        <f ca="1">IF(NOTA[[#This Row],[ID_P]]="","",MATCH(NOTA[[#This Row],[ID_P]],[1]!B_MSK[N_ID],0))</f>
        <v>#REF!</v>
      </c>
      <c r="D912" s="66">
        <f ca="1">IF(NOTA[[#This Row],[NAMA BARANG]]="","",INDEX(NOTA[ID],MATCH(,INDIRECT(ADDRESS(ROW(NOTA[ID]),COLUMN(NOTA[ID]))&amp;":"&amp;ADDRESS(ROW(),COLUMN(NOTA[ID]))),-1)))</f>
        <v>156</v>
      </c>
      <c r="E912" s="113"/>
      <c r="F912" s="27" t="s">
        <v>25</v>
      </c>
      <c r="G912" s="27" t="s">
        <v>24</v>
      </c>
      <c r="H912" s="54" t="s">
        <v>1074</v>
      </c>
      <c r="J912" s="53">
        <v>45068</v>
      </c>
      <c r="L912" s="27" t="s">
        <v>298</v>
      </c>
      <c r="M912" s="114">
        <v>2</v>
      </c>
      <c r="N912" s="66">
        <v>100</v>
      </c>
      <c r="O912" s="27" t="s">
        <v>253</v>
      </c>
      <c r="P912" s="64">
        <v>32000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3200000</v>
      </c>
      <c r="X912" s="52">
        <f>IF(NOTA[[#This Row],[JUMLAH]]="","",NOTA[[#This Row],[JUMLAH]]*NOTA[[#This Row],[DISC 1]])</f>
        <v>400000</v>
      </c>
      <c r="Y912" s="52">
        <f>IF(NOTA[[#This Row],[JUMLAH]]="","",(NOTA[[#This Row],[JUMLAH]]-NOTA[[#This Row],[DISC 1-]])*NOTA[[#This Row],[DISC 2]])</f>
        <v>140000</v>
      </c>
      <c r="Z912" s="52">
        <f>IF(NOTA[[#This Row],[JUMLAH]]="","",NOTA[[#This Row],[DISC 1-]]+NOTA[[#This Row],[DISC 2-]])</f>
        <v>540000</v>
      </c>
      <c r="AA912" s="52">
        <f>IF(NOTA[[#This Row],[JUMLAH]]="","",NOTA[[#This Row],[JUMLAH]]-NOTA[[#This Row],[DISC]])</f>
        <v>2660000</v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2" s="203">
        <f>IF(OR(NOTA[[#This Row],[QTY]]="",NOTA[[#This Row],[HARGA SATUAN]]="",),"",NOTA[[#This Row],[QTY]]*NOTA[[#This Row],[HARGA SATUAN]])</f>
        <v>3200000</v>
      </c>
      <c r="AG912" s="53">
        <f ca="1">IF(NOTA[ID_H]="","",INDEX(NOTA[TANGGAL],MATCH(,INDIRECT(ADDRESS(ROW(NOTA[TANGGAL]),COLUMN(NOTA[TANGGAL]))&amp;":"&amp;ADDRESS(ROW(),COLUMN(NOTA[TANGGAL]))),-1)))</f>
        <v>45073</v>
      </c>
      <c r="AH912" s="64" t="str">
        <f ca="1">IF(NOTA[[#This Row],[NAMA BARANG]]="","",INDEX(NOTA[SUPPLIER],MATCH(,INDIRECT(ADDRESS(ROW(NOTA[ID]),COLUMN(NOTA[ID]))&amp;":"&amp;ADDRESS(ROW(),COLUMN(NOTA[ID]))),-1)))</f>
        <v>ATALI MAKMUR</v>
      </c>
      <c r="AI912" s="64" t="str">
        <f ca="1">IF(NOTA[[#This Row],[ID_H]]="","",IF(NOTA[[#This Row],[FAKTUR]]="",INDIRECT(ADDRESS(ROW()-1,COLUMN())),NOTA[[#This Row],[FAKTUR]]))</f>
        <v>ARTO MORO</v>
      </c>
      <c r="AJ912" s="66">
        <f ca="1">IF(NOTA[[#This Row],[ID]]="","",COUNTIF(NOTA[ID_H],NOTA[[#This Row],[ID_H]]))</f>
        <v>11</v>
      </c>
      <c r="AK912" s="66">
        <f>IF(NOTA[[#This Row],[TGL.NOTA]]="",IF(NOTA[[#This Row],[SUPPLIER_H]]="","",AK911),MONTH(NOTA[[#This Row],[TGL.NOTA]]))</f>
        <v>5</v>
      </c>
      <c r="AL912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2" s="66" t="e">
        <f>IF(NOTA[[#This Row],[CONCAT4]]="","",_xlfn.IFNA(MATCH(NOTA[[#This Row],[CONCAT4]],[2]!RAW[CONCAT_H],0),FALSE))</f>
        <v>#REF!</v>
      </c>
      <c r="AQ912" s="66">
        <f>IF(NOTA[[#This Row],[CONCAT1]]="","",MATCH(NOTA[[#This Row],[CONCAT1]],[3]!db[NB NOTA_C],0)+1)</f>
        <v>958</v>
      </c>
    </row>
    <row r="913" spans="1:43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H913" s="54"/>
      <c r="L913" s="27" t="s">
        <v>1075</v>
      </c>
      <c r="M913" s="114">
        <v>3</v>
      </c>
      <c r="N913" s="66">
        <v>150</v>
      </c>
      <c r="O913" s="27" t="s">
        <v>253</v>
      </c>
      <c r="P913" s="64">
        <v>28300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4245000</v>
      </c>
      <c r="X913" s="52">
        <f>IF(NOTA[[#This Row],[JUMLAH]]="","",NOTA[[#This Row],[JUMLAH]]*NOTA[[#This Row],[DISC 1]])</f>
        <v>530625</v>
      </c>
      <c r="Y913" s="52">
        <f>IF(NOTA[[#This Row],[JUMLAH]]="","",(NOTA[[#This Row],[JUMLAH]]-NOTA[[#This Row],[DISC 1-]])*NOTA[[#This Row],[DISC 2]])</f>
        <v>185718.75</v>
      </c>
      <c r="Z913" s="52">
        <f>IF(NOTA[[#This Row],[JUMLAH]]="","",NOTA[[#This Row],[DISC 1-]]+NOTA[[#This Row],[DISC 2-]])</f>
        <v>716343.75</v>
      </c>
      <c r="AA913" s="52">
        <f>IF(NOTA[[#This Row],[JUMLAH]]="","",NOTA[[#This Row],[JUMLAH]]-NOTA[[#This Row],[DISC]])</f>
        <v>3528656.25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3" s="203">
        <f>IF(OR(NOTA[[#This Row],[QTY]]="",NOTA[[#This Row],[HARGA SATUAN]]="",),"",NOTA[[#This Row],[QTY]]*NOTA[[#This Row],[HARGA SATUAN]])</f>
        <v>4245000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 t="str">
        <f ca="1">IF(NOTA[[#This Row],[ID]]="","",COUNTIF(NOTA[ID_H],NOTA[[#This Row],[ID_H]]))</f>
        <v/>
      </c>
      <c r="AK913" s="66">
        <f ca="1"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66" t="str">
        <f>IF(NOTA[[#This Row],[CONCAT4]]="","",_xlfn.IFNA(MATCH(NOTA[[#This Row],[CONCAT4]],[2]!RAW[CONCAT_H],0),FALSE))</f>
        <v/>
      </c>
      <c r="AQ913" s="66">
        <f>IF(NOTA[[#This Row],[CONCAT1]]="","",MATCH(NOTA[[#This Row],[CONCAT1]],[3]!db[NB NOTA_C],0)+1)</f>
        <v>955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578</v>
      </c>
      <c r="M914" s="114">
        <v>3</v>
      </c>
      <c r="N914" s="66">
        <v>432</v>
      </c>
      <c r="O914" s="27" t="s">
        <v>244</v>
      </c>
      <c r="P914" s="64">
        <v>10600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4579200</v>
      </c>
      <c r="X914" s="52">
        <f>IF(NOTA[[#This Row],[JUMLAH]]="","",NOTA[[#This Row],[JUMLAH]]*NOTA[[#This Row],[DISC 1]])</f>
        <v>572400</v>
      </c>
      <c r="Y914" s="52">
        <f>IF(NOTA[[#This Row],[JUMLAH]]="","",(NOTA[[#This Row],[JUMLAH]]-NOTA[[#This Row],[DISC 1-]])*NOTA[[#This Row],[DISC 2]])</f>
        <v>200340</v>
      </c>
      <c r="Z914" s="52">
        <f>IF(NOTA[[#This Row],[JUMLAH]]="","",NOTA[[#This Row],[DISC 1-]]+NOTA[[#This Row],[DISC 2-]])</f>
        <v>772740</v>
      </c>
      <c r="AA914" s="52">
        <f>IF(NOTA[[#This Row],[JUMLAH]]="","",NOTA[[#This Row],[JUMLAH]]-NOTA[[#This Row],[DISC]])</f>
        <v>3806460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4" s="203">
        <f>IF(OR(NOTA[[#This Row],[QTY]]="",NOTA[[#This Row],[HARGA SATUAN]]="",),"",NOTA[[#This Row],[QTY]]*NOTA[[#This Row],[HARGA SATUAN]])</f>
        <v>4579200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685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590</v>
      </c>
      <c r="M915" s="114">
        <v>3</v>
      </c>
      <c r="N915" s="66">
        <v>216</v>
      </c>
      <c r="O915" s="27" t="s">
        <v>244</v>
      </c>
      <c r="P915" s="64">
        <v>21200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>
        <f>IF(NOTA[[#This Row],[CONCAT1]]="","",MATCH(NOTA[[#This Row],[CONCAT1]],[3]!db[NB NOTA_C],0)+1)</f>
        <v>687</v>
      </c>
    </row>
    <row r="916" spans="1:43" ht="20.10000000000000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1076</v>
      </c>
      <c r="M916" s="114">
        <v>3</v>
      </c>
      <c r="N916" s="66">
        <v>144</v>
      </c>
      <c r="O916" s="27" t="s">
        <v>244</v>
      </c>
      <c r="P916" s="64">
        <v>35000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5040000</v>
      </c>
      <c r="X916" s="52">
        <f>IF(NOTA[[#This Row],[JUMLAH]]="","",NOTA[[#This Row],[JUMLAH]]*NOTA[[#This Row],[DISC 1]])</f>
        <v>630000</v>
      </c>
      <c r="Y916" s="52">
        <f>IF(NOTA[[#This Row],[JUMLAH]]="","",(NOTA[[#This Row],[JUMLAH]]-NOTA[[#This Row],[DISC 1-]])*NOTA[[#This Row],[DISC 2]])</f>
        <v>220500</v>
      </c>
      <c r="Z916" s="52">
        <f>IF(NOTA[[#This Row],[JUMLAH]]="","",NOTA[[#This Row],[DISC 1-]]+NOTA[[#This Row],[DISC 2-]])</f>
        <v>850500</v>
      </c>
      <c r="AA916" s="52">
        <f>IF(NOTA[[#This Row],[JUMLAH]]="","",NOTA[[#This Row],[JUMLAH]]-NOTA[[#This Row],[DISC]])</f>
        <v>4189500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6" s="203">
        <f>IF(OR(NOTA[[#This Row],[QTY]]="",NOTA[[#This Row],[HARGA SATUAN]]="",),"",NOTA[[#This Row],[QTY]]*NOTA[[#This Row],[HARGA SATUAN]])</f>
        <v>5040000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Row],[CONCAT4]],[2]!RAW[CONCAT_H],0),FALSE))</f>
        <v/>
      </c>
      <c r="AQ916" s="66">
        <f>IF(NOTA[[#This Row],[CONCAT1]]="","",MATCH(NOTA[[#This Row],[CONCAT1]],[3]!db[NB NOTA_C],0)+1)</f>
        <v>689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1077</v>
      </c>
      <c r="M917" s="114">
        <v>3</v>
      </c>
      <c r="N917" s="66">
        <v>864</v>
      </c>
      <c r="O917" s="27" t="s">
        <v>244</v>
      </c>
      <c r="P917" s="64">
        <v>6700</v>
      </c>
      <c r="Q917" s="79"/>
      <c r="R917" s="42" t="s">
        <v>858</v>
      </c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5788800</v>
      </c>
      <c r="X917" s="52">
        <f>IF(NOTA[[#This Row],[JUMLAH]]="","",NOTA[[#This Row],[JUMLAH]]*NOTA[[#This Row],[DISC 1]])</f>
        <v>723600</v>
      </c>
      <c r="Y917" s="52">
        <f>IF(NOTA[[#This Row],[JUMLAH]]="","",(NOTA[[#This Row],[JUMLAH]]-NOTA[[#This Row],[DISC 1-]])*NOTA[[#This Row],[DISC 2]])</f>
        <v>253260</v>
      </c>
      <c r="Z917" s="52">
        <f>IF(NOTA[[#This Row],[JUMLAH]]="","",NOTA[[#This Row],[DISC 1-]]+NOTA[[#This Row],[DISC 2-]])</f>
        <v>976860</v>
      </c>
      <c r="AA917" s="52">
        <f>IF(NOTA[[#This Row],[JUMLAH]]="","",NOTA[[#This Row],[JUMLAH]]-NOTA[[#This Row],[DISC]])</f>
        <v>4811940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7" s="203">
        <f>IF(OR(NOTA[[#This Row],[QTY]]="",NOTA[[#This Row],[HARGA SATUAN]]="",),"",NOTA[[#This Row],[QTY]]*NOTA[[#This Row],[HARGA SATUAN]])</f>
        <v>5788800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692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1078</v>
      </c>
      <c r="M918" s="114">
        <v>3</v>
      </c>
      <c r="N918" s="66">
        <v>432</v>
      </c>
      <c r="O918" s="27" t="s">
        <v>244</v>
      </c>
      <c r="P918" s="64">
        <v>9600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4147200</v>
      </c>
      <c r="X918" s="52">
        <f>IF(NOTA[[#This Row],[JUMLAH]]="","",NOTA[[#This Row],[JUMLAH]]*NOTA[[#This Row],[DISC 1]])</f>
        <v>518400</v>
      </c>
      <c r="Y918" s="52">
        <f>IF(NOTA[[#This Row],[JUMLAH]]="","",(NOTA[[#This Row],[JUMLAH]]-NOTA[[#This Row],[DISC 1-]])*NOTA[[#This Row],[DISC 2]])</f>
        <v>181440</v>
      </c>
      <c r="Z918" s="52">
        <f>IF(NOTA[[#This Row],[JUMLAH]]="","",NOTA[[#This Row],[DISC 1-]]+NOTA[[#This Row],[DISC 2-]])</f>
        <v>699840</v>
      </c>
      <c r="AA918" s="52">
        <f>IF(NOTA[[#This Row],[JUMLAH]]="","",NOTA[[#This Row],[JUMLAH]]-NOTA[[#This Row],[DISC]])</f>
        <v>3447360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8" s="203">
        <f>IF(OR(NOTA[[#This Row],[QTY]]="",NOTA[[#This Row],[HARGA SATUAN]]="",),"",NOTA[[#This Row],[QTY]]*NOTA[[#This Row],[HARGA SATUAN]])</f>
        <v>4147200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679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1080</v>
      </c>
      <c r="M919" s="114">
        <v>3</v>
      </c>
      <c r="N919" s="66">
        <v>432</v>
      </c>
      <c r="O919" s="27" t="s">
        <v>244</v>
      </c>
      <c r="P919" s="64">
        <v>12200</v>
      </c>
      <c r="Q919" s="79"/>
      <c r="R919" s="42" t="s">
        <v>263</v>
      </c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5270400</v>
      </c>
      <c r="X919" s="52">
        <f>IF(NOTA[[#This Row],[JUMLAH]]="","",NOTA[[#This Row],[JUMLAH]]*NOTA[[#This Row],[DISC 1]])</f>
        <v>658800</v>
      </c>
      <c r="Y919" s="52">
        <f>IF(NOTA[[#This Row],[JUMLAH]]="","",(NOTA[[#This Row],[JUMLAH]]-NOTA[[#This Row],[DISC 1-]])*NOTA[[#This Row],[DISC 2]])</f>
        <v>230580</v>
      </c>
      <c r="Z919" s="52">
        <f>IF(NOTA[[#This Row],[JUMLAH]]="","",NOTA[[#This Row],[DISC 1-]]+NOTA[[#This Row],[DISC 2-]])</f>
        <v>889380</v>
      </c>
      <c r="AA919" s="52">
        <f>IF(NOTA[[#This Row],[JUMLAH]]="","",NOTA[[#This Row],[JUMLAH]]-NOTA[[#This Row],[DISC]])</f>
        <v>4381020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19" s="203">
        <f>IF(OR(NOTA[[#This Row],[QTY]]="",NOTA[[#This Row],[HARGA SATUAN]]="",),"",NOTA[[#This Row],[QTY]]*NOTA[[#This Row],[HARGA SATUAN]])</f>
        <v>5270400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690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1079</v>
      </c>
      <c r="M920" s="114">
        <v>1</v>
      </c>
      <c r="N920" s="66">
        <v>30</v>
      </c>
      <c r="O920" s="27" t="s">
        <v>176</v>
      </c>
      <c r="P920" s="64">
        <v>96000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2880000</v>
      </c>
      <c r="X920" s="52">
        <f>IF(NOTA[[#This Row],[JUMLAH]]="","",NOTA[[#This Row],[JUMLAH]]*NOTA[[#This Row],[DISC 1]])</f>
        <v>360000</v>
      </c>
      <c r="Y920" s="52">
        <f>IF(NOTA[[#This Row],[JUMLAH]]="","",(NOTA[[#This Row],[JUMLAH]]-NOTA[[#This Row],[DISC 1-]])*NOTA[[#This Row],[DISC 2]])</f>
        <v>126000</v>
      </c>
      <c r="Z920" s="52">
        <f>IF(NOTA[[#This Row],[JUMLAH]]="","",NOTA[[#This Row],[DISC 1-]]+NOTA[[#This Row],[DISC 2-]])</f>
        <v>486000</v>
      </c>
      <c r="AA920" s="52">
        <f>IF(NOTA[[#This Row],[JUMLAH]]="","",NOTA[[#This Row],[JUMLAH]]-NOTA[[#This Row],[DISC]])</f>
        <v>2394000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0" s="203">
        <f>IF(OR(NOTA[[#This Row],[QTY]]="",NOTA[[#This Row],[HARGA SATUAN]]="",),"",NOTA[[#This Row],[QTY]]*NOTA[[#This Row],[HARGA SATUAN]])</f>
        <v>2880000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2488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259</v>
      </c>
      <c r="M921" s="114">
        <v>1</v>
      </c>
      <c r="N921" s="66">
        <v>30</v>
      </c>
      <c r="O921" s="27" t="s">
        <v>176</v>
      </c>
      <c r="P921" s="64">
        <v>104400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3132000</v>
      </c>
      <c r="X921" s="52">
        <f>IF(NOTA[[#This Row],[JUMLAH]]="","",NOTA[[#This Row],[JUMLAH]]*NOTA[[#This Row],[DISC 1]])</f>
        <v>391500</v>
      </c>
      <c r="Y921" s="52">
        <f>IF(NOTA[[#This Row],[JUMLAH]]="","",(NOTA[[#This Row],[JUMLAH]]-NOTA[[#This Row],[DISC 1-]])*NOTA[[#This Row],[DISC 2]])</f>
        <v>137025</v>
      </c>
      <c r="Z921" s="52">
        <f>IF(NOTA[[#This Row],[JUMLAH]]="","",NOTA[[#This Row],[DISC 1-]]+NOTA[[#This Row],[DISC 2-]])</f>
        <v>528525</v>
      </c>
      <c r="AA921" s="52">
        <f>IF(NOTA[[#This Row],[JUMLAH]]="","",NOTA[[#This Row],[JUMLAH]]-NOTA[[#This Row],[DISC]])</f>
        <v>2603475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1" s="203">
        <f>IF(OR(NOTA[[#This Row],[QTY]]="",NOTA[[#This Row],[HARGA SATUAN]]="",),"",NOTA[[#This Row],[QTY]]*NOTA[[#This Row],[HARGA SATUAN]])</f>
        <v>3132000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2484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808</v>
      </c>
      <c r="M922" s="114">
        <v>3</v>
      </c>
      <c r="N922" s="66">
        <v>216</v>
      </c>
      <c r="O922" s="27" t="s">
        <v>123</v>
      </c>
      <c r="P922" s="64">
        <v>37200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8035200</v>
      </c>
      <c r="X922" s="52">
        <f>IF(NOTA[[#This Row],[JUMLAH]]="","",NOTA[[#This Row],[JUMLAH]]*NOTA[[#This Row],[DISC 1]])</f>
        <v>1004400</v>
      </c>
      <c r="Y922" s="52">
        <f>IF(NOTA[[#This Row],[JUMLAH]]="","",(NOTA[[#This Row],[JUMLAH]]-NOTA[[#This Row],[DISC 1-]])*NOTA[[#This Row],[DISC 2]])</f>
        <v>351540</v>
      </c>
      <c r="Z922" s="52">
        <f>IF(NOTA[[#This Row],[JUMLAH]]="","",NOTA[[#This Row],[DISC 1-]]+NOTA[[#This Row],[DISC 2-]])</f>
        <v>1355940</v>
      </c>
      <c r="AA922" s="52">
        <f>IF(NOTA[[#This Row],[JUMLAH]]="","",NOTA[[#This Row],[JUMLAH]]-NOTA[[#This Row],[DISC]])</f>
        <v>6679260</v>
      </c>
      <c r="AB922" s="52"/>
      <c r="AC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2" s="203">
        <f>IF(OR(NOTA[[#This Row],[QTY]]="",NOTA[[#This Row],[HARGA SATUAN]]="",),"",NOTA[[#This Row],[QTY]]*NOTA[[#This Row],[HARGA SATUAN]])</f>
        <v>8035200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Row],[SUPPLIER_H]]="","",AK920),MONTH(NOTA[[#This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2481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 t="str">
        <f ca="1">IF(NOTA[[#This Row],[NAMA BARANG]]="","",INDEX(NOTA[ID],MATCH(,INDIRECT(ADDRESS(ROW(NOTA[ID]),COLUMN(NOTA[ID]))&amp;":"&amp;ADDRESS(ROW(),COLUMN(NOTA[ID]))),-1)))</f>
        <v/>
      </c>
      <c r="E923" s="113"/>
      <c r="H923" s="54"/>
      <c r="N923" s="66"/>
      <c r="Q923" s="79"/>
      <c r="R923" s="42"/>
      <c r="S923" s="80"/>
      <c r="U923" s="52"/>
      <c r="V923" s="77"/>
      <c r="W923" s="52" t="str">
        <f>IF(NOTA[[#This Row],[HARGA/ CTN]]="",NOTA[[#This Row],[JUMLAH_H]],NOTA[[#This Row],[HARGA/ CTN]]*IF(NOTA[[#This Row],[C]]="",0,NOTA[[#This Row],[C]]))</f>
        <v/>
      </c>
      <c r="X923" s="52" t="str">
        <f>IF(NOTA[[#This Row],[JUMLAH]]="","",NOTA[[#This Row],[JUMLAH]]*NOTA[[#This Row],[DISC 1]])</f>
        <v/>
      </c>
      <c r="Y923" s="52" t="str">
        <f>IF(NOTA[[#This Row],[JUMLAH]]="","",(NOTA[[#This Row],[JUMLAH]]-NOTA[[#This Row],[DISC 1-]])*NOTA[[#This Row],[DISC 2]])</f>
        <v/>
      </c>
      <c r="Z923" s="52" t="str">
        <f>IF(NOTA[[#This Row],[JUMLAH]]="","",NOTA[[#This Row],[DISC 1-]]+NOTA[[#This Row],[DISC 2-]])</f>
        <v/>
      </c>
      <c r="AA923" s="52" t="str">
        <f>IF(NOTA[[#This Row],[JUMLAH]]="","",NOTA[[#This Row],[JUMLAH]]-NOTA[[#This Row],[DISC]])</f>
        <v/>
      </c>
      <c r="AB923" s="52"/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203" t="str">
        <f>IF(OR(NOTA[[#This Row],[QTY]]="",NOTA[[#This Row],[HARGA SATUAN]]="",),"",NOTA[[#This Row],[QTY]]*NOTA[[#This Row],[HARGA SATUAN]])</f>
        <v/>
      </c>
      <c r="AG923" s="53" t="str">
        <f ca="1">IF(NOTA[ID_H]="","",INDEX(NOTA[TANGGAL],MATCH(,INDIRECT(ADDRESS(ROW(NOTA[TANGGAL]),COLUMN(NOTA[TANGGAL]))&amp;":"&amp;ADDRESS(ROW(),COLUMN(NOTA[TANGGAL]))),-1)))</f>
        <v/>
      </c>
      <c r="AH923" s="64" t="str">
        <f ca="1">IF(NOTA[[#This Row],[NAMA BARANG]]="","",INDEX(NOTA[SUPPLIER],MATCH(,INDIRECT(ADDRESS(ROW(NOTA[ID]),COLUMN(NOTA[ID]))&amp;":"&amp;ADDRESS(ROW(),COLUMN(NOTA[ID]))),-1)))</f>
        <v/>
      </c>
      <c r="AI923" s="64" t="str">
        <f ca="1">IF(NOTA[[#This Row],[ID_H]]="","",IF(NOTA[[#This Row],[FAKTUR]]="",INDIRECT(ADDRESS(ROW()-1,COLUMN())),NOTA[[#This Row],[FAKTUR]]))</f>
        <v/>
      </c>
      <c r="AJ923" s="66" t="str">
        <f ca="1">IF(NOTA[[#This Row],[ID]]="","",COUNTIF(NOTA[ID_H],NOTA[[#This Row],[ID_H]]))</f>
        <v/>
      </c>
      <c r="AK923" s="66" t="str">
        <f ca="1">IF(NOTA[[#This Row],[TGL.NOTA]]="",IF(NOTA[[#This Row],[SUPPLIER_H]]="","",AK922),MONTH(NOTA[[#This Row],[TGL.NOTA]]))</f>
        <v/>
      </c>
      <c r="AL923" s="66" t="str">
        <f>LOWER(SUBSTITUTE(SUBSTITUTE(SUBSTITUTE(SUBSTITUTE(SUBSTITUTE(SUBSTITUTE(SUBSTITUTE(SUBSTITUTE(SUBSTITUTE(NOTA[NAMA BARANG]," ",),".",""),"-",""),"(",""),")",""),",",""),"/",""),"""",""),"+",""))</f>
        <v/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 t="str">
        <f>IF(NOTA[[#This Row],[CONCAT1]]="","",MATCH(NOTA[[#This Row],[CONCAT1]],[3]!db[NB NOTA_C],0)+1)</f>
        <v/>
      </c>
    </row>
    <row r="924" spans="1:43" ht="20.100000000000001" customHeight="1" x14ac:dyDescent="0.25">
      <c r="A924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4" s="66" t="e">
        <f ca="1">IF(NOTA[[#This Row],[ID_P]]="","",MATCH(NOTA[[#This Row],[ID_P]],[1]!B_MSK[N_ID],0))</f>
        <v>#REF!</v>
      </c>
      <c r="D924" s="66">
        <f ca="1">IF(NOTA[[#This Row],[NAMA BARANG]]="","",INDEX(NOTA[ID],MATCH(,INDIRECT(ADDRESS(ROW(NOTA[ID]),COLUMN(NOTA[ID]))&amp;":"&amp;ADDRESS(ROW(),COLUMN(NOTA[ID]))),-1)))</f>
        <v>157</v>
      </c>
      <c r="E924" s="113"/>
      <c r="F924" s="27" t="s">
        <v>25</v>
      </c>
      <c r="G924" s="27" t="s">
        <v>24</v>
      </c>
      <c r="H924" s="54" t="s">
        <v>1081</v>
      </c>
      <c r="J924" s="53">
        <v>45068</v>
      </c>
      <c r="L924" s="27" t="s">
        <v>1082</v>
      </c>
      <c r="M924" s="114">
        <v>6</v>
      </c>
      <c r="N924" s="66">
        <v>1728</v>
      </c>
      <c r="O924" s="27" t="s">
        <v>156</v>
      </c>
      <c r="P924" s="64">
        <v>4800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8294400</v>
      </c>
      <c r="X924" s="52">
        <f>IF(NOTA[[#This Row],[JUMLAH]]="","",NOTA[[#This Row],[JUMLAH]]*NOTA[[#This Row],[DISC 1]])</f>
        <v>1036800</v>
      </c>
      <c r="Y924" s="52">
        <f>IF(NOTA[[#This Row],[JUMLAH]]="","",(NOTA[[#This Row],[JUMLAH]]-NOTA[[#This Row],[DISC 1-]])*NOTA[[#This Row],[DISC 2]])</f>
        <v>362880</v>
      </c>
      <c r="Z924" s="52">
        <f>IF(NOTA[[#This Row],[JUMLAH]]="","",NOTA[[#This Row],[DISC 1-]]+NOTA[[#This Row],[DISC 2-]])</f>
        <v>1399680</v>
      </c>
      <c r="AA924" s="52">
        <f>IF(NOTA[[#This Row],[JUMLAH]]="","",NOTA[[#This Row],[JUMLAH]]-NOTA[[#This Row],[DISC]])</f>
        <v>6894720</v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4" s="203">
        <f>IF(OR(NOTA[[#This Row],[QTY]]="",NOTA[[#This Row],[HARGA SATUAN]]="",),"",NOTA[[#This Row],[QTY]]*NOTA[[#This Row],[HARGA SATUAN]])</f>
        <v>8294400</v>
      </c>
      <c r="AG924" s="53">
        <f ca="1">IF(NOTA[ID_H]="","",INDEX(NOTA[TANGGAL],MATCH(,INDIRECT(ADDRESS(ROW(NOTA[TANGGAL]),COLUMN(NOTA[TANGGAL]))&amp;":"&amp;ADDRESS(ROW(),COLUMN(NOTA[TANGGAL]))),-1)))</f>
        <v>45073</v>
      </c>
      <c r="AH924" s="64" t="str">
        <f ca="1">IF(NOTA[[#This Row],[NAMA BARANG]]="","",INDEX(NOTA[SUPPLIER],MATCH(,INDIRECT(ADDRESS(ROW(NOTA[ID]),COLUMN(NOTA[ID]))&amp;":"&amp;ADDRESS(ROW(),COLUMN(NOTA[ID]))),-1)))</f>
        <v>ATALI MAKMUR</v>
      </c>
      <c r="AI924" s="64" t="str">
        <f ca="1">IF(NOTA[[#This Row],[ID_H]]="","",IF(NOTA[[#This Row],[FAKTUR]]="",INDIRECT(ADDRESS(ROW()-1,COLUMN())),NOTA[[#This Row],[FAKTUR]]))</f>
        <v>ARTO MORO</v>
      </c>
      <c r="AJ924" s="66">
        <f ca="1">IF(NOTA[[#This Row],[ID]]="","",COUNTIF(NOTA[ID_H],NOTA[[#This Row],[ID_H]]))</f>
        <v>9</v>
      </c>
      <c r="AK924" s="66">
        <f>IF(NOTA[[#This Row],[TGL.NOTA]]="",IF(NOTA[[#This Row],[SUPPLIER_H]]="","",AK923),MONTH(NOTA[[#This Row],[TGL.NOTA]]))</f>
        <v>5</v>
      </c>
      <c r="AL924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4" s="66" t="e">
        <f>IF(NOTA[[#This Row],[CONCAT4]]="","",_xlfn.IFNA(MATCH(NOTA[[#This Row],[CONCAT4]],[2]!RAW[CONCAT_H],0),FALSE))</f>
        <v>#REF!</v>
      </c>
      <c r="AQ924" s="66">
        <f>IF(NOTA[[#This Row],[CONCAT1]]="","",MATCH(NOTA[[#This Row],[CONCAT1]],[3]!db[NB NOTA_C],0)+1)</f>
        <v>2461</v>
      </c>
    </row>
    <row r="925" spans="1:43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H925" s="54"/>
      <c r="L925" s="27" t="s">
        <v>1083</v>
      </c>
      <c r="M925" s="114">
        <v>2</v>
      </c>
      <c r="N925" s="66">
        <v>40</v>
      </c>
      <c r="O925" s="27" t="s">
        <v>156</v>
      </c>
      <c r="P925" s="64">
        <v>40500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1620000</v>
      </c>
      <c r="X925" s="52">
        <f>IF(NOTA[[#This Row],[JUMLAH]]="","",NOTA[[#This Row],[JUMLAH]]*NOTA[[#This Row],[DISC 1]])</f>
        <v>202500</v>
      </c>
      <c r="Y925" s="52">
        <f>IF(NOTA[[#This Row],[JUMLAH]]="","",(NOTA[[#This Row],[JUMLAH]]-NOTA[[#This Row],[DISC 1-]])*NOTA[[#This Row],[DISC 2]])</f>
        <v>70875</v>
      </c>
      <c r="Z925" s="52">
        <f>IF(NOTA[[#This Row],[JUMLAH]]="","",NOTA[[#This Row],[DISC 1-]]+NOTA[[#This Row],[DISC 2-]])</f>
        <v>273375</v>
      </c>
      <c r="AA925" s="52">
        <f>IF(NOTA[[#This Row],[JUMLAH]]="","",NOTA[[#This Row],[JUMLAH]]-NOTA[[#This Row],[DISC]])</f>
        <v>1346625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5" s="203">
        <f>IF(OR(NOTA[[#This Row],[QTY]]="",NOTA[[#This Row],[HARGA SATUAN]]="",),"",NOTA[[#This Row],[QTY]]*NOTA[[#This Row],[HARGA SATUAN]])</f>
        <v>1620000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 t="str">
        <f ca="1">IF(NOTA[[#This Row],[ID]]="","",COUNTIF(NOTA[ID_H],NOTA[[#This Row],[ID_H]]))</f>
        <v/>
      </c>
      <c r="AK925" s="66">
        <f ca="1"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66" t="str">
        <f>IF(NOTA[[#This Row],[CONCAT4]]="","",_xlfn.IFNA(MATCH(NOTA[[#This Row],[CONCAT4]],[2]!RAW[CONCAT_H],0),FALSE))</f>
        <v/>
      </c>
      <c r="AQ925" s="66">
        <f>IF(NOTA[[#This Row],[CONCAT1]]="","",MATCH(NOTA[[#This Row],[CONCAT1]],[3]!db[NB NOTA_C],0)+1)</f>
        <v>1863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609</v>
      </c>
      <c r="M926" s="114">
        <v>4</v>
      </c>
      <c r="N926" s="66">
        <v>200</v>
      </c>
      <c r="O926" s="27" t="s">
        <v>253</v>
      </c>
      <c r="P926" s="64">
        <v>28300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5660000</v>
      </c>
      <c r="X926" s="52">
        <f>IF(NOTA[[#This Row],[JUMLAH]]="","",NOTA[[#This Row],[JUMLAH]]*NOTA[[#This Row],[DISC 1]])</f>
        <v>707500</v>
      </c>
      <c r="Y926" s="52">
        <f>IF(NOTA[[#This Row],[JUMLAH]]="","",(NOTA[[#This Row],[JUMLAH]]-NOTA[[#This Row],[DISC 1-]])*NOTA[[#This Row],[DISC 2]])</f>
        <v>247625</v>
      </c>
      <c r="Z926" s="52">
        <f>IF(NOTA[[#This Row],[JUMLAH]]="","",NOTA[[#This Row],[DISC 1-]]+NOTA[[#This Row],[DISC 2-]])</f>
        <v>955125</v>
      </c>
      <c r="AA926" s="52">
        <f>IF(NOTA[[#This Row],[JUMLAH]]="","",NOTA[[#This Row],[JUMLAH]]-NOTA[[#This Row],[DISC]])</f>
        <v>4704875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6" s="203">
        <f>IF(OR(NOTA[[#This Row],[QTY]]="",NOTA[[#This Row],[HARGA SATUAN]]="",),"",NOTA[[#This Row],[QTY]]*NOTA[[#This Row],[HARGA SATUAN]])</f>
        <v>5660000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957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1075</v>
      </c>
      <c r="M927" s="114">
        <v>1</v>
      </c>
      <c r="N927" s="66">
        <v>50</v>
      </c>
      <c r="O927" s="27" t="s">
        <v>253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1415000</v>
      </c>
      <c r="X927" s="52">
        <f>IF(NOTA[[#This Row],[JUMLAH]]="","",NOTA[[#This Row],[JUMLAH]]*NOTA[[#This Row],[DISC 1]])</f>
        <v>176875</v>
      </c>
      <c r="Y927" s="52">
        <f>IF(NOTA[[#This Row],[JUMLAH]]="","",(NOTA[[#This Row],[JUMLAH]]-NOTA[[#This Row],[DISC 1-]])*NOTA[[#This Row],[DISC 2]])</f>
        <v>61906.25</v>
      </c>
      <c r="Z927" s="52">
        <f>IF(NOTA[[#This Row],[JUMLAH]]="","",NOTA[[#This Row],[DISC 1-]]+NOTA[[#This Row],[DISC 2-]])</f>
        <v>238781.25</v>
      </c>
      <c r="AA927" s="52">
        <f>IF(NOTA[[#This Row],[JUMLAH]]="","",NOTA[[#This Row],[JUMLAH]]-NOTA[[#This Row],[DISC]])</f>
        <v>1176218.75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1415000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>
        <f>IF(NOTA[[#This Row],[CONCAT1]]="","",MATCH(NOTA[[#This Row],[CONCAT1]],[3]!db[NB NOTA_C],0)+1)</f>
        <v>955</v>
      </c>
    </row>
    <row r="928" spans="1:43" ht="20.10000000000000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580</v>
      </c>
      <c r="M928" s="114">
        <v>4</v>
      </c>
      <c r="N928" s="66">
        <v>200</v>
      </c>
      <c r="O928" s="27" t="s">
        <v>253</v>
      </c>
      <c r="P928" s="64">
        <v>34100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6820000</v>
      </c>
      <c r="X928" s="52">
        <f>IF(NOTA[[#This Row],[JUMLAH]]="","",NOTA[[#This Row],[JUMLAH]]*NOTA[[#This Row],[DISC 1]])</f>
        <v>852500</v>
      </c>
      <c r="Y928" s="52">
        <f>IF(NOTA[[#This Row],[JUMLAH]]="","",(NOTA[[#This Row],[JUMLAH]]-NOTA[[#This Row],[DISC 1-]])*NOTA[[#This Row],[DISC 2]])</f>
        <v>298375</v>
      </c>
      <c r="Z928" s="52">
        <f>IF(NOTA[[#This Row],[JUMLAH]]="","",NOTA[[#This Row],[DISC 1-]]+NOTA[[#This Row],[DISC 2-]])</f>
        <v>1150875</v>
      </c>
      <c r="AA928" s="52">
        <f>IF(NOTA[[#This Row],[JUMLAH]]="","",NOTA[[#This Row],[JUMLAH]]-NOTA[[#This Row],[DISC]])</f>
        <v>5669125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8" s="203">
        <f>IF(OR(NOTA[[#This Row],[QTY]]="",NOTA[[#This Row],[HARGA SATUAN]]="",),"",NOTA[[#This Row],[QTY]]*NOTA[[#This Row],[HARGA SATUAN]])</f>
        <v>6820000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Row],[CONCAT4]],[2]!RAW[CONCAT_H],0),FALSE))</f>
        <v/>
      </c>
      <c r="AQ928" s="66">
        <f>IF(NOTA[[#This Row],[CONCAT1]]="","",MATCH(NOTA[[#This Row],[CONCAT1]],[3]!db[NB NOTA_C],0)+1)</f>
        <v>954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262</v>
      </c>
      <c r="M929" s="114">
        <v>1</v>
      </c>
      <c r="N929" s="66">
        <v>144</v>
      </c>
      <c r="O929" s="27" t="s">
        <v>244</v>
      </c>
      <c r="P929" s="64">
        <v>23900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3441600</v>
      </c>
      <c r="X929" s="52">
        <f>IF(NOTA[[#This Row],[JUMLAH]]="","",NOTA[[#This Row],[JUMLAH]]*NOTA[[#This Row],[DISC 1]])</f>
        <v>430200</v>
      </c>
      <c r="Y929" s="52">
        <f>IF(NOTA[[#This Row],[JUMLAH]]="","",(NOTA[[#This Row],[JUMLAH]]-NOTA[[#This Row],[DISC 1-]])*NOTA[[#This Row],[DISC 2]])</f>
        <v>150570</v>
      </c>
      <c r="Z929" s="52">
        <f>IF(NOTA[[#This Row],[JUMLAH]]="","",NOTA[[#This Row],[DISC 1-]]+NOTA[[#This Row],[DISC 2-]])</f>
        <v>580770</v>
      </c>
      <c r="AA929" s="52">
        <f>IF(NOTA[[#This Row],[JUMLAH]]="","",NOTA[[#This Row],[JUMLAH]]-NOTA[[#This Row],[DISC]])</f>
        <v>2860830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29" s="203">
        <f>IF(OR(NOTA[[#This Row],[QTY]]="",NOTA[[#This Row],[HARGA SATUAN]]="",),"",NOTA[[#This Row],[QTY]]*NOTA[[#This Row],[HARGA SATUAN]])</f>
        <v>3441600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765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613</v>
      </c>
      <c r="M930" s="114">
        <v>1</v>
      </c>
      <c r="N930" s="66">
        <v>144</v>
      </c>
      <c r="O930" s="27" t="s">
        <v>244</v>
      </c>
      <c r="P930" s="64">
        <v>18600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2678400</v>
      </c>
      <c r="X930" s="52">
        <f>IF(NOTA[[#This Row],[JUMLAH]]="","",NOTA[[#This Row],[JUMLAH]]*NOTA[[#This Row],[DISC 1]])</f>
        <v>334800</v>
      </c>
      <c r="Y930" s="52">
        <f>IF(NOTA[[#This Row],[JUMLAH]]="","",(NOTA[[#This Row],[JUMLAH]]-NOTA[[#This Row],[DISC 1-]])*NOTA[[#This Row],[DISC 2]])</f>
        <v>117180</v>
      </c>
      <c r="Z930" s="52">
        <f>IF(NOTA[[#This Row],[JUMLAH]]="","",NOTA[[#This Row],[DISC 1-]]+NOTA[[#This Row],[DISC 2-]])</f>
        <v>451980</v>
      </c>
      <c r="AA930" s="52">
        <f>IF(NOTA[[#This Row],[JUMLAH]]="","",NOTA[[#This Row],[JUMLAH]]-NOTA[[#This Row],[DISC]])</f>
        <v>2226420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0" s="203">
        <f>IF(OR(NOTA[[#This Row],[QTY]]="",NOTA[[#This Row],[HARGA SATUAN]]="",),"",NOTA[[#This Row],[QTY]]*NOTA[[#This Row],[HARGA SATUAN]])</f>
        <v>2678400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764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1084</v>
      </c>
      <c r="M931" s="114">
        <v>1</v>
      </c>
      <c r="N931" s="66">
        <v>48</v>
      </c>
      <c r="O931" s="27" t="s">
        <v>253</v>
      </c>
      <c r="P931" s="64">
        <v>31200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1497600</v>
      </c>
      <c r="X931" s="52">
        <f>IF(NOTA[[#This Row],[JUMLAH]]="","",NOTA[[#This Row],[JUMLAH]]*NOTA[[#This Row],[DISC 1]])</f>
        <v>187200</v>
      </c>
      <c r="Y931" s="52">
        <f>IF(NOTA[[#This Row],[JUMLAH]]="","",(NOTA[[#This Row],[JUMLAH]]-NOTA[[#This Row],[DISC 1-]])*NOTA[[#This Row],[DISC 2]])</f>
        <v>65520</v>
      </c>
      <c r="Z931" s="52">
        <f>IF(NOTA[[#This Row],[JUMLAH]]="","",NOTA[[#This Row],[DISC 1-]]+NOTA[[#This Row],[DISC 2-]])</f>
        <v>252720</v>
      </c>
      <c r="AA931" s="52">
        <f>IF(NOTA[[#This Row],[JUMLAH]]="","",NOTA[[#This Row],[JUMLAH]]-NOTA[[#This Row],[DISC]])</f>
        <v>1244880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1" s="203">
        <f>IF(OR(NOTA[[#This Row],[QTY]]="",NOTA[[#This Row],[HARGA SATUAN]]="",),"",NOTA[[#This Row],[QTY]]*NOTA[[#This Row],[HARGA SATUAN]])</f>
        <v>1497600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2690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259</v>
      </c>
      <c r="M932" s="114">
        <v>1</v>
      </c>
      <c r="N932" s="66">
        <v>30</v>
      </c>
      <c r="O932" s="27" t="s">
        <v>176</v>
      </c>
      <c r="P932" s="64">
        <v>104400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3132000</v>
      </c>
      <c r="X932" s="52">
        <f>IF(NOTA[[#This Row],[JUMLAH]]="","",NOTA[[#This Row],[JUMLAH]]*NOTA[[#This Row],[DISC 1]])</f>
        <v>391500</v>
      </c>
      <c r="Y932" s="52">
        <f>IF(NOTA[[#This Row],[JUMLAH]]="","",(NOTA[[#This Row],[JUMLAH]]-NOTA[[#This Row],[DISC 1-]])*NOTA[[#This Row],[DISC 2]])</f>
        <v>137025</v>
      </c>
      <c r="Z932" s="52">
        <f>IF(NOTA[[#This Row],[JUMLAH]]="","",NOTA[[#This Row],[DISC 1-]]+NOTA[[#This Row],[DISC 2-]])</f>
        <v>528525</v>
      </c>
      <c r="AA932" s="52">
        <f>IF(NOTA[[#This Row],[JUMLAH]]="","",NOTA[[#This Row],[JUMLAH]]-NOTA[[#This Row],[DISC]])</f>
        <v>2603475</v>
      </c>
      <c r="AB932" s="52"/>
      <c r="AC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2" s="203">
        <f>IF(OR(NOTA[[#This Row],[QTY]]="",NOTA[[#This Row],[HARGA SATUAN]]="",),"",NOTA[[#This Row],[QTY]]*NOTA[[#This Row],[HARGA SATUAN]])</f>
        <v>3132000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2484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 t="str">
        <f ca="1">IF(NOTA[[#This Row],[NAMA BARANG]]="","",INDEX(NOTA[ID],MATCH(,INDIRECT(ADDRESS(ROW(NOTA[ID]),COLUMN(NOTA[ID]))&amp;":"&amp;ADDRESS(ROW(),COLUMN(NOTA[ID]))),-1)))</f>
        <v/>
      </c>
      <c r="E933" s="113"/>
      <c r="H933" s="54"/>
      <c r="N933" s="66"/>
      <c r="Q933" s="79"/>
      <c r="R933" s="42"/>
      <c r="S933" s="80"/>
      <c r="U933" s="52"/>
      <c r="V933" s="77"/>
      <c r="W933" s="52" t="str">
        <f>IF(NOTA[[#This Row],[HARGA/ CTN]]="",NOTA[[#This Row],[JUMLAH_H]],NOTA[[#This Row],[HARGA/ CTN]]*IF(NOTA[[#This Row],[C]]="",0,NOTA[[#This Row],[C]]))</f>
        <v/>
      </c>
      <c r="X933" s="52" t="str">
        <f>IF(NOTA[[#This Row],[JUMLAH]]="","",NOTA[[#This Row],[JUMLAH]]*NOTA[[#This Row],[DISC 1]])</f>
        <v/>
      </c>
      <c r="Y933" s="52" t="str">
        <f>IF(NOTA[[#This Row],[JUMLAH]]="","",(NOTA[[#This Row],[JUMLAH]]-NOTA[[#This Row],[DISC 1-]])*NOTA[[#This Row],[DISC 2]])</f>
        <v/>
      </c>
      <c r="Z933" s="52" t="str">
        <f>IF(NOTA[[#This Row],[JUMLAH]]="","",NOTA[[#This Row],[DISC 1-]]+NOTA[[#This Row],[DISC 2-]])</f>
        <v/>
      </c>
      <c r="AA933" s="52" t="str">
        <f>IF(NOTA[[#This Row],[JUMLAH]]="","",NOTA[[#This Row],[JUMLAH]]-NOTA[[#This Row],[DISC]])</f>
        <v/>
      </c>
      <c r="AB933" s="52"/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203" t="str">
        <f>IF(OR(NOTA[[#This Row],[QTY]]="",NOTA[[#This Row],[HARGA SATUAN]]="",),"",NOTA[[#This Row],[QTY]]*NOTA[[#This Row],[HARGA SATUAN]])</f>
        <v/>
      </c>
      <c r="AG933" s="53" t="str">
        <f ca="1">IF(NOTA[ID_H]="","",INDEX(NOTA[TANGGAL],MATCH(,INDIRECT(ADDRESS(ROW(NOTA[TANGGAL]),COLUMN(NOTA[TANGGAL]))&amp;":"&amp;ADDRESS(ROW(),COLUMN(NOTA[TANGGAL]))),-1)))</f>
        <v/>
      </c>
      <c r="AH933" s="64" t="str">
        <f ca="1">IF(NOTA[[#This Row],[NAMA BARANG]]="","",INDEX(NOTA[SUPPLIER],MATCH(,INDIRECT(ADDRESS(ROW(NOTA[ID]),COLUMN(NOTA[ID]))&amp;":"&amp;ADDRESS(ROW(),COLUMN(NOTA[ID]))),-1)))</f>
        <v/>
      </c>
      <c r="AI933" s="64" t="str">
        <f ca="1">IF(NOTA[[#This Row],[ID_H]]="","",IF(NOTA[[#This Row],[FAKTUR]]="",INDIRECT(ADDRESS(ROW()-1,COLUMN())),NOTA[[#This Row],[FAKTUR]]))</f>
        <v/>
      </c>
      <c r="AJ933" s="66" t="str">
        <f ca="1">IF(NOTA[[#This Row],[ID]]="","",COUNTIF(NOTA[ID_H],NOTA[[#This Row],[ID_H]]))</f>
        <v/>
      </c>
      <c r="AK933" s="66" t="str">
        <f ca="1">IF(NOTA[[#This Row],[TGL.NOTA]]="",IF(NOTA[[#This Row],[SUPPLIER_H]]="","",AK932),MONTH(NOTA[[#This Row],[TGL.NOTA]]))</f>
        <v/>
      </c>
      <c r="AL933" s="66" t="str">
        <f>LOWER(SUBSTITUTE(SUBSTITUTE(SUBSTITUTE(SUBSTITUTE(SUBSTITUTE(SUBSTITUTE(SUBSTITUTE(SUBSTITUTE(SUBSTITUTE(NOTA[NAMA BARANG]," ",),".",""),"-",""),"(",""),")",""),",",""),"/",""),"""",""),"+",""))</f>
        <v/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 t="str">
        <f>IF(NOTA[[#This Row],[CONCAT1]]="","",MATCH(NOTA[[#This Row],[CONCAT1]],[3]!db[NB NOTA_C],0)+1)</f>
        <v/>
      </c>
    </row>
    <row r="934" spans="1:43" ht="20.100000000000001" customHeight="1" x14ac:dyDescent="0.25">
      <c r="A934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4" s="66" t="e">
        <f ca="1">IF(NOTA[[#This Row],[ID_P]]="","",MATCH(NOTA[[#This Row],[ID_P]],[1]!B_MSK[N_ID],0))</f>
        <v>#REF!</v>
      </c>
      <c r="D934" s="66">
        <f ca="1">IF(NOTA[[#This Row],[NAMA BARANG]]="","",INDEX(NOTA[ID],MATCH(,INDIRECT(ADDRESS(ROW(NOTA[ID]),COLUMN(NOTA[ID]))&amp;":"&amp;ADDRESS(ROW(),COLUMN(NOTA[ID]))),-1)))</f>
        <v>158</v>
      </c>
      <c r="E934" s="113"/>
      <c r="F934" s="27" t="s">
        <v>25</v>
      </c>
      <c r="G934" s="27" t="s">
        <v>24</v>
      </c>
      <c r="H934" s="54" t="s">
        <v>1085</v>
      </c>
      <c r="J934" s="53">
        <v>45068</v>
      </c>
      <c r="L934" s="27" t="s">
        <v>589</v>
      </c>
      <c r="M934" s="114">
        <v>2</v>
      </c>
      <c r="N934" s="66">
        <v>72</v>
      </c>
      <c r="O934" s="27" t="s">
        <v>142</v>
      </c>
      <c r="P934" s="64">
        <v>41400</v>
      </c>
      <c r="Q934" s="79"/>
      <c r="R934" s="42" t="s">
        <v>577</v>
      </c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2980800</v>
      </c>
      <c r="X934" s="52">
        <f>IF(NOTA[[#This Row],[JUMLAH]]="","",NOTA[[#This Row],[JUMLAH]]*NOTA[[#This Row],[DISC 1]])</f>
        <v>372600</v>
      </c>
      <c r="Y934" s="52">
        <f>IF(NOTA[[#This Row],[JUMLAH]]="","",(NOTA[[#This Row],[JUMLAH]]-NOTA[[#This Row],[DISC 1-]])*NOTA[[#This Row],[DISC 2]])</f>
        <v>130410</v>
      </c>
      <c r="Z934" s="52">
        <f>IF(NOTA[[#This Row],[JUMLAH]]="","",NOTA[[#This Row],[DISC 1-]]+NOTA[[#This Row],[DISC 2-]])</f>
        <v>503010</v>
      </c>
      <c r="AA934" s="52">
        <f>IF(NOTA[[#This Row],[JUMLAH]]="","",NOTA[[#This Row],[JUMLAH]]-NOTA[[#This Row],[DISC]])</f>
        <v>2477790</v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4" s="203">
        <f>IF(OR(NOTA[[#This Row],[QTY]]="",NOTA[[#This Row],[HARGA SATUAN]]="",),"",NOTA[[#This Row],[QTY]]*NOTA[[#This Row],[HARGA SATUAN]])</f>
        <v>2980800</v>
      </c>
      <c r="AG934" s="53">
        <f ca="1">IF(NOTA[ID_H]="","",INDEX(NOTA[TANGGAL],MATCH(,INDIRECT(ADDRESS(ROW(NOTA[TANGGAL]),COLUMN(NOTA[TANGGAL]))&amp;":"&amp;ADDRESS(ROW(),COLUMN(NOTA[TANGGAL]))),-1)))</f>
        <v>45073</v>
      </c>
      <c r="AH934" s="64" t="str">
        <f ca="1">IF(NOTA[[#This Row],[NAMA BARANG]]="","",INDEX(NOTA[SUPPLIER],MATCH(,INDIRECT(ADDRESS(ROW(NOTA[ID]),COLUMN(NOTA[ID]))&amp;":"&amp;ADDRESS(ROW(),COLUMN(NOTA[ID]))),-1)))</f>
        <v>ATALI MAKMUR</v>
      </c>
      <c r="AI934" s="64" t="str">
        <f ca="1">IF(NOTA[[#This Row],[ID_H]]="","",IF(NOTA[[#This Row],[FAKTUR]]="",INDIRECT(ADDRESS(ROW()-1,COLUMN())),NOTA[[#This Row],[FAKTUR]]))</f>
        <v>ARTO MORO</v>
      </c>
      <c r="AJ934" s="66">
        <f ca="1">IF(NOTA[[#This Row],[ID]]="","",COUNTIF(NOTA[ID_H],NOTA[[#This Row],[ID_H]]))</f>
        <v>11</v>
      </c>
      <c r="AK934" s="66">
        <f>IF(NOTA[[#This Row],[TGL.NOTA]]="",IF(NOTA[[#This Row],[SUPPLIER_H]]="","",AK933),MONTH(NOTA[[#This Row],[TGL.NOTA]]))</f>
        <v>5</v>
      </c>
      <c r="AL934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4" s="66" t="e">
        <f>IF(NOTA[[#This Row],[CONCAT4]]="","",_xlfn.IFNA(MATCH(NOTA[[#This Row],[CONCAT4]],[2]!RAW[CONCAT_H],0),FALSE))</f>
        <v>#REF!</v>
      </c>
      <c r="AQ934" s="66">
        <f>IF(NOTA[[#This Row],[CONCAT1]]="","",MATCH(NOTA[[#This Row],[CONCAT1]],[3]!db[NB NOTA_C],0)+1)</f>
        <v>710</v>
      </c>
    </row>
    <row r="935" spans="1:43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H935" s="54"/>
      <c r="L935" s="27" t="s">
        <v>1086</v>
      </c>
      <c r="M935" s="114">
        <v>2</v>
      </c>
      <c r="N935" s="66">
        <v>72</v>
      </c>
      <c r="O935" s="27" t="s">
        <v>142</v>
      </c>
      <c r="P935" s="64">
        <v>41400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 t="str">
        <f ca="1">IF(NOTA[[#This Row],[ID]]="","",COUNTIF(NOTA[ID_H],NOTA[[#This Row],[ID_H]]))</f>
        <v/>
      </c>
      <c r="AK935" s="66">
        <f ca="1"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66" t="str">
        <f>IF(NOTA[[#This Row],[CONCAT4]]="","",_xlfn.IFNA(MATCH(NOTA[[#This Row],[CONCAT4]],[2]!RAW[CONCAT_H],0),FALSE))</f>
        <v/>
      </c>
      <c r="AQ935" s="66">
        <f>IF(NOTA[[#This Row],[CONCAT1]]="","",MATCH(NOTA[[#This Row],[CONCAT1]],[3]!db[NB NOTA_C],0)+1)</f>
        <v>709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1087</v>
      </c>
      <c r="M936" s="114">
        <v>2</v>
      </c>
      <c r="N936" s="66">
        <v>72</v>
      </c>
      <c r="O936" s="27" t="s">
        <v>142</v>
      </c>
      <c r="P936" s="64">
        <v>43200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3110400</v>
      </c>
      <c r="X936" s="52">
        <f>IF(NOTA[[#This Row],[JUMLAH]]="","",NOTA[[#This Row],[JUMLAH]]*NOTA[[#This Row],[DISC 1]])</f>
        <v>388800</v>
      </c>
      <c r="Y936" s="52">
        <f>IF(NOTA[[#This Row],[JUMLAH]]="","",(NOTA[[#This Row],[JUMLAH]]-NOTA[[#This Row],[DISC 1-]])*NOTA[[#This Row],[DISC 2]])</f>
        <v>136080</v>
      </c>
      <c r="Z936" s="52">
        <f>IF(NOTA[[#This Row],[JUMLAH]]="","",NOTA[[#This Row],[DISC 1-]]+NOTA[[#This Row],[DISC 2-]])</f>
        <v>524880</v>
      </c>
      <c r="AA936" s="52">
        <f>IF(NOTA[[#This Row],[JUMLAH]]="","",NOTA[[#This Row],[JUMLAH]]-NOTA[[#This Row],[DISC]])</f>
        <v>2585520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6" s="203">
        <f>IF(OR(NOTA[[#This Row],[QTY]]="",NOTA[[#This Row],[HARGA SATUAN]]="",),"",NOTA[[#This Row],[QTY]]*NOTA[[#This Row],[HARGA SATUAN]])</f>
        <v>3110400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711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1088</v>
      </c>
      <c r="M937" s="114">
        <v>2</v>
      </c>
      <c r="N937" s="66">
        <v>48</v>
      </c>
      <c r="O937" s="27" t="s">
        <v>253</v>
      </c>
      <c r="P937" s="64">
        <v>70800</v>
      </c>
      <c r="Q937" s="79"/>
      <c r="R937" s="42" t="s">
        <v>1089</v>
      </c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3398400</v>
      </c>
      <c r="X937" s="52">
        <f>IF(NOTA[[#This Row],[JUMLAH]]="","",NOTA[[#This Row],[JUMLAH]]*NOTA[[#This Row],[DISC 1]])</f>
        <v>424800</v>
      </c>
      <c r="Y937" s="52">
        <f>IF(NOTA[[#This Row],[JUMLAH]]="","",(NOTA[[#This Row],[JUMLAH]]-NOTA[[#This Row],[DISC 1-]])*NOTA[[#This Row],[DISC 2]])</f>
        <v>148680</v>
      </c>
      <c r="Z937" s="52">
        <f>IF(NOTA[[#This Row],[JUMLAH]]="","",NOTA[[#This Row],[DISC 1-]]+NOTA[[#This Row],[DISC 2-]])</f>
        <v>573480</v>
      </c>
      <c r="AA937" s="52">
        <f>IF(NOTA[[#This Row],[JUMLAH]]="","",NOTA[[#This Row],[JUMLAH]]-NOTA[[#This Row],[DISC]])</f>
        <v>2824920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7" s="203">
        <f>IF(OR(NOTA[[#This Row],[QTY]]="",NOTA[[#This Row],[HARGA SATUAN]]="",),"",NOTA[[#This Row],[QTY]]*NOTA[[#This Row],[HARGA SATUAN]])</f>
        <v>3398400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>
        <f>IF(NOTA[[#This Row],[CONCAT1]]="","",MATCH(NOTA[[#This Row],[CONCAT1]],[3]!db[NB NOTA_C],0)+1)</f>
        <v>712</v>
      </c>
    </row>
    <row r="938" spans="1:43" ht="20.10000000000000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1090</v>
      </c>
      <c r="M938" s="114">
        <v>2</v>
      </c>
      <c r="N938" s="66">
        <v>48</v>
      </c>
      <c r="O938" s="27" t="s">
        <v>253</v>
      </c>
      <c r="P938" s="64">
        <v>70800</v>
      </c>
      <c r="Q938" s="79"/>
      <c r="R938" s="42" t="s">
        <v>1089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Row],[CONCAT4]],[2]!RAW[CONCAT_H],0),FALSE))</f>
        <v/>
      </c>
      <c r="AQ938" s="66">
        <f>IF(NOTA[[#This Row],[CONCAT1]]="","",MATCH(NOTA[[#This Row],[CONCAT1]],[3]!db[NB NOTA_C],0)+1)</f>
        <v>713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1091</v>
      </c>
      <c r="M939" s="114">
        <v>1</v>
      </c>
      <c r="N939" s="66">
        <v>144</v>
      </c>
      <c r="O939" s="27" t="s">
        <v>142</v>
      </c>
      <c r="P939" s="64">
        <v>21600</v>
      </c>
      <c r="Q939" s="79"/>
      <c r="R939" s="42" t="s">
        <v>283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3110400</v>
      </c>
      <c r="X939" s="52">
        <f>IF(NOTA[[#This Row],[JUMLAH]]="","",NOTA[[#This Row],[JUMLAH]]*NOTA[[#This Row],[DISC 1]])</f>
        <v>388800</v>
      </c>
      <c r="Y939" s="52">
        <f>IF(NOTA[[#This Row],[JUMLAH]]="","",(NOTA[[#This Row],[JUMLAH]]-NOTA[[#This Row],[DISC 1-]])*NOTA[[#This Row],[DISC 2]])</f>
        <v>136080</v>
      </c>
      <c r="Z939" s="52">
        <f>IF(NOTA[[#This Row],[JUMLAH]]="","",NOTA[[#This Row],[DISC 1-]]+NOTA[[#This Row],[DISC 2-]])</f>
        <v>524880</v>
      </c>
      <c r="AA939" s="52">
        <f>IF(NOTA[[#This Row],[JUMLAH]]="","",NOTA[[#This Row],[JUMLAH]]-NOTA[[#This Row],[DISC]])</f>
        <v>2585520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39" s="203">
        <f>IF(OR(NOTA[[#This Row],[QTY]]="",NOTA[[#This Row],[HARGA SATUAN]]="",),"",NOTA[[#This Row],[QTY]]*NOTA[[#This Row],[HARGA SATUAN]])</f>
        <v>3110400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1049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1092</v>
      </c>
      <c r="M940" s="114">
        <v>1</v>
      </c>
      <c r="N940" s="66">
        <v>144</v>
      </c>
      <c r="O940" s="27" t="s">
        <v>142</v>
      </c>
      <c r="P940" s="64">
        <v>14100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2030400</v>
      </c>
      <c r="X940" s="52">
        <f>IF(NOTA[[#This Row],[JUMLAH]]="","",NOTA[[#This Row],[JUMLAH]]*NOTA[[#This Row],[DISC 1]])</f>
        <v>253800</v>
      </c>
      <c r="Y940" s="52">
        <f>IF(NOTA[[#This Row],[JUMLAH]]="","",(NOTA[[#This Row],[JUMLAH]]-NOTA[[#This Row],[DISC 1-]])*NOTA[[#This Row],[DISC 2]])</f>
        <v>88830</v>
      </c>
      <c r="Z940" s="52">
        <f>IF(NOTA[[#This Row],[JUMLAH]]="","",NOTA[[#This Row],[DISC 1-]]+NOTA[[#This Row],[DISC 2-]])</f>
        <v>342630</v>
      </c>
      <c r="AA940" s="52">
        <f>IF(NOTA[[#This Row],[JUMLAH]]="","",NOTA[[#This Row],[JUMLAH]]-NOTA[[#This Row],[DISC]])</f>
        <v>1687770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0" s="203">
        <f>IF(OR(NOTA[[#This Row],[QTY]]="",NOTA[[#This Row],[HARGA SATUAN]]="",),"",NOTA[[#This Row],[QTY]]*NOTA[[#This Row],[HARGA SATUAN]])</f>
        <v>2030400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1059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1093</v>
      </c>
      <c r="M941" s="114">
        <v>1</v>
      </c>
      <c r="N941" s="66">
        <v>144</v>
      </c>
      <c r="O941" s="27" t="s">
        <v>142</v>
      </c>
      <c r="P941" s="64">
        <v>34200</v>
      </c>
      <c r="Q941" s="79"/>
      <c r="R941" s="42" t="s">
        <v>283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4924800</v>
      </c>
      <c r="X941" s="52">
        <f>IF(NOTA[[#This Row],[JUMLAH]]="","",NOTA[[#This Row],[JUMLAH]]*NOTA[[#This Row],[DISC 1]])</f>
        <v>615600</v>
      </c>
      <c r="Y941" s="52">
        <f>IF(NOTA[[#This Row],[JUMLAH]]="","",(NOTA[[#This Row],[JUMLAH]]-NOTA[[#This Row],[DISC 1-]])*NOTA[[#This Row],[DISC 2]])</f>
        <v>215460</v>
      </c>
      <c r="Z941" s="52">
        <f>IF(NOTA[[#This Row],[JUMLAH]]="","",NOTA[[#This Row],[DISC 1-]]+NOTA[[#This Row],[DISC 2-]])</f>
        <v>831060</v>
      </c>
      <c r="AA941" s="52">
        <f>IF(NOTA[[#This Row],[JUMLAH]]="","",NOTA[[#This Row],[JUMLAH]]-NOTA[[#This Row],[DISC]])</f>
        <v>4093740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1" s="203">
        <f>IF(OR(NOTA[[#This Row],[QTY]]="",NOTA[[#This Row],[HARGA SATUAN]]="",),"",NOTA[[#This Row],[QTY]]*NOTA[[#This Row],[HARGA SATUAN]])</f>
        <v>4924800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1048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586</v>
      </c>
      <c r="M942" s="114">
        <v>1</v>
      </c>
      <c r="N942" s="66">
        <v>144</v>
      </c>
      <c r="O942" s="27" t="s">
        <v>142</v>
      </c>
      <c r="P942" s="64">
        <v>27600</v>
      </c>
      <c r="Q942" s="79"/>
      <c r="R942" s="42"/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3974400</v>
      </c>
      <c r="X942" s="52">
        <f>IF(NOTA[[#This Row],[JUMLAH]]="","",NOTA[[#This Row],[JUMLAH]]*NOTA[[#This Row],[DISC 1]])</f>
        <v>496800</v>
      </c>
      <c r="Y942" s="52">
        <f>IF(NOTA[[#This Row],[JUMLAH]]="","",(NOTA[[#This Row],[JUMLAH]]-NOTA[[#This Row],[DISC 1-]])*NOTA[[#This Row],[DISC 2]])</f>
        <v>173880</v>
      </c>
      <c r="Z942" s="52">
        <f>IF(NOTA[[#This Row],[JUMLAH]]="","",NOTA[[#This Row],[DISC 1-]]+NOTA[[#This Row],[DISC 2-]])</f>
        <v>670680</v>
      </c>
      <c r="AA942" s="52">
        <f>IF(NOTA[[#This Row],[JUMLAH]]="","",NOTA[[#This Row],[JUMLAH]]-NOTA[[#This Row],[DISC]])</f>
        <v>3303720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2" s="203">
        <f>IF(OR(NOTA[[#This Row],[QTY]]="",NOTA[[#This Row],[HARGA SATUAN]]="",),"",NOTA[[#This Row],[QTY]]*NOTA[[#This Row],[HARGA SATUAN]])</f>
        <v>3974400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1055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1151</v>
      </c>
      <c r="M943" s="114">
        <v>1</v>
      </c>
      <c r="N943" s="66">
        <v>144</v>
      </c>
      <c r="O943" s="27" t="s">
        <v>142</v>
      </c>
      <c r="P943" s="64">
        <v>22200</v>
      </c>
      <c r="Q943" s="79"/>
      <c r="R943" s="42" t="s">
        <v>283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3196800</v>
      </c>
      <c r="X943" s="52">
        <f>IF(NOTA[[#This Row],[JUMLAH]]="","",NOTA[[#This Row],[JUMLAH]]*NOTA[[#This Row],[DISC 1]])</f>
        <v>399600</v>
      </c>
      <c r="Y943" s="52">
        <f>IF(NOTA[[#This Row],[JUMLAH]]="","",(NOTA[[#This Row],[JUMLAH]]-NOTA[[#This Row],[DISC 1-]])*NOTA[[#This Row],[DISC 2]])</f>
        <v>139860</v>
      </c>
      <c r="Z943" s="52">
        <f>IF(NOTA[[#This Row],[JUMLAH]]="","",NOTA[[#This Row],[DISC 1-]]+NOTA[[#This Row],[DISC 2-]])</f>
        <v>539460</v>
      </c>
      <c r="AA943" s="52">
        <f>IF(NOTA[[#This Row],[JUMLAH]]="","",NOTA[[#This Row],[JUMLAH]]-NOTA[[#This Row],[DISC]])</f>
        <v>2657340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3" s="203">
        <f>IF(OR(NOTA[[#This Row],[QTY]]="",NOTA[[#This Row],[HARGA SATUAN]]="",),"",NOTA[[#This Row],[QTY]]*NOTA[[#This Row],[HARGA SATUAN]])</f>
        <v>3196800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1058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1150</v>
      </c>
      <c r="M944" s="114">
        <v>1</v>
      </c>
      <c r="N944" s="66">
        <v>192</v>
      </c>
      <c r="O944" s="27" t="s">
        <v>244</v>
      </c>
      <c r="P944" s="64">
        <v>16800</v>
      </c>
      <c r="Q944" s="79"/>
      <c r="R944" s="42" t="s">
        <v>1094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3225600</v>
      </c>
      <c r="X944" s="52">
        <f>IF(NOTA[[#This Row],[JUMLAH]]="","",NOTA[[#This Row],[JUMLAH]]*NOTA[[#This Row],[DISC 1]])</f>
        <v>403200</v>
      </c>
      <c r="Y944" s="52">
        <f>IF(NOTA[[#This Row],[JUMLAH]]="","",(NOTA[[#This Row],[JUMLAH]]-NOTA[[#This Row],[DISC 1-]])*NOTA[[#This Row],[DISC 2]])</f>
        <v>141120</v>
      </c>
      <c r="Z944" s="52">
        <f>IF(NOTA[[#This Row],[JUMLAH]]="","",NOTA[[#This Row],[DISC 1-]]+NOTA[[#This Row],[DISC 2-]])</f>
        <v>544320</v>
      </c>
      <c r="AA944" s="52">
        <f>IF(NOTA[[#This Row],[JUMLAH]]="","",NOTA[[#This Row],[JUMLAH]]-NOTA[[#This Row],[DISC]])</f>
        <v>2681280</v>
      </c>
      <c r="AB944" s="52"/>
      <c r="AC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4" s="203">
        <f>IF(OR(NOTA[[#This Row],[QTY]]="",NOTA[[#This Row],[HARGA SATUAN]]="",),"",NOTA[[#This Row],[QTY]]*NOTA[[#This Row],[HARGA SATUAN]])</f>
        <v>3225600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1063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 t="str">
        <f ca="1">IF(NOTA[[#This Row],[NAMA BARANG]]="","",INDEX(NOTA[ID],MATCH(,INDIRECT(ADDRESS(ROW(NOTA[ID]),COLUMN(NOTA[ID]))&amp;":"&amp;ADDRESS(ROW(),COLUMN(NOTA[ID]))),-1)))</f>
        <v/>
      </c>
      <c r="E945" s="113"/>
      <c r="H945" s="54"/>
      <c r="N945" s="66"/>
      <c r="Q945" s="79"/>
      <c r="R945" s="42"/>
      <c r="S945" s="80"/>
      <c r="U945" s="52"/>
      <c r="V945" s="77"/>
      <c r="W945" s="52" t="str">
        <f>IF(NOTA[[#This Row],[HARGA/ CTN]]="",NOTA[[#This Row],[JUMLAH_H]],NOTA[[#This Row],[HARGA/ CTN]]*IF(NOTA[[#This Row],[C]]="",0,NOTA[[#This Row],[C]]))</f>
        <v/>
      </c>
      <c r="X945" s="52" t="str">
        <f>IF(NOTA[[#This Row],[JUMLAH]]="","",NOTA[[#This Row],[JUMLAH]]*NOTA[[#This Row],[DISC 1]])</f>
        <v/>
      </c>
      <c r="Y945" s="52" t="str">
        <f>IF(NOTA[[#This Row],[JUMLAH]]="","",(NOTA[[#This Row],[JUMLAH]]-NOTA[[#This Row],[DISC 1-]])*NOTA[[#This Row],[DISC 2]])</f>
        <v/>
      </c>
      <c r="Z945" s="52" t="str">
        <f>IF(NOTA[[#This Row],[JUMLAH]]="","",NOTA[[#This Row],[DISC 1-]]+NOTA[[#This Row],[DISC 2-]])</f>
        <v/>
      </c>
      <c r="AA945" s="52" t="str">
        <f>IF(NOTA[[#This Row],[JUMLAH]]="","",NOTA[[#This Row],[JUMLAH]]-NOTA[[#This Row],[DISC]])</f>
        <v/>
      </c>
      <c r="AB945" s="52"/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203" t="str">
        <f>IF(OR(NOTA[[#This Row],[QTY]]="",NOTA[[#This Row],[HARGA SATUAN]]="",),"",NOTA[[#This Row],[QTY]]*NOTA[[#This Row],[HARGA SATUAN]])</f>
        <v/>
      </c>
      <c r="AG945" s="53" t="str">
        <f ca="1">IF(NOTA[ID_H]="","",INDEX(NOTA[TANGGAL],MATCH(,INDIRECT(ADDRESS(ROW(NOTA[TANGGAL]),COLUMN(NOTA[TANGGAL]))&amp;":"&amp;ADDRESS(ROW(),COLUMN(NOTA[TANGGAL]))),-1)))</f>
        <v/>
      </c>
      <c r="AH945" s="64" t="str">
        <f ca="1">IF(NOTA[[#This Row],[NAMA BARANG]]="","",INDEX(NOTA[SUPPLIER],MATCH(,INDIRECT(ADDRESS(ROW(NOTA[ID]),COLUMN(NOTA[ID]))&amp;":"&amp;ADDRESS(ROW(),COLUMN(NOTA[ID]))),-1)))</f>
        <v/>
      </c>
      <c r="AI945" s="64" t="str">
        <f ca="1">IF(NOTA[[#This Row],[ID_H]]="","",IF(NOTA[[#This Row],[FAKTUR]]="",INDIRECT(ADDRESS(ROW()-1,COLUMN())),NOTA[[#This Row],[FAKTUR]]))</f>
        <v/>
      </c>
      <c r="AJ945" s="66" t="str">
        <f ca="1">IF(NOTA[[#This Row],[ID]]="","",COUNTIF(NOTA[ID_H],NOTA[[#This Row],[ID_H]]))</f>
        <v/>
      </c>
      <c r="AK945" s="66" t="str">
        <f ca="1">IF(NOTA[[#This Row],[TGL.NOTA]]="",IF(NOTA[[#This Row],[SUPPLIER_H]]="","",AK944),MONTH(NOTA[[#This Row],[TGL.NOTA]]))</f>
        <v/>
      </c>
      <c r="AL945" s="66" t="str">
        <f>LOWER(SUBSTITUTE(SUBSTITUTE(SUBSTITUTE(SUBSTITUTE(SUBSTITUTE(SUBSTITUTE(SUBSTITUTE(SUBSTITUTE(SUBSTITUTE(NOTA[NAMA BARANG]," ",),".",""),"-",""),"(",""),")",""),",",""),"/",""),"""",""),"+",""))</f>
        <v/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 t="str">
        <f>IF(NOTA[[#This Row],[CONCAT1]]="","",MATCH(NOTA[[#This Row],[CONCAT1]],[3]!db[NB NOTA_C],0)+1)</f>
        <v/>
      </c>
    </row>
    <row r="946" spans="1:43" ht="20.100000000000001" customHeight="1" x14ac:dyDescent="0.25">
      <c r="A94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ATA_2705_111-11</v>
      </c>
      <c r="C946" s="66" t="e">
        <f ca="1">IF(NOTA[[#This Row],[ID_P]]="","",MATCH(NOTA[[#This Row],[ID_P]],[1]!B_MSK[N_ID],0))</f>
        <v>#REF!</v>
      </c>
      <c r="D946" s="66">
        <f ca="1">IF(NOTA[[#This Row],[NAMA BARANG]]="","",INDEX(NOTA[ID],MATCH(,INDIRECT(ADDRESS(ROW(NOTA[ID]),COLUMN(NOTA[ID]))&amp;":"&amp;ADDRESS(ROW(),COLUMN(NOTA[ID]))),-1)))</f>
        <v>159</v>
      </c>
      <c r="E946" s="113"/>
      <c r="F946" s="27" t="s">
        <v>25</v>
      </c>
      <c r="G946" s="27" t="s">
        <v>24</v>
      </c>
      <c r="H946" s="54" t="s">
        <v>1095</v>
      </c>
      <c r="J946" s="53">
        <v>45068</v>
      </c>
      <c r="L946" s="27" t="s">
        <v>1096</v>
      </c>
      <c r="M946" s="114">
        <v>1</v>
      </c>
      <c r="N946" s="66">
        <v>24</v>
      </c>
      <c r="O946" s="27" t="s">
        <v>142</v>
      </c>
      <c r="P946" s="64">
        <v>118800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2851200</v>
      </c>
      <c r="X946" s="52">
        <f>IF(NOTA[[#This Row],[JUMLAH]]="","",NOTA[[#This Row],[JUMLAH]]*NOTA[[#This Row],[DISC 1]])</f>
        <v>356400</v>
      </c>
      <c r="Y946" s="52">
        <f>IF(NOTA[[#This Row],[JUMLAH]]="","",(NOTA[[#This Row],[JUMLAH]]-NOTA[[#This Row],[DISC 1-]])*NOTA[[#This Row],[DISC 2]])</f>
        <v>124740</v>
      </c>
      <c r="Z946" s="52">
        <f>IF(NOTA[[#This Row],[JUMLAH]]="","",NOTA[[#This Row],[DISC 1-]]+NOTA[[#This Row],[DISC 2-]])</f>
        <v>481140</v>
      </c>
      <c r="AA946" s="52">
        <f>IF(NOTA[[#This Row],[JUMLAH]]="","",NOTA[[#This Row],[JUMLAH]]-NOTA[[#This Row],[DISC]])</f>
        <v>2370060</v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6" s="203">
        <f>IF(OR(NOTA[[#This Row],[QTY]]="",NOTA[[#This Row],[HARGA SATUAN]]="",),"",NOTA[[#This Row],[QTY]]*NOTA[[#This Row],[HARGA SATUAN]])</f>
        <v>2851200</v>
      </c>
      <c r="AG946" s="53">
        <f ca="1">IF(NOTA[ID_H]="","",INDEX(NOTA[TANGGAL],MATCH(,INDIRECT(ADDRESS(ROW(NOTA[TANGGAL]),COLUMN(NOTA[TANGGAL]))&amp;":"&amp;ADDRESS(ROW(),COLUMN(NOTA[TANGGAL]))),-1)))</f>
        <v>45073</v>
      </c>
      <c r="AH946" s="64" t="str">
        <f ca="1">IF(NOTA[[#This Row],[NAMA BARANG]]="","",INDEX(NOTA[SUPPLIER],MATCH(,INDIRECT(ADDRESS(ROW(NOTA[ID]),COLUMN(NOTA[ID]))&amp;":"&amp;ADDRESS(ROW(),COLUMN(NOTA[ID]))),-1)))</f>
        <v>ATALI MAKMUR</v>
      </c>
      <c r="AI946" s="64" t="str">
        <f ca="1">IF(NOTA[[#This Row],[ID_H]]="","",IF(NOTA[[#This Row],[FAKTUR]]="",INDIRECT(ADDRESS(ROW()-1,COLUMN())),NOTA[[#This Row],[FAKTUR]]))</f>
        <v>ARTO MORO</v>
      </c>
      <c r="AJ946" s="66">
        <f ca="1">IF(NOTA[[#This Row],[ID]]="","",COUNTIF(NOTA[ID_H],NOTA[[#This Row],[ID_H]]))</f>
        <v>11</v>
      </c>
      <c r="AK946" s="66">
        <f>IF(NOTA[[#This Row],[TGL.NOTA]]="",IF(NOTA[[#This Row],[SUPPLIER_H]]="","",AK945),MONTH(NOTA[[#This Row],[TGL.NOTA]]))</f>
        <v>5</v>
      </c>
      <c r="AL946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6" s="66" t="e">
        <f>IF(NOTA[[#This Row],[CONCAT4]]="","",_xlfn.IFNA(MATCH(NOTA[[#This Row],[CONCAT4]],[2]!RAW[CONCAT_H],0),FALSE))</f>
        <v>#REF!</v>
      </c>
      <c r="AQ946" s="66">
        <f>IF(NOTA[[#This Row],[CONCAT1]]="","",MATCH(NOTA[[#This Row],[CONCAT1]],[3]!db[NB NOTA_C],0)+1)</f>
        <v>2053</v>
      </c>
    </row>
    <row r="947" spans="1:43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H947" s="54"/>
      <c r="L947" s="27" t="s">
        <v>1097</v>
      </c>
      <c r="M947" s="114">
        <v>1</v>
      </c>
      <c r="N947" s="66">
        <v>24</v>
      </c>
      <c r="O947" s="27" t="s">
        <v>142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 t="str">
        <f ca="1">IF(NOTA[[#This Row],[ID]]="","",COUNTIF(NOTA[ID_H],NOTA[[#This Row],[ID_H]]))</f>
        <v/>
      </c>
      <c r="AK947" s="66">
        <f ca="1"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66" t="str">
        <f>IF(NOTA[[#This Row],[CONCAT4]]="","",_xlfn.IFNA(MATCH(NOTA[[#This Row],[CONCAT4]],[2]!RAW[CONCAT_H],0),FALSE))</f>
        <v/>
      </c>
      <c r="AQ947" s="66">
        <f>IF(NOTA[[#This Row],[CONCAT1]]="","",MATCH(NOTA[[#This Row],[CONCAT1]],[3]!db[NB NOTA_C],0)+1)</f>
        <v>2055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612</v>
      </c>
      <c r="M948" s="114">
        <v>1</v>
      </c>
      <c r="N948" s="66">
        <v>24</v>
      </c>
      <c r="O948" s="27" t="s">
        <v>142</v>
      </c>
      <c r="P948" s="64">
        <v>89400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2145600</v>
      </c>
      <c r="X948" s="52">
        <f>IF(NOTA[[#This Row],[JUMLAH]]="","",NOTA[[#This Row],[JUMLAH]]*NOTA[[#This Row],[DISC 1]])</f>
        <v>268200</v>
      </c>
      <c r="Y948" s="52">
        <f>IF(NOTA[[#This Row],[JUMLAH]]="","",(NOTA[[#This Row],[JUMLAH]]-NOTA[[#This Row],[DISC 1-]])*NOTA[[#This Row],[DISC 2]])</f>
        <v>93870</v>
      </c>
      <c r="Z948" s="52">
        <f>IF(NOTA[[#This Row],[JUMLAH]]="","",NOTA[[#This Row],[DISC 1-]]+NOTA[[#This Row],[DISC 2-]])</f>
        <v>362070</v>
      </c>
      <c r="AA948" s="52">
        <f>IF(NOTA[[#This Row],[JUMLAH]]="","",NOTA[[#This Row],[JUMLAH]]-NOTA[[#This Row],[DISC]])</f>
        <v>1783530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8" s="203">
        <f>IF(OR(NOTA[[#This Row],[QTY]]="",NOTA[[#This Row],[HARGA SATUAN]]="",),"",NOTA[[#This Row],[QTY]]*NOTA[[#This Row],[HARGA SATUAN]])</f>
        <v>2145600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2054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611</v>
      </c>
      <c r="M949" s="114">
        <v>1</v>
      </c>
      <c r="N949" s="66">
        <v>24</v>
      </c>
      <c r="O949" s="27" t="s">
        <v>142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>
        <f>IF(NOTA[[#This Row],[CONCAT1]]="","",MATCH(NOTA[[#This Row],[CONCAT1]],[3]!db[NB NOTA_C],0)+1)</f>
        <v>2058</v>
      </c>
    </row>
    <row r="950" spans="1:43" ht="20.10000000000000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1098</v>
      </c>
      <c r="M950" s="114">
        <v>1</v>
      </c>
      <c r="N950" s="66">
        <v>24</v>
      </c>
      <c r="O950" s="27" t="s">
        <v>142</v>
      </c>
      <c r="P950" s="64">
        <v>90600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2174400</v>
      </c>
      <c r="X950" s="52">
        <f>IF(NOTA[[#This Row],[JUMLAH]]="","",NOTA[[#This Row],[JUMLAH]]*NOTA[[#This Row],[DISC 1]])</f>
        <v>271800</v>
      </c>
      <c r="Y950" s="52">
        <f>IF(NOTA[[#This Row],[JUMLAH]]="","",(NOTA[[#This Row],[JUMLAH]]-NOTA[[#This Row],[DISC 1-]])*NOTA[[#This Row],[DISC 2]])</f>
        <v>95130</v>
      </c>
      <c r="Z950" s="52">
        <f>IF(NOTA[[#This Row],[JUMLAH]]="","",NOTA[[#This Row],[DISC 1-]]+NOTA[[#This Row],[DISC 2-]])</f>
        <v>366930</v>
      </c>
      <c r="AA950" s="52">
        <f>IF(NOTA[[#This Row],[JUMLAH]]="","",NOTA[[#This Row],[JUMLAH]]-NOTA[[#This Row],[DISC]])</f>
        <v>1807470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0" s="203">
        <f>IF(OR(NOTA[[#This Row],[QTY]]="",NOTA[[#This Row],[HARGA SATUAN]]="",),"",NOTA[[#This Row],[QTY]]*NOTA[[#This Row],[HARGA SATUAN]])</f>
        <v>2174400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Row],[CONCAT4]],[2]!RAW[CONCAT_H],0),FALSE))</f>
        <v/>
      </c>
      <c r="AQ950" s="66">
        <f>IF(NOTA[[#This Row],[CONCAT1]]="","",MATCH(NOTA[[#This Row],[CONCAT1]],[3]!db[NB NOTA_C],0)+1)</f>
        <v>2059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1100</v>
      </c>
      <c r="M951" s="114">
        <v>1</v>
      </c>
      <c r="N951" s="66">
        <v>24</v>
      </c>
      <c r="O951" s="27" t="s">
        <v>142</v>
      </c>
      <c r="P951" s="64">
        <v>139200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3340800</v>
      </c>
      <c r="X951" s="52">
        <f>IF(NOTA[[#This Row],[JUMLAH]]="","",NOTA[[#This Row],[JUMLAH]]*NOTA[[#This Row],[DISC 1]])</f>
        <v>417600</v>
      </c>
      <c r="Y951" s="52">
        <f>IF(NOTA[[#This Row],[JUMLAH]]="","",(NOTA[[#This Row],[JUMLAH]]-NOTA[[#This Row],[DISC 1-]])*NOTA[[#This Row],[DISC 2]])</f>
        <v>146160</v>
      </c>
      <c r="Z951" s="52">
        <f>IF(NOTA[[#This Row],[JUMLAH]]="","",NOTA[[#This Row],[DISC 1-]]+NOTA[[#This Row],[DISC 2-]])</f>
        <v>563760</v>
      </c>
      <c r="AA951" s="52">
        <f>IF(NOTA[[#This Row],[JUMLAH]]="","",NOTA[[#This Row],[JUMLAH]]-NOTA[[#This Row],[DISC]])</f>
        <v>2777040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1" s="203">
        <f>IF(OR(NOTA[[#This Row],[QTY]]="",NOTA[[#This Row],[HARGA SATUAN]]="",),"",NOTA[[#This Row],[QTY]]*NOTA[[#This Row],[HARGA SATUAN]])</f>
        <v>3340800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2060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1099</v>
      </c>
      <c r="M952" s="114">
        <v>1</v>
      </c>
      <c r="N952" s="66">
        <v>12</v>
      </c>
      <c r="O952" s="27" t="s">
        <v>142</v>
      </c>
      <c r="P952" s="64">
        <v>182400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2188800</v>
      </c>
      <c r="X952" s="52">
        <f>IF(NOTA[[#This Row],[JUMLAH]]="","",NOTA[[#This Row],[JUMLAH]]*NOTA[[#This Row],[DISC 1]])</f>
        <v>273600</v>
      </c>
      <c r="Y952" s="52">
        <f>IF(NOTA[[#This Row],[JUMLAH]]="","",(NOTA[[#This Row],[JUMLAH]]-NOTA[[#This Row],[DISC 1-]])*NOTA[[#This Row],[DISC 2]])</f>
        <v>95760</v>
      </c>
      <c r="Z952" s="52">
        <f>IF(NOTA[[#This Row],[JUMLAH]]="","",NOTA[[#This Row],[DISC 1-]]+NOTA[[#This Row],[DISC 2-]])</f>
        <v>369360</v>
      </c>
      <c r="AA952" s="52">
        <f>IF(NOTA[[#This Row],[JUMLAH]]="","",NOTA[[#This Row],[JUMLAH]]-NOTA[[#This Row],[DISC]])</f>
        <v>1819440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2" s="203">
        <f>IF(OR(NOTA[[#This Row],[QTY]]="",NOTA[[#This Row],[HARGA SATUAN]]="",),"",NOTA[[#This Row],[QTY]]*NOTA[[#This Row],[HARGA SATUAN]])</f>
        <v>2188800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 t="e">
        <f ca="1">IF(NOTA[[#This Row],[TGL.NOTA]]="",IF(NOTA[[#This Row],[SUPPLIER_H]]="","",#REF!),MONTH(NOTA[[#This Row],[TGL.NOTA]]))</f>
        <v>#REF!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2061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1101</v>
      </c>
      <c r="M953" s="114">
        <v>1</v>
      </c>
      <c r="N953" s="66">
        <v>24</v>
      </c>
      <c r="O953" s="27" t="s">
        <v>156</v>
      </c>
      <c r="P953" s="64">
        <v>12300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295200</v>
      </c>
      <c r="X953" s="52">
        <f>IF(NOTA[[#This Row],[JUMLAH]]="","",NOTA[[#This Row],[JUMLAH]]*NOTA[[#This Row],[DISC 1]])</f>
        <v>36900</v>
      </c>
      <c r="Y953" s="52">
        <f>IF(NOTA[[#This Row],[JUMLAH]]="","",(NOTA[[#This Row],[JUMLAH]]-NOTA[[#This Row],[DISC 1-]])*NOTA[[#This Row],[DISC 2]])</f>
        <v>12915</v>
      </c>
      <c r="Z953" s="52">
        <f>IF(NOTA[[#This Row],[JUMLAH]]="","",NOTA[[#This Row],[DISC 1-]]+NOTA[[#This Row],[DISC 2-]])</f>
        <v>49815</v>
      </c>
      <c r="AA953" s="52">
        <f>IF(NOTA[[#This Row],[JUMLAH]]="","",NOTA[[#This Row],[JUMLAH]]-NOTA[[#This Row],[DISC]])</f>
        <v>245385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3" s="203">
        <f>IF(OR(NOTA[[#This Row],[QTY]]="",NOTA[[#This Row],[HARGA SATUAN]]="",),"",NOTA[[#This Row],[QTY]]*NOTA[[#This Row],[HARGA SATUAN]])</f>
        <v>295200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 t="e">
        <f ca="1">IF(NOTA[[#This Row],[TGL.NOTA]]="",IF(NOTA[[#This Row],[SUPPLIER_H]]="","",#REF!),MONTH(NOTA[[#This Row],[TGL.NOTA]]))</f>
        <v>#REF!</v>
      </c>
      <c r="AL95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2910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802</v>
      </c>
      <c r="M954" s="114">
        <v>1</v>
      </c>
      <c r="N954" s="66">
        <v>24</v>
      </c>
      <c r="O954" s="27" t="s">
        <v>156</v>
      </c>
      <c r="P954" s="64">
        <v>11100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266400</v>
      </c>
      <c r="X954" s="52">
        <f>IF(NOTA[[#This Row],[JUMLAH]]="","",NOTA[[#This Row],[JUMLAH]]*NOTA[[#This Row],[DISC 1]])</f>
        <v>33300</v>
      </c>
      <c r="Y954" s="52">
        <f>IF(NOTA[[#This Row],[JUMLAH]]="","",(NOTA[[#This Row],[JUMLAH]]-NOTA[[#This Row],[DISC 1-]])*NOTA[[#This Row],[DISC 2]])</f>
        <v>11655</v>
      </c>
      <c r="Z954" s="52">
        <f>IF(NOTA[[#This Row],[JUMLAH]]="","",NOTA[[#This Row],[DISC 1-]]+NOTA[[#This Row],[DISC 2-]])</f>
        <v>44955</v>
      </c>
      <c r="AA954" s="52">
        <f>IF(NOTA[[#This Row],[JUMLAH]]="","",NOTA[[#This Row],[JUMLAH]]-NOTA[[#This Row],[DISC]])</f>
        <v>221445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4" s="203">
        <f>IF(OR(NOTA[[#This Row],[QTY]]="",NOTA[[#This Row],[HARGA SATUAN]]="",),"",NOTA[[#This Row],[QTY]]*NOTA[[#This Row],[HARGA SATUAN]])</f>
        <v>266400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 t="e">
        <f ca="1">IF(NOTA[[#This Row],[TGL.NOTA]]="",IF(NOTA[[#This Row],[SUPPLIER_H]]="","",AK953),MONTH(NOTA[[#This Row],[TGL.NOTA]]))</f>
        <v>#REF!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2918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810</v>
      </c>
      <c r="M955" s="114">
        <v>1</v>
      </c>
      <c r="N955" s="66">
        <v>96</v>
      </c>
      <c r="O955" s="27" t="s">
        <v>156</v>
      </c>
      <c r="P955" s="64">
        <v>14200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1363200</v>
      </c>
      <c r="X955" s="52">
        <f>IF(NOTA[[#This Row],[JUMLAH]]="","",NOTA[[#This Row],[JUMLAH]]*NOTA[[#This Row],[DISC 1]])</f>
        <v>170400</v>
      </c>
      <c r="Y955" s="52">
        <f>IF(NOTA[[#This Row],[JUMLAH]]="","",(NOTA[[#This Row],[JUMLAH]]-NOTA[[#This Row],[DISC 1-]])*NOTA[[#This Row],[DISC 2]])</f>
        <v>59640</v>
      </c>
      <c r="Z955" s="52">
        <f>IF(NOTA[[#This Row],[JUMLAH]]="","",NOTA[[#This Row],[DISC 1-]]+NOTA[[#This Row],[DISC 2-]])</f>
        <v>230040</v>
      </c>
      <c r="AA955" s="52">
        <f>IF(NOTA[[#This Row],[JUMLAH]]="","",NOTA[[#This Row],[JUMLAH]]-NOTA[[#This Row],[DISC]])</f>
        <v>1133160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5" s="203">
        <f>IF(OR(NOTA[[#This Row],[QTY]]="",NOTA[[#This Row],[HARGA SATUAN]]="",),"",NOTA[[#This Row],[QTY]]*NOTA[[#This Row],[HARGA SATUAN]])</f>
        <v>1363200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 t="e">
        <f ca="1">IF(NOTA[[#This Row],[TGL.NOTA]]="",IF(NOTA[[#This Row],[SUPPLIER_H]]="","",AK954),MONTH(NOTA[[#This Row],[TGL.NOTA]]))</f>
        <v>#REF!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2920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1102</v>
      </c>
      <c r="M956" s="114">
        <v>1</v>
      </c>
      <c r="N956" s="66">
        <v>288</v>
      </c>
      <c r="O956" s="27" t="s">
        <v>156</v>
      </c>
      <c r="P956" s="64">
        <v>2150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619200</v>
      </c>
      <c r="X956" s="52">
        <f>IF(NOTA[[#This Row],[JUMLAH]]="","",NOTA[[#This Row],[JUMLAH]]*NOTA[[#This Row],[DISC 1]])</f>
        <v>77400</v>
      </c>
      <c r="Y956" s="52">
        <f>IF(NOTA[[#This Row],[JUMLAH]]="","",(NOTA[[#This Row],[JUMLAH]]-NOTA[[#This Row],[DISC 1-]])*NOTA[[#This Row],[DISC 2]])</f>
        <v>27090</v>
      </c>
      <c r="Z956" s="52">
        <f>IF(NOTA[[#This Row],[JUMLAH]]="","",NOTA[[#This Row],[DISC 1-]]+NOTA[[#This Row],[DISC 2-]])</f>
        <v>104490</v>
      </c>
      <c r="AA956" s="52">
        <f>IF(NOTA[[#This Row],[JUMLAH]]="","",NOTA[[#This Row],[JUMLAH]]-NOTA[[#This Row],[DISC]])</f>
        <v>514710</v>
      </c>
      <c r="AB956" s="52"/>
      <c r="AC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3415770</v>
      </c>
      <c r="AD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16825830</v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6" s="203">
        <f>IF(OR(NOTA[[#This Row],[QTY]]="",NOTA[[#This Row],[HARGA SATUAN]]="",),"",NOTA[[#This Row],[QTY]]*NOTA[[#This Row],[HARGA SATUAN]])</f>
        <v>619200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 t="e">
        <f ca="1">IF(NOTA[[#This Row],[TGL.NOTA]]="",IF(NOTA[[#This Row],[SUPPLIER_H]]="","",AK955),MONTH(NOTA[[#This Row],[TGL.NOTA]]))</f>
        <v>#REF!</v>
      </c>
      <c r="AL95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1320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 t="str">
        <f ca="1">IF(NOTA[[#This Row],[NAMA BARANG]]="","",INDEX(NOTA[ID],MATCH(,INDIRECT(ADDRESS(ROW(NOTA[ID]),COLUMN(NOTA[ID]))&amp;":"&amp;ADDRESS(ROW(),COLUMN(NOTA[ID]))),-1)))</f>
        <v/>
      </c>
      <c r="E957" s="113"/>
      <c r="H957" s="54"/>
      <c r="N957" s="66"/>
      <c r="Q957" s="79"/>
      <c r="R957" s="42"/>
      <c r="S957" s="80"/>
      <c r="U957" s="52"/>
      <c r="V957" s="77"/>
      <c r="W957" s="52" t="str">
        <f>IF(NOTA[[#This Row],[HARGA/ CTN]]="",NOTA[[#This Row],[JUMLAH_H]],NOTA[[#This Row],[HARGA/ CTN]]*IF(NOTA[[#This Row],[C]]="",0,NOTA[[#This Row],[C]]))</f>
        <v/>
      </c>
      <c r="X957" s="52" t="str">
        <f>IF(NOTA[[#This Row],[JUMLAH]]="","",NOTA[[#This Row],[JUMLAH]]*NOTA[[#This Row],[DISC 1]])</f>
        <v/>
      </c>
      <c r="Y957" s="52" t="str">
        <f>IF(NOTA[[#This Row],[JUMLAH]]="","",(NOTA[[#This Row],[JUMLAH]]-NOTA[[#This Row],[DISC 1-]])*NOTA[[#This Row],[DISC 2]])</f>
        <v/>
      </c>
      <c r="Z957" s="52" t="str">
        <f>IF(NOTA[[#This Row],[JUMLAH]]="","",NOTA[[#This Row],[DISC 1-]]+NOTA[[#This Row],[DISC 2-]])</f>
        <v/>
      </c>
      <c r="AA957" s="52" t="str">
        <f>IF(NOTA[[#This Row],[JUMLAH]]="","",NOTA[[#This Row],[JUMLAH]]-NOTA[[#This Row],[DISC]])</f>
        <v/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203" t="str">
        <f>IF(OR(NOTA[[#This Row],[QTY]]="",NOTA[[#This Row],[HARGA SATUAN]]="",),"",NOTA[[#This Row],[QTY]]*NOTA[[#This Row],[HARGA SATUAN]])</f>
        <v/>
      </c>
      <c r="AG957" s="53" t="str">
        <f ca="1">IF(NOTA[ID_H]="","",INDEX(NOTA[TANGGAL],MATCH(,INDIRECT(ADDRESS(ROW(NOTA[TANGGAL]),COLUMN(NOTA[TANGGAL]))&amp;":"&amp;ADDRESS(ROW(),COLUMN(NOTA[TANGGAL]))),-1)))</f>
        <v/>
      </c>
      <c r="AH957" s="64" t="str">
        <f ca="1">IF(NOTA[[#This Row],[NAMA BARANG]]="","",INDEX(NOTA[SUPPLIER],MATCH(,INDIRECT(ADDRESS(ROW(NOTA[ID]),COLUMN(NOTA[ID]))&amp;":"&amp;ADDRESS(ROW(),COLUMN(NOTA[ID]))),-1)))</f>
        <v/>
      </c>
      <c r="AI957" s="64" t="str">
        <f ca="1">IF(NOTA[[#This Row],[ID_H]]="","",IF(NOTA[[#This Row],[FAKTUR]]="",INDIRECT(ADDRESS(ROW()-1,COLUMN())),NOTA[[#This Row],[FAKTUR]]))</f>
        <v/>
      </c>
      <c r="AJ957" s="66" t="str">
        <f ca="1">IF(NOTA[[#This Row],[ID]]="","",COUNTIF(NOTA[ID_H],NOTA[[#This Row],[ID_H]]))</f>
        <v/>
      </c>
      <c r="AK957" s="66" t="str">
        <f ca="1">IF(NOTA[[#This Row],[TGL.NOTA]]="",IF(NOTA[[#This Row],[SUPPLIER_H]]="","",AK956),MONTH(NOTA[[#This Row],[TGL.NOTA]]))</f>
        <v/>
      </c>
      <c r="AL957" s="66" t="str">
        <f>LOWER(SUBSTITUTE(SUBSTITUTE(SUBSTITUTE(SUBSTITUTE(SUBSTITUTE(SUBSTITUTE(SUBSTITUTE(SUBSTITUTE(SUBSTITUTE(NOTA[NAMA BARANG]," ",),".",""),"-",""),"(",""),")",""),",",""),"/",""),"""",""),"+",""))</f>
        <v/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 t="str">
        <f>IF(NOTA[[#This Row],[CONCAT1]]="","",MATCH(NOTA[[#This Row],[CONCAT1]],[3]!db[NB NOTA_C],0)+1)</f>
        <v/>
      </c>
    </row>
    <row r="958" spans="1:43" ht="20.100000000000001" customHeight="1" x14ac:dyDescent="0.25">
      <c r="A95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58" s="66" t="e">
        <f ca="1">IF(NOTA[[#This Row],[ID_P]]="","",MATCH(NOTA[[#This Row],[ID_P]],[1]!B_MSK[N_ID],0))</f>
        <v>#REF!</v>
      </c>
      <c r="D958" s="66">
        <f ca="1">IF(NOTA[[#This Row],[NAMA BARANG]]="","",INDEX(NOTA[ID],MATCH(,INDIRECT(ADDRESS(ROW(NOTA[ID]),COLUMN(NOTA[ID]))&amp;":"&amp;ADDRESS(ROW(),COLUMN(NOTA[ID]))),-1)))</f>
        <v>160</v>
      </c>
      <c r="E958" s="113"/>
      <c r="F958" s="27" t="s">
        <v>25</v>
      </c>
      <c r="G958" s="27" t="s">
        <v>24</v>
      </c>
      <c r="H958" s="54" t="s">
        <v>1103</v>
      </c>
      <c r="J958" s="53">
        <v>45068</v>
      </c>
      <c r="L958" s="27" t="s">
        <v>865</v>
      </c>
      <c r="M958" s="114">
        <v>1</v>
      </c>
      <c r="N958" s="66">
        <v>240</v>
      </c>
      <c r="O958" s="27" t="s">
        <v>244</v>
      </c>
      <c r="P958" s="64">
        <v>8800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2112000</v>
      </c>
      <c r="X958" s="52">
        <f>IF(NOTA[[#This Row],[JUMLAH]]="","",NOTA[[#This Row],[JUMLAH]]*NOTA[[#This Row],[DISC 1]])</f>
        <v>264000</v>
      </c>
      <c r="Y958" s="52">
        <f>IF(NOTA[[#This Row],[JUMLAH]]="","",(NOTA[[#This Row],[JUMLAH]]-NOTA[[#This Row],[DISC 1-]])*NOTA[[#This Row],[DISC 2]])</f>
        <v>92400</v>
      </c>
      <c r="Z958" s="52">
        <f>IF(NOTA[[#This Row],[JUMLAH]]="","",NOTA[[#This Row],[DISC 1-]]+NOTA[[#This Row],[DISC 2-]])</f>
        <v>356400</v>
      </c>
      <c r="AA958" s="52">
        <f>IF(NOTA[[#This Row],[JUMLAH]]="","",NOTA[[#This Row],[JUMLAH]]-NOTA[[#This Row],[DISC]])</f>
        <v>1755600</v>
      </c>
      <c r="AB958" s="52"/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58" s="203">
        <f>IF(OR(NOTA[[#This Row],[QTY]]="",NOTA[[#This Row],[HARGA SATUAN]]="",),"",NOTA[[#This Row],[QTY]]*NOTA[[#This Row],[HARGA SATUAN]])</f>
        <v>2112000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>
        <f ca="1">IF(NOTA[[#This Row],[ID]]="","",COUNTIF(NOTA[ID_H],NOTA[[#This Row],[ID_H]]))</f>
        <v>5</v>
      </c>
      <c r="AK958" s="66">
        <f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58" s="66" t="e">
        <f>IF(NOTA[[#This Row],[CONCAT4]]="","",_xlfn.IFNA(MATCH(NOTA[[#This Row],[CONCAT4]],[2]!RAW[CONCAT_H],0),FALSE))</f>
        <v>#REF!</v>
      </c>
      <c r="AQ958" s="66">
        <f>IF(NOTA[[#This Row],[CONCAT1]]="","",MATCH(NOTA[[#This Row],[CONCAT1]],[3]!db[NB NOTA_C],0)+1)</f>
        <v>473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160</v>
      </c>
      <c r="E959" s="113"/>
      <c r="H959" s="54"/>
      <c r="L959" s="27" t="s">
        <v>1104</v>
      </c>
      <c r="M959" s="114">
        <v>3</v>
      </c>
      <c r="N959" s="66">
        <v>720</v>
      </c>
      <c r="O959" s="27" t="s">
        <v>244</v>
      </c>
      <c r="P959" s="64">
        <v>10600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7632000</v>
      </c>
      <c r="X959" s="52">
        <f>IF(NOTA[[#This Row],[JUMLAH]]="","",NOTA[[#This Row],[JUMLAH]]*NOTA[[#This Row],[DISC 1]])</f>
        <v>954000</v>
      </c>
      <c r="Y959" s="52">
        <f>IF(NOTA[[#This Row],[JUMLAH]]="","",(NOTA[[#This Row],[JUMLAH]]-NOTA[[#This Row],[DISC 1-]])*NOTA[[#This Row],[DISC 2]])</f>
        <v>333900</v>
      </c>
      <c r="Z959" s="52">
        <f>IF(NOTA[[#This Row],[JUMLAH]]="","",NOTA[[#This Row],[DISC 1-]]+NOTA[[#This Row],[DISC 2-]])</f>
        <v>1287900</v>
      </c>
      <c r="AA959" s="52">
        <f>IF(NOTA[[#This Row],[JUMLAH]]="","",NOTA[[#This Row],[JUMLAH]]-NOTA[[#This Row],[DISC]])</f>
        <v>6344100</v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9" s="203">
        <f>IF(OR(NOTA[[#This Row],[QTY]]="",NOTA[[#This Row],[HARGA SATUAN]]="",),"",NOTA[[#This Row],[QTY]]*NOTA[[#This Row],[HARGA SATUAN]])</f>
        <v>7632000</v>
      </c>
      <c r="AG959" s="53">
        <f ca="1">IF(NOTA[ID_H]="","",INDEX(NOTA[TANGGAL],MATCH(,INDIRECT(ADDRESS(ROW(NOTA[TANGGAL]),COLUMN(NOTA[TANGGAL]))&amp;":"&amp;ADDRESS(ROW(),COLUMN(NOTA[TANGGAL]))),-1)))</f>
        <v>45073</v>
      </c>
      <c r="AH959" s="64" t="str">
        <f ca="1">IF(NOTA[[#This Row],[NAMA BARANG]]="","",INDEX(NOTA[SUPPLIER],MATCH(,INDIRECT(ADDRESS(ROW(NOTA[ID]),COLUMN(NOTA[ID]))&amp;":"&amp;ADDRESS(ROW(),COLUMN(NOTA[ID]))),-1)))</f>
        <v>ATALI MAKMUR</v>
      </c>
      <c r="AI959" s="64" t="str">
        <f ca="1">IF(NOTA[[#This Row],[ID_H]]="","",IF(NOTA[[#This Row],[FAKTUR]]="",INDIRECT(ADDRESS(ROW()-1,COLUMN())),NOTA[[#This Row],[FAKTUR]]))</f>
        <v>ARTO MORO</v>
      </c>
      <c r="AJ959" s="66" t="str">
        <f ca="1">IF(NOTA[[#This Row],[ID]]="","",COUNTIF(NOTA[ID_H],NOTA[[#This Row],[ID_H]]))</f>
        <v/>
      </c>
      <c r="AK959" s="66">
        <f ca="1">IF(NOTA[[#This Row],[TGL.NOTA]]="",IF(NOTA[[#This Row],[SUPPLIER_H]]="","",AK958),MONTH(NOTA[[#This Row],[TGL.NOTA]]))</f>
        <v>5</v>
      </c>
      <c r="AL959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>
        <f>IF(NOTA[[#This Row],[CONCAT1]]="","",MATCH(NOTA[[#This Row],[CONCAT1]],[3]!db[NB NOTA_C],0)+1)</f>
        <v>476</v>
      </c>
    </row>
    <row r="960" spans="1:43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H960" s="54"/>
      <c r="L960" s="27" t="s">
        <v>1105</v>
      </c>
      <c r="M960" s="114">
        <v>1</v>
      </c>
      <c r="N960" s="66">
        <v>12</v>
      </c>
      <c r="O960" s="27" t="s">
        <v>176</v>
      </c>
      <c r="P960" s="64">
        <v>176400</v>
      </c>
      <c r="Q960" s="79"/>
      <c r="R960" s="42" t="s">
        <v>146</v>
      </c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2116800</v>
      </c>
      <c r="X960" s="52">
        <f>IF(NOTA[[#This Row],[JUMLAH]]="","",NOTA[[#This Row],[JUMLAH]]*NOTA[[#This Row],[DISC 1]])</f>
        <v>264600</v>
      </c>
      <c r="Y960" s="52">
        <f>IF(NOTA[[#This Row],[JUMLAH]]="","",(NOTA[[#This Row],[JUMLAH]]-NOTA[[#This Row],[DISC 1-]])*NOTA[[#This Row],[DISC 2]])</f>
        <v>92610</v>
      </c>
      <c r="Z960" s="52">
        <f>IF(NOTA[[#This Row],[JUMLAH]]="","",NOTA[[#This Row],[DISC 1-]]+NOTA[[#This Row],[DISC 2-]])</f>
        <v>357210</v>
      </c>
      <c r="AA960" s="52">
        <f>IF(NOTA[[#This Row],[JUMLAH]]="","",NOTA[[#This Row],[JUMLAH]]-NOTA[[#This Row],[DISC]])</f>
        <v>1759590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0" s="203">
        <f>IF(OR(NOTA[[#This Row],[QTY]]="",NOTA[[#This Row],[HARGA SATUAN]]="",),"",NOTA[[#This Row],[QTY]]*NOTA[[#This Row],[HARGA SATUAN]])</f>
        <v>2116800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 t="str">
        <f ca="1">IF(NOTA[[#This Row],[ID]]="","",COUNTIF(NOTA[ID_H],NOTA[[#This Row],[ID_H]]))</f>
        <v/>
      </c>
      <c r="AK960" s="66">
        <f ca="1"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66" t="str">
        <f>IF(NOTA[[#This Row],[CONCAT4]]="","",_xlfn.IFNA(MATCH(NOTA[[#This Row],[CONCAT4]],[2]!RAW[CONCAT_H],0),FALSE))</f>
        <v/>
      </c>
      <c r="AQ960" s="66">
        <f>IF(NOTA[[#This Row],[CONCAT1]]="","",MATCH(NOTA[[#This Row],[CONCAT1]],[3]!db[NB NOTA_C],0)+1)</f>
        <v>2478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780</v>
      </c>
      <c r="M961" s="114">
        <v>3</v>
      </c>
      <c r="N961" s="66">
        <v>1500</v>
      </c>
      <c r="O961" s="27" t="s">
        <v>253</v>
      </c>
      <c r="P961" s="64">
        <v>1625</v>
      </c>
      <c r="Q961" s="79"/>
      <c r="R961" s="42" t="s">
        <v>781</v>
      </c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2437500</v>
      </c>
      <c r="X961" s="52">
        <f>IF(NOTA[[#This Row],[JUMLAH]]="","",NOTA[[#This Row],[JUMLAH]]*NOTA[[#This Row],[DISC 1]])</f>
        <v>304687.5</v>
      </c>
      <c r="Y961" s="52">
        <f>IF(NOTA[[#This Row],[JUMLAH]]="","",(NOTA[[#This Row],[JUMLAH]]-NOTA[[#This Row],[DISC 1-]])*NOTA[[#This Row],[DISC 2]])</f>
        <v>106640.625</v>
      </c>
      <c r="Z961" s="52">
        <f>IF(NOTA[[#This Row],[JUMLAH]]="","",NOTA[[#This Row],[DISC 1-]]+NOTA[[#This Row],[DISC 2-]])</f>
        <v>411328.125</v>
      </c>
      <c r="AA961" s="52">
        <f>IF(NOTA[[#This Row],[JUMLAH]]="","",NOTA[[#This Row],[JUMLAH]]-NOTA[[#This Row],[DISC]])</f>
        <v>2026171.875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1" s="203">
        <f>IF(OR(NOTA[[#This Row],[QTY]]="",NOTA[[#This Row],[HARGA SATUAN]]="",),"",NOTA[[#This Row],[QTY]]*NOTA[[#This Row],[HARGA SATUAN]])</f>
        <v>2437500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3040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791</v>
      </c>
      <c r="M962" s="114">
        <v>1</v>
      </c>
      <c r="N962" s="66">
        <v>200</v>
      </c>
      <c r="O962" s="27" t="s">
        <v>253</v>
      </c>
      <c r="P962" s="64">
        <v>4400</v>
      </c>
      <c r="Q962" s="79"/>
      <c r="R962" s="42" t="s">
        <v>782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880000</v>
      </c>
      <c r="X962" s="52">
        <f>IF(NOTA[[#This Row],[JUMLAH]]="","",NOTA[[#This Row],[JUMLAH]]*NOTA[[#This Row],[DISC 1]])</f>
        <v>110000</v>
      </c>
      <c r="Y962" s="52">
        <f>IF(NOTA[[#This Row],[JUMLAH]]="","",(NOTA[[#This Row],[JUMLAH]]-NOTA[[#This Row],[DISC 1-]])*NOTA[[#This Row],[DISC 2]])</f>
        <v>38500</v>
      </c>
      <c r="Z962" s="52">
        <f>IF(NOTA[[#This Row],[JUMLAH]]="","",NOTA[[#This Row],[DISC 1-]]+NOTA[[#This Row],[DISC 2-]])</f>
        <v>148500</v>
      </c>
      <c r="AA962" s="52">
        <f>IF(NOTA[[#This Row],[JUMLAH]]="","",NOTA[[#This Row],[JUMLAH]]-NOTA[[#This Row],[DISC]])</f>
        <v>731500</v>
      </c>
      <c r="AB962" s="52"/>
      <c r="AC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2" s="203">
        <f>IF(OR(NOTA[[#This Row],[QTY]]="",NOTA[[#This Row],[HARGA SATUAN]]="",),"",NOTA[[#This Row],[QTY]]*NOTA[[#This Row],[HARGA SATUAN]])</f>
        <v>880000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>
        <f>IF(NOTA[[#This Row],[CONCAT1]]="","",MATCH(NOTA[[#This Row],[CONCAT1]],[3]!db[NB NOTA_C],0)+1)</f>
        <v>2289</v>
      </c>
    </row>
    <row r="963" spans="1:43" ht="20.10000000000000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 t="str">
        <f ca="1">IF(NOTA[[#This Row],[NAMA BARANG]]="","",INDEX(NOTA[ID],MATCH(,INDIRECT(ADDRESS(ROW(NOTA[ID]),COLUMN(NOTA[ID]))&amp;":"&amp;ADDRESS(ROW(),COLUMN(NOTA[ID]))),-1)))</f>
        <v/>
      </c>
      <c r="E963" s="113"/>
      <c r="H963" s="54"/>
      <c r="N963" s="66"/>
      <c r="Q963" s="79"/>
      <c r="R963" s="42"/>
      <c r="S963" s="80"/>
      <c r="U963" s="52"/>
      <c r="V963" s="77"/>
      <c r="W963" s="52" t="str">
        <f>IF(NOTA[[#This Row],[HARGA/ CTN]]="",NOTA[[#This Row],[JUMLAH_H]],NOTA[[#This Row],[HARGA/ CTN]]*IF(NOTA[[#This Row],[C]]="",0,NOTA[[#This Row],[C]]))</f>
        <v/>
      </c>
      <c r="X963" s="52" t="str">
        <f>IF(NOTA[[#This Row],[JUMLAH]]="","",NOTA[[#This Row],[JUMLAH]]*NOTA[[#This Row],[DISC 1]])</f>
        <v/>
      </c>
      <c r="Y963" s="52" t="str">
        <f>IF(NOTA[[#This Row],[JUMLAH]]="","",(NOTA[[#This Row],[JUMLAH]]-NOTA[[#This Row],[DISC 1-]])*NOTA[[#This Row],[DISC 2]])</f>
        <v/>
      </c>
      <c r="Z963" s="52" t="str">
        <f>IF(NOTA[[#This Row],[JUMLAH]]="","",NOTA[[#This Row],[DISC 1-]]+NOTA[[#This Row],[DISC 2-]])</f>
        <v/>
      </c>
      <c r="AA963" s="52" t="str">
        <f>IF(NOTA[[#This Row],[JUMLAH]]="","",NOTA[[#This Row],[JUMLAH]]-NOTA[[#This Row],[DISC]])</f>
        <v/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203" t="str">
        <f>IF(OR(NOTA[[#This Row],[QTY]]="",NOTA[[#This Row],[HARGA SATUAN]]="",),"",NOTA[[#This Row],[QTY]]*NOTA[[#This Row],[HARGA SATUAN]])</f>
        <v/>
      </c>
      <c r="AG963" s="53" t="str">
        <f ca="1">IF(NOTA[ID_H]="","",INDEX(NOTA[TANGGAL],MATCH(,INDIRECT(ADDRESS(ROW(NOTA[TANGGAL]),COLUMN(NOTA[TANGGAL]))&amp;":"&amp;ADDRESS(ROW(),COLUMN(NOTA[TANGGAL]))),-1)))</f>
        <v/>
      </c>
      <c r="AH963" s="64" t="str">
        <f ca="1">IF(NOTA[[#This Row],[NAMA BARANG]]="","",INDEX(NOTA[SUPPLIER],MATCH(,INDIRECT(ADDRESS(ROW(NOTA[ID]),COLUMN(NOTA[ID]))&amp;":"&amp;ADDRESS(ROW(),COLUMN(NOTA[ID]))),-1)))</f>
        <v/>
      </c>
      <c r="AI963" s="64" t="str">
        <f ca="1">IF(NOTA[[#This Row],[ID_H]]="","",IF(NOTA[[#This Row],[FAKTUR]]="",INDIRECT(ADDRESS(ROW()-1,COLUMN())),NOTA[[#This Row],[FAKTUR]]))</f>
        <v/>
      </c>
      <c r="AJ963" s="66" t="str">
        <f ca="1">IF(NOTA[[#This Row],[ID]]="","",COUNTIF(NOTA[ID_H],NOTA[[#This Row],[ID_H]]))</f>
        <v/>
      </c>
      <c r="AK963" s="66" t="str">
        <f ca="1">IF(NOTA[[#This Row],[TGL.NOTA]]="",IF(NOTA[[#This Row],[SUPPLIER_H]]="","",AK962),MONTH(NOTA[[#This Row],[TGL.NOTA]]))</f>
        <v/>
      </c>
      <c r="AL963" s="66" t="str">
        <f>LOWER(SUBSTITUTE(SUBSTITUTE(SUBSTITUTE(SUBSTITUTE(SUBSTITUTE(SUBSTITUTE(SUBSTITUTE(SUBSTITUTE(SUBSTITUTE(NOTA[NAMA BARANG]," ",),".",""),"-",""),"(",""),")",""),",",""),"/",""),"""",""),"+",""))</f>
        <v/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Row],[CONCAT4]],[2]!RAW[CONCAT_H],0),FALSE))</f>
        <v/>
      </c>
      <c r="AQ963" s="66" t="str">
        <f>IF(NOTA[[#This Row],[CONCAT1]]="","",MATCH(NOTA[[#This Row],[CONCAT1]],[3]!db[NB NOTA_C],0)+1)</f>
        <v/>
      </c>
    </row>
    <row r="964" spans="1:43" ht="20.100000000000001" customHeight="1" x14ac:dyDescent="0.25">
      <c r="A964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4" s="66" t="e">
        <f ca="1">IF(NOTA[[#This Row],[ID_P]]="","",MATCH(NOTA[[#This Row],[ID_P]],[1]!B_MSK[N_ID],0))</f>
        <v>#REF!</v>
      </c>
      <c r="D964" s="66">
        <f ca="1">IF(NOTA[[#This Row],[NAMA BARANG]]="","",INDEX(NOTA[ID],MATCH(,INDIRECT(ADDRESS(ROW(NOTA[ID]),COLUMN(NOTA[ID]))&amp;":"&amp;ADDRESS(ROW(),COLUMN(NOTA[ID]))),-1)))</f>
        <v>161</v>
      </c>
      <c r="E964" s="113"/>
      <c r="F964" s="27" t="s">
        <v>25</v>
      </c>
      <c r="G964" s="27" t="s">
        <v>24</v>
      </c>
      <c r="H964" s="54" t="s">
        <v>1106</v>
      </c>
      <c r="J964" s="53">
        <v>45070</v>
      </c>
      <c r="L964" s="27" t="s">
        <v>802</v>
      </c>
      <c r="M964" s="114">
        <v>1</v>
      </c>
      <c r="N964" s="66">
        <v>24</v>
      </c>
      <c r="O964" s="27" t="s">
        <v>156</v>
      </c>
      <c r="P964" s="64">
        <v>11100</v>
      </c>
      <c r="Q964" s="79"/>
      <c r="R964" s="42" t="s">
        <v>228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266400</v>
      </c>
      <c r="X964" s="52">
        <f>IF(NOTA[[#This Row],[JUMLAH]]="","",NOTA[[#This Row],[JUMLAH]]*NOTA[[#This Row],[DISC 1]])</f>
        <v>33300</v>
      </c>
      <c r="Y964" s="52">
        <f>IF(NOTA[[#This Row],[JUMLAH]]="","",(NOTA[[#This Row],[JUMLAH]]-NOTA[[#This Row],[DISC 1-]])*NOTA[[#This Row],[DISC 2]])</f>
        <v>11655</v>
      </c>
      <c r="Z964" s="52">
        <f>IF(NOTA[[#This Row],[JUMLAH]]="","",NOTA[[#This Row],[DISC 1-]]+NOTA[[#This Row],[DISC 2-]])</f>
        <v>44955</v>
      </c>
      <c r="AA964" s="52">
        <f>IF(NOTA[[#This Row],[JUMLAH]]="","",NOTA[[#This Row],[JUMLAH]]-NOTA[[#This Row],[DISC]])</f>
        <v>221445</v>
      </c>
      <c r="AB964" s="52"/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4" s="203">
        <f>IF(OR(NOTA[[#This Row],[QTY]]="",NOTA[[#This Row],[HARGA SATUAN]]="",),"",NOTA[[#This Row],[QTY]]*NOTA[[#This Row],[HARGA SATUAN]])</f>
        <v>266400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>
        <f ca="1">IF(NOTA[[#This Row],[ID]]="","",COUNTIF(NOTA[ID_H],NOTA[[#This Row],[ID_H]]))</f>
        <v>11</v>
      </c>
      <c r="AK964" s="66">
        <f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4" s="66" t="e">
        <f>IF(NOTA[[#This Row],[CONCAT4]]="","",_xlfn.IFNA(MATCH(NOTA[[#This Row],[CONCAT4]],[2]!RAW[CONCAT_H],0),FALSE))</f>
        <v>#REF!</v>
      </c>
      <c r="AQ964" s="66">
        <f>IF(NOTA[[#This Row],[CONCAT1]]="","",MATCH(NOTA[[#This Row],[CONCAT1]],[3]!db[NB NOTA_C],0)+1)</f>
        <v>2918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161</v>
      </c>
      <c r="E965" s="113"/>
      <c r="H965" s="54"/>
      <c r="L965" s="27" t="s">
        <v>280</v>
      </c>
      <c r="M965" s="114">
        <v>1</v>
      </c>
      <c r="N965" s="66">
        <v>24</v>
      </c>
      <c r="O965" s="27" t="s">
        <v>156</v>
      </c>
      <c r="P965" s="64">
        <v>19000</v>
      </c>
      <c r="Q965" s="79"/>
      <c r="R965" s="42" t="s">
        <v>228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456000</v>
      </c>
      <c r="X965" s="52">
        <f>IF(NOTA[[#This Row],[JUMLAH]]="","",NOTA[[#This Row],[JUMLAH]]*NOTA[[#This Row],[DISC 1]])</f>
        <v>57000</v>
      </c>
      <c r="Y965" s="52">
        <f>IF(NOTA[[#This Row],[JUMLAH]]="","",(NOTA[[#This Row],[JUMLAH]]-NOTA[[#This Row],[DISC 1-]])*NOTA[[#This Row],[DISC 2]])</f>
        <v>19950</v>
      </c>
      <c r="Z965" s="52">
        <f>IF(NOTA[[#This Row],[JUMLAH]]="","",NOTA[[#This Row],[DISC 1-]]+NOTA[[#This Row],[DISC 2-]])</f>
        <v>76950</v>
      </c>
      <c r="AA965" s="52">
        <f>IF(NOTA[[#This Row],[JUMLAH]]="","",NOTA[[#This Row],[JUMLAH]]-NOTA[[#This Row],[DISC]])</f>
        <v>379050</v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5" s="203">
        <f>IF(OR(NOTA[[#This Row],[QTY]]="",NOTA[[#This Row],[HARGA SATUAN]]="",),"",NOTA[[#This Row],[QTY]]*NOTA[[#This Row],[HARGA SATUAN]])</f>
        <v>456000</v>
      </c>
      <c r="AG965" s="53">
        <f ca="1">IF(NOTA[ID_H]="","",INDEX(NOTA[TANGGAL],MATCH(,INDIRECT(ADDRESS(ROW(NOTA[TANGGAL]),COLUMN(NOTA[TANGGAL]))&amp;":"&amp;ADDRESS(ROW(),COLUMN(NOTA[TANGGAL]))),-1)))</f>
        <v>45073</v>
      </c>
      <c r="AH965" s="64" t="str">
        <f ca="1">IF(NOTA[[#This Row],[NAMA BARANG]]="","",INDEX(NOTA[SUPPLIER],MATCH(,INDIRECT(ADDRESS(ROW(NOTA[ID]),COLUMN(NOTA[ID]))&amp;":"&amp;ADDRESS(ROW(),COLUMN(NOTA[ID]))),-1)))</f>
        <v>ATALI MAKMUR</v>
      </c>
      <c r="AI965" s="64" t="str">
        <f ca="1">IF(NOTA[[#This Row],[ID_H]]="","",IF(NOTA[[#This Row],[FAKTUR]]="",INDIRECT(ADDRESS(ROW()-1,COLUMN())),NOTA[[#This Row],[FAKTUR]]))</f>
        <v>ARTO MORO</v>
      </c>
      <c r="AJ965" s="66" t="str">
        <f ca="1">IF(NOTA[[#This Row],[ID]]="","",COUNTIF(NOTA[ID_H],NOTA[[#This Row],[ID_H]]))</f>
        <v/>
      </c>
      <c r="AK965" s="66">
        <f ca="1">IF(NOTA[[#This Row],[TGL.NOTA]]="",IF(NOTA[[#This Row],[SUPPLIER_H]]="","",AK964),MONTH(NOTA[[#This Row],[TGL.NOTA]]))</f>
        <v>5</v>
      </c>
      <c r="AL965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>
        <f>IF(NOTA[[#This Row],[CONCAT1]]="","",MATCH(NOTA[[#This Row],[CONCAT1]],[3]!db[NB NOTA_C],0)+1)</f>
        <v>2919</v>
      </c>
    </row>
    <row r="966" spans="1:43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H966" s="54"/>
      <c r="L966" s="27" t="s">
        <v>1107</v>
      </c>
      <c r="M966" s="114">
        <v>1</v>
      </c>
      <c r="N966" s="66">
        <v>24</v>
      </c>
      <c r="O966" s="27" t="s">
        <v>156</v>
      </c>
      <c r="P966" s="64">
        <v>22500</v>
      </c>
      <c r="Q966" s="79"/>
      <c r="R966" s="42" t="s">
        <v>228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540000</v>
      </c>
      <c r="X966" s="52">
        <f>IF(NOTA[[#This Row],[JUMLAH]]="","",NOTA[[#This Row],[JUMLAH]]*NOTA[[#This Row],[DISC 1]])</f>
        <v>67500</v>
      </c>
      <c r="Y966" s="52">
        <f>IF(NOTA[[#This Row],[JUMLAH]]="","",(NOTA[[#This Row],[JUMLAH]]-NOTA[[#This Row],[DISC 1-]])*NOTA[[#This Row],[DISC 2]])</f>
        <v>23625</v>
      </c>
      <c r="Z966" s="52">
        <f>IF(NOTA[[#This Row],[JUMLAH]]="","",NOTA[[#This Row],[DISC 1-]]+NOTA[[#This Row],[DISC 2-]])</f>
        <v>91125</v>
      </c>
      <c r="AA966" s="52">
        <f>IF(NOTA[[#This Row],[JUMLAH]]="","",NOTA[[#This Row],[JUMLAH]]-NOTA[[#This Row],[DISC]])</f>
        <v>448875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6" s="203">
        <f>IF(OR(NOTA[[#This Row],[QTY]]="",NOTA[[#This Row],[HARGA SATUAN]]="",),"",NOTA[[#This Row],[QTY]]*NOTA[[#This Row],[HARGA SATUAN]])</f>
        <v>540000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 t="str">
        <f ca="1">IF(NOTA[[#This Row],[ID]]="","",COUNTIF(NOTA[ID_H],NOTA[[#This Row],[ID_H]]))</f>
        <v/>
      </c>
      <c r="AK966" s="66">
        <f ca="1"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66" t="str">
        <f>IF(NOTA[[#This Row],[CONCAT4]]="","",_xlfn.IFNA(MATCH(NOTA[[#This Row],[CONCAT4]],[2]!RAW[CONCAT_H],0),FALSE))</f>
        <v/>
      </c>
      <c r="AQ966" s="66">
        <f>IF(NOTA[[#This Row],[CONCAT1]]="","",MATCH(NOTA[[#This Row],[CONCAT1]],[3]!db[NB NOTA_C],0)+1)</f>
        <v>2916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1149</v>
      </c>
      <c r="M967" s="114">
        <v>1</v>
      </c>
      <c r="N967" s="66">
        <v>12</v>
      </c>
      <c r="O967" s="27" t="s">
        <v>156</v>
      </c>
      <c r="P967" s="64">
        <v>31000</v>
      </c>
      <c r="Q967" s="79"/>
      <c r="R967" s="42" t="s">
        <v>229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372000</v>
      </c>
      <c r="X967" s="52">
        <f>IF(NOTA[[#This Row],[JUMLAH]]="","",NOTA[[#This Row],[JUMLAH]]*NOTA[[#This Row],[DISC 1]])</f>
        <v>46500</v>
      </c>
      <c r="Y967" s="52">
        <f>IF(NOTA[[#This Row],[JUMLAH]]="","",(NOTA[[#This Row],[JUMLAH]]-NOTA[[#This Row],[DISC 1-]])*NOTA[[#This Row],[DISC 2]])</f>
        <v>16275</v>
      </c>
      <c r="Z967" s="52">
        <f>IF(NOTA[[#This Row],[JUMLAH]]="","",NOTA[[#This Row],[DISC 1-]]+NOTA[[#This Row],[DISC 2-]])</f>
        <v>62775</v>
      </c>
      <c r="AA967" s="52">
        <f>IF(NOTA[[#This Row],[JUMLAH]]="","",NOTA[[#This Row],[JUMLAH]]-NOTA[[#This Row],[DISC]])</f>
        <v>309225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7" s="203">
        <f>IF(OR(NOTA[[#This Row],[QTY]]="",NOTA[[#This Row],[HARGA SATUAN]]="",),"",NOTA[[#This Row],[QTY]]*NOTA[[#This Row],[HARGA SATUAN]])</f>
        <v>372000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2907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1101</v>
      </c>
      <c r="M968" s="114">
        <v>1</v>
      </c>
      <c r="N968" s="66">
        <v>24</v>
      </c>
      <c r="O968" s="27" t="s">
        <v>156</v>
      </c>
      <c r="P968" s="64">
        <v>12300</v>
      </c>
      <c r="Q968" s="79"/>
      <c r="R968" s="42" t="s">
        <v>228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295200</v>
      </c>
      <c r="X968" s="52">
        <f>IF(NOTA[[#This Row],[JUMLAH]]="","",NOTA[[#This Row],[JUMLAH]]*NOTA[[#This Row],[DISC 1]])</f>
        <v>36900</v>
      </c>
      <c r="Y968" s="52">
        <f>IF(NOTA[[#This Row],[JUMLAH]]="","",(NOTA[[#This Row],[JUMLAH]]-NOTA[[#This Row],[DISC 1-]])*NOTA[[#This Row],[DISC 2]])</f>
        <v>12915</v>
      </c>
      <c r="Z968" s="52">
        <f>IF(NOTA[[#This Row],[JUMLAH]]="","",NOTA[[#This Row],[DISC 1-]]+NOTA[[#This Row],[DISC 2-]])</f>
        <v>49815</v>
      </c>
      <c r="AA968" s="52">
        <f>IF(NOTA[[#This Row],[JUMLAH]]="","",NOTA[[#This Row],[JUMLAH]]-NOTA[[#This Row],[DISC]])</f>
        <v>245385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68" s="203">
        <f>IF(OR(NOTA[[#This Row],[QTY]]="",NOTA[[#This Row],[HARGA SATUAN]]="",),"",NOTA[[#This Row],[QTY]]*NOTA[[#This Row],[HARGA SATUAN]])</f>
        <v>295200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>
        <f>IF(NOTA[[#This Row],[CONCAT1]]="","",MATCH(NOTA[[#This Row],[CONCAT1]],[3]!db[NB NOTA_C],0)+1)</f>
        <v>2910</v>
      </c>
    </row>
    <row r="969" spans="1:43" ht="20.10000000000000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1108</v>
      </c>
      <c r="N969" s="66">
        <v>36</v>
      </c>
      <c r="O969" s="27" t="s">
        <v>156</v>
      </c>
      <c r="P969" s="64">
        <v>15800</v>
      </c>
      <c r="Q969" s="79"/>
      <c r="R969" s="42" t="s">
        <v>523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568800</v>
      </c>
      <c r="X969" s="52">
        <f>IF(NOTA[[#This Row],[JUMLAH]]="","",NOTA[[#This Row],[JUMLAH]]*NOTA[[#This Row],[DISC 1]])</f>
        <v>71100</v>
      </c>
      <c r="Y969" s="52">
        <f>IF(NOTA[[#This Row],[JUMLAH]]="","",(NOTA[[#This Row],[JUMLAH]]-NOTA[[#This Row],[DISC 1-]])*NOTA[[#This Row],[DISC 2]])</f>
        <v>24885</v>
      </c>
      <c r="Z969" s="52">
        <f>IF(NOTA[[#This Row],[JUMLAH]]="","",NOTA[[#This Row],[DISC 1-]]+NOTA[[#This Row],[DISC 2-]])</f>
        <v>95985</v>
      </c>
      <c r="AA969" s="52">
        <f>IF(NOTA[[#This Row],[JUMLAH]]="","",NOTA[[#This Row],[JUMLAH]]-NOTA[[#This Row],[DISC]])</f>
        <v>472815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69" s="203">
        <f>IF(OR(NOTA[[#This Row],[QTY]]="",NOTA[[#This Row],[HARGA SATUAN]]="",),"",NOTA[[#This Row],[QTY]]*NOTA[[#This Row],[HARGA SATUAN]])</f>
        <v>568800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Row],[CONCAT4]],[2]!RAW[CONCAT_H],0),FALSE))</f>
        <v/>
      </c>
      <c r="AQ969" s="66">
        <f>IF(NOTA[[#This Row],[CONCAT1]]="","",MATCH(NOTA[[#This Row],[CONCAT1]],[3]!db[NB NOTA_C],0)+1)</f>
        <v>244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1109</v>
      </c>
      <c r="N970" s="66">
        <v>36</v>
      </c>
      <c r="O970" s="27" t="s">
        <v>156</v>
      </c>
      <c r="P970" s="64">
        <v>15800</v>
      </c>
      <c r="Q970" s="79"/>
      <c r="R970" s="42" t="s">
        <v>523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568800</v>
      </c>
      <c r="X970" s="52">
        <f>IF(NOTA[[#This Row],[JUMLAH]]="","",NOTA[[#This Row],[JUMLAH]]*NOTA[[#This Row],[DISC 1]])</f>
        <v>71100</v>
      </c>
      <c r="Y970" s="52">
        <f>IF(NOTA[[#This Row],[JUMLAH]]="","",(NOTA[[#This Row],[JUMLAH]]-NOTA[[#This Row],[DISC 1-]])*NOTA[[#This Row],[DISC 2]])</f>
        <v>24885</v>
      </c>
      <c r="Z970" s="52">
        <f>IF(NOTA[[#This Row],[JUMLAH]]="","",NOTA[[#This Row],[DISC 1-]]+NOTA[[#This Row],[DISC 2-]])</f>
        <v>95985</v>
      </c>
      <c r="AA970" s="52">
        <f>IF(NOTA[[#This Row],[JUMLAH]]="","",NOTA[[#This Row],[JUMLAH]]-NOTA[[#This Row],[DISC]])</f>
        <v>472815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0" s="203">
        <f>IF(OR(NOTA[[#This Row],[QTY]]="",NOTA[[#This Row],[HARGA SATUAN]]="",),"",NOTA[[#This Row],[QTY]]*NOTA[[#This Row],[HARGA SATUAN]])</f>
        <v>568800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223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1110</v>
      </c>
      <c r="N971" s="66">
        <v>36</v>
      </c>
      <c r="O971" s="27" t="s">
        <v>156</v>
      </c>
      <c r="P971" s="64">
        <v>15800</v>
      </c>
      <c r="Q971" s="79"/>
      <c r="R971" s="42" t="s">
        <v>523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236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1111</v>
      </c>
      <c r="N972" s="66">
        <v>36</v>
      </c>
      <c r="O972" s="27" t="s">
        <v>156</v>
      </c>
      <c r="P972" s="64">
        <v>15800</v>
      </c>
      <c r="Q972" s="79"/>
      <c r="R972" s="42" t="s">
        <v>523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228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1112</v>
      </c>
      <c r="N973" s="66">
        <v>36</v>
      </c>
      <c r="O973" s="27" t="s">
        <v>156</v>
      </c>
      <c r="P973" s="64">
        <v>20700</v>
      </c>
      <c r="Q973" s="79"/>
      <c r="R973" s="42" t="s">
        <v>523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745200</v>
      </c>
      <c r="X973" s="52">
        <f>IF(NOTA[[#This Row],[JUMLAH]]="","",NOTA[[#This Row],[JUMLAH]]*NOTA[[#This Row],[DISC 1]])</f>
        <v>93150</v>
      </c>
      <c r="Y973" s="52">
        <f>IF(NOTA[[#This Row],[JUMLAH]]="","",(NOTA[[#This Row],[JUMLAH]]-NOTA[[#This Row],[DISC 1-]])*NOTA[[#This Row],[DISC 2]])</f>
        <v>32602.5</v>
      </c>
      <c r="Z973" s="52">
        <f>IF(NOTA[[#This Row],[JUMLAH]]="","",NOTA[[#This Row],[DISC 1-]]+NOTA[[#This Row],[DISC 2-]])</f>
        <v>125752.5</v>
      </c>
      <c r="AA973" s="52">
        <f>IF(NOTA[[#This Row],[JUMLAH]]="","",NOTA[[#This Row],[JUMLAH]]-NOTA[[#This Row],[DISC]])</f>
        <v>619447.5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3" s="203">
        <f>IF(OR(NOTA[[#This Row],[QTY]]="",NOTA[[#This Row],[HARGA SATUAN]]="",),"",NOTA[[#This Row],[QTY]]*NOTA[[#This Row],[HARGA SATUAN]])</f>
        <v>745200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283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1113</v>
      </c>
      <c r="N974" s="66">
        <v>36</v>
      </c>
      <c r="O974" s="27" t="s">
        <v>156</v>
      </c>
      <c r="P974" s="64">
        <v>20700</v>
      </c>
      <c r="Q974" s="79"/>
      <c r="R974" s="42" t="s">
        <v>523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745200</v>
      </c>
      <c r="X974" s="52">
        <f>IF(NOTA[[#This Row],[JUMLAH]]="","",NOTA[[#This Row],[JUMLAH]]*NOTA[[#This Row],[DISC 1]])</f>
        <v>93150</v>
      </c>
      <c r="Y974" s="52">
        <f>IF(NOTA[[#This Row],[JUMLAH]]="","",(NOTA[[#This Row],[JUMLAH]]-NOTA[[#This Row],[DISC 1-]])*NOTA[[#This Row],[DISC 2]])</f>
        <v>32602.5</v>
      </c>
      <c r="Z974" s="52">
        <f>IF(NOTA[[#This Row],[JUMLAH]]="","",NOTA[[#This Row],[DISC 1-]]+NOTA[[#This Row],[DISC 2-]])</f>
        <v>125752.5</v>
      </c>
      <c r="AA974" s="52">
        <f>IF(NOTA[[#This Row],[JUMLAH]]="","",NOTA[[#This Row],[JUMLAH]]-NOTA[[#This Row],[DISC]])</f>
        <v>619447.5</v>
      </c>
      <c r="AB974" s="52"/>
      <c r="AC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4" s="203">
        <f>IF(OR(NOTA[[#This Row],[QTY]]="",NOTA[[#This Row],[HARGA SATUAN]]="",),"",NOTA[[#This Row],[QTY]]*NOTA[[#This Row],[HARGA SATUAN]])</f>
        <v>745200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288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 t="str">
        <f ca="1">IF(NOTA[[#This Row],[NAMA BARANG]]="","",INDEX(NOTA[ID],MATCH(,INDIRECT(ADDRESS(ROW(NOTA[ID]),COLUMN(NOTA[ID]))&amp;":"&amp;ADDRESS(ROW(),COLUMN(NOTA[ID]))),-1)))</f>
        <v/>
      </c>
      <c r="E975" s="113"/>
      <c r="H975" s="54"/>
      <c r="N975" s="66"/>
      <c r="Q975" s="79"/>
      <c r="R975" s="42"/>
      <c r="S975" s="80"/>
      <c r="U975" s="52"/>
      <c r="V975" s="77"/>
      <c r="W975" s="52" t="str">
        <f>IF(NOTA[[#This Row],[HARGA/ CTN]]="",NOTA[[#This Row],[JUMLAH_H]],NOTA[[#This Row],[HARGA/ CTN]]*IF(NOTA[[#This Row],[C]]="",0,NOTA[[#This Row],[C]]))</f>
        <v/>
      </c>
      <c r="X975" s="52" t="str">
        <f>IF(NOTA[[#This Row],[JUMLAH]]="","",NOTA[[#This Row],[JUMLAH]]*NOTA[[#This Row],[DISC 1]])</f>
        <v/>
      </c>
      <c r="Y975" s="52" t="str">
        <f>IF(NOTA[[#This Row],[JUMLAH]]="","",(NOTA[[#This Row],[JUMLAH]]-NOTA[[#This Row],[DISC 1-]])*NOTA[[#This Row],[DISC 2]])</f>
        <v/>
      </c>
      <c r="Z975" s="52" t="str">
        <f>IF(NOTA[[#This Row],[JUMLAH]]="","",NOTA[[#This Row],[DISC 1-]]+NOTA[[#This Row],[DISC 2-]])</f>
        <v/>
      </c>
      <c r="AA975" s="52" t="str">
        <f>IF(NOTA[[#This Row],[JUMLAH]]="","",NOTA[[#This Row],[JUMLAH]]-NOTA[[#This Row],[DISC]])</f>
        <v/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203" t="str">
        <f>IF(OR(NOTA[[#This Row],[QTY]]="",NOTA[[#This Row],[HARGA SATUAN]]="",),"",NOTA[[#This Row],[QTY]]*NOTA[[#This Row],[HARGA SATUAN]])</f>
        <v/>
      </c>
      <c r="AG975" s="53" t="str">
        <f ca="1">IF(NOTA[ID_H]="","",INDEX(NOTA[TANGGAL],MATCH(,INDIRECT(ADDRESS(ROW(NOTA[TANGGAL]),COLUMN(NOTA[TANGGAL]))&amp;":"&amp;ADDRESS(ROW(),COLUMN(NOTA[TANGGAL]))),-1)))</f>
        <v/>
      </c>
      <c r="AH975" s="64" t="str">
        <f ca="1">IF(NOTA[[#This Row],[NAMA BARANG]]="","",INDEX(NOTA[SUPPLIER],MATCH(,INDIRECT(ADDRESS(ROW(NOTA[ID]),COLUMN(NOTA[ID]))&amp;":"&amp;ADDRESS(ROW(),COLUMN(NOTA[ID]))),-1)))</f>
        <v/>
      </c>
      <c r="AI975" s="64" t="str">
        <f ca="1">IF(NOTA[[#This Row],[ID_H]]="","",IF(NOTA[[#This Row],[FAKTUR]]="",INDIRECT(ADDRESS(ROW()-1,COLUMN())),NOTA[[#This Row],[FAKTUR]]))</f>
        <v/>
      </c>
      <c r="AJ975" s="66" t="str">
        <f ca="1">IF(NOTA[[#This Row],[ID]]="","",COUNTIF(NOTA[ID_H],NOTA[[#This Row],[ID_H]]))</f>
        <v/>
      </c>
      <c r="AK975" s="66" t="str">
        <f ca="1">IF(NOTA[[#This Row],[TGL.NOTA]]="",IF(NOTA[[#This Row],[SUPPLIER_H]]="","",AK974),MONTH(NOTA[[#This Row],[TGL.NOTA]]))</f>
        <v/>
      </c>
      <c r="AL975" s="66" t="str">
        <f>LOWER(SUBSTITUTE(SUBSTITUTE(SUBSTITUTE(SUBSTITUTE(SUBSTITUTE(SUBSTITUTE(SUBSTITUTE(SUBSTITUTE(SUBSTITUTE(NOTA[NAMA BARANG]," ",),".",""),"-",""),"(",""),")",""),",",""),"/",""),"""",""),"+",""))</f>
        <v/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 t="str">
        <f>IF(NOTA[[#This Row],[CONCAT1]]="","",MATCH(NOTA[[#This Row],[CONCAT1]],[3]!db[NB NOTA_C],0)+1)</f>
        <v/>
      </c>
    </row>
    <row r="976" spans="1:43" ht="20.100000000000001" customHeight="1" x14ac:dyDescent="0.25">
      <c r="A976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6" s="66" t="e">
        <f ca="1">IF(NOTA[[#This Row],[ID_P]]="","",MATCH(NOTA[[#This Row],[ID_P]],[1]!B_MSK[N_ID],0))</f>
        <v>#REF!</v>
      </c>
      <c r="D976" s="66">
        <f ca="1">IF(NOTA[[#This Row],[NAMA BARANG]]="","",INDEX(NOTA[ID],MATCH(,INDIRECT(ADDRESS(ROW(NOTA[ID]),COLUMN(NOTA[ID]))&amp;":"&amp;ADDRESS(ROW(),COLUMN(NOTA[ID]))),-1)))</f>
        <v>162</v>
      </c>
      <c r="E976" s="113"/>
      <c r="F976" s="27" t="s">
        <v>25</v>
      </c>
      <c r="G976" s="27" t="s">
        <v>24</v>
      </c>
      <c r="H976" s="54" t="s">
        <v>1114</v>
      </c>
      <c r="J976" s="53">
        <v>45070</v>
      </c>
      <c r="L976" s="27" t="s">
        <v>1105</v>
      </c>
      <c r="M976" s="114">
        <v>1</v>
      </c>
      <c r="N976" s="66">
        <v>12</v>
      </c>
      <c r="O976" s="27" t="s">
        <v>176</v>
      </c>
      <c r="P976" s="64">
        <v>176400</v>
      </c>
      <c r="Q976" s="79"/>
      <c r="R976" s="42" t="s">
        <v>146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2116800</v>
      </c>
      <c r="X976" s="52">
        <f>IF(NOTA[[#This Row],[JUMLAH]]="","",NOTA[[#This Row],[JUMLAH]]*NOTA[[#This Row],[DISC 1]])</f>
        <v>264600</v>
      </c>
      <c r="Y976" s="52">
        <f>IF(NOTA[[#This Row],[JUMLAH]]="","",(NOTA[[#This Row],[JUMLAH]]-NOTA[[#This Row],[DISC 1-]])*NOTA[[#This Row],[DISC 2]])</f>
        <v>92610</v>
      </c>
      <c r="Z976" s="52">
        <f>IF(NOTA[[#This Row],[JUMLAH]]="","",NOTA[[#This Row],[DISC 1-]]+NOTA[[#This Row],[DISC 2-]])</f>
        <v>357210</v>
      </c>
      <c r="AA976" s="52">
        <f>IF(NOTA[[#This Row],[JUMLAH]]="","",NOTA[[#This Row],[JUMLAH]]-NOTA[[#This Row],[DISC]])</f>
        <v>1759590</v>
      </c>
      <c r="AB976" s="52"/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6" s="203">
        <f>IF(OR(NOTA[[#This Row],[QTY]]="",NOTA[[#This Row],[HARGA SATUAN]]="",),"",NOTA[[#This Row],[QTY]]*NOTA[[#This Row],[HARGA SATUAN]])</f>
        <v>2116800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>
        <f ca="1">IF(NOTA[[#This Row],[ID]]="","",COUNTIF(NOTA[ID_H],NOTA[[#This Row],[ID_H]]))</f>
        <v>7</v>
      </c>
      <c r="AK976" s="66">
        <f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6" s="66" t="e">
        <f>IF(NOTA[[#This Row],[CONCAT4]]="","",_xlfn.IFNA(MATCH(NOTA[[#This Row],[CONCAT4]],[2]!RAW[CONCAT_H],0),FALSE))</f>
        <v>#REF!</v>
      </c>
      <c r="AQ976" s="66">
        <f>IF(NOTA[[#This Row],[CONCAT1]]="","",MATCH(NOTA[[#This Row],[CONCAT1]],[3]!db[NB NOTA_C],0)+1)</f>
        <v>2478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162</v>
      </c>
      <c r="E977" s="113"/>
      <c r="H977" s="54"/>
      <c r="L977" s="27" t="s">
        <v>1115</v>
      </c>
      <c r="M977" s="114">
        <v>1</v>
      </c>
      <c r="N977" s="66">
        <v>240</v>
      </c>
      <c r="O977" s="27" t="s">
        <v>244</v>
      </c>
      <c r="P977" s="64">
        <v>8800</v>
      </c>
      <c r="Q977" s="79"/>
      <c r="R977" s="42" t="s">
        <v>866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2112000</v>
      </c>
      <c r="X977" s="52">
        <f>IF(NOTA[[#This Row],[JUMLAH]]="","",NOTA[[#This Row],[JUMLAH]]*NOTA[[#This Row],[DISC 1]])</f>
        <v>264000</v>
      </c>
      <c r="Y977" s="52">
        <f>IF(NOTA[[#This Row],[JUMLAH]]="","",(NOTA[[#This Row],[JUMLAH]]-NOTA[[#This Row],[DISC 1-]])*NOTA[[#This Row],[DISC 2]])</f>
        <v>92400</v>
      </c>
      <c r="Z977" s="52">
        <f>IF(NOTA[[#This Row],[JUMLAH]]="","",NOTA[[#This Row],[DISC 1-]]+NOTA[[#This Row],[DISC 2-]])</f>
        <v>356400</v>
      </c>
      <c r="AA977" s="52">
        <f>IF(NOTA[[#This Row],[JUMLAH]]="","",NOTA[[#This Row],[JUMLAH]]-NOTA[[#This Row],[DISC]])</f>
        <v>1755600</v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7" s="203">
        <f>IF(OR(NOTA[[#This Row],[QTY]]="",NOTA[[#This Row],[HARGA SATUAN]]="",),"",NOTA[[#This Row],[QTY]]*NOTA[[#This Row],[HARGA SATUAN]])</f>
        <v>2112000</v>
      </c>
      <c r="AG977" s="53">
        <f ca="1">IF(NOTA[ID_H]="","",INDEX(NOTA[TANGGAL],MATCH(,INDIRECT(ADDRESS(ROW(NOTA[TANGGAL]),COLUMN(NOTA[TANGGAL]))&amp;":"&amp;ADDRESS(ROW(),COLUMN(NOTA[TANGGAL]))),-1)))</f>
        <v>45073</v>
      </c>
      <c r="AH977" s="64" t="str">
        <f ca="1">IF(NOTA[[#This Row],[NAMA BARANG]]="","",INDEX(NOTA[SUPPLIER],MATCH(,INDIRECT(ADDRESS(ROW(NOTA[ID]),COLUMN(NOTA[ID]))&amp;":"&amp;ADDRESS(ROW(),COLUMN(NOTA[ID]))),-1)))</f>
        <v>ATALI MAKMUR</v>
      </c>
      <c r="AI977" s="64" t="str">
        <f ca="1">IF(NOTA[[#This Row],[ID_H]]="","",IF(NOTA[[#This Row],[FAKTUR]]="",INDIRECT(ADDRESS(ROW()-1,COLUMN())),NOTA[[#This Row],[FAKTUR]]))</f>
        <v>ARTO MORO</v>
      </c>
      <c r="AJ977" s="66" t="str">
        <f ca="1">IF(NOTA[[#This Row],[ID]]="","",COUNTIF(NOTA[ID_H],NOTA[[#This Row],[ID_H]]))</f>
        <v/>
      </c>
      <c r="AK977" s="66">
        <f ca="1">IF(NOTA[[#This Row],[TGL.NOTA]]="",IF(NOTA[[#This Row],[SUPPLIER_H]]="","",AK976),MONTH(NOTA[[#This Row],[TGL.NOTA]]))</f>
        <v>5</v>
      </c>
      <c r="AL977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>
        <f>IF(NOTA[[#This Row],[CONCAT1]]="","",MATCH(NOTA[[#This Row],[CONCAT1]],[3]!db[NB NOTA_C],0)+1)</f>
        <v>473</v>
      </c>
    </row>
    <row r="978" spans="1:43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H978" s="54"/>
      <c r="L978" s="27" t="s">
        <v>1116</v>
      </c>
      <c r="M978" s="114">
        <v>1</v>
      </c>
      <c r="N978" s="66">
        <v>240</v>
      </c>
      <c r="O978" s="27" t="s">
        <v>244</v>
      </c>
      <c r="P978" s="64">
        <v>10600</v>
      </c>
      <c r="Q978" s="79"/>
      <c r="R978" s="42" t="s">
        <v>866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2544000</v>
      </c>
      <c r="X978" s="52">
        <f>IF(NOTA[[#This Row],[JUMLAH]]="","",NOTA[[#This Row],[JUMLAH]]*NOTA[[#This Row],[DISC 1]])</f>
        <v>318000</v>
      </c>
      <c r="Y978" s="52">
        <f>IF(NOTA[[#This Row],[JUMLAH]]="","",(NOTA[[#This Row],[JUMLAH]]-NOTA[[#This Row],[DISC 1-]])*NOTA[[#This Row],[DISC 2]])</f>
        <v>111300</v>
      </c>
      <c r="Z978" s="52">
        <f>IF(NOTA[[#This Row],[JUMLAH]]="","",NOTA[[#This Row],[DISC 1-]]+NOTA[[#This Row],[DISC 2-]])</f>
        <v>429300</v>
      </c>
      <c r="AA978" s="52">
        <f>IF(NOTA[[#This Row],[JUMLAH]]="","",NOTA[[#This Row],[JUMLAH]]-NOTA[[#This Row],[DISC]])</f>
        <v>2114700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78" s="203">
        <f>IF(OR(NOTA[[#This Row],[QTY]]="",NOTA[[#This Row],[HARGA SATUAN]]="",),"",NOTA[[#This Row],[QTY]]*NOTA[[#This Row],[HARGA SATUAN]])</f>
        <v>2544000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 t="str">
        <f ca="1">IF(NOTA[[#This Row],[ID]]="","",COUNTIF(NOTA[ID_H],NOTA[[#This Row],[ID_H]]))</f>
        <v/>
      </c>
      <c r="AK978" s="66">
        <f ca="1"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66" t="str">
        <f>IF(NOTA[[#This Row],[CONCAT4]]="","",_xlfn.IFNA(MATCH(NOTA[[#This Row],[CONCAT4]],[2]!RAW[CONCAT_H],0),FALSE))</f>
        <v/>
      </c>
      <c r="AQ978" s="66">
        <f>IF(NOTA[[#This Row],[CONCAT1]]="","",MATCH(NOTA[[#This Row],[CONCAT1]],[3]!db[NB NOTA_C],0)+1)</f>
        <v>476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802</v>
      </c>
      <c r="M979" s="114">
        <v>3</v>
      </c>
      <c r="N979" s="66">
        <v>72</v>
      </c>
      <c r="O979" s="27" t="s">
        <v>156</v>
      </c>
      <c r="P979" s="64">
        <v>11100</v>
      </c>
      <c r="Q979" s="79"/>
      <c r="R979" s="42" t="s">
        <v>228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799200</v>
      </c>
      <c r="X979" s="52">
        <f>IF(NOTA[[#This Row],[JUMLAH]]="","",NOTA[[#This Row],[JUMLAH]]*NOTA[[#This Row],[DISC 1]])</f>
        <v>99900</v>
      </c>
      <c r="Y979" s="52">
        <f>IF(NOTA[[#This Row],[JUMLAH]]="","",(NOTA[[#This Row],[JUMLAH]]-NOTA[[#This Row],[DISC 1-]])*NOTA[[#This Row],[DISC 2]])</f>
        <v>34965</v>
      </c>
      <c r="Z979" s="52">
        <f>IF(NOTA[[#This Row],[JUMLAH]]="","",NOTA[[#This Row],[DISC 1-]]+NOTA[[#This Row],[DISC 2-]])</f>
        <v>134865</v>
      </c>
      <c r="AA979" s="52">
        <f>IF(NOTA[[#This Row],[JUMLAH]]="","",NOTA[[#This Row],[JUMLAH]]-NOTA[[#This Row],[DISC]])</f>
        <v>664335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79" s="203">
        <f>IF(OR(NOTA[[#This Row],[QTY]]="",NOTA[[#This Row],[HARGA SATUAN]]="",),"",NOTA[[#This Row],[QTY]]*NOTA[[#This Row],[HARGA SATUAN]])</f>
        <v>799200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2918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780</v>
      </c>
      <c r="M980" s="114">
        <v>3</v>
      </c>
      <c r="N980" s="66">
        <v>1500</v>
      </c>
      <c r="O980" s="27" t="s">
        <v>253</v>
      </c>
      <c r="P980" s="64">
        <v>1625</v>
      </c>
      <c r="Q980" s="79"/>
      <c r="R980" s="42" t="s">
        <v>781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2437500</v>
      </c>
      <c r="X980" s="52">
        <f>IF(NOTA[[#This Row],[JUMLAH]]="","",NOTA[[#This Row],[JUMLAH]]*NOTA[[#This Row],[DISC 1]])</f>
        <v>304687.5</v>
      </c>
      <c r="Y980" s="52">
        <f>IF(NOTA[[#This Row],[JUMLAH]]="","",(NOTA[[#This Row],[JUMLAH]]-NOTA[[#This Row],[DISC 1-]])*NOTA[[#This Row],[DISC 2]])</f>
        <v>106640.625</v>
      </c>
      <c r="Z980" s="52">
        <f>IF(NOTA[[#This Row],[JUMLAH]]="","",NOTA[[#This Row],[DISC 1-]]+NOTA[[#This Row],[DISC 2-]])</f>
        <v>411328.125</v>
      </c>
      <c r="AA980" s="52">
        <f>IF(NOTA[[#This Row],[JUMLAH]]="","",NOTA[[#This Row],[JUMLAH]]-NOTA[[#This Row],[DISC]])</f>
        <v>2026171.875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0" s="203">
        <f>IF(OR(NOTA[[#This Row],[QTY]]="",NOTA[[#This Row],[HARGA SATUAN]]="",),"",NOTA[[#This Row],[QTY]]*NOTA[[#This Row],[HARGA SATUAN]])</f>
        <v>2437500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>
        <f>IF(NOTA[[#This Row],[CONCAT1]]="","",MATCH(NOTA[[#This Row],[CONCAT1]],[3]!db[NB NOTA_C],0)+1)</f>
        <v>3040</v>
      </c>
    </row>
    <row r="981" spans="1:43" ht="20.10000000000000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1117</v>
      </c>
      <c r="M981" s="114">
        <v>2</v>
      </c>
      <c r="N981" s="66">
        <v>400</v>
      </c>
      <c r="O981" s="27" t="s">
        <v>253</v>
      </c>
      <c r="P981" s="64">
        <v>4400</v>
      </c>
      <c r="Q981" s="79"/>
      <c r="R981" s="42" t="s">
        <v>782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1760000</v>
      </c>
      <c r="X981" s="52">
        <f>IF(NOTA[[#This Row],[JUMLAH]]="","",NOTA[[#This Row],[JUMLAH]]*NOTA[[#This Row],[DISC 1]])</f>
        <v>220000</v>
      </c>
      <c r="Y981" s="52">
        <f>IF(NOTA[[#This Row],[JUMLAH]]="","",(NOTA[[#This Row],[JUMLAH]]-NOTA[[#This Row],[DISC 1-]])*NOTA[[#This Row],[DISC 2]])</f>
        <v>77000</v>
      </c>
      <c r="Z981" s="52">
        <f>IF(NOTA[[#This Row],[JUMLAH]]="","",NOTA[[#This Row],[DISC 1-]]+NOTA[[#This Row],[DISC 2-]])</f>
        <v>297000</v>
      </c>
      <c r="AA981" s="52">
        <f>IF(NOTA[[#This Row],[JUMLAH]]="","",NOTA[[#This Row],[JUMLAH]]-NOTA[[#This Row],[DISC]])</f>
        <v>1463000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1" s="203">
        <f>IF(OR(NOTA[[#This Row],[QTY]]="",NOTA[[#This Row],[HARGA SATUAN]]="",),"",NOTA[[#This Row],[QTY]]*NOTA[[#This Row],[HARGA SATUAN]])</f>
        <v>1760000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Row],[CONCAT4]],[2]!RAW[CONCAT_H],0),FALSE))</f>
        <v/>
      </c>
      <c r="AQ981" s="66">
        <f>IF(NOTA[[#This Row],[CONCAT1]]="","",MATCH(NOTA[[#This Row],[CONCAT1]],[3]!db[NB NOTA_C],0)+1)</f>
        <v>2289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1118</v>
      </c>
      <c r="M982" s="114">
        <v>1</v>
      </c>
      <c r="N982" s="66">
        <v>144</v>
      </c>
      <c r="O982" s="27" t="s">
        <v>244</v>
      </c>
      <c r="P982" s="64">
        <v>23900</v>
      </c>
      <c r="Q982" s="79"/>
      <c r="R982" s="42" t="s">
        <v>263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3441600</v>
      </c>
      <c r="X982" s="52">
        <f>IF(NOTA[[#This Row],[JUMLAH]]="","",NOTA[[#This Row],[JUMLAH]]*NOTA[[#This Row],[DISC 1]])</f>
        <v>430200</v>
      </c>
      <c r="Y982" s="52">
        <f>IF(NOTA[[#This Row],[JUMLAH]]="","",(NOTA[[#This Row],[JUMLAH]]-NOTA[[#This Row],[DISC 1-]])*NOTA[[#This Row],[DISC 2]])</f>
        <v>150570</v>
      </c>
      <c r="Z982" s="52">
        <f>IF(NOTA[[#This Row],[JUMLAH]]="","",NOTA[[#This Row],[DISC 1-]]+NOTA[[#This Row],[DISC 2-]])</f>
        <v>580770</v>
      </c>
      <c r="AA982" s="52">
        <f>IF(NOTA[[#This Row],[JUMLAH]]="","",NOTA[[#This Row],[JUMLAH]]-NOTA[[#This Row],[DISC]])</f>
        <v>2860830</v>
      </c>
      <c r="AB982" s="52"/>
      <c r="AC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2" s="203">
        <f>IF(OR(NOTA[[#This Row],[QTY]]="",NOTA[[#This Row],[HARGA SATUAN]]="",),"",NOTA[[#This Row],[QTY]]*NOTA[[#This Row],[HARGA SATUAN]])</f>
        <v>3441600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765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 t="str">
        <f ca="1">IF(NOTA[[#This Row],[NAMA BARANG]]="","",INDEX(NOTA[ID],MATCH(,INDIRECT(ADDRESS(ROW(NOTA[ID]),COLUMN(NOTA[ID]))&amp;":"&amp;ADDRESS(ROW(),COLUMN(NOTA[ID]))),-1)))</f>
        <v/>
      </c>
      <c r="E983" s="113"/>
      <c r="H983" s="54"/>
      <c r="N983" s="66"/>
      <c r="Q983" s="79"/>
      <c r="R983" s="42"/>
      <c r="S983" s="80"/>
      <c r="U983" s="52"/>
      <c r="V983" s="77"/>
      <c r="W983" s="52" t="str">
        <f>IF(NOTA[[#This Row],[HARGA/ CTN]]="",NOTA[[#This Row],[JUMLAH_H]],NOTA[[#This Row],[HARGA/ CTN]]*IF(NOTA[[#This Row],[C]]="",0,NOTA[[#This Row],[C]]))</f>
        <v/>
      </c>
      <c r="X983" s="52" t="str">
        <f>IF(NOTA[[#This Row],[JUMLAH]]="","",NOTA[[#This Row],[JUMLAH]]*NOTA[[#This Row],[DISC 1]])</f>
        <v/>
      </c>
      <c r="Y983" s="52" t="str">
        <f>IF(NOTA[[#This Row],[JUMLAH]]="","",(NOTA[[#This Row],[JUMLAH]]-NOTA[[#This Row],[DISC 1-]])*NOTA[[#This Row],[DISC 2]])</f>
        <v/>
      </c>
      <c r="Z983" s="52" t="str">
        <f>IF(NOTA[[#This Row],[JUMLAH]]="","",NOTA[[#This Row],[DISC 1-]]+NOTA[[#This Row],[DISC 2-]])</f>
        <v/>
      </c>
      <c r="AA983" s="52" t="str">
        <f>IF(NOTA[[#This Row],[JUMLAH]]="","",NOTA[[#This Row],[JUMLAH]]-NOTA[[#This Row],[DISC]])</f>
        <v/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3" s="203" t="str">
        <f>IF(OR(NOTA[[#This Row],[QTY]]="",NOTA[[#This Row],[HARGA SATUAN]]="",),"",NOTA[[#This Row],[QTY]]*NOTA[[#This Row],[HARGA SATUAN]])</f>
        <v/>
      </c>
      <c r="AG983" s="53" t="str">
        <f ca="1">IF(NOTA[ID_H]="","",INDEX(NOTA[TANGGAL],MATCH(,INDIRECT(ADDRESS(ROW(NOTA[TANGGAL]),COLUMN(NOTA[TANGGAL]))&amp;":"&amp;ADDRESS(ROW(),COLUMN(NOTA[TANGGAL]))),-1)))</f>
        <v/>
      </c>
      <c r="AH983" s="64" t="str">
        <f ca="1">IF(NOTA[[#This Row],[NAMA BARANG]]="","",INDEX(NOTA[SUPPLIER],MATCH(,INDIRECT(ADDRESS(ROW(NOTA[ID]),COLUMN(NOTA[ID]))&amp;":"&amp;ADDRESS(ROW(),COLUMN(NOTA[ID]))),-1)))</f>
        <v/>
      </c>
      <c r="AI983" s="64" t="str">
        <f ca="1">IF(NOTA[[#This Row],[ID_H]]="","",IF(NOTA[[#This Row],[FAKTUR]]="",INDIRECT(ADDRESS(ROW()-1,COLUMN())),NOTA[[#This Row],[FAKTUR]]))</f>
        <v/>
      </c>
      <c r="AJ983" s="66" t="str">
        <f ca="1">IF(NOTA[[#This Row],[ID]]="","",COUNTIF(NOTA[ID_H],NOTA[[#This Row],[ID_H]]))</f>
        <v/>
      </c>
      <c r="AK983" s="66" t="str">
        <f ca="1">IF(NOTA[[#This Row],[TGL.NOTA]]="",IF(NOTA[[#This Row],[SUPPLIER_H]]="","",AK982),MONTH(NOTA[[#This Row],[TGL.NOTA]]))</f>
        <v/>
      </c>
      <c r="AL983" s="66" t="str">
        <f>LOWER(SUBSTITUTE(SUBSTITUTE(SUBSTITUTE(SUBSTITUTE(SUBSTITUTE(SUBSTITUTE(SUBSTITUTE(SUBSTITUTE(SUBSTITUTE(NOTA[NAMA BARANG]," ",),".",""),"-",""),"(",""),")",""),",",""),"/",""),"""",""),"+",""))</f>
        <v/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 t="str">
        <f>IF(NOTA[[#This Row],[CONCAT1]]="","",MATCH(NOTA[[#This Row],[CONCAT1]],[3]!db[NB NOTA_C],0)+1)</f>
        <v/>
      </c>
    </row>
    <row r="984" spans="1:43" ht="20.100000000000001" customHeight="1" x14ac:dyDescent="0.25">
      <c r="A984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4" s="66" t="e">
        <f ca="1">IF(NOTA[[#This Row],[ID_P]]="","",MATCH(NOTA[[#This Row],[ID_P]],[1]!B_MSK[N_ID],0))</f>
        <v>#REF!</v>
      </c>
      <c r="D984" s="66">
        <f ca="1">IF(NOTA[[#This Row],[NAMA BARANG]]="","",INDEX(NOTA[ID],MATCH(,INDIRECT(ADDRESS(ROW(NOTA[ID]),COLUMN(NOTA[ID]))&amp;":"&amp;ADDRESS(ROW(),COLUMN(NOTA[ID]))),-1)))</f>
        <v>163</v>
      </c>
      <c r="E984" s="113"/>
      <c r="F984" s="27" t="s">
        <v>25</v>
      </c>
      <c r="G984" s="27" t="s">
        <v>24</v>
      </c>
      <c r="H984" s="54" t="s">
        <v>1119</v>
      </c>
      <c r="J984" s="53">
        <v>45070</v>
      </c>
      <c r="L984" s="27" t="s">
        <v>1120</v>
      </c>
      <c r="M984" s="114">
        <v>1</v>
      </c>
      <c r="N984" s="66">
        <v>144</v>
      </c>
      <c r="O984" s="27" t="s">
        <v>142</v>
      </c>
      <c r="P984" s="64">
        <v>28200</v>
      </c>
      <c r="Q984" s="79"/>
      <c r="R984" s="42" t="s">
        <v>283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4060800</v>
      </c>
      <c r="X984" s="52">
        <f>IF(NOTA[[#This Row],[JUMLAH]]="","",NOTA[[#This Row],[JUMLAH]]*NOTA[[#This Row],[DISC 1]])</f>
        <v>507600</v>
      </c>
      <c r="Y984" s="52">
        <f>IF(NOTA[[#This Row],[JUMLAH]]="","",(NOTA[[#This Row],[JUMLAH]]-NOTA[[#This Row],[DISC 1-]])*NOTA[[#This Row],[DISC 2]])</f>
        <v>177660</v>
      </c>
      <c r="Z984" s="52">
        <f>IF(NOTA[[#This Row],[JUMLAH]]="","",NOTA[[#This Row],[DISC 1-]]+NOTA[[#This Row],[DISC 2-]])</f>
        <v>685260</v>
      </c>
      <c r="AA984" s="52">
        <f>IF(NOTA[[#This Row],[JUMLAH]]="","",NOTA[[#This Row],[JUMLAH]]-NOTA[[#This Row],[DISC]])</f>
        <v>3375540</v>
      </c>
      <c r="AB984" s="52"/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4" s="203">
        <f>IF(OR(NOTA[[#This Row],[QTY]]="",NOTA[[#This Row],[HARGA SATUAN]]="",),"",NOTA[[#This Row],[QTY]]*NOTA[[#This Row],[HARGA SATUAN]])</f>
        <v>4060800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>
        <f ca="1">IF(NOTA[[#This Row],[ID]]="","",COUNTIF(NOTA[ID_H],NOTA[[#This Row],[ID_H]]))</f>
        <v>9</v>
      </c>
      <c r="AK984" s="66">
        <f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4" s="66" t="e">
        <f>IF(NOTA[[#This Row],[CONCAT4]]="","",_xlfn.IFNA(MATCH(NOTA[[#This Row],[CONCAT4]],[2]!RAW[CONCAT_H],0),FALSE))</f>
        <v>#REF!</v>
      </c>
      <c r="AQ984" s="66">
        <f>IF(NOTA[[#This Row],[CONCAT1]]="","",MATCH(NOTA[[#This Row],[CONCAT1]],[3]!db[NB NOTA_C],0)+1)</f>
        <v>1052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163</v>
      </c>
      <c r="E985" s="113"/>
      <c r="H985" s="54"/>
      <c r="L985" s="27" t="s">
        <v>1121</v>
      </c>
      <c r="M985" s="114">
        <v>1</v>
      </c>
      <c r="N985" s="66">
        <v>96</v>
      </c>
      <c r="O985" s="27" t="s">
        <v>431</v>
      </c>
      <c r="P985" s="64">
        <v>7000</v>
      </c>
      <c r="Q985" s="79"/>
      <c r="R985" s="42" t="s">
        <v>1122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672000</v>
      </c>
      <c r="X985" s="52">
        <f>IF(NOTA[[#This Row],[JUMLAH]]="","",NOTA[[#This Row],[JUMLAH]]*NOTA[[#This Row],[DISC 1]])</f>
        <v>84000</v>
      </c>
      <c r="Y985" s="52">
        <f>IF(NOTA[[#This Row],[JUMLAH]]="","",(NOTA[[#This Row],[JUMLAH]]-NOTA[[#This Row],[DISC 1-]])*NOTA[[#This Row],[DISC 2]])</f>
        <v>29400</v>
      </c>
      <c r="Z985" s="52">
        <f>IF(NOTA[[#This Row],[JUMLAH]]="","",NOTA[[#This Row],[DISC 1-]]+NOTA[[#This Row],[DISC 2-]])</f>
        <v>113400</v>
      </c>
      <c r="AA985" s="52">
        <f>IF(NOTA[[#This Row],[JUMLAH]]="","",NOTA[[#This Row],[JUMLAH]]-NOTA[[#This Row],[DISC]])</f>
        <v>558600</v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5" s="203">
        <f>IF(OR(NOTA[[#This Row],[QTY]]="",NOTA[[#This Row],[HARGA SATUAN]]="",),"",NOTA[[#This Row],[QTY]]*NOTA[[#This Row],[HARGA SATUAN]])</f>
        <v>672000</v>
      </c>
      <c r="AG985" s="53">
        <f ca="1">IF(NOTA[ID_H]="","",INDEX(NOTA[TANGGAL],MATCH(,INDIRECT(ADDRESS(ROW(NOTA[TANGGAL]),COLUMN(NOTA[TANGGAL]))&amp;":"&amp;ADDRESS(ROW(),COLUMN(NOTA[TANGGAL]))),-1)))</f>
        <v>45073</v>
      </c>
      <c r="AH985" s="64" t="str">
        <f ca="1">IF(NOTA[[#This Row],[NAMA BARANG]]="","",INDEX(NOTA[SUPPLIER],MATCH(,INDIRECT(ADDRESS(ROW(NOTA[ID]),COLUMN(NOTA[ID]))&amp;":"&amp;ADDRESS(ROW(),COLUMN(NOTA[ID]))),-1)))</f>
        <v>ATALI MAKMUR</v>
      </c>
      <c r="AI985" s="64" t="str">
        <f ca="1">IF(NOTA[[#This Row],[ID_H]]="","",IF(NOTA[[#This Row],[FAKTUR]]="",INDIRECT(ADDRESS(ROW()-1,COLUMN())),NOTA[[#This Row],[FAKTUR]]))</f>
        <v>ARTO MORO</v>
      </c>
      <c r="AJ985" s="66" t="str">
        <f ca="1">IF(NOTA[[#This Row],[ID]]="","",COUNTIF(NOTA[ID_H],NOTA[[#This Row],[ID_H]]))</f>
        <v/>
      </c>
      <c r="AK985" s="66">
        <f ca="1">IF(NOTA[[#This Row],[TGL.NOTA]]="",IF(NOTA[[#This Row],[SUPPLIER_H]]="","",AK984),MONTH(NOTA[[#This Row],[TGL.NOTA]]))</f>
        <v>5</v>
      </c>
      <c r="AL985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>
        <f>IF(NOTA[[#This Row],[CONCAT1]]="","",MATCH(NOTA[[#This Row],[CONCAT1]],[3]!db[NB NOTA_C],0)+1)</f>
        <v>1940</v>
      </c>
    </row>
    <row r="986" spans="1:43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H986" s="54"/>
      <c r="L986" s="27" t="s">
        <v>1123</v>
      </c>
      <c r="M986" s="114">
        <v>2</v>
      </c>
      <c r="N986" s="66">
        <v>576</v>
      </c>
      <c r="O986" s="27" t="s">
        <v>156</v>
      </c>
      <c r="P986" s="64">
        <v>2150</v>
      </c>
      <c r="Q986" s="79"/>
      <c r="R986" s="42" t="s">
        <v>1124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1238400</v>
      </c>
      <c r="X986" s="52">
        <f>IF(NOTA[[#This Row],[JUMLAH]]="","",NOTA[[#This Row],[JUMLAH]]*NOTA[[#This Row],[DISC 1]])</f>
        <v>154800</v>
      </c>
      <c r="Y986" s="52">
        <f>IF(NOTA[[#This Row],[JUMLAH]]="","",(NOTA[[#This Row],[JUMLAH]]-NOTA[[#This Row],[DISC 1-]])*NOTA[[#This Row],[DISC 2]])</f>
        <v>54180</v>
      </c>
      <c r="Z986" s="52">
        <f>IF(NOTA[[#This Row],[JUMLAH]]="","",NOTA[[#This Row],[DISC 1-]]+NOTA[[#This Row],[DISC 2-]])</f>
        <v>208980</v>
      </c>
      <c r="AA986" s="52">
        <f>IF(NOTA[[#This Row],[JUMLAH]]="","",NOTA[[#This Row],[JUMLAH]]-NOTA[[#This Row],[DISC]])</f>
        <v>1029420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6" s="203">
        <f>IF(OR(NOTA[[#This Row],[QTY]]="",NOTA[[#This Row],[HARGA SATUAN]]="",),"",NOTA[[#This Row],[QTY]]*NOTA[[#This Row],[HARGA SATUAN]])</f>
        <v>1238400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 t="str">
        <f ca="1">IF(NOTA[[#This Row],[ID]]="","",COUNTIF(NOTA[ID_H],NOTA[[#This Row],[ID_H]]))</f>
        <v/>
      </c>
      <c r="AK986" s="66">
        <f ca="1"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66" t="str">
        <f>IF(NOTA[[#This Row],[CONCAT4]]="","",_xlfn.IFNA(MATCH(NOTA[[#This Row],[CONCAT4]],[2]!RAW[CONCAT_H],0),FALSE))</f>
        <v/>
      </c>
      <c r="AQ986" s="66">
        <f>IF(NOTA[[#This Row],[CONCAT1]]="","",MATCH(NOTA[[#This Row],[CONCAT1]],[3]!db[NB NOTA_C],0)+1)</f>
        <v>1320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1068</v>
      </c>
      <c r="M987" s="114">
        <v>2</v>
      </c>
      <c r="N987" s="66">
        <v>144</v>
      </c>
      <c r="O987" s="27" t="s">
        <v>244</v>
      </c>
      <c r="P987" s="64">
        <v>23000</v>
      </c>
      <c r="Q987" s="79"/>
      <c r="R987" s="42"/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3312000</v>
      </c>
      <c r="X987" s="52">
        <f>IF(NOTA[[#This Row],[JUMLAH]]="","",NOTA[[#This Row],[JUMLAH]]*NOTA[[#This Row],[DISC 1]])</f>
        <v>414000</v>
      </c>
      <c r="Y987" s="52">
        <f>IF(NOTA[[#This Row],[JUMLAH]]="","",(NOTA[[#This Row],[JUMLAH]]-NOTA[[#This Row],[DISC 1-]])*NOTA[[#This Row],[DISC 2]])</f>
        <v>144900</v>
      </c>
      <c r="Z987" s="52">
        <f>IF(NOTA[[#This Row],[JUMLAH]]="","",NOTA[[#This Row],[DISC 1-]]+NOTA[[#This Row],[DISC 2-]])</f>
        <v>558900</v>
      </c>
      <c r="AA987" s="52">
        <f>IF(NOTA[[#This Row],[JUMLAH]]="","",NOTA[[#This Row],[JUMLAH]]-NOTA[[#This Row],[DISC]])</f>
        <v>2753100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7" s="203">
        <f>IF(OR(NOTA[[#This Row],[QTY]]="",NOTA[[#This Row],[HARGA SATUAN]]="",),"",NOTA[[#This Row],[QTY]]*NOTA[[#This Row],[HARGA SATUAN]])</f>
        <v>3312000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2176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1069</v>
      </c>
      <c r="M988" s="114">
        <v>2</v>
      </c>
      <c r="N988" s="66">
        <v>96</v>
      </c>
      <c r="O988" s="27" t="s">
        <v>244</v>
      </c>
      <c r="P988" s="64">
        <v>29600</v>
      </c>
      <c r="Q988" s="79"/>
      <c r="R988" s="42"/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2841600</v>
      </c>
      <c r="X988" s="52">
        <f>IF(NOTA[[#This Row],[JUMLAH]]="","",NOTA[[#This Row],[JUMLAH]]*NOTA[[#This Row],[DISC 1]])</f>
        <v>355200</v>
      </c>
      <c r="Y988" s="52">
        <f>IF(NOTA[[#This Row],[JUMLAH]]="","",(NOTA[[#This Row],[JUMLAH]]-NOTA[[#This Row],[DISC 1-]])*NOTA[[#This Row],[DISC 2]])</f>
        <v>124320</v>
      </c>
      <c r="Z988" s="52">
        <f>IF(NOTA[[#This Row],[JUMLAH]]="","",NOTA[[#This Row],[DISC 1-]]+NOTA[[#This Row],[DISC 2-]])</f>
        <v>479520</v>
      </c>
      <c r="AA988" s="52">
        <f>IF(NOTA[[#This Row],[JUMLAH]]="","",NOTA[[#This Row],[JUMLAH]]-NOTA[[#This Row],[DISC]])</f>
        <v>2362080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88" s="203">
        <f>IF(OR(NOTA[[#This Row],[QTY]]="",NOTA[[#This Row],[HARGA SATUAN]]="",),"",NOTA[[#This Row],[QTY]]*NOTA[[#This Row],[HARGA SATUAN]])</f>
        <v>2841600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>
        <f>IF(NOTA[[#This Row],[CONCAT1]]="","",MATCH(NOTA[[#This Row],[CONCAT1]],[3]!db[NB NOTA_C],0)+1)</f>
        <v>2177</v>
      </c>
    </row>
    <row r="989" spans="1:43" ht="20.10000000000000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1070</v>
      </c>
      <c r="M989" s="114">
        <v>2</v>
      </c>
      <c r="N989" s="66">
        <v>72</v>
      </c>
      <c r="O989" s="27" t="s">
        <v>244</v>
      </c>
      <c r="P989" s="64">
        <v>41500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2988000</v>
      </c>
      <c r="X989" s="52">
        <f>IF(NOTA[[#This Row],[JUMLAH]]="","",NOTA[[#This Row],[JUMLAH]]*NOTA[[#This Row],[DISC 1]])</f>
        <v>373500</v>
      </c>
      <c r="Y989" s="52">
        <f>IF(NOTA[[#This Row],[JUMLAH]]="","",(NOTA[[#This Row],[JUMLAH]]-NOTA[[#This Row],[DISC 1-]])*NOTA[[#This Row],[DISC 2]])</f>
        <v>130725</v>
      </c>
      <c r="Z989" s="52">
        <f>IF(NOTA[[#This Row],[JUMLAH]]="","",NOTA[[#This Row],[DISC 1-]]+NOTA[[#This Row],[DISC 2-]])</f>
        <v>504225</v>
      </c>
      <c r="AA989" s="52">
        <f>IF(NOTA[[#This Row],[JUMLAH]]="","",NOTA[[#This Row],[JUMLAH]]-NOTA[[#This Row],[DISC]])</f>
        <v>2483775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89" s="203">
        <f>IF(OR(NOTA[[#This Row],[QTY]]="",NOTA[[#This Row],[HARGA SATUAN]]="",),"",NOTA[[#This Row],[QTY]]*NOTA[[#This Row],[HARGA SATUAN]])</f>
        <v>2988000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Row],[CONCAT4]],[2]!RAW[CONCAT_H],0),FALSE))</f>
        <v/>
      </c>
      <c r="AQ989" s="66">
        <f>IF(NOTA[[#This Row],[CONCAT1]]="","",MATCH(NOTA[[#This Row],[CONCAT1]],[3]!db[NB NOTA_C],0)+1)</f>
        <v>2178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1071</v>
      </c>
      <c r="M990" s="114">
        <v>1</v>
      </c>
      <c r="N990" s="66">
        <v>24</v>
      </c>
      <c r="O990" s="27" t="s">
        <v>244</v>
      </c>
      <c r="P990" s="64">
        <v>58900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1413600</v>
      </c>
      <c r="X990" s="52">
        <f>IF(NOTA[[#This Row],[JUMLAH]]="","",NOTA[[#This Row],[JUMLAH]]*NOTA[[#This Row],[DISC 1]])</f>
        <v>176700</v>
      </c>
      <c r="Y990" s="52">
        <f>IF(NOTA[[#This Row],[JUMLAH]]="","",(NOTA[[#This Row],[JUMLAH]]-NOTA[[#This Row],[DISC 1-]])*NOTA[[#This Row],[DISC 2]])</f>
        <v>61845</v>
      </c>
      <c r="Z990" s="52">
        <f>IF(NOTA[[#This Row],[JUMLAH]]="","",NOTA[[#This Row],[DISC 1-]]+NOTA[[#This Row],[DISC 2-]])</f>
        <v>238545</v>
      </c>
      <c r="AA990" s="52">
        <f>IF(NOTA[[#This Row],[JUMLAH]]="","",NOTA[[#This Row],[JUMLAH]]-NOTA[[#This Row],[DISC]])</f>
        <v>1175055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0" s="203">
        <f>IF(OR(NOTA[[#This Row],[QTY]]="",NOTA[[#This Row],[HARGA SATUAN]]="",),"",NOTA[[#This Row],[QTY]]*NOTA[[#This Row],[HARGA SATUAN]])</f>
        <v>1413600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2179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1072</v>
      </c>
      <c r="M991" s="114">
        <v>1</v>
      </c>
      <c r="N991" s="66">
        <v>24</v>
      </c>
      <c r="O991" s="27" t="s">
        <v>244</v>
      </c>
      <c r="P991" s="64">
        <v>66900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1605600</v>
      </c>
      <c r="X991" s="52">
        <f>IF(NOTA[[#This Row],[JUMLAH]]="","",NOTA[[#This Row],[JUMLAH]]*NOTA[[#This Row],[DISC 1]])</f>
        <v>200700</v>
      </c>
      <c r="Y991" s="52">
        <f>IF(NOTA[[#This Row],[JUMLAH]]="","",(NOTA[[#This Row],[JUMLAH]]-NOTA[[#This Row],[DISC 1-]])*NOTA[[#This Row],[DISC 2]])</f>
        <v>70245</v>
      </c>
      <c r="Z991" s="52">
        <f>IF(NOTA[[#This Row],[JUMLAH]]="","",NOTA[[#This Row],[DISC 1-]]+NOTA[[#This Row],[DISC 2-]])</f>
        <v>270945</v>
      </c>
      <c r="AA991" s="52">
        <f>IF(NOTA[[#This Row],[JUMLAH]]="","",NOTA[[#This Row],[JUMLAH]]-NOTA[[#This Row],[DISC]])</f>
        <v>1334655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1" s="203">
        <f>IF(OR(NOTA[[#This Row],[QTY]]="",NOTA[[#This Row],[HARGA SATUAN]]="",),"",NOTA[[#This Row],[QTY]]*NOTA[[#This Row],[HARGA SATUAN]])</f>
        <v>1605600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2180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1073</v>
      </c>
      <c r="N992" s="66">
        <v>4</v>
      </c>
      <c r="O992" s="27" t="s">
        <v>244</v>
      </c>
      <c r="P992" s="64">
        <v>145000</v>
      </c>
      <c r="Q992" s="79"/>
      <c r="R992" s="42"/>
      <c r="S992" s="80">
        <v>0.1</v>
      </c>
      <c r="T992" s="115">
        <v>0.05</v>
      </c>
      <c r="U992" s="52">
        <v>495900</v>
      </c>
      <c r="V992" s="77"/>
      <c r="W992" s="52">
        <f>IF(NOTA[[#This Row],[HARGA/ CTN]]="",NOTA[[#This Row],[JUMLAH_H]],NOTA[[#This Row],[HARGA/ CTN]]*IF(NOTA[[#This Row],[C]]="",0,NOTA[[#This Row],[C]]))</f>
        <v>580000</v>
      </c>
      <c r="X992" s="52">
        <f>IF(NOTA[[#This Row],[JUMLAH]]="","",NOTA[[#This Row],[JUMLAH]]*NOTA[[#This Row],[DISC 1]])</f>
        <v>58000</v>
      </c>
      <c r="Y992" s="52">
        <f>IF(NOTA[[#This Row],[JUMLAH]]="","",(NOTA[[#This Row],[JUMLAH]]-NOTA[[#This Row],[DISC 1-]])*NOTA[[#This Row],[DISC 2]])</f>
        <v>26100</v>
      </c>
      <c r="Z992" s="52">
        <f>IF(NOTA[[#This Row],[JUMLAH]]="","",NOTA[[#This Row],[DISC 1-]]+NOTA[[#This Row],[DISC 2-]])</f>
        <v>84100</v>
      </c>
      <c r="AA992" s="52">
        <f>IF(NOTA[[#This Row],[JUMLAH]]="","",NOTA[[#This Row],[JUMLAH]]-NOTA[[#This Row],[DISC]])</f>
        <v>495900</v>
      </c>
      <c r="AB992" s="52"/>
      <c r="AC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2" s="203">
        <f>IF(OR(NOTA[[#This Row],[QTY]]="",NOTA[[#This Row],[HARGA SATUAN]]="",),"",NOTA[[#This Row],[QTY]]*NOTA[[#This Row],[HARGA SATUAN]])</f>
        <v>580000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2682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 t="str">
        <f ca="1">IF(NOTA[[#This Row],[NAMA BARANG]]="","",INDEX(NOTA[ID],MATCH(,INDIRECT(ADDRESS(ROW(NOTA[ID]),COLUMN(NOTA[ID]))&amp;":"&amp;ADDRESS(ROW(),COLUMN(NOTA[ID]))),-1)))</f>
        <v/>
      </c>
      <c r="E993" s="113"/>
      <c r="H993" s="54"/>
      <c r="N993" s="66"/>
      <c r="Q993" s="79"/>
      <c r="R993" s="42"/>
      <c r="S993" s="80"/>
      <c r="U993" s="52"/>
      <c r="V993" s="77"/>
      <c r="W993" s="52" t="str">
        <f>IF(NOTA[[#This Row],[HARGA/ CTN]]="",NOTA[[#This Row],[JUMLAH_H]],NOTA[[#This Row],[HARGA/ CTN]]*IF(NOTA[[#This Row],[C]]="",0,NOTA[[#This Row],[C]]))</f>
        <v/>
      </c>
      <c r="X993" s="52" t="str">
        <f>IF(NOTA[[#This Row],[JUMLAH]]="","",NOTA[[#This Row],[JUMLAH]]*NOTA[[#This Row],[DISC 1]])</f>
        <v/>
      </c>
      <c r="Y993" s="52" t="str">
        <f>IF(NOTA[[#This Row],[JUMLAH]]="","",(NOTA[[#This Row],[JUMLAH]]-NOTA[[#This Row],[DISC 1-]])*NOTA[[#This Row],[DISC 2]])</f>
        <v/>
      </c>
      <c r="Z993" s="52" t="str">
        <f>IF(NOTA[[#This Row],[JUMLAH]]="","",NOTA[[#This Row],[DISC 1-]]+NOTA[[#This Row],[DISC 2-]])</f>
        <v/>
      </c>
      <c r="AA993" s="52" t="str">
        <f>IF(NOTA[[#This Row],[JUMLAH]]="","",NOTA[[#This Row],[JUMLAH]]-NOTA[[#This Row],[DISC]])</f>
        <v/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3" s="203" t="str">
        <f>IF(OR(NOTA[[#This Row],[QTY]]="",NOTA[[#This Row],[HARGA SATUAN]]="",),"",NOTA[[#This Row],[QTY]]*NOTA[[#This Row],[HARGA SATUAN]])</f>
        <v/>
      </c>
      <c r="AG993" s="53" t="str">
        <f ca="1">IF(NOTA[ID_H]="","",INDEX(NOTA[TANGGAL],MATCH(,INDIRECT(ADDRESS(ROW(NOTA[TANGGAL]),COLUMN(NOTA[TANGGAL]))&amp;":"&amp;ADDRESS(ROW(),COLUMN(NOTA[TANGGAL]))),-1)))</f>
        <v/>
      </c>
      <c r="AH993" s="64" t="str">
        <f ca="1">IF(NOTA[[#This Row],[NAMA BARANG]]="","",INDEX(NOTA[SUPPLIER],MATCH(,INDIRECT(ADDRESS(ROW(NOTA[ID]),COLUMN(NOTA[ID]))&amp;":"&amp;ADDRESS(ROW(),COLUMN(NOTA[ID]))),-1)))</f>
        <v/>
      </c>
      <c r="AI993" s="64" t="str">
        <f ca="1">IF(NOTA[[#This Row],[ID_H]]="","",IF(NOTA[[#This Row],[FAKTUR]]="",INDIRECT(ADDRESS(ROW()-1,COLUMN())),NOTA[[#This Row],[FAKTUR]]))</f>
        <v/>
      </c>
      <c r="AJ993" s="66" t="str">
        <f ca="1">IF(NOTA[[#This Row],[ID]]="","",COUNTIF(NOTA[ID_H],NOTA[[#This Row],[ID_H]]))</f>
        <v/>
      </c>
      <c r="AK993" s="66" t="str">
        <f ca="1">IF(NOTA[[#This Row],[TGL.NOTA]]="",IF(NOTA[[#This Row],[SUPPLIER_H]]="","",AK992),MONTH(NOTA[[#This Row],[TGL.NOTA]]))</f>
        <v/>
      </c>
      <c r="AL993" s="66" t="str">
        <f>LOWER(SUBSTITUTE(SUBSTITUTE(SUBSTITUTE(SUBSTITUTE(SUBSTITUTE(SUBSTITUTE(SUBSTITUTE(SUBSTITUTE(SUBSTITUTE(NOTA[NAMA BARANG]," ",),".",""),"-",""),"(",""),")",""),",",""),"/",""),"""",""),"+",""))</f>
        <v/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 t="str">
        <f>IF(NOTA[[#This Row],[CONCAT1]]="","",MATCH(NOTA[[#This Row],[CONCAT1]],[3]!db[NB NOTA_C],0)+1)</f>
        <v/>
      </c>
    </row>
    <row r="994" spans="1:43" ht="20.100000000000001" customHeight="1" x14ac:dyDescent="0.25">
      <c r="A994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4" s="66" t="e">
        <f ca="1">IF(NOTA[[#This Row],[ID_P]]="","",MATCH(NOTA[[#This Row],[ID_P]],[1]!B_MSK[N_ID],0))</f>
        <v>#REF!</v>
      </c>
      <c r="D994" s="66">
        <f ca="1">IF(NOTA[[#This Row],[NAMA BARANG]]="","",INDEX(NOTA[ID],MATCH(,INDIRECT(ADDRESS(ROW(NOTA[ID]),COLUMN(NOTA[ID]))&amp;":"&amp;ADDRESS(ROW(),COLUMN(NOTA[ID]))),-1)))</f>
        <v>164</v>
      </c>
      <c r="E994" s="113"/>
      <c r="F994" s="27" t="s">
        <v>25</v>
      </c>
      <c r="G994" s="27" t="s">
        <v>24</v>
      </c>
      <c r="H994" s="54" t="s">
        <v>1125</v>
      </c>
      <c r="J994" s="53">
        <v>45070</v>
      </c>
      <c r="L994" s="27" t="s">
        <v>266</v>
      </c>
      <c r="M994" s="114">
        <v>1</v>
      </c>
      <c r="N994" s="66">
        <v>24</v>
      </c>
      <c r="O994" s="27" t="s">
        <v>142</v>
      </c>
      <c r="P994" s="64">
        <v>162000</v>
      </c>
      <c r="Q994" s="79"/>
      <c r="R994" s="42" t="s">
        <v>267</v>
      </c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3888000</v>
      </c>
      <c r="X994" s="52">
        <f>IF(NOTA[[#This Row],[JUMLAH]]="","",NOTA[[#This Row],[JUMLAH]]*NOTA[[#This Row],[DISC 1]])</f>
        <v>486000</v>
      </c>
      <c r="Y994" s="52">
        <f>IF(NOTA[[#This Row],[JUMLAH]]="","",(NOTA[[#This Row],[JUMLAH]]-NOTA[[#This Row],[DISC 1-]])*NOTA[[#This Row],[DISC 2]])</f>
        <v>170100</v>
      </c>
      <c r="Z994" s="52">
        <f>IF(NOTA[[#This Row],[JUMLAH]]="","",NOTA[[#This Row],[DISC 1-]]+NOTA[[#This Row],[DISC 2-]])</f>
        <v>656100</v>
      </c>
      <c r="AA994" s="52">
        <f>IF(NOTA[[#This Row],[JUMLAH]]="","",NOTA[[#This Row],[JUMLAH]]-NOTA[[#This Row],[DISC]])</f>
        <v>3231900</v>
      </c>
      <c r="AB994" s="52"/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4" s="203">
        <f>IF(OR(NOTA[[#This Row],[QTY]]="",NOTA[[#This Row],[HARGA SATUAN]]="",),"",NOTA[[#This Row],[QTY]]*NOTA[[#This Row],[HARGA SATUAN]])</f>
        <v>3888000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>
        <f ca="1">IF(NOTA[[#This Row],[ID]]="","",COUNTIF(NOTA[ID_H],NOTA[[#This Row],[ID_H]]))</f>
        <v>9</v>
      </c>
      <c r="AK994" s="66">
        <f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4" s="66" t="e">
        <f>IF(NOTA[[#This Row],[CONCAT4]]="","",_xlfn.IFNA(MATCH(NOTA[[#This Row],[CONCAT4]],[2]!RAW[CONCAT_H],0),FALSE))</f>
        <v>#REF!</v>
      </c>
      <c r="AQ994" s="66">
        <f>IF(NOTA[[#This Row],[CONCAT1]]="","",MATCH(NOTA[[#This Row],[CONCAT1]],[3]!db[NB NOTA_C],0)+1)</f>
        <v>787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164</v>
      </c>
      <c r="E995" s="113"/>
      <c r="H995" s="54"/>
      <c r="L995" s="27" t="s">
        <v>1167</v>
      </c>
      <c r="N995" s="66">
        <v>24</v>
      </c>
      <c r="O995" s="27" t="s">
        <v>142</v>
      </c>
      <c r="Q995" s="79"/>
      <c r="R995" s="42" t="s">
        <v>269</v>
      </c>
      <c r="S995" s="80"/>
      <c r="U995" s="52"/>
      <c r="V995" s="77" t="s">
        <v>174</v>
      </c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5" s="203" t="str">
        <f>IF(OR(NOTA[[#This Row],[QTY]]="",NOTA[[#This Row],[HARGA SATUAN]]="",),"",NOTA[[#This Row],[QTY]]*NOTA[[#This Row],[HARGA SATUAN]])</f>
        <v/>
      </c>
      <c r="AG995" s="53">
        <f ca="1">IF(NOTA[ID_H]="","",INDEX(NOTA[TANGGAL],MATCH(,INDIRECT(ADDRESS(ROW(NOTA[TANGGAL]),COLUMN(NOTA[TANGGAL]))&amp;":"&amp;ADDRESS(ROW(),COLUMN(NOTA[TANGGAL]))),-1)))</f>
        <v>45073</v>
      </c>
      <c r="AH995" s="64" t="str">
        <f ca="1">IF(NOTA[[#This Row],[NAMA BARANG]]="","",INDEX(NOTA[SUPPLIER],MATCH(,INDIRECT(ADDRESS(ROW(NOTA[ID]),COLUMN(NOTA[ID]))&amp;":"&amp;ADDRESS(ROW(),COLUMN(NOTA[ID]))),-1)))</f>
        <v>ATALI MAKMUR</v>
      </c>
      <c r="AI995" s="64" t="str">
        <f ca="1">IF(NOTA[[#This Row],[ID_H]]="","",IF(NOTA[[#This Row],[FAKTUR]]="",INDIRECT(ADDRESS(ROW()-1,COLUMN())),NOTA[[#This Row],[FAKTUR]]))</f>
        <v>ARTO MORO</v>
      </c>
      <c r="AJ995" s="66" t="str">
        <f ca="1">IF(NOTA[[#This Row],[ID]]="","",COUNTIF(NOTA[ID_H],NOTA[[#This Row],[ID_H]]))</f>
        <v/>
      </c>
      <c r="AK995" s="66">
        <f ca="1">IF(NOTA[[#This Row],[TGL.NOTA]]="",IF(NOTA[[#This Row],[SUPPLIER_H]]="","",AK994),MONTH(NOTA[[#This Row],[TGL.NOTA]]))</f>
        <v>5</v>
      </c>
      <c r="AL995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>
        <f>IF(NOTA[[#This Row],[CONCAT1]]="","",MATCH(NOTA[[#This Row],[CONCAT1]],[3]!db[NB NOTA_C],0)+1)</f>
        <v>779</v>
      </c>
    </row>
    <row r="996" spans="1:43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H996" s="54"/>
      <c r="L996" s="27" t="s">
        <v>855</v>
      </c>
      <c r="M996" s="114">
        <v>4</v>
      </c>
      <c r="N996" s="66">
        <v>576</v>
      </c>
      <c r="O996" s="27" t="s">
        <v>244</v>
      </c>
      <c r="P996" s="64">
        <v>11900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6854400</v>
      </c>
      <c r="X996" s="52">
        <f>IF(NOTA[[#This Row],[JUMLAH]]="","",NOTA[[#This Row],[JUMLAH]]*NOTA[[#This Row],[DISC 1]])</f>
        <v>856800</v>
      </c>
      <c r="Y996" s="52">
        <f>IF(NOTA[[#This Row],[JUMLAH]]="","",(NOTA[[#This Row],[JUMLAH]]-NOTA[[#This Row],[DISC 1-]])*NOTA[[#This Row],[DISC 2]])</f>
        <v>299880</v>
      </c>
      <c r="Z996" s="52">
        <f>IF(NOTA[[#This Row],[JUMLAH]]="","",NOTA[[#This Row],[DISC 1-]]+NOTA[[#This Row],[DISC 2-]])</f>
        <v>1156680</v>
      </c>
      <c r="AA996" s="52">
        <f>IF(NOTA[[#This Row],[JUMLAH]]="","",NOTA[[#This Row],[JUMLAH]]-NOTA[[#This Row],[DISC]])</f>
        <v>5697720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6" s="203">
        <f>IF(OR(NOTA[[#This Row],[QTY]]="",NOTA[[#This Row],[HARGA SATUAN]]="",),"",NOTA[[#This Row],[QTY]]*NOTA[[#This Row],[HARGA SATUAN]])</f>
        <v>6854400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 t="str">
        <f ca="1">IF(NOTA[[#This Row],[ID]]="","",COUNTIF(NOTA[ID_H],NOTA[[#This Row],[ID_H]]))</f>
        <v/>
      </c>
      <c r="AK996" s="66">
        <f ca="1"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66" t="str">
        <f>IF(NOTA[[#This Row],[CONCAT4]]="","",_xlfn.IFNA(MATCH(NOTA[[#This Row],[CONCAT4]],[2]!RAW[CONCAT_H],0),FALSE))</f>
        <v/>
      </c>
      <c r="AQ996" s="66">
        <f>IF(NOTA[[#This Row],[CONCAT1]]="","",MATCH(NOTA[[#This Row],[CONCAT1]],[3]!db[NB NOTA_C],0)+1)</f>
        <v>2175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1068</v>
      </c>
      <c r="M997" s="114">
        <v>3</v>
      </c>
      <c r="N997" s="66">
        <v>216</v>
      </c>
      <c r="O997" s="27" t="s">
        <v>244</v>
      </c>
      <c r="P997" s="64">
        <v>23000</v>
      </c>
      <c r="Q997" s="79"/>
      <c r="R997" s="42"/>
      <c r="S997" s="80">
        <v>0.125</v>
      </c>
      <c r="T997" s="115">
        <v>0.05</v>
      </c>
      <c r="U997" s="52"/>
      <c r="V997" s="77"/>
      <c r="W997" s="52">
        <f>IF(NOTA[[#This Row],[HARGA/ CTN]]="",NOTA[[#This Row],[JUMLAH_H]],NOTA[[#This Row],[HARGA/ CTN]]*IF(NOTA[[#This Row],[C]]="",0,NOTA[[#This Row],[C]]))</f>
        <v>4968000</v>
      </c>
      <c r="X997" s="52">
        <f>IF(NOTA[[#This Row],[JUMLAH]]="","",NOTA[[#This Row],[JUMLAH]]*NOTA[[#This Row],[DISC 1]])</f>
        <v>621000</v>
      </c>
      <c r="Y997" s="52">
        <f>IF(NOTA[[#This Row],[JUMLAH]]="","",(NOTA[[#This Row],[JUMLAH]]-NOTA[[#This Row],[DISC 1-]])*NOTA[[#This Row],[DISC 2]])</f>
        <v>217350</v>
      </c>
      <c r="Z997" s="52">
        <f>IF(NOTA[[#This Row],[JUMLAH]]="","",NOTA[[#This Row],[DISC 1-]]+NOTA[[#This Row],[DISC 2-]])</f>
        <v>838350</v>
      </c>
      <c r="AA997" s="52">
        <f>IF(NOTA[[#This Row],[JUMLAH]]="","",NOTA[[#This Row],[JUMLAH]]-NOTA[[#This Row],[DISC]])</f>
        <v>4129650</v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7" s="203">
        <f>IF(OR(NOTA[[#This Row],[QTY]]="",NOTA[[#This Row],[HARGA SATUAN]]="",),"",NOTA[[#This Row],[QTY]]*NOTA[[#This Row],[HARGA SATUAN]])</f>
        <v>4968000</v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2176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1069</v>
      </c>
      <c r="M998" s="114">
        <v>2</v>
      </c>
      <c r="N998" s="66">
        <v>96</v>
      </c>
      <c r="O998" s="27" t="s">
        <v>244</v>
      </c>
      <c r="P998" s="64">
        <v>29600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2841600</v>
      </c>
      <c r="X998" s="52">
        <f>IF(NOTA[[#This Row],[JUMLAH]]="","",NOTA[[#This Row],[JUMLAH]]*NOTA[[#This Row],[DISC 1]])</f>
        <v>355200</v>
      </c>
      <c r="Y998" s="52">
        <f>IF(NOTA[[#This Row],[JUMLAH]]="","",(NOTA[[#This Row],[JUMLAH]]-NOTA[[#This Row],[DISC 1-]])*NOTA[[#This Row],[DISC 2]])</f>
        <v>124320</v>
      </c>
      <c r="Z998" s="52">
        <f>IF(NOTA[[#This Row],[JUMLAH]]="","",NOTA[[#This Row],[DISC 1-]]+NOTA[[#This Row],[DISC 2-]])</f>
        <v>479520</v>
      </c>
      <c r="AA998" s="52">
        <f>IF(NOTA[[#This Row],[JUMLAH]]="","",NOTA[[#This Row],[JUMLAH]]-NOTA[[#This Row],[DISC]])</f>
        <v>2362080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8" s="203">
        <f>IF(OR(NOTA[[#This Row],[QTY]]="",NOTA[[#This Row],[HARGA SATUAN]]="",),"",NOTA[[#This Row],[QTY]]*NOTA[[#This Row],[HARGA SATUAN]])</f>
        <v>2841600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Row],[SUPPLIER_H]]="","",AK996),MONTH(NOTA[[#This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>
        <f>IF(NOTA[[#This Row],[CONCAT1]]="","",MATCH(NOTA[[#This Row],[CONCAT1]],[3]!db[NB NOTA_C],0)+1)</f>
        <v>2177</v>
      </c>
    </row>
    <row r="999" spans="1:43" ht="20.10000000000000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1070</v>
      </c>
      <c r="M999" s="114">
        <v>2</v>
      </c>
      <c r="N999" s="66">
        <v>72</v>
      </c>
      <c r="O999" s="27" t="s">
        <v>244</v>
      </c>
      <c r="P999" s="64">
        <v>41500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2988000</v>
      </c>
      <c r="X999" s="52">
        <f>IF(NOTA[[#This Row],[JUMLAH]]="","",NOTA[[#This Row],[JUMLAH]]*NOTA[[#This Row],[DISC 1]])</f>
        <v>373500</v>
      </c>
      <c r="Y999" s="52">
        <f>IF(NOTA[[#This Row],[JUMLAH]]="","",(NOTA[[#This Row],[JUMLAH]]-NOTA[[#This Row],[DISC 1-]])*NOTA[[#This Row],[DISC 2]])</f>
        <v>130725</v>
      </c>
      <c r="Z999" s="52">
        <f>IF(NOTA[[#This Row],[JUMLAH]]="","",NOTA[[#This Row],[DISC 1-]]+NOTA[[#This Row],[DISC 2-]])</f>
        <v>504225</v>
      </c>
      <c r="AA999" s="52">
        <f>IF(NOTA[[#This Row],[JUMLAH]]="","",NOTA[[#This Row],[JUMLAH]]-NOTA[[#This Row],[DISC]])</f>
        <v>2483775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9" s="203">
        <f>IF(OR(NOTA[[#This Row],[QTY]]="",NOTA[[#This Row],[HARGA SATUAN]]="",),"",NOTA[[#This Row],[QTY]]*NOTA[[#This Row],[HARGA SATUAN]])</f>
        <v>2988000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Row],[CONCAT4]],[2]!RAW[CONCAT_H],0),FALSE))</f>
        <v/>
      </c>
      <c r="AQ999" s="66">
        <f>IF(NOTA[[#This Row],[CONCAT1]]="","",MATCH(NOTA[[#This Row],[CONCAT1]],[3]!db[NB NOTA_C],0)+1)</f>
        <v>2178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1071</v>
      </c>
      <c r="M1000" s="114">
        <v>1</v>
      </c>
      <c r="N1000" s="66">
        <v>24</v>
      </c>
      <c r="O1000" s="27" t="s">
        <v>244</v>
      </c>
      <c r="P1000" s="64">
        <v>58900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1413600</v>
      </c>
      <c r="X1000" s="52">
        <f>IF(NOTA[[#This Row],[JUMLAH]]="","",NOTA[[#This Row],[JUMLAH]]*NOTA[[#This Row],[DISC 1]])</f>
        <v>176700</v>
      </c>
      <c r="Y1000" s="52">
        <f>IF(NOTA[[#This Row],[JUMLAH]]="","",(NOTA[[#This Row],[JUMLAH]]-NOTA[[#This Row],[DISC 1-]])*NOTA[[#This Row],[DISC 2]])</f>
        <v>61845</v>
      </c>
      <c r="Z1000" s="52">
        <f>IF(NOTA[[#This Row],[JUMLAH]]="","",NOTA[[#This Row],[DISC 1-]]+NOTA[[#This Row],[DISC 2-]])</f>
        <v>238545</v>
      </c>
      <c r="AA1000" s="52">
        <f>IF(NOTA[[#This Row],[JUMLAH]]="","",NOTA[[#This Row],[JUMLAH]]-NOTA[[#This Row],[DISC]])</f>
        <v>1175055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0" s="203">
        <f>IF(OR(NOTA[[#This Row],[QTY]]="",NOTA[[#This Row],[HARGA SATUAN]]="",),"",NOTA[[#This Row],[QTY]]*NOTA[[#This Row],[HARGA SATUAN]])</f>
        <v>1413600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2179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1072</v>
      </c>
      <c r="M1001" s="114">
        <v>2</v>
      </c>
      <c r="N1001" s="66">
        <v>48</v>
      </c>
      <c r="O1001" s="27" t="s">
        <v>244</v>
      </c>
      <c r="P1001" s="64">
        <v>66900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3211200</v>
      </c>
      <c r="X1001" s="52">
        <f>IF(NOTA[[#This Row],[JUMLAH]]="","",NOTA[[#This Row],[JUMLAH]]*NOTA[[#This Row],[DISC 1]])</f>
        <v>401400</v>
      </c>
      <c r="Y1001" s="52">
        <f>IF(NOTA[[#This Row],[JUMLAH]]="","",(NOTA[[#This Row],[JUMLAH]]-NOTA[[#This Row],[DISC 1-]])*NOTA[[#This Row],[DISC 2]])</f>
        <v>140490</v>
      </c>
      <c r="Z1001" s="52">
        <f>IF(NOTA[[#This Row],[JUMLAH]]="","",NOTA[[#This Row],[DISC 1-]]+NOTA[[#This Row],[DISC 2-]])</f>
        <v>541890</v>
      </c>
      <c r="AA1001" s="52">
        <f>IF(NOTA[[#This Row],[JUMLAH]]="","",NOTA[[#This Row],[JUMLAH]]-NOTA[[#This Row],[DISC]])</f>
        <v>2669310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1" s="203">
        <f>IF(OR(NOTA[[#This Row],[QTY]]="",NOTA[[#This Row],[HARGA SATUAN]]="",),"",NOTA[[#This Row],[QTY]]*NOTA[[#This Row],[HARGA SATUAN]])</f>
        <v>3211200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2180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1073</v>
      </c>
      <c r="N1002" s="66">
        <v>7</v>
      </c>
      <c r="O1002" s="27" t="s">
        <v>244</v>
      </c>
      <c r="P1002" s="64">
        <v>145000</v>
      </c>
      <c r="Q1002" s="79"/>
      <c r="R1002" s="42"/>
      <c r="S1002" s="80">
        <v>0.1</v>
      </c>
      <c r="T1002" s="115">
        <v>0.05</v>
      </c>
      <c r="U1002" s="52">
        <v>867825</v>
      </c>
      <c r="V1002" s="77" t="s">
        <v>174</v>
      </c>
      <c r="W1002" s="52">
        <f>IF(NOTA[[#This Row],[HARGA/ CTN]]="",NOTA[[#This Row],[JUMLAH_H]],NOTA[[#This Row],[HARGA/ CTN]]*IF(NOTA[[#This Row],[C]]="",0,NOTA[[#This Row],[C]]))</f>
        <v>1015000</v>
      </c>
      <c r="X1002" s="52">
        <f>IF(NOTA[[#This Row],[JUMLAH]]="","",NOTA[[#This Row],[JUMLAH]]*NOTA[[#This Row],[DISC 1]])</f>
        <v>101500</v>
      </c>
      <c r="Y1002" s="52">
        <f>IF(NOTA[[#This Row],[JUMLAH]]="","",(NOTA[[#This Row],[JUMLAH]]-NOTA[[#This Row],[DISC 1-]])*NOTA[[#This Row],[DISC 2]])</f>
        <v>45675</v>
      </c>
      <c r="Z1002" s="52">
        <f>IF(NOTA[[#This Row],[JUMLAH]]="","",NOTA[[#This Row],[DISC 1-]]+NOTA[[#This Row],[DISC 2-]])</f>
        <v>147175</v>
      </c>
      <c r="AA1002" s="52">
        <f>IF(NOTA[[#This Row],[JUMLAH]]="","",NOTA[[#This Row],[JUMLAH]]-NOTA[[#This Row],[DISC]])</f>
        <v>867825</v>
      </c>
      <c r="AB1002" s="52"/>
      <c r="AC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2" s="203">
        <f>IF(OR(NOTA[[#This Row],[QTY]]="",NOTA[[#This Row],[HARGA SATUAN]]="",),"",NOTA[[#This Row],[QTY]]*NOTA[[#This Row],[HARGA SATUAN]])</f>
        <v>1015000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Row],[SUPPLIER_H]]="","",AK1001),MONTH(NOTA[[#This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2682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 t="str">
        <f ca="1">IF(NOTA[[#This Row],[NAMA BARANG]]="","",INDEX(NOTA[ID],MATCH(,INDIRECT(ADDRESS(ROW(NOTA[ID]),COLUMN(NOTA[ID]))&amp;":"&amp;ADDRESS(ROW(),COLUMN(NOTA[ID]))),-1)))</f>
        <v/>
      </c>
      <c r="E1003" s="113"/>
      <c r="H1003" s="54"/>
      <c r="N1003" s="66"/>
      <c r="Q1003" s="79"/>
      <c r="R1003" s="42"/>
      <c r="S1003" s="80"/>
      <c r="U1003" s="52"/>
      <c r="V1003" s="77"/>
      <c r="W1003" s="52" t="str">
        <f>IF(NOTA[[#This Row],[HARGA/ CTN]]="",NOTA[[#This Row],[JUMLAH_H]],NOTA[[#This Row],[HARGA/ CTN]]*IF(NOTA[[#This Row],[C]]="",0,NOTA[[#This Row],[C]]))</f>
        <v/>
      </c>
      <c r="X1003" s="52" t="str">
        <f>IF(NOTA[[#This Row],[JUMLAH]]="","",NOTA[[#This Row],[JUMLAH]]*NOTA[[#This Row],[DISC 1]])</f>
        <v/>
      </c>
      <c r="Y1003" s="52" t="str">
        <f>IF(NOTA[[#This Row],[JUMLAH]]="","",(NOTA[[#This Row],[JUMLAH]]-NOTA[[#This Row],[DISC 1-]])*NOTA[[#This Row],[DISC 2]])</f>
        <v/>
      </c>
      <c r="Z1003" s="52" t="str">
        <f>IF(NOTA[[#This Row],[JUMLAH]]="","",NOTA[[#This Row],[DISC 1-]]+NOTA[[#This Row],[DISC 2-]])</f>
        <v/>
      </c>
      <c r="AA1003" s="52" t="str">
        <f>IF(NOTA[[#This Row],[JUMLAH]]="","",NOTA[[#This Row],[JUMLAH]]-NOTA[[#This Row],[DISC]])</f>
        <v/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3" s="203" t="str">
        <f>IF(OR(NOTA[[#This Row],[QTY]]="",NOTA[[#This Row],[HARGA SATUAN]]="",),"",NOTA[[#This Row],[QTY]]*NOTA[[#This Row],[HARGA SATUAN]])</f>
        <v/>
      </c>
      <c r="AG1003" s="53" t="str">
        <f ca="1">IF(NOTA[ID_H]="","",INDEX(NOTA[TANGGAL],MATCH(,INDIRECT(ADDRESS(ROW(NOTA[TANGGAL]),COLUMN(NOTA[TANGGAL]))&amp;":"&amp;ADDRESS(ROW(),COLUMN(NOTA[TANGGAL]))),-1)))</f>
        <v/>
      </c>
      <c r="AH1003" s="64" t="str">
        <f ca="1">IF(NOTA[[#This Row],[NAMA BARANG]]="","",INDEX(NOTA[SUPPLIER],MATCH(,INDIRECT(ADDRESS(ROW(NOTA[ID]),COLUMN(NOTA[ID]))&amp;":"&amp;ADDRESS(ROW(),COLUMN(NOTA[ID]))),-1)))</f>
        <v/>
      </c>
      <c r="AI1003" s="64" t="str">
        <f ca="1">IF(NOTA[[#This Row],[ID_H]]="","",IF(NOTA[[#This Row],[FAKTUR]]="",INDIRECT(ADDRESS(ROW()-1,COLUMN())),NOTA[[#This Row],[FAKTUR]]))</f>
        <v/>
      </c>
      <c r="AJ1003" s="66" t="str">
        <f ca="1">IF(NOTA[[#This Row],[ID]]="","",COUNTIF(NOTA[ID_H],NOTA[[#This Row],[ID_H]]))</f>
        <v/>
      </c>
      <c r="AK1003" s="66" t="str">
        <f ca="1">IF(NOTA[[#This Row],[TGL.NOTA]]="",IF(NOTA[[#This Row],[SUPPLIER_H]]="","",AK1002),MONTH(NOTA[[#This Row],[TGL.NOTA]]))</f>
        <v/>
      </c>
      <c r="AL1003" s="66" t="str">
        <f>LOWER(SUBSTITUTE(SUBSTITUTE(SUBSTITUTE(SUBSTITUTE(SUBSTITUTE(SUBSTITUTE(SUBSTITUTE(SUBSTITUTE(SUBSTITUTE(NOTA[NAMA BARANG]," ",),".",""),"-",""),"(",""),")",""),",",""),"/",""),"""",""),"+",""))</f>
        <v/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 t="str">
        <f>IF(NOTA[[#This Row],[CONCAT1]]="","",MATCH(NOTA[[#This Row],[CONCAT1]],[3]!db[NB NOTA_C],0)+1)</f>
        <v/>
      </c>
    </row>
    <row r="1004" spans="1:43" ht="20.100000000000001" customHeight="1" x14ac:dyDescent="0.25">
      <c r="A1004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4" s="66" t="e">
        <f ca="1">IF(NOTA[[#This Row],[ID_P]]="","",MATCH(NOTA[[#This Row],[ID_P]],[1]!B_MSK[N_ID],0))</f>
        <v>#REF!</v>
      </c>
      <c r="D1004" s="66">
        <f ca="1">IF(NOTA[[#This Row],[NAMA BARANG]]="","",INDEX(NOTA[ID],MATCH(,INDIRECT(ADDRESS(ROW(NOTA[ID]),COLUMN(NOTA[ID]))&amp;":"&amp;ADDRESS(ROW(),COLUMN(NOTA[ID]))),-1)))</f>
        <v>165</v>
      </c>
      <c r="E1004" s="113">
        <v>45073</v>
      </c>
      <c r="F1004" s="27" t="s">
        <v>23</v>
      </c>
      <c r="G1004" s="27" t="s">
        <v>24</v>
      </c>
      <c r="H1004" s="54" t="s">
        <v>1131</v>
      </c>
      <c r="I1004" s="27" t="s">
        <v>1135</v>
      </c>
      <c r="J1004" s="53">
        <v>45071</v>
      </c>
      <c r="L1004" s="27" t="s">
        <v>1132</v>
      </c>
      <c r="M1004" s="114">
        <v>2</v>
      </c>
      <c r="N1004" s="66"/>
      <c r="Q1004" s="79">
        <v>2052000</v>
      </c>
      <c r="R1004" s="42"/>
      <c r="S1004" s="80">
        <v>0.17</v>
      </c>
      <c r="U1004" s="52"/>
      <c r="V1004" s="77"/>
      <c r="W1004" s="52">
        <f>IF(NOTA[[#This Row],[HARGA/ CTN]]="",NOTA[[#This Row],[JUMLAH_H]],NOTA[[#This Row],[HARGA/ CTN]]*IF(NOTA[[#This Row],[C]]="",0,NOTA[[#This Row],[C]]))</f>
        <v>4104000</v>
      </c>
      <c r="X1004" s="52">
        <f>IF(NOTA[[#This Row],[JUMLAH]]="","",NOTA[[#This Row],[JUMLAH]]*NOTA[[#This Row],[DISC 1]])</f>
        <v>697680</v>
      </c>
      <c r="Y1004" s="52">
        <f>IF(NOTA[[#This Row],[JUMLAH]]="","",(NOTA[[#This Row],[JUMLAH]]-NOTA[[#This Row],[DISC 1-]])*NOTA[[#This Row],[DISC 2]])</f>
        <v>0</v>
      </c>
      <c r="Z1004" s="52">
        <f>IF(NOTA[[#This Row],[JUMLAH]]="","",NOTA[[#This Row],[DISC 1-]]+NOTA[[#This Row],[DISC 2-]])</f>
        <v>697680</v>
      </c>
      <c r="AA1004" s="52">
        <f>IF(NOTA[[#This Row],[JUMLAH]]="","",NOTA[[#This Row],[JUMLAH]]-NOTA[[#This Row],[DISC]])</f>
        <v>3406320</v>
      </c>
      <c r="AB1004" s="52"/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4" s="203" t="str">
        <f>IF(OR(NOTA[[#This Row],[QTY]]="",NOTA[[#This Row],[HARGA SATUAN]]="",),"",NOTA[[#This Row],[QTY]]*NOTA[[#This Row],[HARGA SATUAN]])</f>
        <v/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KENKO SINAR INDONESIA</v>
      </c>
      <c r="AI1004" s="64" t="str">
        <f ca="1">IF(NOTA[[#This Row],[ID_H]]="","",IF(NOTA[[#This Row],[FAKTUR]]="",INDIRECT(ADDRESS(ROW()-1,COLUMN())),NOTA[[#This Row],[FAKTUR]]))</f>
        <v>ARTO MORO</v>
      </c>
      <c r="AJ1004" s="66">
        <f ca="1">IF(NOTA[[#This Row],[ID]]="","",COUNTIF(NOTA[ID_H],NOTA[[#This Row],[ID_H]]))</f>
        <v>10</v>
      </c>
      <c r="AK1004" s="66">
        <f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4" s="66" t="e">
        <f>IF(NOTA[[#This Row],[CONCAT4]]="","",_xlfn.IFNA(MATCH(NOTA[[#This Row],[CONCAT4]],[2]!RAW[CONCAT_H],0),FALSE))</f>
        <v>#REF!</v>
      </c>
      <c r="AQ1004" s="66">
        <f>IF(NOTA[[#This Row],[CONCAT1]]="","",MATCH(NOTA[[#This Row],[CONCAT1]],[3]!db[NB NOTA_C],0)+1)</f>
        <v>1563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165</v>
      </c>
      <c r="E1005" s="113"/>
      <c r="H1005" s="54"/>
      <c r="L1005" s="27" t="s">
        <v>1152</v>
      </c>
      <c r="M1005" s="114">
        <v>2</v>
      </c>
      <c r="N1005" s="66"/>
      <c r="Q1005" s="79">
        <v>1020000</v>
      </c>
      <c r="R1005" s="42"/>
      <c r="S1005" s="80">
        <v>0.17</v>
      </c>
      <c r="U1005" s="52"/>
      <c r="V1005" s="77"/>
      <c r="W1005" s="52">
        <f>IF(NOTA[[#This Row],[HARGA/ CTN]]="",NOTA[[#This Row],[JUMLAH_H]],NOTA[[#This Row],[HARGA/ CTN]]*IF(NOTA[[#This Row],[C]]="",0,NOTA[[#This Row],[C]]))</f>
        <v>2040000</v>
      </c>
      <c r="X1005" s="52">
        <f>IF(NOTA[[#This Row],[JUMLAH]]="","",NOTA[[#This Row],[JUMLAH]]*NOTA[[#This Row],[DISC 1]])</f>
        <v>346800</v>
      </c>
      <c r="Y1005" s="52">
        <f>IF(NOTA[[#This Row],[JUMLAH]]="","",(NOTA[[#This Row],[JUMLAH]]-NOTA[[#This Row],[DISC 1-]])*NOTA[[#This Row],[DISC 2]])</f>
        <v>0</v>
      </c>
      <c r="Z1005" s="52">
        <f>IF(NOTA[[#This Row],[JUMLAH]]="","",NOTA[[#This Row],[DISC 1-]]+NOTA[[#This Row],[DISC 2-]])</f>
        <v>346800</v>
      </c>
      <c r="AA1005" s="52">
        <f>IF(NOTA[[#This Row],[JUMLAH]]="","",NOTA[[#This Row],[JUMLAH]]-NOTA[[#This Row],[DISC]])</f>
        <v>1693200</v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5" s="203" t="str">
        <f>IF(OR(NOTA[[#This Row],[QTY]]="",NOTA[[#This Row],[HARGA SATUAN]]="",),"",NOTA[[#This Row],[QTY]]*NOTA[[#This Row],[HARGA SATUAN]])</f>
        <v/>
      </c>
      <c r="AG1005" s="53">
        <f ca="1">IF(NOTA[ID_H]="","",INDEX(NOTA[TANGGAL],MATCH(,INDIRECT(ADDRESS(ROW(NOTA[TANGGAL]),COLUMN(NOTA[TANGGAL]))&amp;":"&amp;ADDRESS(ROW(),COLUMN(NOTA[TANGGAL]))),-1)))</f>
        <v>45073</v>
      </c>
      <c r="AH1005" s="64" t="str">
        <f ca="1">IF(NOTA[[#This Row],[NAMA BARANG]]="","",INDEX(NOTA[SUPPLIER],MATCH(,INDIRECT(ADDRESS(ROW(NOTA[ID]),COLUMN(NOTA[ID]))&amp;":"&amp;ADDRESS(ROW(),COLUMN(NOTA[ID]))),-1)))</f>
        <v>KENKO SINAR INDONESIA</v>
      </c>
      <c r="AI1005" s="64" t="str">
        <f ca="1">IF(NOTA[[#This Row],[ID_H]]="","",IF(NOTA[[#This Row],[FAKTUR]]="",INDIRECT(ADDRESS(ROW()-1,COLUMN())),NOTA[[#This Row],[FAKTUR]]))</f>
        <v>ARTO MORO</v>
      </c>
      <c r="AJ1005" s="66" t="str">
        <f ca="1">IF(NOTA[[#This Row],[ID]]="","",COUNTIF(NOTA[ID_H],NOTA[[#This Row],[ID_H]]))</f>
        <v/>
      </c>
      <c r="AK1005" s="66">
        <f ca="1">IF(NOTA[[#This Row],[TGL.NOTA]]="",IF(NOTA[[#This Row],[SUPPLIER_H]]="","",AK1004),MONTH(NOTA[[#This Row],[TGL.NOTA]]))</f>
        <v>5</v>
      </c>
      <c r="AL100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>
        <f>IF(NOTA[[#This Row],[CONCAT1]]="","",MATCH(NOTA[[#This Row],[CONCAT1]],[3]!db[NB NOTA_C],0)+1)</f>
        <v>1753</v>
      </c>
    </row>
    <row r="1006" spans="1:43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/>
      <c r="H1006" s="54"/>
      <c r="L1006" s="27" t="s">
        <v>1133</v>
      </c>
      <c r="M1006" s="114">
        <v>2</v>
      </c>
      <c r="N1006" s="66"/>
      <c r="Q1006" s="79">
        <v>930000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1860000</v>
      </c>
      <c r="X1006" s="52">
        <f>IF(NOTA[[#This Row],[JUMLAH]]="","",NOTA[[#This Row],[JUMLAH]]*NOTA[[#This Row],[DISC 1]])</f>
        <v>316200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316200</v>
      </c>
      <c r="AA1006" s="52">
        <f>IF(NOTA[[#This Row],[JUMLAH]]="","",NOTA[[#This Row],[JUMLAH]]-NOTA[[#This Row],[DISC]])</f>
        <v>1543800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 t="str">
        <f ca="1">IF(NOTA[[#This Row],[ID]]="","",COUNTIF(NOTA[ID_H],NOTA[[#This Row],[ID_H]]))</f>
        <v/>
      </c>
      <c r="AK1006" s="66">
        <f ca="1"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66" t="str">
        <f>IF(NOTA[[#This Row],[CONCAT4]]="","",_xlfn.IFNA(MATCH(NOTA[[#This Row],[CONCAT4]],[2]!RAW[CONCAT_H],0),FALSE))</f>
        <v/>
      </c>
      <c r="AQ1006" s="66">
        <f>IF(NOTA[[#This Row],[CONCAT1]]="","",MATCH(NOTA[[#This Row],[CONCAT1]],[3]!db[NB NOTA_C],0)+1)</f>
        <v>1673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423</v>
      </c>
      <c r="M1007" s="114">
        <v>2</v>
      </c>
      <c r="N1007" s="66"/>
      <c r="Q1007" s="79">
        <v>2952000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5904000</v>
      </c>
      <c r="X1007" s="52">
        <f>IF(NOTA[[#This Row],[JUMLAH]]="","",NOTA[[#This Row],[JUMLAH]]*NOTA[[#This Row],[DISC 1]])</f>
        <v>1003680.0000000001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1003680.0000000001</v>
      </c>
      <c r="AA1007" s="52">
        <f>IF(NOTA[[#This Row],[JUMLAH]]="","",NOTA[[#This Row],[JUMLAH]]-NOTA[[#This Row],[DISC]])</f>
        <v>4900320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1601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836</v>
      </c>
      <c r="M1008" s="114">
        <v>2</v>
      </c>
      <c r="N1008" s="66"/>
      <c r="Q1008" s="79">
        <v>1200000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2400000</v>
      </c>
      <c r="X1008" s="52">
        <f>IF(NOTA[[#This Row],[JUMLAH]]="","",NOTA[[#This Row],[JUMLAH]]*NOTA[[#This Row],[DISC 1]])</f>
        <v>408000.00000000006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408000.00000000006</v>
      </c>
      <c r="AA1008" s="52">
        <f>IF(NOTA[[#This Row],[JUMLAH]]="","",NOTA[[#This Row],[JUMLAH]]-NOTA[[#This Row],[DISC]])</f>
        <v>1992000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>
        <f>IF(NOTA[[#This Row],[CONCAT1]]="","",MATCH(NOTA[[#This Row],[CONCAT1]],[3]!db[NB NOTA_C],0)+1)</f>
        <v>1502</v>
      </c>
    </row>
    <row r="1009" spans="1:43" ht="20.10000000000000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422</v>
      </c>
      <c r="M1009" s="114">
        <v>2</v>
      </c>
      <c r="N1009" s="66"/>
      <c r="Q1009" s="79">
        <v>1710000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3420000</v>
      </c>
      <c r="X1009" s="52">
        <f>IF(NOTA[[#This Row],[JUMLAH]]="","",NOTA[[#This Row],[JUMLAH]]*NOTA[[#This Row],[DISC 1]])</f>
        <v>581400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581400</v>
      </c>
      <c r="AA1009" s="52">
        <f>IF(NOTA[[#This Row],[JUMLAH]]="","",NOTA[[#This Row],[JUMLAH]]-NOTA[[#This Row],[DISC]])</f>
        <v>2838600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Row],[CONCAT4]],[2]!RAW[CONCAT_H],0),FALSE))</f>
        <v/>
      </c>
      <c r="AQ1009" s="66">
        <f>IF(NOTA[[#This Row],[CONCAT1]]="","",MATCH(NOTA[[#This Row],[CONCAT1]],[3]!db[NB NOTA_C],0)+1)</f>
        <v>1596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712</v>
      </c>
      <c r="M1010" s="114">
        <v>2</v>
      </c>
      <c r="N1010" s="66"/>
      <c r="Q1010" s="79">
        <v>3888000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7776000</v>
      </c>
      <c r="X1010" s="52">
        <f>IF(NOTA[[#This Row],[JUMLAH]]="","",NOTA[[#This Row],[JUMLAH]]*NOTA[[#This Row],[DISC 1]])</f>
        <v>1321920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1321920</v>
      </c>
      <c r="AA1010" s="52">
        <f>IF(NOTA[[#This Row],[JUMLAH]]="","",NOTA[[#This Row],[JUMLAH]]-NOTA[[#This Row],[DISC]])</f>
        <v>6454080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>
        <f>IF(NOTA[[#This Row],[CONCAT1]]="","",MATCH(NOTA[[#This Row],[CONCAT1]],[3]!db[NB NOTA_C],0)+1)</f>
        <v>1597</v>
      </c>
    </row>
    <row r="1011" spans="1:43" ht="20.10000000000000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314</v>
      </c>
      <c r="M1011" s="114">
        <v>1</v>
      </c>
      <c r="N1011" s="66"/>
      <c r="Q1011" s="79">
        <v>1995000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1995000</v>
      </c>
      <c r="X1011" s="52">
        <f>IF(NOTA[[#This Row],[JUMLAH]]="","",NOTA[[#This Row],[JUMLAH]]*NOTA[[#This Row],[DISC 1]])</f>
        <v>339150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339150</v>
      </c>
      <c r="AA1011" s="52">
        <f>IF(NOTA[[#This Row],[JUMLAH]]="","",NOTA[[#This Row],[JUMLAH]]-NOTA[[#This Row],[DISC]])</f>
        <v>1655850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Row],[CONCAT4]],[2]!RAW[CONCAT_H],0),FALSE))</f>
        <v/>
      </c>
      <c r="AQ1011" s="66">
        <f>IF(NOTA[[#This Row],[CONCAT1]]="","",MATCH(NOTA[[#This Row],[CONCAT1]],[3]!db[NB NOTA_C],0)+1)</f>
        <v>1757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1134</v>
      </c>
      <c r="M1012" s="114">
        <v>1</v>
      </c>
      <c r="N1012" s="66"/>
      <c r="Q1012" s="79">
        <v>2160000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2160000</v>
      </c>
      <c r="X1012" s="52">
        <f>IF(NOTA[[#This Row],[JUMLAH]]="","",NOTA[[#This Row],[JUMLAH]]*NOTA[[#This Row],[DISC 1]])</f>
        <v>367200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367200</v>
      </c>
      <c r="AA1012" s="52">
        <f>IF(NOTA[[#This Row],[JUMLAH]]="","",NOTA[[#This Row],[JUMLAH]]-NOTA[[#This Row],[DISC]])</f>
        <v>1792800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1662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672</v>
      </c>
      <c r="M1013" s="114">
        <v>2</v>
      </c>
      <c r="N1013" s="66"/>
      <c r="Q1013" s="79">
        <v>801600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1603200</v>
      </c>
      <c r="X1013" s="52">
        <f>IF(NOTA[[#This Row],[JUMLAH]]="","",NOTA[[#This Row],[JUMLAH]]*NOTA[[#This Row],[DISC 1]])</f>
        <v>272544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272544</v>
      </c>
      <c r="AA1013" s="52">
        <f>IF(NOTA[[#This Row],[JUMLAH]]="","",NOTA[[#This Row],[JUMLAH]]-NOTA[[#This Row],[DISC]])</f>
        <v>1330656</v>
      </c>
      <c r="AB1013" s="52"/>
      <c r="AC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>
        <f>IF(NOTA[[#This Row],[CONCAT1]]="","",MATCH(NOTA[[#This Row],[CONCAT1]],[3]!db[NB NOTA_C],0)+1)</f>
        <v>1691</v>
      </c>
    </row>
    <row r="1014" spans="1:43" ht="20.10000000000000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 t="str">
        <f ca="1">IF(NOTA[[#This Row],[NAMA BARANG]]="","",INDEX(NOTA[ID],MATCH(,INDIRECT(ADDRESS(ROW(NOTA[ID]),COLUMN(NOTA[ID]))&amp;":"&amp;ADDRESS(ROW(),COLUMN(NOTA[ID]))),-1)))</f>
        <v/>
      </c>
      <c r="E1014" s="113"/>
      <c r="H1014" s="54"/>
      <c r="N1014" s="66"/>
      <c r="Q1014" s="79"/>
      <c r="R1014" s="42"/>
      <c r="S1014" s="80"/>
      <c r="U1014" s="52"/>
      <c r="V1014" s="77"/>
      <c r="W1014" s="52" t="str">
        <f>IF(NOTA[[#This Row],[HARGA/ CTN]]="",NOTA[[#This Row],[JUMLAH_H]],NOTA[[#This Row],[HARGA/ CTN]]*IF(NOTA[[#This Row],[C]]="",0,NOTA[[#This Row],[C]]))</f>
        <v/>
      </c>
      <c r="X1014" s="52" t="str">
        <f>IF(NOTA[[#This Row],[JUMLAH]]="","",NOTA[[#This Row],[JUMLAH]]*NOTA[[#This Row],[DISC 1]])</f>
        <v/>
      </c>
      <c r="Y1014" s="52" t="str">
        <f>IF(NOTA[[#This Row],[JUMLAH]]="","",(NOTA[[#This Row],[JUMLAH]]-NOTA[[#This Row],[DISC 1-]])*NOTA[[#This Row],[DISC 2]])</f>
        <v/>
      </c>
      <c r="Z1014" s="52" t="str">
        <f>IF(NOTA[[#This Row],[JUMLAH]]="","",NOTA[[#This Row],[DISC 1-]]+NOTA[[#This Row],[DISC 2-]])</f>
        <v/>
      </c>
      <c r="AA1014" s="52" t="str">
        <f>IF(NOTA[[#This Row],[JUMLAH]]="","",NOTA[[#This Row],[JUMLAH]]-NOTA[[#This Row],[DISC]])</f>
        <v/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4" s="203" t="str">
        <f>IF(OR(NOTA[[#This Row],[QTY]]="",NOTA[[#This Row],[HARGA SATUAN]]="",),"",NOTA[[#This Row],[QTY]]*NOTA[[#This Row],[HARGA SATUAN]])</f>
        <v/>
      </c>
      <c r="AG1014" s="53" t="str">
        <f ca="1">IF(NOTA[ID_H]="","",INDEX(NOTA[TANGGAL],MATCH(,INDIRECT(ADDRESS(ROW(NOTA[TANGGAL]),COLUMN(NOTA[TANGGAL]))&amp;":"&amp;ADDRESS(ROW(),COLUMN(NOTA[TANGGAL]))),-1)))</f>
        <v/>
      </c>
      <c r="AH1014" s="64" t="str">
        <f ca="1">IF(NOTA[[#This Row],[NAMA BARANG]]="","",INDEX(NOTA[SUPPLIER],MATCH(,INDIRECT(ADDRESS(ROW(NOTA[ID]),COLUMN(NOTA[ID]))&amp;":"&amp;ADDRESS(ROW(),COLUMN(NOTA[ID]))),-1)))</f>
        <v/>
      </c>
      <c r="AI1014" s="64" t="str">
        <f ca="1">IF(NOTA[[#This Row],[ID_H]]="","",IF(NOTA[[#This Row],[FAKTUR]]="",INDIRECT(ADDRESS(ROW()-1,COLUMN())),NOTA[[#This Row],[FAKTUR]]))</f>
        <v/>
      </c>
      <c r="AJ1014" s="66" t="str">
        <f ca="1">IF(NOTA[[#This Row],[ID]]="","",COUNTIF(NOTA[ID_H],NOTA[[#This Row],[ID_H]]))</f>
        <v/>
      </c>
      <c r="AK1014" s="66" t="str">
        <f ca="1">IF(NOTA[[#This Row],[TGL.NOTA]]="",IF(NOTA[[#This Row],[SUPPLIER_H]]="","",AK1013),MONTH(NOTA[[#This Row],[TGL.NOTA]]))</f>
        <v/>
      </c>
      <c r="AL1014" s="66" t="str">
        <f>LOWER(SUBSTITUTE(SUBSTITUTE(SUBSTITUTE(SUBSTITUTE(SUBSTITUTE(SUBSTITUTE(SUBSTITUTE(SUBSTITUTE(SUBSTITUTE(NOTA[NAMA BARANG]," ",),".",""),"-",""),"(",""),")",""),",",""),"/",""),"""",""),"+",""))</f>
        <v/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Row],[CONCAT4]],[2]!RAW[CONCAT_H],0),FALSE))</f>
        <v/>
      </c>
      <c r="AQ1014" s="66" t="str">
        <f>IF(NOTA[[#This Row],[CONCAT1]]="","",MATCH(NOTA[[#This Row],[CONCAT1]],[3]!db[NB NOTA_C],0)+1)</f>
        <v/>
      </c>
    </row>
    <row r="1015" spans="1:43" ht="20.100000000000001" customHeight="1" x14ac:dyDescent="0.25">
      <c r="A1015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5" s="66" t="e">
        <f ca="1">IF(NOTA[[#This Row],[ID_P]]="","",MATCH(NOTA[[#This Row],[ID_P]],[1]!B_MSK[N_ID],0))</f>
        <v>#REF!</v>
      </c>
      <c r="D1015" s="66">
        <f ca="1">IF(NOTA[[#This Row],[NAMA BARANG]]="","",INDEX(NOTA[ID],MATCH(,INDIRECT(ADDRESS(ROW(NOTA[ID]),COLUMN(NOTA[ID]))&amp;":"&amp;ADDRESS(ROW(),COLUMN(NOTA[ID]))),-1)))</f>
        <v>166</v>
      </c>
      <c r="E1015" s="113">
        <v>45074</v>
      </c>
      <c r="F1015" s="27" t="s">
        <v>153</v>
      </c>
      <c r="G1015" s="27" t="s">
        <v>112</v>
      </c>
      <c r="H1015" s="54" t="s">
        <v>985</v>
      </c>
      <c r="J1015" s="53">
        <v>45069</v>
      </c>
      <c r="L1015" s="27" t="s">
        <v>986</v>
      </c>
      <c r="M1015" s="114">
        <v>50</v>
      </c>
      <c r="N1015" s="66">
        <v>4800</v>
      </c>
      <c r="O1015" s="27" t="s">
        <v>156</v>
      </c>
      <c r="P1015" s="64">
        <v>17750</v>
      </c>
      <c r="Q1015" s="79"/>
      <c r="R1015" s="42" t="s">
        <v>702</v>
      </c>
      <c r="S1015" s="80"/>
      <c r="U1015" s="52"/>
      <c r="V1015" s="77"/>
      <c r="W1015" s="52">
        <f>IF(NOTA[[#This Row],[HARGA/ CTN]]="",NOTA[[#This Row],[JUMLAH_H]],NOTA[[#This Row],[HARGA/ CTN]]*IF(NOTA[[#This Row],[C]]="",0,NOTA[[#This Row],[C]]))</f>
        <v>85200000</v>
      </c>
      <c r="X1015" s="52">
        <f>IF(NOTA[[#This Row],[JUMLAH]]="","",NOTA[[#This Row],[JUMLAH]]*NOTA[[#This Row],[DISC 1]])</f>
        <v>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0</v>
      </c>
      <c r="AA1015" s="52">
        <f>IF(NOTA[[#This Row],[JUMLAH]]="","",NOTA[[#This Row],[JUMLAH]]-NOTA[[#This Row],[DISC]])</f>
        <v>85200000</v>
      </c>
      <c r="AB1015" s="52"/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5" s="203">
        <f>IF(OR(NOTA[[#This Row],[QTY]]="",NOTA[[#This Row],[HARGA SATUAN]]="",),"",NOTA[[#This Row],[QTY]]*NOTA[[#This Row],[HARGA SATUAN]])</f>
        <v>85200000</v>
      </c>
      <c r="AG1015" s="53">
        <f ca="1">IF(NOTA[ID_H]="","",INDEX(NOTA[TANGGAL],MATCH(,INDIRECT(ADDRESS(ROW(NOTA[TANGGAL]),COLUMN(NOTA[TANGGAL]))&amp;":"&amp;ADDRESS(ROW(),COLUMN(NOTA[TANGGAL]))),-1)))</f>
        <v>45074</v>
      </c>
      <c r="AH1015" s="64" t="str">
        <f ca="1">IF(NOTA[[#This Row],[NAMA BARANG]]="","",INDEX(NOTA[SUPPLIER],MATCH(,INDIRECT(ADDRESS(ROW(NOTA[ID]),COLUMN(NOTA[ID]))&amp;":"&amp;ADDRESS(ROW(),COLUMN(NOTA[ID]))),-1)))</f>
        <v>BINTANG JAYA</v>
      </c>
      <c r="AI1015" s="64" t="str">
        <f ca="1">IF(NOTA[[#This Row],[ID_H]]="","",IF(NOTA[[#This Row],[FAKTUR]]="",INDIRECT(ADDRESS(ROW()-1,COLUMN())),NOTA[[#This Row],[FAKTUR]]))</f>
        <v>UNTANA</v>
      </c>
      <c r="AJ1015" s="66">
        <f ca="1">IF(NOTA[[#This Row],[ID]]="","",COUNTIF(NOTA[ID_H],NOTA[[#This Row],[ID_H]]))</f>
        <v>2</v>
      </c>
      <c r="AK1015" s="66">
        <f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5" s="66" t="e">
        <f>IF(NOTA[[#This Row],[CONCAT4]]="","",_xlfn.IFNA(MATCH(NOTA[[#This Row],[CONCAT4]],[2]!RAW[CONCAT_H],0),FALSE))</f>
        <v>#REF!</v>
      </c>
      <c r="AQ1015" s="66">
        <f>IF(NOTA[[#This Row],[CONCAT1]]="","",MATCH(NOTA[[#This Row],[CONCAT1]],[3]!db[NB NOTA_C],0)+1)</f>
        <v>2438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166</v>
      </c>
      <c r="E1016" s="113"/>
      <c r="H1016" s="54"/>
      <c r="L1016" s="27" t="s">
        <v>987</v>
      </c>
      <c r="M1016" s="114">
        <v>50</v>
      </c>
      <c r="N1016" s="66">
        <v>7200</v>
      </c>
      <c r="O1016" s="27" t="s">
        <v>156</v>
      </c>
      <c r="P1016" s="64">
        <v>12000</v>
      </c>
      <c r="Q1016" s="79"/>
      <c r="R1016" s="42" t="s">
        <v>157</v>
      </c>
      <c r="S1016" s="80"/>
      <c r="U1016" s="52"/>
      <c r="V1016" s="77"/>
      <c r="W1016" s="52">
        <f>IF(NOTA[[#This Row],[HARGA/ CTN]]="",NOTA[[#This Row],[JUMLAH_H]],NOTA[[#This Row],[HARGA/ CTN]]*IF(NOTA[[#This Row],[C]]="",0,NOTA[[#This Row],[C]]))</f>
        <v>86400000</v>
      </c>
      <c r="X1016" s="52">
        <f>IF(NOTA[[#This Row],[JUMLAH]]="","",NOTA[[#This Row],[JUMLAH]]*NOTA[[#This Row],[DISC 1]])</f>
        <v>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0</v>
      </c>
      <c r="AA1016" s="52">
        <f>IF(NOTA[[#This Row],[JUMLAH]]="","",NOTA[[#This Row],[JUMLAH]]-NOTA[[#This Row],[DISC]])</f>
        <v>86400000</v>
      </c>
      <c r="AB1016" s="52"/>
      <c r="AC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6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6" s="203">
        <f>IF(OR(NOTA[[#This Row],[QTY]]="",NOTA[[#This Row],[HARGA SATUAN]]="",),"",NOTA[[#This Row],[QTY]]*NOTA[[#This Row],[HARGA SATUAN]])</f>
        <v>86400000</v>
      </c>
      <c r="AG1016" s="53">
        <f ca="1">IF(NOTA[ID_H]="","",INDEX(NOTA[TANGGAL],MATCH(,INDIRECT(ADDRESS(ROW(NOTA[TANGGAL]),COLUMN(NOTA[TANGGAL]))&amp;":"&amp;ADDRESS(ROW(),COLUMN(NOTA[TANGGAL]))),-1)))</f>
        <v>45074</v>
      </c>
      <c r="AH1016" s="64" t="str">
        <f ca="1">IF(NOTA[[#This Row],[NAMA BARANG]]="","",INDEX(NOTA[SUPPLIER],MATCH(,INDIRECT(ADDRESS(ROW(NOTA[ID]),COLUMN(NOTA[ID]))&amp;":"&amp;ADDRESS(ROW(),COLUMN(NOTA[ID]))),-1)))</f>
        <v>BINTANG JAYA</v>
      </c>
      <c r="AI1016" s="64" t="str">
        <f ca="1">IF(NOTA[[#This Row],[ID_H]]="","",IF(NOTA[[#This Row],[FAKTUR]]="",INDIRECT(ADDRESS(ROW()-1,COLUMN())),NOTA[[#This Row],[FAKTUR]]))</f>
        <v>UNTANA</v>
      </c>
      <c r="AJ1016" s="66" t="str">
        <f ca="1">IF(NOTA[[#This Row],[ID]]="","",COUNTIF(NOTA[ID_H],NOTA[[#This Row],[ID_H]]))</f>
        <v/>
      </c>
      <c r="AK1016" s="66">
        <f ca="1">IF(NOTA[[#This Row],[TGL.NOTA]]="",IF(NOTA[[#This Row],[SUPPLIER_H]]="","",AK1015),MONTH(NOTA[[#This Row],[TGL.NOTA]]))</f>
        <v>5</v>
      </c>
      <c r="AL1016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>
        <f>IF(NOTA[[#This Row],[CONCAT1]]="","",MATCH(NOTA[[#This Row],[CONCAT1]],[3]!db[NB NOTA_C],0)+1)</f>
        <v>2450</v>
      </c>
    </row>
    <row r="1017" spans="1:43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 t="str">
        <f ca="1">IF(NOTA[[#This Row],[NAMA BARANG]]="","",INDEX(NOTA[ID],MATCH(,INDIRECT(ADDRESS(ROW(NOTA[ID]),COLUMN(NOTA[ID]))&amp;":"&amp;ADDRESS(ROW(),COLUMN(NOTA[ID]))),-1)))</f>
        <v/>
      </c>
      <c r="E1017" s="113"/>
      <c r="H1017" s="54"/>
      <c r="N1017" s="66"/>
      <c r="Q1017" s="79"/>
      <c r="R1017" s="42"/>
      <c r="S1017" s="80"/>
      <c r="U1017" s="52"/>
      <c r="V1017" s="77"/>
      <c r="W1017" s="52" t="str">
        <f>IF(NOTA[[#This Row],[HARGA/ CTN]]="",NOTA[[#This Row],[JUMLAH_H]],NOTA[[#This Row],[HARGA/ CTN]]*IF(NOTA[[#This Row],[C]]="",0,NOTA[[#This Row],[C]]))</f>
        <v/>
      </c>
      <c r="X1017" s="52" t="str">
        <f>IF(NOTA[[#This Row],[JUMLAH]]="","",NOTA[[#This Row],[JUMLAH]]*NOTA[[#This Row],[DISC 1]])</f>
        <v/>
      </c>
      <c r="Y1017" s="52" t="str">
        <f>IF(NOTA[[#This Row],[JUMLAH]]="","",(NOTA[[#This Row],[JUMLAH]]-NOTA[[#This Row],[DISC 1-]])*NOTA[[#This Row],[DISC 2]])</f>
        <v/>
      </c>
      <c r="Z1017" s="52" t="str">
        <f>IF(NOTA[[#This Row],[JUMLAH]]="","",NOTA[[#This Row],[DISC 1-]]+NOTA[[#This Row],[DISC 2-]])</f>
        <v/>
      </c>
      <c r="AA1017" s="52" t="str">
        <f>IF(NOTA[[#This Row],[JUMLAH]]="","",NOTA[[#This Row],[JUMLAH]]-NOTA[[#This Row],[DISC]])</f>
        <v/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7" s="203" t="str">
        <f>IF(OR(NOTA[[#This Row],[QTY]]="",NOTA[[#This Row],[HARGA SATUAN]]="",),"",NOTA[[#This Row],[QTY]]*NOTA[[#This Row],[HARGA SATUAN]])</f>
        <v/>
      </c>
      <c r="AG1017" s="53" t="str">
        <f ca="1">IF(NOTA[ID_H]="","",INDEX(NOTA[TANGGAL],MATCH(,INDIRECT(ADDRESS(ROW(NOTA[TANGGAL]),COLUMN(NOTA[TANGGAL]))&amp;":"&amp;ADDRESS(ROW(),COLUMN(NOTA[TANGGAL]))),-1)))</f>
        <v/>
      </c>
      <c r="AH1017" s="64" t="str">
        <f ca="1">IF(NOTA[[#This Row],[NAMA BARANG]]="","",INDEX(NOTA[SUPPLIER],MATCH(,INDIRECT(ADDRESS(ROW(NOTA[ID]),COLUMN(NOTA[ID]))&amp;":"&amp;ADDRESS(ROW(),COLUMN(NOTA[ID]))),-1)))</f>
        <v/>
      </c>
      <c r="AI1017" s="64" t="str">
        <f ca="1">IF(NOTA[[#This Row],[ID_H]]="","",IF(NOTA[[#This Row],[FAKTUR]]="",INDIRECT(ADDRESS(ROW()-1,COLUMN())),NOTA[[#This Row],[FAKTUR]]))</f>
        <v/>
      </c>
      <c r="AJ1017" s="66" t="str">
        <f ca="1">IF(NOTA[[#This Row],[ID]]="","",COUNTIF(NOTA[ID_H],NOTA[[#This Row],[ID_H]]))</f>
        <v/>
      </c>
      <c r="AK1017" s="66" t="str">
        <f ca="1">IF(NOTA[[#This Row],[TGL.NOTA]]="",IF(NOTA[[#This Row],[SUPPLIER_H]]="","",AK1016),MONTH(NOTA[[#This Row],[TGL.NOTA]]))</f>
        <v/>
      </c>
      <c r="AL1017" s="66" t="str">
        <f>LOWER(SUBSTITUTE(SUBSTITUTE(SUBSTITUTE(SUBSTITUTE(SUBSTITUTE(SUBSTITUTE(SUBSTITUTE(SUBSTITUTE(SUBSTITUTE(NOTA[NAMA BARANG]," ",),".",""),"-",""),"(",""),")",""),",",""),"/",""),"""",""),"+",""))</f>
        <v/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66" t="str">
        <f>IF(NOTA[[#This Row],[CONCAT4]]="","",_xlfn.IFNA(MATCH(NOTA[[#This Row],[CONCAT4]],[2]!RAW[CONCAT_H],0),FALSE))</f>
        <v/>
      </c>
      <c r="AQ1017" s="66" t="str">
        <f>IF(NOTA[[#This Row],[CONCAT1]]="","",MATCH(NOTA[[#This Row],[CONCAT1]],[3]!db[NB NOTA_C],0)+1)</f>
        <v/>
      </c>
    </row>
    <row r="1018" spans="1:43" ht="20.100000000000001" customHeight="1" x14ac:dyDescent="0.25">
      <c r="A1018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18" s="66" t="e">
        <f ca="1">IF(NOTA[[#This Row],[ID_P]]="","",MATCH(NOTA[[#This Row],[ID_P]],[1]!B_MSK[N_ID],0))</f>
        <v>#REF!</v>
      </c>
      <c r="D1018" s="66">
        <f ca="1">IF(NOTA[[#This Row],[NAMA BARANG]]="","",INDEX(NOTA[ID],MATCH(,INDIRECT(ADDRESS(ROW(NOTA[ID]),COLUMN(NOTA[ID]))&amp;":"&amp;ADDRESS(ROW(),COLUMN(NOTA[ID]))),-1)))</f>
        <v>167</v>
      </c>
      <c r="E1018" s="113">
        <v>45074</v>
      </c>
      <c r="F1018" s="27" t="s">
        <v>1014</v>
      </c>
      <c r="G1018" s="27" t="s">
        <v>112</v>
      </c>
      <c r="H1018" s="54" t="s">
        <v>1015</v>
      </c>
      <c r="J1018" s="53">
        <v>45070</v>
      </c>
      <c r="L1018" s="27" t="s">
        <v>1016</v>
      </c>
      <c r="M1018" s="114">
        <v>5</v>
      </c>
      <c r="N1018" s="66">
        <v>120</v>
      </c>
      <c r="O1018" s="27" t="s">
        <v>123</v>
      </c>
      <c r="P1018" s="64">
        <v>101000</v>
      </c>
      <c r="Q1018" s="79"/>
      <c r="R1018" s="42" t="s">
        <v>1017</v>
      </c>
      <c r="S1018" s="80">
        <v>0.15</v>
      </c>
      <c r="T1018" s="115">
        <v>0.1</v>
      </c>
      <c r="U1018" s="52"/>
      <c r="V1018" s="77"/>
      <c r="W1018" s="52">
        <f>IF(NOTA[[#This Row],[HARGA/ CTN]]="",NOTA[[#This Row],[JUMLAH_H]],NOTA[[#This Row],[HARGA/ CTN]]*IF(NOTA[[#This Row],[C]]="",0,NOTA[[#This Row],[C]]))</f>
        <v>12120000</v>
      </c>
      <c r="X1018" s="52">
        <f>IF(NOTA[[#This Row],[JUMLAH]]="","",NOTA[[#This Row],[JUMLAH]]*NOTA[[#This Row],[DISC 1]])</f>
        <v>1818000</v>
      </c>
      <c r="Y1018" s="52">
        <f>IF(NOTA[[#This Row],[JUMLAH]]="","",(NOTA[[#This Row],[JUMLAH]]-NOTA[[#This Row],[DISC 1-]])*NOTA[[#This Row],[DISC 2]])</f>
        <v>1030200</v>
      </c>
      <c r="Z1018" s="52">
        <f>IF(NOTA[[#This Row],[JUMLAH]]="","",NOTA[[#This Row],[DISC 1-]]+NOTA[[#This Row],[DISC 2-]])</f>
        <v>2848200</v>
      </c>
      <c r="AA1018" s="52">
        <f>IF(NOTA[[#This Row],[JUMLAH]]="","",NOTA[[#This Row],[JUMLAH]]-NOTA[[#This Row],[DISC]])</f>
        <v>9271800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18" s="203">
        <f>IF(OR(NOTA[[#This Row],[QTY]]="",NOTA[[#This Row],[HARGA SATUAN]]="",),"",NOTA[[#This Row],[QTY]]*NOTA[[#This Row],[HARGA SATUAN]])</f>
        <v>12120000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D-R STATIONERY</v>
      </c>
      <c r="AI1018" s="64" t="str">
        <f ca="1">IF(NOTA[[#This Row],[ID_H]]="","",IF(NOTA[[#This Row],[FAKTUR]]="",INDIRECT(ADDRESS(ROW()-1,COLUMN())),NOTA[[#This Row],[FAKTUR]]))</f>
        <v>UNTANA</v>
      </c>
      <c r="AJ1018" s="66">
        <f ca="1">IF(NOTA[[#This Row],[ID]]="","",COUNTIF(NOTA[ID_H],NOTA[[#This Row],[ID_H]]))</f>
        <v>1</v>
      </c>
      <c r="AK1018" s="66">
        <f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18" s="66" t="e">
        <f>IF(NOTA[[#This Row],[CONCAT4]]="","",_xlfn.IFNA(MATCH(NOTA[[#This Row],[CONCAT4]],[2]!RAW[CONCAT_H],0),FALSE))</f>
        <v>#REF!</v>
      </c>
      <c r="AQ1018" s="66">
        <f>IF(NOTA[[#This Row],[CONCAT1]]="","",MATCH(NOTA[[#This Row],[CONCAT1]],[3]!db[NB NOTA_C],0)+1)</f>
        <v>2781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 t="str">
        <f>IF(NOTA[[#This Row],[CONCAT1]]="","",MATCH(NOTA[[#This Row],[CONCAT1]],[3]!db[NB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168</v>
      </c>
      <c r="E1020" s="113">
        <v>45075</v>
      </c>
      <c r="F1020" s="27" t="s">
        <v>163</v>
      </c>
      <c r="G1020" s="27" t="s">
        <v>112</v>
      </c>
      <c r="H1020" s="54" t="s">
        <v>995</v>
      </c>
      <c r="J1020" s="53">
        <v>45071</v>
      </c>
      <c r="L1020" s="27" t="s">
        <v>167</v>
      </c>
      <c r="M1020" s="114">
        <v>5</v>
      </c>
      <c r="N1020" s="66">
        <v>600</v>
      </c>
      <c r="O1020" s="27" t="s">
        <v>123</v>
      </c>
      <c r="P1020" s="64">
        <v>25500</v>
      </c>
      <c r="Q1020" s="79"/>
      <c r="R1020" s="42" t="s">
        <v>168</v>
      </c>
      <c r="S1020" s="80"/>
      <c r="U1020" s="52"/>
      <c r="V1020" s="77"/>
      <c r="W1020" s="52">
        <f>IF(NOTA[[#This Row],[HARGA/ CTN]]="",NOTA[[#This Row],[JUMLAH_H]],NOTA[[#This Row],[HARGA/ CTN]]*IF(NOTA[[#This Row],[C]]="",0,NOTA[[#This Row],[C]]))</f>
        <v>15300000</v>
      </c>
      <c r="X1020" s="52">
        <f>IF(NOTA[[#This Row],[JUMLAH]]="","",NOTA[[#This Row],[JUMLAH]]*NOTA[[#This Row],[DISC 1]])</f>
        <v>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0</v>
      </c>
      <c r="AA1020" s="52">
        <f>IF(NOTA[[#This Row],[JUMLAH]]="","",NOTA[[#This Row],[JUMLAH]]-NOTA[[#This Row],[DISC]])</f>
        <v>15300000</v>
      </c>
      <c r="AB1020" s="52"/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0" s="203">
        <f>IF(OR(NOTA[[#This Row],[QTY]]="",NOTA[[#This Row],[HARGA SATUAN]]="",),"",NOTA[[#This Row],[QTY]]*NOTA[[#This Row],[HARGA SATUAN]])</f>
        <v>15300000</v>
      </c>
      <c r="AG1020" s="53">
        <f ca="1">IF(NOTA[ID_H]="","",INDEX(NOTA[TANGGAL],MATCH(,INDIRECT(ADDRESS(ROW(NOTA[TANGGAL]),COLUMN(NOTA[TANGGAL]))&amp;":"&amp;ADDRESS(ROW(),COLUMN(NOTA[TANGGAL]))),-1)))</f>
        <v>45075</v>
      </c>
      <c r="AH1020" s="64" t="str">
        <f ca="1">IF(NOTA[[#This Row],[NAMA BARANG]]="","",INDEX(NOTA[SUPPLIER],MATCH(,INDIRECT(ADDRESS(ROW(NOTA[ID]),COLUMN(NOTA[ID]))&amp;":"&amp;ADDRESS(ROW(),COLUMN(NOTA[ID]))),-1)))</f>
        <v>DB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13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0" s="66" t="e">
        <f>IF(NOTA[[#This Row],[CONCAT4]]="","",_xlfn.IFNA(MATCH(NOTA[[#This Row],[CONCAT4]],[2]!RAW[CONCAT_H],0),FALSE))</f>
        <v>#REF!</v>
      </c>
      <c r="AQ1020" s="66">
        <f>IF(NOTA[[#This Row],[CONCAT1]]="","",MATCH(NOTA[[#This Row],[CONCAT1]],[3]!db[NB NOTA_C],0)+1)</f>
        <v>1020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168</v>
      </c>
      <c r="E1021" s="113"/>
      <c r="F1021" s="53"/>
      <c r="H1021" s="54"/>
      <c r="L1021" s="27" t="s">
        <v>996</v>
      </c>
      <c r="M1021" s="114">
        <v>3</v>
      </c>
      <c r="N1021" s="66">
        <v>360</v>
      </c>
      <c r="O1021" s="27" t="s">
        <v>123</v>
      </c>
      <c r="P1021" s="64">
        <v>19000</v>
      </c>
      <c r="Q1021" s="79"/>
      <c r="R1021" s="42" t="s">
        <v>168</v>
      </c>
      <c r="S1021" s="80"/>
      <c r="U1021" s="52"/>
      <c r="V1021" s="77"/>
      <c r="W1021" s="52">
        <f>IF(NOTA[[#This Row],[HARGA/ CTN]]="",NOTA[[#This Row],[JUMLAH_H]],NOTA[[#This Row],[HARGA/ CTN]]*IF(NOTA[[#This Row],[C]]="",0,NOTA[[#This Row],[C]]))</f>
        <v>6840000</v>
      </c>
      <c r="X1021" s="52">
        <f>IF(NOTA[[#This Row],[JUMLAH]]="","",NOTA[[#This Row],[JUMLAH]]*NOTA[[#This Row],[DISC 1]])</f>
        <v>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0</v>
      </c>
      <c r="AA1021" s="52">
        <f>IF(NOTA[[#This Row],[JUMLAH]]="","",NOTA[[#This Row],[JUMLAH]]-NOTA[[#This Row],[DISC]])</f>
        <v>6840000</v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1" s="203">
        <f>IF(OR(NOTA[[#This Row],[QTY]]="",NOTA[[#This Row],[HARGA SATUAN]]="",),"",NOTA[[#This Row],[QTY]]*NOTA[[#This Row],[HARGA SATUAN]])</f>
        <v>6840000</v>
      </c>
      <c r="AG1021" s="53">
        <f ca="1">IF(NOTA[ID_H]="","",INDEX(NOTA[TANGGAL],MATCH(,INDIRECT(ADDRESS(ROW(NOTA[TANGGAL]),COLUMN(NOTA[TANGGAL]))&amp;":"&amp;ADDRESS(ROW(),COLUMN(NOTA[TANGGAL]))),-1)))</f>
        <v>45075</v>
      </c>
      <c r="AH1021" s="64" t="str">
        <f ca="1">IF(NOTA[[#This Row],[NAMA BARANG]]="","",INDEX(NOTA[SUPPLIER],MATCH(,INDIRECT(ADDRESS(ROW(NOTA[ID]),COLUMN(NOTA[ID]))&amp;":"&amp;ADDRESS(ROW(),COLUMN(NOTA[ID]))),-1)))</f>
        <v>DB STATIONERY</v>
      </c>
      <c r="AI1021" s="64" t="str">
        <f ca="1">IF(NOTA[[#This Row],[ID_H]]="","",IF(NOTA[[#This Row],[FAKTUR]]="",INDIRECT(ADDRESS(ROW()-1,COLUMN())),NOTA[[#This Row],[FAKTUR]]))</f>
        <v>UNTANA</v>
      </c>
      <c r="AJ1021" s="66" t="str">
        <f ca="1">IF(NOTA[[#This Row],[ID]]="","",COUNTIF(NOTA[ID_H],NOTA[[#This Row],[ID_H]]))</f>
        <v/>
      </c>
      <c r="AK1021" s="66">
        <f ca="1">IF(NOTA[[#This Row],[TGL.NOTA]]="",IF(NOTA[[#This Row],[SUPPLIER_H]]="","",AK1020),MONTH(NOTA[[#This Row],[TGL.NOTA]]))</f>
        <v>5</v>
      </c>
      <c r="AL1021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>
        <f>IF(NOTA[[#This Row],[CONCAT1]]="","",MATCH(NOTA[[#This Row],[CONCAT1]],[3]!db[NB NOTA_C],0)+1)</f>
        <v>1022</v>
      </c>
    </row>
    <row r="1022" spans="1:43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/>
      <c r="H1022" s="54"/>
      <c r="L1022" s="27" t="s">
        <v>997</v>
      </c>
      <c r="M1022" s="114">
        <v>1</v>
      </c>
      <c r="N1022" s="66">
        <v>144</v>
      </c>
      <c r="O1022" s="27" t="s">
        <v>123</v>
      </c>
      <c r="P1022" s="64">
        <v>27000</v>
      </c>
      <c r="Q1022" s="79"/>
      <c r="R1022" s="42" t="s">
        <v>166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3888000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3888000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2" s="203">
        <f>IF(OR(NOTA[[#This Row],[QTY]]="",NOTA[[#This Row],[HARGA SATUAN]]="",),"",NOTA[[#This Row],[QTY]]*NOTA[[#This Row],[HARGA SATUAN]])</f>
        <v>3888000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 t="str">
        <f ca="1">IF(NOTA[[#This Row],[ID]]="","",COUNTIF(NOTA[ID_H],NOTA[[#This Row],[ID_H]]))</f>
        <v/>
      </c>
      <c r="AK1022" s="66">
        <f ca="1"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66" t="str">
        <f>IF(NOTA[[#This Row],[CONCAT4]]="","",_xlfn.IFNA(MATCH(NOTA[[#This Row],[CONCAT4]],[2]!RAW[CONCAT_H],0),FALSE))</f>
        <v/>
      </c>
      <c r="AQ1022" s="66">
        <f>IF(NOTA[[#This Row],[CONCAT1]]="","",MATCH(NOTA[[#This Row],[CONCAT1]],[3]!db[NB NOTA_C],0)+1)</f>
        <v>1338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H1023" s="54"/>
      <c r="L1023" s="27" t="s">
        <v>998</v>
      </c>
      <c r="M1023" s="114">
        <v>3</v>
      </c>
      <c r="N1023" s="66">
        <v>432</v>
      </c>
      <c r="O1023" s="27" t="s">
        <v>123</v>
      </c>
      <c r="P1023" s="64">
        <v>10000</v>
      </c>
      <c r="Q1023" s="79"/>
      <c r="R1023" s="42" t="s">
        <v>166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4320000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4320000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3" s="203">
        <f>IF(OR(NOTA[[#This Row],[QTY]]="",NOTA[[#This Row],[HARGA SATUAN]]="",),"",NOTA[[#This Row],[QTY]]*NOTA[[#This Row],[HARGA SATUAN]])</f>
        <v>4320000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>
        <f>IF(NOTA[[#This Row],[CONCAT1]]="","",MATCH(NOTA[[#This Row],[CONCAT1]],[3]!db[NB NOTA_C],0)+1)</f>
        <v>2773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999</v>
      </c>
      <c r="M1024" s="114">
        <v>2</v>
      </c>
      <c r="N1024" s="66">
        <v>360</v>
      </c>
      <c r="O1024" s="27" t="s">
        <v>156</v>
      </c>
      <c r="P1024" s="64">
        <v>11500</v>
      </c>
      <c r="Q1024" s="79"/>
      <c r="R1024" s="42" t="s">
        <v>208</v>
      </c>
      <c r="S1024" s="80">
        <v>2.5000000000000001E-2</v>
      </c>
      <c r="U1024" s="52"/>
      <c r="V1024" s="77"/>
      <c r="W1024" s="52">
        <f>IF(NOTA[[#This Row],[HARGA/ CTN]]="",NOTA[[#This Row],[JUMLAH_H]],NOTA[[#This Row],[HARGA/ CTN]]*IF(NOTA[[#This Row],[C]]="",0,NOTA[[#This Row],[C]]))</f>
        <v>4140000</v>
      </c>
      <c r="X1024" s="52">
        <f>IF(NOTA[[#This Row],[JUMLAH]]="","",NOTA[[#This Row],[JUMLAH]]*NOTA[[#This Row],[DISC 1]])</f>
        <v>103500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103500</v>
      </c>
      <c r="AA1024" s="52">
        <f>IF(NOTA[[#This Row],[JUMLAH]]="","",NOTA[[#This Row],[JUMLAH]]-NOTA[[#This Row],[DISC]])</f>
        <v>4036500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4" s="203">
        <f>IF(OR(NOTA[[#This Row],[QTY]]="",NOTA[[#This Row],[HARGA SATUAN]]="",),"",NOTA[[#This Row],[QTY]]*NOTA[[#This Row],[HARGA SATUAN]])</f>
        <v>4140000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>
        <f>IF(NOTA[[#This Row],[CONCAT1]]="","",MATCH(NOTA[[#This Row],[CONCAT1]],[3]!db[NB NOTA_C],0)+1)</f>
        <v>2989</v>
      </c>
    </row>
    <row r="1025" spans="1:43" ht="20.10000000000000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H1025" s="54"/>
      <c r="L1025" s="27" t="s">
        <v>1000</v>
      </c>
      <c r="M1025" s="114">
        <v>1</v>
      </c>
      <c r="N1025" s="66">
        <v>180</v>
      </c>
      <c r="O1025" s="27" t="s">
        <v>156</v>
      </c>
      <c r="P1025" s="64">
        <v>11500</v>
      </c>
      <c r="Q1025" s="79"/>
      <c r="R1025" s="42" t="s">
        <v>208</v>
      </c>
      <c r="S1025" s="80">
        <v>2.5000000000000001E-2</v>
      </c>
      <c r="U1025" s="52"/>
      <c r="V1025" s="77"/>
      <c r="W1025" s="52">
        <f>IF(NOTA[[#This Row],[HARGA/ CTN]]="",NOTA[[#This Row],[JUMLAH_H]],NOTA[[#This Row],[HARGA/ CTN]]*IF(NOTA[[#This Row],[C]]="",0,NOTA[[#This Row],[C]]))</f>
        <v>2070000</v>
      </c>
      <c r="X1025" s="52">
        <f>IF(NOTA[[#This Row],[JUMLAH]]="","",NOTA[[#This Row],[JUMLAH]]*NOTA[[#This Row],[DISC 1]])</f>
        <v>51750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51750</v>
      </c>
      <c r="AA1025" s="52">
        <f>IF(NOTA[[#This Row],[JUMLAH]]="","",NOTA[[#This Row],[JUMLAH]]-NOTA[[#This Row],[DISC]])</f>
        <v>2018250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5" s="203">
        <f>IF(OR(NOTA[[#This Row],[QTY]]="",NOTA[[#This Row],[HARGA SATUAN]]="",),"",NOTA[[#This Row],[QTY]]*NOTA[[#This Row],[HARGA SATUAN]])</f>
        <v>2070000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Row],[CONCAT4]],[2]!RAW[CONCAT_H],0),FALSE))</f>
        <v/>
      </c>
      <c r="AQ1025" s="66">
        <f>IF(NOTA[[#This Row],[CONCAT1]]="","",MATCH(NOTA[[#This Row],[CONCAT1]],[3]!db[NB NOTA_C],0)+1)</f>
        <v>2986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1001</v>
      </c>
      <c r="M1026" s="114">
        <v>3</v>
      </c>
      <c r="N1026" s="66">
        <v>540</v>
      </c>
      <c r="O1026" s="27" t="s">
        <v>156</v>
      </c>
      <c r="P1026" s="64">
        <v>17500</v>
      </c>
      <c r="Q1026" s="79"/>
      <c r="R1026" s="42" t="s">
        <v>208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9450000</v>
      </c>
      <c r="X1026" s="52">
        <f>IF(NOTA[[#This Row],[JUMLAH]]="","",NOTA[[#This Row],[JUMLAH]]*NOTA[[#This Row],[DISC 1]])</f>
        <v>236250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236250</v>
      </c>
      <c r="AA1026" s="52">
        <f>IF(NOTA[[#This Row],[JUMLAH]]="","",NOTA[[#This Row],[JUMLAH]]-NOTA[[#This Row],[DISC]])</f>
        <v>9213750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6" s="203">
        <f>IF(OR(NOTA[[#This Row],[QTY]]="",NOTA[[#This Row],[HARGA SATUAN]]="",),"",NOTA[[#This Row],[QTY]]*NOTA[[#This Row],[HARGA SATUAN]])</f>
        <v>9450000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>
        <f>IF(NOTA[[#This Row],[CONCAT1]]="","",MATCH(NOTA[[#This Row],[CONCAT1]],[3]!db[NB NOTA_C],0)+1)</f>
        <v>2990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1002</v>
      </c>
      <c r="M1027" s="114">
        <v>3</v>
      </c>
      <c r="N1027" s="66">
        <v>540</v>
      </c>
      <c r="O1027" s="27" t="s">
        <v>156</v>
      </c>
      <c r="P1027" s="64">
        <v>15750</v>
      </c>
      <c r="Q1027" s="79"/>
      <c r="R1027" s="42" t="s">
        <v>208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8505000</v>
      </c>
      <c r="X1027" s="52">
        <f>IF(NOTA[[#This Row],[JUMLAH]]="","",NOTA[[#This Row],[JUMLAH]]*NOTA[[#This Row],[DISC 1]])</f>
        <v>212625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212625</v>
      </c>
      <c r="AA1027" s="52">
        <f>IF(NOTA[[#This Row],[JUMLAH]]="","",NOTA[[#This Row],[JUMLAH]]-NOTA[[#This Row],[DISC]])</f>
        <v>8292375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7" s="203">
        <f>IF(OR(NOTA[[#This Row],[QTY]]="",NOTA[[#This Row],[HARGA SATUAN]]="",),"",NOTA[[#This Row],[QTY]]*NOTA[[#This Row],[HARGA SATUAN]])</f>
        <v>8505000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>
        <f>IF(NOTA[[#This Row],[CONCAT1]]="","",MATCH(NOTA[[#This Row],[CONCAT1]],[3]!db[NB NOTA_C],0)+1)</f>
        <v>2991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1007</v>
      </c>
      <c r="M1028" s="114">
        <v>2</v>
      </c>
      <c r="N1028" s="66">
        <v>360</v>
      </c>
      <c r="O1028" s="27" t="s">
        <v>156</v>
      </c>
      <c r="P1028" s="64">
        <v>15750</v>
      </c>
      <c r="Q1028" s="79"/>
      <c r="R1028" s="42" t="s">
        <v>208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5670000</v>
      </c>
      <c r="X1028" s="52">
        <f>IF(NOTA[[#This Row],[JUMLAH]]="","",NOTA[[#This Row],[JUMLAH]]*NOTA[[#This Row],[DISC 1]])</f>
        <v>141750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141750</v>
      </c>
      <c r="AA1028" s="52">
        <f>IF(NOTA[[#This Row],[JUMLAH]]="","",NOTA[[#This Row],[JUMLAH]]-NOTA[[#This Row],[DISC]])</f>
        <v>5528250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8" s="203">
        <f>IF(OR(NOTA[[#This Row],[QTY]]="",NOTA[[#This Row],[HARGA SATUAN]]="",),"",NOTA[[#This Row],[QTY]]*NOTA[[#This Row],[HARGA SATUAN]])</f>
        <v>5670000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>
        <f>IF(NOTA[[#This Row],[CONCAT1]]="","",MATCH(NOTA[[#This Row],[CONCAT1]],[3]!db[NB NOTA_C],0)+1)</f>
        <v>2998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1006</v>
      </c>
      <c r="M1029" s="114">
        <v>2</v>
      </c>
      <c r="N1029" s="66">
        <v>360</v>
      </c>
      <c r="O1029" s="27" t="s">
        <v>156</v>
      </c>
      <c r="P1029" s="64">
        <v>11000</v>
      </c>
      <c r="Q1029" s="79"/>
      <c r="R1029" s="42" t="s">
        <v>208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3960000</v>
      </c>
      <c r="X1029" s="52">
        <f>IF(NOTA[[#This Row],[JUMLAH]]="","",NOTA[[#This Row],[JUMLAH]]*NOTA[[#This Row],[DISC 1]])</f>
        <v>99000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99000</v>
      </c>
      <c r="AA1029" s="52">
        <f>IF(NOTA[[#This Row],[JUMLAH]]="","",NOTA[[#This Row],[JUMLAH]]-NOTA[[#This Row],[DISC]])</f>
        <v>3861000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29" s="203">
        <f>IF(OR(NOTA[[#This Row],[QTY]]="",NOTA[[#This Row],[HARGA SATUAN]]="",),"",NOTA[[#This Row],[QTY]]*NOTA[[#This Row],[HARGA SATUAN]])</f>
        <v>3960000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>
        <f>IF(NOTA[[#This Row],[CONCAT1]]="","",MATCH(NOTA[[#This Row],[CONCAT1]],[3]!db[NB NOTA_C],0)+1)</f>
        <v>2893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1003</v>
      </c>
      <c r="M1030" s="114">
        <v>3</v>
      </c>
      <c r="N1030" s="66">
        <v>540</v>
      </c>
      <c r="O1030" s="27" t="s">
        <v>156</v>
      </c>
      <c r="P1030" s="64">
        <v>18500</v>
      </c>
      <c r="Q1030" s="79"/>
      <c r="R1030" s="42" t="s">
        <v>208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9990000</v>
      </c>
      <c r="X1030" s="52">
        <f>IF(NOTA[[#This Row],[JUMLAH]]="","",NOTA[[#This Row],[JUMLAH]]*NOTA[[#This Row],[DISC 1]])</f>
        <v>249750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249750</v>
      </c>
      <c r="AA1030" s="52">
        <f>IF(NOTA[[#This Row],[JUMLAH]]="","",NOTA[[#This Row],[JUMLAH]]-NOTA[[#This Row],[DISC]])</f>
        <v>9740250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0" s="203">
        <f>IF(OR(NOTA[[#This Row],[QTY]]="",NOTA[[#This Row],[HARGA SATUAN]]="",),"",NOTA[[#This Row],[QTY]]*NOTA[[#This Row],[HARGA SATUAN]])</f>
        <v>9990000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>
        <f>IF(NOTA[[#This Row],[CONCAT1]]="","",MATCH(NOTA[[#This Row],[CONCAT1]],[3]!db[NB NOTA_C],0)+1)</f>
        <v>2882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1004</v>
      </c>
      <c r="M1031" s="114">
        <v>3</v>
      </c>
      <c r="N1031" s="66">
        <v>540</v>
      </c>
      <c r="O1031" s="27" t="s">
        <v>156</v>
      </c>
      <c r="P1031" s="64">
        <v>22000</v>
      </c>
      <c r="Q1031" s="79"/>
      <c r="R1031" s="42" t="s">
        <v>208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11880000</v>
      </c>
      <c r="X1031" s="52">
        <f>IF(NOTA[[#This Row],[JUMLAH]]="","",NOTA[[#This Row],[JUMLAH]]*NOTA[[#This Row],[DISC 1]])</f>
        <v>297000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297000</v>
      </c>
      <c r="AA1031" s="52">
        <f>IF(NOTA[[#This Row],[JUMLAH]]="","",NOTA[[#This Row],[JUMLAH]]-NOTA[[#This Row],[DISC]])</f>
        <v>11583000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1" s="203">
        <f>IF(OR(NOTA[[#This Row],[QTY]]="",NOTA[[#This Row],[HARGA SATUAN]]="",),"",NOTA[[#This Row],[QTY]]*NOTA[[#This Row],[HARGA SATUAN]])</f>
        <v>11880000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>
        <f>IF(NOTA[[#This Row],[CONCAT1]]="","",MATCH(NOTA[[#This Row],[CONCAT1]],[3]!db[NB NOTA_C],0)+1)</f>
        <v>2995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1005</v>
      </c>
      <c r="M1032" s="114">
        <v>3</v>
      </c>
      <c r="N1032" s="66">
        <v>540</v>
      </c>
      <c r="O1032" s="27" t="s">
        <v>156</v>
      </c>
      <c r="P1032" s="64">
        <v>18500</v>
      </c>
      <c r="Q1032" s="79"/>
      <c r="R1032" s="42" t="s">
        <v>208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>
        <f>IF(NOTA[[#This Row],[CONCAT1]]="","",MATCH(NOTA[[#This Row],[CONCAT1]],[3]!db[NB NOTA_C],0)+1)</f>
        <v>3021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 t="str">
        <f ca="1">IF(NOTA[[#This Row],[NAMA BARANG]]="","",INDEX(NOTA[ID],MATCH(,INDIRECT(ADDRESS(ROW(NOTA[ID]),COLUMN(NOTA[ID]))&amp;":"&amp;ADDRESS(ROW(),COLUMN(NOTA[ID]))),-1)))</f>
        <v/>
      </c>
      <c r="E1033" s="113"/>
      <c r="H1033" s="54"/>
      <c r="N1033" s="66"/>
      <c r="Q1033" s="79"/>
      <c r="R1033" s="42"/>
      <c r="S1033" s="80"/>
      <c r="U1033" s="52"/>
      <c r="V1033" s="77"/>
      <c r="W1033" s="52" t="str">
        <f>IF(NOTA[[#This Row],[HARGA/ CTN]]="",NOTA[[#This Row],[JUMLAH_H]],NOTA[[#This Row],[HARGA/ CTN]]*IF(NOTA[[#This Row],[C]]="",0,NOTA[[#This Row],[C]]))</f>
        <v/>
      </c>
      <c r="X1033" s="52" t="str">
        <f>IF(NOTA[[#This Row],[JUMLAH]]="","",NOTA[[#This Row],[JUMLAH]]*NOTA[[#This Row],[DISC 1]])</f>
        <v/>
      </c>
      <c r="Y1033" s="52" t="str">
        <f>IF(NOTA[[#This Row],[JUMLAH]]="","",(NOTA[[#This Row],[JUMLAH]]-NOTA[[#This Row],[DISC 1-]])*NOTA[[#This Row],[DISC 2]])</f>
        <v/>
      </c>
      <c r="Z1033" s="52" t="str">
        <f>IF(NOTA[[#This Row],[JUMLAH]]="","",NOTA[[#This Row],[DISC 1-]]+NOTA[[#This Row],[DISC 2-]])</f>
        <v/>
      </c>
      <c r="AA1033" s="52" t="str">
        <f>IF(NOTA[[#This Row],[JUMLAH]]="","",NOTA[[#This Row],[JUMLAH]]-NOTA[[#This Row],[DISC]])</f>
        <v/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3" s="203" t="str">
        <f>IF(OR(NOTA[[#This Row],[QTY]]="",NOTA[[#This Row],[HARGA SATUAN]]="",),"",NOTA[[#This Row],[QTY]]*NOTA[[#This Row],[HARGA SATUAN]])</f>
        <v/>
      </c>
      <c r="AG1033" s="53" t="str">
        <f ca="1">IF(NOTA[ID_H]="","",INDEX(NOTA[TANGGAL],MATCH(,INDIRECT(ADDRESS(ROW(NOTA[TANGGAL]),COLUMN(NOTA[TANGGAL]))&amp;":"&amp;ADDRESS(ROW(),COLUMN(NOTA[TANGGAL]))),-1)))</f>
        <v/>
      </c>
      <c r="AH1033" s="64" t="str">
        <f ca="1">IF(NOTA[[#This Row],[NAMA BARANG]]="","",INDEX(NOTA[SUPPLIER],MATCH(,INDIRECT(ADDRESS(ROW(NOTA[ID]),COLUMN(NOTA[ID]))&amp;":"&amp;ADDRESS(ROW(),COLUMN(NOTA[ID]))),-1)))</f>
        <v/>
      </c>
      <c r="AI1033" s="64" t="str">
        <f ca="1">IF(NOTA[[#This Row],[ID_H]]="","",IF(NOTA[[#This Row],[FAKTUR]]="",INDIRECT(ADDRESS(ROW()-1,COLUMN())),NOTA[[#This Row],[FAKTUR]]))</f>
        <v/>
      </c>
      <c r="AJ1033" s="66" t="str">
        <f ca="1">IF(NOTA[[#This Row],[ID]]="","",COUNTIF(NOTA[ID_H],NOTA[[#This Row],[ID_H]]))</f>
        <v/>
      </c>
      <c r="AK1033" s="66" t="str">
        <f ca="1">IF(NOTA[[#This Row],[TGL.NOTA]]="",IF(NOTA[[#This Row],[SUPPLIER_H]]="","",AK1032),MONTH(NOTA[[#This Row],[TGL.NOTA]]))</f>
        <v/>
      </c>
      <c r="AL1033" s="66" t="str">
        <f>LOWER(SUBSTITUTE(SUBSTITUTE(SUBSTITUTE(SUBSTITUTE(SUBSTITUTE(SUBSTITUTE(SUBSTITUTE(SUBSTITUTE(SUBSTITUTE(NOTA[NAMA BARANG]," ",),".",""),"-",""),"(",""),")",""),",",""),"/",""),"""",""),"+",""))</f>
        <v/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 t="str">
        <f>IF(NOTA[[#This Row],[CONCAT1]]="","",MATCH(NOTA[[#This Row],[CONCAT1]],[3]!db[NB NOTA_C],0)+1)</f>
        <v/>
      </c>
    </row>
    <row r="1034" spans="1:43" ht="20.100000000000001" customHeight="1" x14ac:dyDescent="0.25">
      <c r="A1034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4" s="66" t="e">
        <f ca="1">IF(NOTA[[#This Row],[ID_P]]="","",MATCH(NOTA[[#This Row],[ID_P]],[1]!B_MSK[N_ID],0))</f>
        <v>#REF!</v>
      </c>
      <c r="D1034" s="66">
        <f ca="1">IF(NOTA[[#This Row],[NAMA BARANG]]="","",INDEX(NOTA[ID],MATCH(,INDIRECT(ADDRESS(ROW(NOTA[ID]),COLUMN(NOTA[ID]))&amp;":"&amp;ADDRESS(ROW(),COLUMN(NOTA[ID]))),-1)))</f>
        <v>169</v>
      </c>
      <c r="E1034" s="113"/>
      <c r="F1034" s="27" t="s">
        <v>163</v>
      </c>
      <c r="G1034" s="27" t="s">
        <v>112</v>
      </c>
      <c r="H1034" s="54" t="s">
        <v>1008</v>
      </c>
      <c r="J1034" s="53">
        <v>45072</v>
      </c>
      <c r="L1034" s="27" t="s">
        <v>1009</v>
      </c>
      <c r="M1034" s="114">
        <v>10</v>
      </c>
      <c r="N1034" s="66">
        <v>1200</v>
      </c>
      <c r="O1034" s="27" t="s">
        <v>123</v>
      </c>
      <c r="P1034" s="64">
        <v>16250</v>
      </c>
      <c r="Q1034" s="79"/>
      <c r="R1034" s="42" t="s">
        <v>168</v>
      </c>
      <c r="S1034" s="80"/>
      <c r="U1034" s="52"/>
      <c r="V1034" s="77"/>
      <c r="W1034" s="52">
        <f>IF(NOTA[[#This Row],[HARGA/ CTN]]="",NOTA[[#This Row],[JUMLAH_H]],NOTA[[#This Row],[HARGA/ CTN]]*IF(NOTA[[#This Row],[C]]="",0,NOTA[[#This Row],[C]]))</f>
        <v>19500000</v>
      </c>
      <c r="X1034" s="52">
        <f>IF(NOTA[[#This Row],[JUMLAH]]="","",NOTA[[#This Row],[JUMLAH]]*NOTA[[#This Row],[DISC 1]])</f>
        <v>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0</v>
      </c>
      <c r="AA1034" s="52">
        <f>IF(NOTA[[#This Row],[JUMLAH]]="","",NOTA[[#This Row],[JUMLAH]]-NOTA[[#This Row],[DISC]])</f>
        <v>19500000</v>
      </c>
      <c r="AB1034" s="52"/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4" s="203">
        <f>IF(OR(NOTA[[#This Row],[QTY]]="",NOTA[[#This Row],[HARGA SATUAN]]="",),"",NOTA[[#This Row],[QTY]]*NOTA[[#This Row],[HARGA SATUAN]])</f>
        <v>19500000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>
        <f ca="1">IF(NOTA[[#This Row],[ID]]="","",COUNTIF(NOTA[ID_H],NOTA[[#This Row],[ID_H]]))</f>
        <v>5</v>
      </c>
      <c r="AK1034" s="66">
        <f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4" s="66" t="e">
        <f>IF(NOTA[[#This Row],[CONCAT4]]="","",_xlfn.IFNA(MATCH(NOTA[[#This Row],[CONCAT4]],[2]!RAW[CONCAT_H],0),FALSE))</f>
        <v>#REF!</v>
      </c>
      <c r="AQ1034" s="66">
        <f>IF(NOTA[[#This Row],[CONCAT1]]="","",MATCH(NOTA[[#This Row],[CONCAT1]],[3]!db[NB NOTA_C],0)+1)</f>
        <v>1031</v>
      </c>
    </row>
    <row r="1035" spans="1:43" ht="20.10000000000000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>
        <f ca="1">IF(NOTA[[#This Row],[NAMA BARANG]]="","",INDEX(NOTA[ID],MATCH(,INDIRECT(ADDRESS(ROW(NOTA[ID]),COLUMN(NOTA[ID]))&amp;":"&amp;ADDRESS(ROW(),COLUMN(NOTA[ID]))),-1)))</f>
        <v>169</v>
      </c>
      <c r="E1035" s="113"/>
      <c r="H1035" s="54"/>
      <c r="L1035" s="27" t="s">
        <v>1010</v>
      </c>
      <c r="M1035" s="114">
        <v>3</v>
      </c>
      <c r="N1035" s="66">
        <v>540</v>
      </c>
      <c r="O1035" s="27" t="s">
        <v>156</v>
      </c>
      <c r="P1035" s="64">
        <v>18500</v>
      </c>
      <c r="Q1035" s="79"/>
      <c r="R1035" s="42" t="s">
        <v>208</v>
      </c>
      <c r="S1035" s="80"/>
      <c r="U1035" s="52"/>
      <c r="V1035" s="77"/>
      <c r="W1035" s="52">
        <f>IF(NOTA[[#This Row],[HARGA/ CTN]]="",NOTA[[#This Row],[JUMLAH_H]],NOTA[[#This Row],[HARGA/ CTN]]*IF(NOTA[[#This Row],[C]]="",0,NOTA[[#This Row],[C]]))</f>
        <v>9990000</v>
      </c>
      <c r="X1035" s="52">
        <f>IF(NOTA[[#This Row],[JUMLAH]]="","",NOTA[[#This Row],[JUMLAH]]*NOTA[[#This Row],[DISC 1]])</f>
        <v>0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0</v>
      </c>
      <c r="AA1035" s="52">
        <f>IF(NOTA[[#This Row],[JUMLAH]]="","",NOTA[[#This Row],[JUMLAH]]-NOTA[[#This Row],[DISC]])</f>
        <v>9990000</v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5" s="203">
        <f>IF(OR(NOTA[[#This Row],[QTY]]="",NOTA[[#This Row],[HARGA SATUAN]]="",),"",NOTA[[#This Row],[QTY]]*NOTA[[#This Row],[HARGA SATUAN]])</f>
        <v>9990000</v>
      </c>
      <c r="AG1035" s="53">
        <f ca="1">IF(NOTA[ID_H]="","",INDEX(NOTA[TANGGAL],MATCH(,INDIRECT(ADDRESS(ROW(NOTA[TANGGAL]),COLUMN(NOTA[TANGGAL]))&amp;":"&amp;ADDRESS(ROW(),COLUMN(NOTA[TANGGAL]))),-1)))</f>
        <v>45075</v>
      </c>
      <c r="AH1035" s="64" t="str">
        <f ca="1">IF(NOTA[[#This Row],[NAMA BARANG]]="","",INDEX(NOTA[SUPPLIER],MATCH(,INDIRECT(ADDRESS(ROW(NOTA[ID]),COLUMN(NOTA[ID]))&amp;":"&amp;ADDRESS(ROW(),COLUMN(NOTA[ID]))),-1)))</f>
        <v>DB STATIONERY</v>
      </c>
      <c r="AI1035" s="64" t="str">
        <f ca="1">IF(NOTA[[#This Row],[ID_H]]="","",IF(NOTA[[#This Row],[FAKTUR]]="",INDIRECT(ADDRESS(ROW()-1,COLUMN())),NOTA[[#This Row],[FAKTUR]]))</f>
        <v>UNTANA</v>
      </c>
      <c r="AJ1035" s="66" t="str">
        <f ca="1">IF(NOTA[[#This Row],[ID]]="","",COUNTIF(NOTA[ID_H],NOTA[[#This Row],[ID_H]]))</f>
        <v/>
      </c>
      <c r="AK1035" s="66">
        <f ca="1">IF(NOTA[[#This Row],[TGL.NOTA]]="",IF(NOTA[[#This Row],[SUPPLIER_H]]="","",AK1034),MONTH(NOTA[[#This Row],[TGL.NOTA]]))</f>
        <v>5</v>
      </c>
      <c r="AL1035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Row],[CONCAT4]],[2]!RAW[CONCAT_H],0),FALSE))</f>
        <v/>
      </c>
      <c r="AQ1035" s="66">
        <f>IF(NOTA[[#This Row],[CONCAT1]]="","",MATCH(NOTA[[#This Row],[CONCAT1]],[3]!db[NB NOTA_C],0)+1)</f>
        <v>2884</v>
      </c>
    </row>
    <row r="1036" spans="1:43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H1036" s="54"/>
      <c r="L1036" s="27" t="s">
        <v>1011</v>
      </c>
      <c r="M1036" s="114">
        <v>3</v>
      </c>
      <c r="N1036" s="66">
        <v>540</v>
      </c>
      <c r="O1036" s="27" t="s">
        <v>156</v>
      </c>
      <c r="P1036" s="64">
        <v>22000</v>
      </c>
      <c r="Q1036" s="79"/>
      <c r="R1036" s="42" t="s">
        <v>208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11880000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11880000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6" s="203">
        <f>IF(OR(NOTA[[#This Row],[QTY]]="",NOTA[[#This Row],[HARGA SATUAN]]="",),"",NOTA[[#This Row],[QTY]]*NOTA[[#This Row],[HARGA SATUAN]])</f>
        <v>11880000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 t="str">
        <f ca="1">IF(NOTA[[#This Row],[ID]]="","",COUNTIF(NOTA[ID_H],NOTA[[#This Row],[ID_H]]))</f>
        <v/>
      </c>
      <c r="AK1036" s="66">
        <f ca="1"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66" t="str">
        <f>IF(NOTA[[#This Row],[CONCAT4]]="","",_xlfn.IFNA(MATCH(NOTA[[#This Row],[CONCAT4]],[2]!RAW[CONCAT_H],0),FALSE))</f>
        <v/>
      </c>
      <c r="AQ1036" s="66">
        <f>IF(NOTA[[#This Row],[CONCAT1]]="","",MATCH(NOTA[[#This Row],[CONCAT1]],[3]!db[NB NOTA_C],0)+1)</f>
        <v>3018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1012</v>
      </c>
      <c r="M1037" s="114">
        <v>3</v>
      </c>
      <c r="N1037" s="66">
        <v>540</v>
      </c>
      <c r="O1037" s="27" t="s">
        <v>156</v>
      </c>
      <c r="P1037" s="64">
        <v>18500</v>
      </c>
      <c r="Q1037" s="79"/>
      <c r="R1037" s="42" t="s">
        <v>208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>
        <f>IF(NOTA[[#This Row],[CONCAT1]]="","",MATCH(NOTA[[#This Row],[CONCAT1]],[3]!db[NB NOTA_C],0)+1)</f>
        <v>3019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1013</v>
      </c>
      <c r="M1038" s="114">
        <v>3</v>
      </c>
      <c r="N1038" s="66">
        <v>540</v>
      </c>
      <c r="O1038" s="27" t="s">
        <v>156</v>
      </c>
      <c r="P1038" s="64">
        <v>22000</v>
      </c>
      <c r="Q1038" s="79"/>
      <c r="R1038" s="42" t="s">
        <v>208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>
        <f>IF(NOTA[[#This Row],[CONCAT1]]="","",MATCH(NOTA[[#This Row],[CONCAT1]],[3]!db[NB NOTA_C],0)+1)</f>
        <v>3020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 t="str">
        <f ca="1">IF(NOTA[[#This Row],[NAMA BARANG]]="","",INDEX(NOTA[ID],MATCH(,INDIRECT(ADDRESS(ROW(NOTA[ID]),COLUMN(NOTA[ID]))&amp;":"&amp;ADDRESS(ROW(),COLUMN(NOTA[ID]))),-1)))</f>
        <v/>
      </c>
      <c r="E1039" s="113"/>
      <c r="H1039" s="54"/>
      <c r="N1039" s="66"/>
      <c r="Q1039" s="79"/>
      <c r="R1039" s="42"/>
      <c r="S1039" s="80"/>
      <c r="U1039" s="52"/>
      <c r="V1039" s="77"/>
      <c r="W1039" s="52" t="str">
        <f>IF(NOTA[[#This Row],[HARGA/ CTN]]="",NOTA[[#This Row],[JUMLAH_H]],NOTA[[#This Row],[HARGA/ CTN]]*IF(NOTA[[#This Row],[C]]="",0,NOTA[[#This Row],[C]]))</f>
        <v/>
      </c>
      <c r="X1039" s="52" t="str">
        <f>IF(NOTA[[#This Row],[JUMLAH]]="","",NOTA[[#This Row],[JUMLAH]]*NOTA[[#This Row],[DISC 1]])</f>
        <v/>
      </c>
      <c r="Y1039" s="52" t="str">
        <f>IF(NOTA[[#This Row],[JUMLAH]]="","",(NOTA[[#This Row],[JUMLAH]]-NOTA[[#This Row],[DISC 1-]])*NOTA[[#This Row],[DISC 2]])</f>
        <v/>
      </c>
      <c r="Z1039" s="52" t="str">
        <f>IF(NOTA[[#This Row],[JUMLAH]]="","",NOTA[[#This Row],[DISC 1-]]+NOTA[[#This Row],[DISC 2-]])</f>
        <v/>
      </c>
      <c r="AA1039" s="52" t="str">
        <f>IF(NOTA[[#This Row],[JUMLAH]]="","",NOTA[[#This Row],[JUMLAH]]-NOTA[[#This Row],[DISC]])</f>
        <v/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9" s="203" t="str">
        <f>IF(OR(NOTA[[#This Row],[QTY]]="",NOTA[[#This Row],[HARGA SATUAN]]="",),"",NOTA[[#This Row],[QTY]]*NOTA[[#This Row],[HARGA SATUAN]])</f>
        <v/>
      </c>
      <c r="AG1039" s="53" t="str">
        <f ca="1">IF(NOTA[ID_H]="","",INDEX(NOTA[TANGGAL],MATCH(,INDIRECT(ADDRESS(ROW(NOTA[TANGGAL]),COLUMN(NOTA[TANGGAL]))&amp;":"&amp;ADDRESS(ROW(),COLUMN(NOTA[TANGGAL]))),-1)))</f>
        <v/>
      </c>
      <c r="AH1039" s="64" t="str">
        <f ca="1">IF(NOTA[[#This Row],[NAMA BARANG]]="","",INDEX(NOTA[SUPPLIER],MATCH(,INDIRECT(ADDRESS(ROW(NOTA[ID]),COLUMN(NOTA[ID]))&amp;":"&amp;ADDRESS(ROW(),COLUMN(NOTA[ID]))),-1)))</f>
        <v/>
      </c>
      <c r="AI1039" s="64" t="str">
        <f ca="1">IF(NOTA[[#This Row],[ID_H]]="","",IF(NOTA[[#This Row],[FAKTUR]]="",INDIRECT(ADDRESS(ROW()-1,COLUMN())),NOTA[[#This Row],[FAKTUR]]))</f>
        <v/>
      </c>
      <c r="AJ1039" s="66" t="str">
        <f ca="1">IF(NOTA[[#This Row],[ID]]="","",COUNTIF(NOTA[ID_H],NOTA[[#This Row],[ID_H]]))</f>
        <v/>
      </c>
      <c r="AK1039" s="66" t="str">
        <f ca="1">IF(NOTA[[#This Row],[TGL.NOTA]]="",IF(NOTA[[#This Row],[SUPPLIER_H]]="","",AK1038),MONTH(NOTA[[#This Row],[TGL.NOTA]]))</f>
        <v/>
      </c>
      <c r="AL1039" s="66" t="str">
        <f>LOWER(SUBSTITUTE(SUBSTITUTE(SUBSTITUTE(SUBSTITUTE(SUBSTITUTE(SUBSTITUTE(SUBSTITUTE(SUBSTITUTE(SUBSTITUTE(NOTA[NAMA BARANG]," ",),".",""),"-",""),"(",""),")",""),",",""),"/",""),"""",""),"+",""))</f>
        <v/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 t="str">
        <f>IF(NOTA[[#This Row],[CONCAT1]]="","",MATCH(NOTA[[#This Row],[CONCAT1]],[3]!db[NB NOTA_C],0)+1)</f>
        <v/>
      </c>
    </row>
    <row r="1040" spans="1:43" ht="20.100000000000001" customHeight="1" x14ac:dyDescent="0.25">
      <c r="A1040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0" s="66" t="e">
        <f ca="1">IF(NOTA[[#This Row],[ID_P]]="","",MATCH(NOTA[[#This Row],[ID_P]],[1]!B_MSK[N_ID],0))</f>
        <v>#REF!</v>
      </c>
      <c r="D1040" s="66">
        <f ca="1">IF(NOTA[[#This Row],[NAMA BARANG]]="","",INDEX(NOTA[ID],MATCH(,INDIRECT(ADDRESS(ROW(NOTA[ID]),COLUMN(NOTA[ID]))&amp;":"&amp;ADDRESS(ROW(),COLUMN(NOTA[ID]))),-1)))</f>
        <v>170</v>
      </c>
      <c r="E1040" s="113">
        <v>45075</v>
      </c>
      <c r="F1040" s="27" t="s">
        <v>153</v>
      </c>
      <c r="G1040" s="27" t="s">
        <v>112</v>
      </c>
      <c r="H1040" s="54" t="s">
        <v>1021</v>
      </c>
      <c r="J1040" s="53">
        <v>45072</v>
      </c>
      <c r="L1040" s="27" t="s">
        <v>1022</v>
      </c>
      <c r="M1040" s="114">
        <v>10</v>
      </c>
      <c r="N1040" s="66">
        <v>720</v>
      </c>
      <c r="O1040" s="27" t="s">
        <v>156</v>
      </c>
      <c r="P1040" s="64">
        <v>13800</v>
      </c>
      <c r="Q1040" s="79"/>
      <c r="R1040" s="42" t="s">
        <v>523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9936000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9936000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0" s="203">
        <f>IF(OR(NOTA[[#This Row],[QTY]]="",NOTA[[#This Row],[HARGA SATUAN]]="",),"",NOTA[[#This Row],[QTY]]*NOTA[[#This Row],[HARGA SATUAN]])</f>
        <v>9936000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BINTANG JAYA</v>
      </c>
      <c r="AI1040" s="64" t="str">
        <f ca="1">IF(NOTA[[#This Row],[ID_H]]="","",IF(NOTA[[#This Row],[FAKTUR]]="",INDIRECT(ADDRESS(ROW()-1,COLUMN())),NOTA[[#This Row],[FAKTUR]]))</f>
        <v>UNTANA</v>
      </c>
      <c r="AJ1040" s="66">
        <f ca="1">IF(NOTA[[#This Row],[ID]]="","",COUNTIF(NOTA[ID_H],NOTA[[#This Row],[ID_H]]))</f>
        <v>1</v>
      </c>
      <c r="AK1040" s="66">
        <f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0" s="66" t="e">
        <f>IF(NOTA[[#This Row],[CONCAT4]]="","",_xlfn.IFNA(MATCH(NOTA[[#This Row],[CONCAT4]],[2]!RAW[CONCAT_H],0),FALSE))</f>
        <v>#REF!</v>
      </c>
      <c r="AQ1040" s="66" t="e">
        <f>IF(NOTA[[#This Row],[CONCAT1]]="","",MATCH(NOTA[[#This Row],[CONCAT1]],[3]!db[NB NOTA_C],0)+1)</f>
        <v>#N/A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 t="str">
        <f>IF(NOTA[[#This Row],[CONCAT1]]="","",MATCH(NOTA[[#This Row],[CONCAT1]],[3]!db[NB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171</v>
      </c>
      <c r="E1042" s="113">
        <v>45075</v>
      </c>
      <c r="F1042" s="27" t="s">
        <v>122</v>
      </c>
      <c r="G1042" s="27" t="s">
        <v>112</v>
      </c>
      <c r="H1042" s="54"/>
      <c r="J1042" s="53">
        <v>45075</v>
      </c>
      <c r="L1042" s="27" t="s">
        <v>1024</v>
      </c>
      <c r="M1042" s="114">
        <v>6</v>
      </c>
      <c r="N1042" s="66">
        <v>200</v>
      </c>
      <c r="O1042" s="27" t="s">
        <v>123</v>
      </c>
      <c r="Q1042" s="79"/>
      <c r="R1042" s="42" t="s">
        <v>134</v>
      </c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/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2" s="203" t="str">
        <f>IF(OR(NOTA[[#This Row],[QTY]]="",NOTA[[#This Row],[HARGA SATUAN]]="",),"",NOTA[[#This Row],[QTY]]*NOTA[[#This Row],[HARGA SATUAN]])</f>
        <v/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GRAFINDO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3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2" s="66" t="e">
        <f>IF(NOTA[[#This Row],[CONCAT4]]="","",_xlfn.IFNA(MATCH(NOTA[[#This Row],[CONCAT4]],[2]!RAW[CONCAT_H],0),FALSE))</f>
        <v>#REF!</v>
      </c>
      <c r="AQ1042" s="66" t="e">
        <f>IF(NOTA[[#This Row],[CONCAT1]]="","",MATCH(NOTA[[#This Row],[CONCAT1]],[3]!db[NB NOTA_C],0)+1)</f>
        <v>#N/A</v>
      </c>
    </row>
    <row r="1043" spans="1:43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>
        <f ca="1">IF(NOTA[[#This Row],[NAMA BARANG]]="","",INDEX(NOTA[ID],MATCH(,INDIRECT(ADDRESS(ROW(NOTA[ID]),COLUMN(NOTA[ID]))&amp;":"&amp;ADDRESS(ROW(),COLUMN(NOTA[ID]))),-1)))</f>
        <v>171</v>
      </c>
      <c r="E1043" s="113"/>
      <c r="H1043" s="54"/>
      <c r="L1043" s="27" t="s">
        <v>1023</v>
      </c>
      <c r="M1043" s="114">
        <v>15</v>
      </c>
      <c r="N1043" s="66">
        <v>750</v>
      </c>
      <c r="O1043" s="27" t="s">
        <v>123</v>
      </c>
      <c r="Q1043" s="79"/>
      <c r="R1043" s="42" t="s">
        <v>134</v>
      </c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3" s="203" t="str">
        <f>IF(OR(NOTA[[#This Row],[QTY]]="",NOTA[[#This Row],[HARGA SATUAN]]="",),"",NOTA[[#This Row],[QTY]]*NOTA[[#This Row],[HARGA SATUAN]])</f>
        <v/>
      </c>
      <c r="AG1043" s="53">
        <f ca="1">IF(NOTA[ID_H]="","",INDEX(NOTA[TANGGAL],MATCH(,INDIRECT(ADDRESS(ROW(NOTA[TANGGAL]),COLUMN(NOTA[TANGGAL]))&amp;":"&amp;ADDRESS(ROW(),COLUMN(NOTA[TANGGAL]))),-1)))</f>
        <v>45075</v>
      </c>
      <c r="AH1043" s="64" t="str">
        <f ca="1">IF(NOTA[[#This Row],[NAMA BARANG]]="","",INDEX(NOTA[SUPPLIER],MATCH(,INDIRECT(ADDRESS(ROW(NOTA[ID]),COLUMN(NOTA[ID]))&amp;":"&amp;ADDRESS(ROW(),COLUMN(NOTA[ID]))),-1)))</f>
        <v>GRAFINDO</v>
      </c>
      <c r="AI1043" s="64" t="str">
        <f ca="1">IF(NOTA[[#This Row],[ID_H]]="","",IF(NOTA[[#This Row],[FAKTUR]]="",INDIRECT(ADDRESS(ROW()-1,COLUMN())),NOTA[[#This Row],[FAKTUR]]))</f>
        <v>UNTANA</v>
      </c>
      <c r="AJ1043" s="66" t="str">
        <f ca="1">IF(NOTA[[#This Row],[ID]]="","",COUNTIF(NOTA[ID_H],NOTA[[#This Row],[ID_H]]))</f>
        <v/>
      </c>
      <c r="AK1043" s="66">
        <f ca="1">IF(NOTA[[#This Row],[TGL.NOTA]]="",IF(NOTA[[#This Row],[SUPPLIER_H]]="","",AK1042),MONTH(NOTA[[#This Row],[TGL.NOTA]]))</f>
        <v>5</v>
      </c>
      <c r="AL1043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Row],[CONCAT4]],[2]!RAW[CONCAT_H],0),FALSE))</f>
        <v/>
      </c>
      <c r="AQ1043" s="66" t="e">
        <f>IF(NOTA[[#This Row],[CONCAT1]]="","",MATCH(NOTA[[#This Row],[CONCAT1]],[3]!db[NB NOTA_C],0)+1)</f>
        <v>#N/A</v>
      </c>
    </row>
    <row r="1044" spans="1:43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/>
      <c r="H1044" s="54"/>
      <c r="L1044" s="27" t="s">
        <v>1025</v>
      </c>
      <c r="M1044" s="114">
        <v>23</v>
      </c>
      <c r="N1044" s="66">
        <v>1150</v>
      </c>
      <c r="O1044" s="27" t="s">
        <v>123</v>
      </c>
      <c r="Q1044" s="79"/>
      <c r="R1044" s="42" t="s">
        <v>134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 t="str">
        <f ca="1">IF(NOTA[[#This Row],[ID]]="","",COUNTIF(NOTA[ID_H],NOTA[[#This Row],[ID_H]]))</f>
        <v/>
      </c>
      <c r="AK1044" s="66">
        <f ca="1"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66" t="str">
        <f>IF(NOTA[[#This Row],[CONCAT4]]="","",_xlfn.IFNA(MATCH(NOTA[[#This Row],[CONCAT4]],[2]!RAW[CONCAT_H],0),FALSE))</f>
        <v/>
      </c>
      <c r="AQ1044" s="66" t="e">
        <f>IF(NOTA[[#This Row],[CONCAT1]]="","",MATCH(NOTA[[#This Row],[CONCAT1]],[3]!db[NB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 t="str">
        <f ca="1">IF(NOTA[[#This Row],[NAMA BARANG]]="","",INDEX(NOTA[ID],MATCH(,INDIRECT(ADDRESS(ROW(NOTA[ID]),COLUMN(NOTA[ID]))&amp;":"&amp;ADDRESS(ROW(),COLUMN(NOTA[ID]))),-1)))</f>
        <v/>
      </c>
      <c r="E1045" s="113"/>
      <c r="H1045" s="54"/>
      <c r="N1045" s="66"/>
      <c r="Q1045" s="79"/>
      <c r="R1045" s="42"/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5" s="203" t="str">
        <f>IF(OR(NOTA[[#This Row],[QTY]]="",NOTA[[#This Row],[HARGA SATUAN]]="",),"",NOTA[[#This Row],[QTY]]*NOTA[[#This Row],[HARGA SATUAN]])</f>
        <v/>
      </c>
      <c r="AG1045" s="53" t="str">
        <f ca="1">IF(NOTA[ID_H]="","",INDEX(NOTA[TANGGAL],MATCH(,INDIRECT(ADDRESS(ROW(NOTA[TANGGAL]),COLUMN(NOTA[TANGGAL]))&amp;":"&amp;ADDRESS(ROW(),COLUMN(NOTA[TANGGAL]))),-1)))</f>
        <v/>
      </c>
      <c r="AH1045" s="64" t="str">
        <f ca="1">IF(NOTA[[#This Row],[NAMA BARANG]]="","",INDEX(NOTA[SUPPLIER],MATCH(,INDIRECT(ADDRESS(ROW(NOTA[ID]),COLUMN(NOTA[ID]))&amp;":"&amp;ADDRESS(ROW(),COLUMN(NOTA[ID]))),-1)))</f>
        <v/>
      </c>
      <c r="AI1045" s="64" t="str">
        <f ca="1">IF(NOTA[[#This Row],[ID_H]]="","",IF(NOTA[[#This Row],[FAKTUR]]="",INDIRECT(ADDRESS(ROW()-1,COLUMN())),NOTA[[#This Row],[FAKTUR]]))</f>
        <v/>
      </c>
      <c r="AJ1045" s="66" t="str">
        <f ca="1">IF(NOTA[[#This Row],[ID]]="","",COUNTIF(NOTA[ID_H],NOTA[[#This Row],[ID_H]]))</f>
        <v/>
      </c>
      <c r="AK1045" s="66" t="str">
        <f ca="1">IF(NOTA[[#This Row],[TGL.NOTA]]="",IF(NOTA[[#This Row],[SUPPLIER_H]]="","",AK1044),MONTH(NOTA[[#This Row],[TGL.NOTA]]))</f>
        <v/>
      </c>
      <c r="AL1045" s="66" t="str">
        <f>LOWER(SUBSTITUTE(SUBSTITUTE(SUBSTITUTE(SUBSTITUTE(SUBSTITUTE(SUBSTITUTE(SUBSTITUTE(SUBSTITUTE(SUBSTITUTE(NOTA[NAMA BARANG]," ",),".",""),"-",""),"(",""),")",""),",",""),"/",""),"""",""),"+",""))</f>
        <v/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 t="str">
        <f>IF(NOTA[[#This Row],[CONCAT1]]="","",MATCH(NOTA[[#This Row],[CONCAT1]],[3]!db[NB NOTA_C],0)+1)</f>
        <v/>
      </c>
    </row>
    <row r="1046" spans="1:43" ht="20.100000000000001" customHeight="1" x14ac:dyDescent="0.25">
      <c r="A1046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6" s="66" t="e">
        <f ca="1">IF(NOTA[[#This Row],[ID_P]]="","",MATCH(NOTA[[#This Row],[ID_P]],[1]!B_MSK[N_ID],0))</f>
        <v>#REF!</v>
      </c>
      <c r="D1046" s="66">
        <f ca="1">IF(NOTA[[#This Row],[NAMA BARANG]]="","",INDEX(NOTA[ID],MATCH(,INDIRECT(ADDRESS(ROW(NOTA[ID]),COLUMN(NOTA[ID]))&amp;":"&amp;ADDRESS(ROW(),COLUMN(NOTA[ID]))),-1)))</f>
        <v>172</v>
      </c>
      <c r="E1046" s="113"/>
      <c r="F1046" s="27" t="s">
        <v>241</v>
      </c>
      <c r="G1046" s="27" t="s">
        <v>112</v>
      </c>
      <c r="H1046" s="54" t="s">
        <v>1026</v>
      </c>
      <c r="J1046" s="53">
        <v>45072</v>
      </c>
      <c r="L1046" s="27" t="s">
        <v>1027</v>
      </c>
      <c r="M1046" s="114">
        <v>7</v>
      </c>
      <c r="N1046" s="66">
        <v>672</v>
      </c>
      <c r="O1046" s="27" t="s">
        <v>156</v>
      </c>
      <c r="P1046" s="64">
        <v>21000</v>
      </c>
      <c r="Q1046" s="79"/>
      <c r="R1046" s="42" t="s">
        <v>702</v>
      </c>
      <c r="S1046" s="80">
        <v>2.5000000000000001E-2</v>
      </c>
      <c r="U1046" s="52"/>
      <c r="V1046" s="77"/>
      <c r="W1046" s="52">
        <f>IF(NOTA[[#This Row],[HARGA/ CTN]]="",NOTA[[#This Row],[JUMLAH_H]],NOTA[[#This Row],[HARGA/ CTN]]*IF(NOTA[[#This Row],[C]]="",0,NOTA[[#This Row],[C]]))</f>
        <v>14112000</v>
      </c>
      <c r="X1046" s="52">
        <f>IF(NOTA[[#This Row],[JUMLAH]]="","",NOTA[[#This Row],[JUMLAH]]*NOTA[[#This Row],[DISC 1]])</f>
        <v>352800</v>
      </c>
      <c r="Y1046" s="52">
        <f>IF(NOTA[[#This Row],[JUMLAH]]="","",(NOTA[[#This Row],[JUMLAH]]-NOTA[[#This Row],[DISC 1-]])*NOTA[[#This Row],[DISC 2]])</f>
        <v>0</v>
      </c>
      <c r="Z1046" s="52">
        <f>IF(NOTA[[#This Row],[JUMLAH]]="","",NOTA[[#This Row],[DISC 1-]]+NOTA[[#This Row],[DISC 2-]])</f>
        <v>352800</v>
      </c>
      <c r="AA1046" s="52">
        <f>IF(NOTA[[#This Row],[JUMLAH]]="","",NOTA[[#This Row],[JUMLAH]]-NOTA[[#This Row],[DISC]])</f>
        <v>13759200</v>
      </c>
      <c r="AB1046" s="52"/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6" s="203">
        <f>IF(OR(NOTA[[#This Row],[QTY]]="",NOTA[[#This Row],[HARGA SATUAN]]="",),"",NOTA[[#This Row],[QTY]]*NOTA[[#This Row],[HARGA SATUAN]])</f>
        <v>14112000</v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DUTA BUANA</v>
      </c>
      <c r="AI1046" s="64" t="str">
        <f ca="1">IF(NOTA[[#This Row],[ID_H]]="","",IF(NOTA[[#This Row],[FAKTUR]]="",INDIRECT(ADDRESS(ROW()-1,COLUMN())),NOTA[[#This Row],[FAKTUR]]))</f>
        <v>UNTANA</v>
      </c>
      <c r="AJ1046" s="66">
        <f ca="1">IF(NOTA[[#This Row],[ID]]="","",COUNTIF(NOTA[ID_H],NOTA[[#This Row],[ID_H]]))</f>
        <v>2</v>
      </c>
      <c r="AK1046" s="66">
        <f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6" s="66" t="e">
        <f>IF(NOTA[[#This Row],[CONCAT4]]="","",_xlfn.IFNA(MATCH(NOTA[[#This Row],[CONCAT4]],[2]!RAW[CONCAT_H],0),FALSE))</f>
        <v>#REF!</v>
      </c>
      <c r="AQ1046" s="66">
        <f>IF(NOTA[[#This Row],[CONCAT1]]="","",MATCH(NOTA[[#This Row],[CONCAT1]],[3]!db[NB NOTA_C],0)+1)</f>
        <v>345</v>
      </c>
    </row>
    <row r="1047" spans="1:43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>
        <f ca="1">IF(NOTA[[#This Row],[NAMA BARANG]]="","",INDEX(NOTA[ID],MATCH(,INDIRECT(ADDRESS(ROW(NOTA[ID]),COLUMN(NOTA[ID]))&amp;":"&amp;ADDRESS(ROW(),COLUMN(NOTA[ID]))),-1)))</f>
        <v>172</v>
      </c>
      <c r="E1047" s="113"/>
      <c r="H1047" s="54"/>
      <c r="L1047" s="27" t="s">
        <v>1028</v>
      </c>
      <c r="M1047" s="114">
        <v>3</v>
      </c>
      <c r="N1047" s="66">
        <v>216</v>
      </c>
      <c r="O1047" s="27" t="s">
        <v>156</v>
      </c>
      <c r="P1047" s="64">
        <v>28000</v>
      </c>
      <c r="Q1047" s="79"/>
      <c r="R1047" s="42" t="s">
        <v>523</v>
      </c>
      <c r="S1047" s="80">
        <v>2.5000000000000001E-2</v>
      </c>
      <c r="U1047" s="52"/>
      <c r="V1047" s="77"/>
      <c r="W1047" s="52">
        <f>IF(NOTA[[#This Row],[HARGA/ CTN]]="",NOTA[[#This Row],[JUMLAH_H]],NOTA[[#This Row],[HARGA/ CTN]]*IF(NOTA[[#This Row],[C]]="",0,NOTA[[#This Row],[C]]))</f>
        <v>6048000</v>
      </c>
      <c r="X1047" s="52">
        <f>IF(NOTA[[#This Row],[JUMLAH]]="","",NOTA[[#This Row],[JUMLAH]]*NOTA[[#This Row],[DISC 1]])</f>
        <v>151200</v>
      </c>
      <c r="Y1047" s="52">
        <f>IF(NOTA[[#This Row],[JUMLAH]]="","",(NOTA[[#This Row],[JUMLAH]]-NOTA[[#This Row],[DISC 1-]])*NOTA[[#This Row],[DISC 2]])</f>
        <v>0</v>
      </c>
      <c r="Z1047" s="52">
        <f>IF(NOTA[[#This Row],[JUMLAH]]="","",NOTA[[#This Row],[DISC 1-]]+NOTA[[#This Row],[DISC 2-]])</f>
        <v>151200</v>
      </c>
      <c r="AA1047" s="52">
        <f>IF(NOTA[[#This Row],[JUMLAH]]="","",NOTA[[#This Row],[JUMLAH]]-NOTA[[#This Row],[DISC]])</f>
        <v>5896800</v>
      </c>
      <c r="AB1047" s="52"/>
      <c r="AC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7" s="203">
        <f>IF(OR(NOTA[[#This Row],[QTY]]="",NOTA[[#This Row],[HARGA SATUAN]]="",),"",NOTA[[#This Row],[QTY]]*NOTA[[#This Row],[HARGA SATUAN]])</f>
        <v>6048000</v>
      </c>
      <c r="AG1047" s="53">
        <f ca="1">IF(NOTA[ID_H]="","",INDEX(NOTA[TANGGAL],MATCH(,INDIRECT(ADDRESS(ROW(NOTA[TANGGAL]),COLUMN(NOTA[TANGGAL]))&amp;":"&amp;ADDRESS(ROW(),COLUMN(NOTA[TANGGAL]))),-1)))</f>
        <v>45075</v>
      </c>
      <c r="AH1047" s="64" t="str">
        <f ca="1">IF(NOTA[[#This Row],[NAMA BARANG]]="","",INDEX(NOTA[SUPPLIER],MATCH(,INDIRECT(ADDRESS(ROW(NOTA[ID]),COLUMN(NOTA[ID]))&amp;":"&amp;ADDRESS(ROW(),COLUMN(NOTA[ID]))),-1)))</f>
        <v>DUTA BUANA</v>
      </c>
      <c r="AI1047" s="64" t="str">
        <f ca="1">IF(NOTA[[#This Row],[ID_H]]="","",IF(NOTA[[#This Row],[FAKTUR]]="",INDIRECT(ADDRESS(ROW()-1,COLUMN())),NOTA[[#This Row],[FAKTUR]]))</f>
        <v>UNTANA</v>
      </c>
      <c r="AJ1047" s="66" t="str">
        <f ca="1">IF(NOTA[[#This Row],[ID]]="","",COUNTIF(NOTA[ID_H],NOTA[[#This Row],[ID_H]]))</f>
        <v/>
      </c>
      <c r="AK1047" s="66">
        <f ca="1">IF(NOTA[[#This Row],[TGL.NOTA]]="",IF(NOTA[[#This Row],[SUPPLIER_H]]="","",AK1046),MONTH(NOTA[[#This Row],[TGL.NOTA]]))</f>
        <v>5</v>
      </c>
      <c r="AL1047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Row],[CONCAT4]],[2]!RAW[CONCAT_H],0),FALSE))</f>
        <v/>
      </c>
      <c r="AQ1047" s="66">
        <f>IF(NOTA[[#This Row],[CONCAT1]]="","",MATCH(NOTA[[#This Row],[CONCAT1]],[3]!db[NB NOTA_C],0)+1)</f>
        <v>346</v>
      </c>
    </row>
    <row r="1048" spans="1:43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 t="str">
        <f ca="1">IF(NOTA[[#This Row],[NAMA BARANG]]="","",INDEX(NOTA[ID],MATCH(,INDIRECT(ADDRESS(ROW(NOTA[ID]),COLUMN(NOTA[ID]))&amp;":"&amp;ADDRESS(ROW(),COLUMN(NOTA[ID]))),-1)))</f>
        <v/>
      </c>
      <c r="E1048" s="113"/>
      <c r="H1048" s="54"/>
      <c r="N1048" s="66"/>
      <c r="Q1048" s="79"/>
      <c r="R1048" s="42"/>
      <c r="S1048" s="80"/>
      <c r="U1048" s="52"/>
      <c r="V1048" s="77"/>
      <c r="W1048" s="52" t="str">
        <f>IF(NOTA[[#This Row],[HARGA/ CTN]]="",NOTA[[#This Row],[JUMLAH_H]],NOTA[[#This Row],[HARGA/ CTN]]*IF(NOTA[[#This Row],[C]]="",0,NOTA[[#This Row],[C]]))</f>
        <v/>
      </c>
      <c r="X1048" s="52" t="str">
        <f>IF(NOTA[[#This Row],[JUMLAH]]="","",NOTA[[#This Row],[JUMLAH]]*NOTA[[#This Row],[DISC 1]])</f>
        <v/>
      </c>
      <c r="Y1048" s="52" t="str">
        <f>IF(NOTA[[#This Row],[JUMLAH]]="","",(NOTA[[#This Row],[JUMLAH]]-NOTA[[#This Row],[DISC 1-]])*NOTA[[#This Row],[DISC 2]])</f>
        <v/>
      </c>
      <c r="Z1048" s="52" t="str">
        <f>IF(NOTA[[#This Row],[JUMLAH]]="","",NOTA[[#This Row],[DISC 1-]]+NOTA[[#This Row],[DISC 2-]])</f>
        <v/>
      </c>
      <c r="AA1048" s="52" t="str">
        <f>IF(NOTA[[#This Row],[JUMLAH]]="","",NOTA[[#This Row],[JUMLAH]]-NOTA[[#This Row],[DISC]])</f>
        <v/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8" s="203" t="str">
        <f>IF(OR(NOTA[[#This Row],[QTY]]="",NOTA[[#This Row],[HARGA SATUAN]]="",),"",NOTA[[#This Row],[QTY]]*NOTA[[#This Row],[HARGA SATUAN]])</f>
        <v/>
      </c>
      <c r="AG1048" s="53" t="str">
        <f ca="1">IF(NOTA[ID_H]="","",INDEX(NOTA[TANGGAL],MATCH(,INDIRECT(ADDRESS(ROW(NOTA[TANGGAL]),COLUMN(NOTA[TANGGAL]))&amp;":"&amp;ADDRESS(ROW(),COLUMN(NOTA[TANGGAL]))),-1)))</f>
        <v/>
      </c>
      <c r="AH1048" s="64" t="str">
        <f ca="1">IF(NOTA[[#This Row],[NAMA BARANG]]="","",INDEX(NOTA[SUPPLIER],MATCH(,INDIRECT(ADDRESS(ROW(NOTA[ID]),COLUMN(NOTA[ID]))&amp;":"&amp;ADDRESS(ROW(),COLUMN(NOTA[ID]))),-1)))</f>
        <v/>
      </c>
      <c r="AI1048" s="64" t="str">
        <f ca="1">IF(NOTA[[#This Row],[ID_H]]="","",IF(NOTA[[#This Row],[FAKTUR]]="",INDIRECT(ADDRESS(ROW()-1,COLUMN())),NOTA[[#This Row],[FAKTUR]]))</f>
        <v/>
      </c>
      <c r="AJ1048" s="66" t="str">
        <f ca="1">IF(NOTA[[#This Row],[ID]]="","",COUNTIF(NOTA[ID_H],NOTA[[#This Row],[ID_H]]))</f>
        <v/>
      </c>
      <c r="AK1048" s="66" t="str">
        <f ca="1">IF(NOTA[[#This Row],[TGL.NOTA]]="",IF(NOTA[[#This Row],[SUPPLIER_H]]="","",AK1047),MONTH(NOTA[[#This Row],[TGL.NOTA]]))</f>
        <v/>
      </c>
      <c r="AL1048" s="66" t="str">
        <f>LOWER(SUBSTITUTE(SUBSTITUTE(SUBSTITUTE(SUBSTITUTE(SUBSTITUTE(SUBSTITUTE(SUBSTITUTE(SUBSTITUTE(SUBSTITUTE(NOTA[NAMA BARANG]," ",),".",""),"-",""),"(",""),")",""),",",""),"/",""),"""",""),"+",""))</f>
        <v/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66" t="str">
        <f>IF(NOTA[[#This Row],[CONCAT4]]="","",_xlfn.IFNA(MATCH(NOTA[[#This Row],[CONCAT4]],[2]!RAW[CONCAT_H],0),FALSE))</f>
        <v/>
      </c>
      <c r="AQ1048" s="66" t="str">
        <f>IF(NOTA[[#This Row],[CONCAT1]]="","",MATCH(NOTA[[#This Row],[CONCAT1]],[3]!db[NB NOTA_C],0)+1)</f>
        <v/>
      </c>
    </row>
    <row r="1049" spans="1:43" ht="20.100000000000001" customHeight="1" x14ac:dyDescent="0.25">
      <c r="A1049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4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9" s="66" t="e">
        <f ca="1">IF(NOTA[[#This Row],[ID_P]]="","",MATCH(NOTA[[#This Row],[ID_P]],[1]!B_MSK[N_ID],0))</f>
        <v>#REF!</v>
      </c>
      <c r="D1049" s="66">
        <f ca="1">IF(NOTA[[#This Row],[NAMA BARANG]]="","",INDEX(NOTA[ID],MATCH(,INDIRECT(ADDRESS(ROW(NOTA[ID]),COLUMN(NOTA[ID]))&amp;":"&amp;ADDRESS(ROW(),COLUMN(NOTA[ID]))),-1)))</f>
        <v>173</v>
      </c>
      <c r="E1049" s="113"/>
      <c r="F1049" s="27" t="s">
        <v>241</v>
      </c>
      <c r="G1049" s="27" t="s">
        <v>112</v>
      </c>
      <c r="H1049" s="54" t="s">
        <v>1029</v>
      </c>
      <c r="J1049" s="53">
        <v>45072</v>
      </c>
      <c r="L1049" s="27" t="s">
        <v>1030</v>
      </c>
      <c r="M1049" s="114">
        <v>7</v>
      </c>
      <c r="N1049" s="66">
        <v>672</v>
      </c>
      <c r="O1049" s="27" t="s">
        <v>156</v>
      </c>
      <c r="P1049" s="64">
        <v>21000</v>
      </c>
      <c r="Q1049" s="79"/>
      <c r="R1049" s="42" t="s">
        <v>702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14112000</v>
      </c>
      <c r="X1049" s="52">
        <f>IF(NOTA[[#This Row],[JUMLAH]]="","",NOTA[[#This Row],[JUMLAH]]*NOTA[[#This Row],[DISC 1]])</f>
        <v>352800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352800</v>
      </c>
      <c r="AA1049" s="52">
        <f>IF(NOTA[[#This Row],[JUMLAH]]="","",NOTA[[#This Row],[JUMLAH]]-NOTA[[#This Row],[DISC]])</f>
        <v>13759200</v>
      </c>
      <c r="AB1049" s="52"/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14112000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>
        <f ca="1">IF(NOTA[[#This Row],[ID]]="","",COUNTIF(NOTA[ID_H],NOTA[[#This Row],[ID_H]]))</f>
        <v>2</v>
      </c>
      <c r="AK1049" s="66">
        <f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49" s="66" t="e">
        <f>IF(NOTA[[#This Row],[CONCAT4]]="","",_xlfn.IFNA(MATCH(NOTA[[#This Row],[CONCAT4]],[2]!RAW[CONCAT_H],0),FALSE))</f>
        <v>#REF!</v>
      </c>
      <c r="AQ1049" s="66">
        <f>IF(NOTA[[#This Row],[CONCAT1]]="","",MATCH(NOTA[[#This Row],[CONCAT1]],[3]!db[NB NOTA_C],0)+1)</f>
        <v>343</v>
      </c>
    </row>
    <row r="1050" spans="1:43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>
        <f ca="1">IF(NOTA[[#This Row],[NAMA BARANG]]="","",INDEX(NOTA[ID],MATCH(,INDIRECT(ADDRESS(ROW(NOTA[ID]),COLUMN(NOTA[ID]))&amp;":"&amp;ADDRESS(ROW(),COLUMN(NOTA[ID]))),-1)))</f>
        <v>173</v>
      </c>
      <c r="E1050" s="113"/>
      <c r="H1050" s="54"/>
      <c r="L1050" s="27" t="s">
        <v>1031</v>
      </c>
      <c r="M1050" s="114">
        <v>3</v>
      </c>
      <c r="N1050" s="66">
        <v>216</v>
      </c>
      <c r="O1050" s="27" t="s">
        <v>156</v>
      </c>
      <c r="P1050" s="64">
        <v>28000</v>
      </c>
      <c r="Q1050" s="79"/>
      <c r="R1050" s="42" t="s">
        <v>523</v>
      </c>
      <c r="S1050" s="80">
        <v>2.5000000000000001E-2</v>
      </c>
      <c r="U1050" s="52"/>
      <c r="V1050" s="77"/>
      <c r="W1050" s="52">
        <f>IF(NOTA[[#This Row],[HARGA/ CTN]]="",NOTA[[#This Row],[JUMLAH_H]],NOTA[[#This Row],[HARGA/ CTN]]*IF(NOTA[[#This Row],[C]]="",0,NOTA[[#This Row],[C]]))</f>
        <v>6048000</v>
      </c>
      <c r="X1050" s="52">
        <f>IF(NOTA[[#This Row],[JUMLAH]]="","",NOTA[[#This Row],[JUMLAH]]*NOTA[[#This Row],[DISC 1]])</f>
        <v>151200</v>
      </c>
      <c r="Y1050" s="52">
        <f>IF(NOTA[[#This Row],[JUMLAH]]="","",(NOTA[[#This Row],[JUMLAH]]-NOTA[[#This Row],[DISC 1-]])*NOTA[[#This Row],[DISC 2]])</f>
        <v>0</v>
      </c>
      <c r="Z1050" s="52">
        <f>IF(NOTA[[#This Row],[JUMLAH]]="","",NOTA[[#This Row],[DISC 1-]]+NOTA[[#This Row],[DISC 2-]])</f>
        <v>151200</v>
      </c>
      <c r="AA1050" s="52">
        <f>IF(NOTA[[#This Row],[JUMLAH]]="","",NOTA[[#This Row],[JUMLAH]]-NOTA[[#This Row],[DISC]])</f>
        <v>5896800</v>
      </c>
      <c r="AB1050" s="52"/>
      <c r="AC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0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0" s="203">
        <f>IF(OR(NOTA[[#This Row],[QTY]]="",NOTA[[#This Row],[HARGA SATUAN]]="",),"",NOTA[[#This Row],[QTY]]*NOTA[[#This Row],[HARGA SATUAN]])</f>
        <v>6048000</v>
      </c>
      <c r="AG1050" s="53">
        <f ca="1">IF(NOTA[ID_H]="","",INDEX(NOTA[TANGGAL],MATCH(,INDIRECT(ADDRESS(ROW(NOTA[TANGGAL]),COLUMN(NOTA[TANGGAL]))&amp;":"&amp;ADDRESS(ROW(),COLUMN(NOTA[TANGGAL]))),-1)))</f>
        <v>45075</v>
      </c>
      <c r="AH1050" s="64" t="str">
        <f ca="1">IF(NOTA[[#This Row],[NAMA BARANG]]="","",INDEX(NOTA[SUPPLIER],MATCH(,INDIRECT(ADDRESS(ROW(NOTA[ID]),COLUMN(NOTA[ID]))&amp;":"&amp;ADDRESS(ROW(),COLUMN(NOTA[ID]))),-1)))</f>
        <v>DUTA BUANA</v>
      </c>
      <c r="AI1050" s="64" t="str">
        <f ca="1">IF(NOTA[[#This Row],[ID_H]]="","",IF(NOTA[[#This Row],[FAKTUR]]="",INDIRECT(ADDRESS(ROW()-1,COLUMN())),NOTA[[#This Row],[FAKTUR]]))</f>
        <v>UNTANA</v>
      </c>
      <c r="AJ1050" s="66" t="str">
        <f ca="1">IF(NOTA[[#This Row],[ID]]="","",COUNTIF(NOTA[ID_H],NOTA[[#This Row],[ID_H]]))</f>
        <v/>
      </c>
      <c r="AK1050" s="66">
        <f ca="1">IF(NOTA[[#This Row],[TGL.NOTA]]="",IF(NOTA[[#This Row],[SUPPLIER_H]]="","",AK1049),MONTH(NOTA[[#This Row],[TGL.NOTA]]))</f>
        <v>5</v>
      </c>
      <c r="AL1050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Row],[CONCAT4]],[2]!RAW[CONCAT_H],0),FALSE))</f>
        <v/>
      </c>
      <c r="AQ1050" s="66">
        <f>IF(NOTA[[#This Row],[CONCAT1]]="","",MATCH(NOTA[[#This Row],[CONCAT1]],[3]!db[NB NOTA_C],0)+1)</f>
        <v>344</v>
      </c>
    </row>
    <row r="1051" spans="1:43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 t="str">
        <f ca="1">IF(NOTA[[#This Row],[NAMA BARANG]]="","",INDEX(NOTA[ID],MATCH(,INDIRECT(ADDRESS(ROW(NOTA[ID]),COLUMN(NOTA[ID]))&amp;":"&amp;ADDRESS(ROW(),COLUMN(NOTA[ID]))),-1)))</f>
        <v/>
      </c>
      <c r="E1051" s="113"/>
      <c r="H1051" s="54"/>
      <c r="N1051" s="66"/>
      <c r="Q1051" s="79"/>
      <c r="R1051" s="42"/>
      <c r="S1051" s="80"/>
      <c r="U1051" s="52"/>
      <c r="V1051" s="77"/>
      <c r="W1051" s="52" t="str">
        <f>IF(NOTA[[#This Row],[HARGA/ CTN]]="",NOTA[[#This Row],[JUMLAH_H]],NOTA[[#This Row],[HARGA/ CTN]]*IF(NOTA[[#This Row],[C]]="",0,NOTA[[#This Row],[C]]))</f>
        <v/>
      </c>
      <c r="X1051" s="52" t="str">
        <f>IF(NOTA[[#This Row],[JUMLAH]]="","",NOTA[[#This Row],[JUMLAH]]*NOTA[[#This Row],[DISC 1]])</f>
        <v/>
      </c>
      <c r="Y1051" s="52" t="str">
        <f>IF(NOTA[[#This Row],[JUMLAH]]="","",(NOTA[[#This Row],[JUMLAH]]-NOTA[[#This Row],[DISC 1-]])*NOTA[[#This Row],[DISC 2]])</f>
        <v/>
      </c>
      <c r="Z1051" s="52" t="str">
        <f>IF(NOTA[[#This Row],[JUMLAH]]="","",NOTA[[#This Row],[DISC 1-]]+NOTA[[#This Row],[DISC 2-]])</f>
        <v/>
      </c>
      <c r="AA1051" s="52" t="str">
        <f>IF(NOTA[[#This Row],[JUMLAH]]="","",NOTA[[#This Row],[JUMLAH]]-NOTA[[#This Row],[DISC]])</f>
        <v/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1" s="203" t="str">
        <f>IF(OR(NOTA[[#This Row],[QTY]]="",NOTA[[#This Row],[HARGA SATUAN]]="",),"",NOTA[[#This Row],[QTY]]*NOTA[[#This Row],[HARGA SATUAN]])</f>
        <v/>
      </c>
      <c r="AG1051" s="53" t="str">
        <f ca="1">IF(NOTA[ID_H]="","",INDEX(NOTA[TANGGAL],MATCH(,INDIRECT(ADDRESS(ROW(NOTA[TANGGAL]),COLUMN(NOTA[TANGGAL]))&amp;":"&amp;ADDRESS(ROW(),COLUMN(NOTA[TANGGAL]))),-1)))</f>
        <v/>
      </c>
      <c r="AH1051" s="64" t="str">
        <f ca="1">IF(NOTA[[#This Row],[NAMA BARANG]]="","",INDEX(NOTA[SUPPLIER],MATCH(,INDIRECT(ADDRESS(ROW(NOTA[ID]),COLUMN(NOTA[ID]))&amp;":"&amp;ADDRESS(ROW(),COLUMN(NOTA[ID]))),-1)))</f>
        <v/>
      </c>
      <c r="AI1051" s="64" t="str">
        <f ca="1">IF(NOTA[[#This Row],[ID_H]]="","",IF(NOTA[[#This Row],[FAKTUR]]="",INDIRECT(ADDRESS(ROW()-1,COLUMN())),NOTA[[#This Row],[FAKTUR]]))</f>
        <v/>
      </c>
      <c r="AJ1051" s="66" t="str">
        <f ca="1">IF(NOTA[[#This Row],[ID]]="","",COUNTIF(NOTA[ID_H],NOTA[[#This Row],[ID_H]]))</f>
        <v/>
      </c>
      <c r="AK1051" s="66" t="str">
        <f ca="1">IF(NOTA[[#This Row],[TGL.NOTA]]="",IF(NOTA[[#This Row],[SUPPLIER_H]]="","",AK1050),MONTH(NOTA[[#This Row],[TGL.NOTA]]))</f>
        <v/>
      </c>
      <c r="AL1051" s="66" t="str">
        <f>LOWER(SUBSTITUTE(SUBSTITUTE(SUBSTITUTE(SUBSTITUTE(SUBSTITUTE(SUBSTITUTE(SUBSTITUTE(SUBSTITUTE(SUBSTITUTE(NOTA[NAMA BARANG]," ",),".",""),"-",""),"(",""),")",""),",",""),"/",""),"""",""),"+",""))</f>
        <v/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66" t="str">
        <f>IF(NOTA[[#This Row],[CONCAT4]]="","",_xlfn.IFNA(MATCH(NOTA[[#This Row],[CONCAT4]],[2]!RAW[CONCAT_H],0),FALSE))</f>
        <v/>
      </c>
      <c r="AQ1051" s="66" t="str">
        <f>IF(NOTA[[#This Row],[CONCAT1]]="","",MATCH(NOTA[[#This Row],[CONCAT1]],[3]!db[NB NOTA_C],0)+1)</f>
        <v/>
      </c>
    </row>
    <row r="1052" spans="1:43" ht="20.100000000000001" customHeight="1" x14ac:dyDescent="0.25">
      <c r="A1052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2" s="66" t="e">
        <f ca="1">IF(NOTA[[#This Row],[ID_P]]="","",MATCH(NOTA[[#This Row],[ID_P]],[1]!B_MSK[N_ID],0))</f>
        <v>#REF!</v>
      </c>
      <c r="D1052" s="66">
        <f ca="1">IF(NOTA[[#This Row],[NAMA BARANG]]="","",INDEX(NOTA[ID],MATCH(,INDIRECT(ADDRESS(ROW(NOTA[ID]),COLUMN(NOTA[ID]))&amp;":"&amp;ADDRESS(ROW(),COLUMN(NOTA[ID]))),-1)))</f>
        <v>174</v>
      </c>
      <c r="E1052" s="113"/>
      <c r="F1052" s="27" t="s">
        <v>489</v>
      </c>
      <c r="G1052" s="27" t="s">
        <v>112</v>
      </c>
      <c r="H1052" s="54" t="s">
        <v>1032</v>
      </c>
      <c r="J1052" s="53">
        <v>45070</v>
      </c>
      <c r="L1052" s="27" t="s">
        <v>1033</v>
      </c>
      <c r="M1052" s="114">
        <v>1</v>
      </c>
      <c r="N1052" s="66">
        <v>60</v>
      </c>
      <c r="O1052" s="27" t="s">
        <v>156</v>
      </c>
      <c r="P1052" s="64">
        <v>27500</v>
      </c>
      <c r="Q1052" s="79"/>
      <c r="R1052" s="42"/>
      <c r="S1052" s="80"/>
      <c r="U1052" s="52"/>
      <c r="V1052" s="77"/>
      <c r="W1052" s="52">
        <f>IF(NOTA[[#This Row],[HARGA/ CTN]]="",NOTA[[#This Row],[JUMLAH_H]],NOTA[[#This Row],[HARGA/ CTN]]*IF(NOTA[[#This Row],[C]]="",0,NOTA[[#This Row],[C]]))</f>
        <v>1650000</v>
      </c>
      <c r="X1052" s="52">
        <f>IF(NOTA[[#This Row],[JUMLAH]]="","",NOTA[[#This Row],[JUMLAH]]*NOTA[[#This Row],[DISC 1]])</f>
        <v>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0</v>
      </c>
      <c r="AA1052" s="52">
        <f>IF(NOTA[[#This Row],[JUMLAH]]="","",NOTA[[#This Row],[JUMLAH]]-NOTA[[#This Row],[DISC]])</f>
        <v>1650000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2" s="203">
        <f>IF(OR(NOTA[[#This Row],[QTY]]="",NOTA[[#This Row],[HARGA SATUAN]]="",),"",NOTA[[#This Row],[QTY]]*NOTA[[#This Row],[HARGA SATUAN]])</f>
        <v>1650000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BINTANG SAUDARA</v>
      </c>
      <c r="AI1052" s="64" t="str">
        <f ca="1">IF(NOTA[[#This Row],[ID_H]]="","",IF(NOTA[[#This Row],[FAKTUR]]="",INDIRECT(ADDRESS(ROW()-1,COLUMN())),NOTA[[#This Row],[FAKTUR]]))</f>
        <v>UNTANA</v>
      </c>
      <c r="AJ1052" s="66">
        <f ca="1">IF(NOTA[[#This Row],[ID]]="","",COUNTIF(NOTA[ID_H],NOTA[[#This Row],[ID_H]]))</f>
        <v>1</v>
      </c>
      <c r="AK1052" s="66">
        <f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2" s="66" t="e">
        <f>IF(NOTA[[#This Row],[CONCAT4]]="","",_xlfn.IFNA(MATCH(NOTA[[#This Row],[CONCAT4]],[2]!RAW[CONCAT_H],0),FALSE))</f>
        <v>#REF!</v>
      </c>
      <c r="AQ1052" s="66">
        <f>IF(NOTA[[#This Row],[CONCAT1]]="","",MATCH(NOTA[[#This Row],[CONCAT1]],[3]!db[NB NOTA_C],0)+1)</f>
        <v>46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175</v>
      </c>
      <c r="E1054" s="113"/>
      <c r="F1054" s="27" t="s">
        <v>1034</v>
      </c>
      <c r="G1054" s="27" t="s">
        <v>112</v>
      </c>
      <c r="H1054" s="54" t="s">
        <v>1035</v>
      </c>
      <c r="J1054" s="53">
        <v>45071</v>
      </c>
      <c r="L1054" s="27" t="s">
        <v>1036</v>
      </c>
      <c r="M1054" s="114">
        <v>1</v>
      </c>
      <c r="N1054" s="66">
        <v>280</v>
      </c>
      <c r="O1054" s="27" t="s">
        <v>431</v>
      </c>
      <c r="P1054" s="64">
        <v>17000</v>
      </c>
      <c r="Q1054" s="79"/>
      <c r="R1054" s="42" t="s">
        <v>1037</v>
      </c>
      <c r="S1054" s="80">
        <v>0.2</v>
      </c>
      <c r="U1054" s="52"/>
      <c r="V1054" s="77"/>
      <c r="W1054" s="52">
        <f>IF(NOTA[[#This Row],[HARGA/ CTN]]="",NOTA[[#This Row],[JUMLAH_H]],NOTA[[#This Row],[HARGA/ CTN]]*IF(NOTA[[#This Row],[C]]="",0,NOTA[[#This Row],[C]]))</f>
        <v>4760000</v>
      </c>
      <c r="X1054" s="52">
        <f>IF(NOTA[[#This Row],[JUMLAH]]="","",NOTA[[#This Row],[JUMLAH]]*NOTA[[#This Row],[DISC 1]])</f>
        <v>952000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952000</v>
      </c>
      <c r="AA1054" s="52">
        <f>IF(NOTA[[#This Row],[JUMLAH]]="","",NOTA[[#This Row],[JUMLAH]]-NOTA[[#This Row],[DISC]])</f>
        <v>3808000</v>
      </c>
      <c r="AB1054" s="52"/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4" s="203">
        <f>IF(OR(NOTA[[#This Row],[QTY]]="",NOTA[[#This Row],[HARGA SATUAN]]="",),"",NOTA[[#This Row],[QTY]]*NOTA[[#This Row],[HARGA SATUAN]])</f>
        <v>4760000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PUTRA SURYA MANDIRI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7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4" s="66" t="e">
        <f>IF(NOTA[[#This Row],[CONCAT4]]="","",_xlfn.IFNA(MATCH(NOTA[[#This Row],[CONCAT4]],[2]!RAW[CONCAT_H],0),FALSE))</f>
        <v>#REF!</v>
      </c>
      <c r="AQ1054" s="66" t="e">
        <f>IF(NOTA[[#This Row],[CONCAT1]]="","",MATCH(NOTA[[#This Row],[CONCAT1]],[3]!db[NB NOTA_C],0)+1)</f>
        <v>#N/A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>
        <f ca="1">IF(NOTA[[#This Row],[NAMA BARANG]]="","",INDEX(NOTA[ID],MATCH(,INDIRECT(ADDRESS(ROW(NOTA[ID]),COLUMN(NOTA[ID]))&amp;":"&amp;ADDRESS(ROW(),COLUMN(NOTA[ID]))),-1)))</f>
        <v>175</v>
      </c>
      <c r="E1055" s="113"/>
      <c r="H1055" s="54"/>
      <c r="L1055" s="27" t="s">
        <v>1038</v>
      </c>
      <c r="M1055" s="114">
        <v>2</v>
      </c>
      <c r="N1055" s="66">
        <v>80</v>
      </c>
      <c r="O1055" s="27" t="s">
        <v>1039</v>
      </c>
      <c r="P1055" s="64">
        <v>125000</v>
      </c>
      <c r="Q1055" s="79"/>
      <c r="R1055" s="42" t="s">
        <v>1040</v>
      </c>
      <c r="S1055" s="80">
        <v>0.2</v>
      </c>
      <c r="U1055" s="52"/>
      <c r="V1055" s="77"/>
      <c r="W1055" s="52">
        <f>IF(NOTA[[#This Row],[HARGA/ CTN]]="",NOTA[[#This Row],[JUMLAH_H]],NOTA[[#This Row],[HARGA/ CTN]]*IF(NOTA[[#This Row],[C]]="",0,NOTA[[#This Row],[C]]))</f>
        <v>10000000</v>
      </c>
      <c r="X1055" s="52">
        <f>IF(NOTA[[#This Row],[JUMLAH]]="","",NOTA[[#This Row],[JUMLAH]]*NOTA[[#This Row],[DISC 1]])</f>
        <v>2000000</v>
      </c>
      <c r="Y1055" s="52">
        <f>IF(NOTA[[#This Row],[JUMLAH]]="","",(NOTA[[#This Row],[JUMLAH]]-NOTA[[#This Row],[DISC 1-]])*NOTA[[#This Row],[DISC 2]])</f>
        <v>0</v>
      </c>
      <c r="Z1055" s="52">
        <f>IF(NOTA[[#This Row],[JUMLAH]]="","",NOTA[[#This Row],[DISC 1-]]+NOTA[[#This Row],[DISC 2-]])</f>
        <v>2000000</v>
      </c>
      <c r="AA1055" s="52">
        <f>IF(NOTA[[#This Row],[JUMLAH]]="","",NOTA[[#This Row],[JUMLAH]]-NOTA[[#This Row],[DISC]])</f>
        <v>8000000</v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5" s="203">
        <f>IF(OR(NOTA[[#This Row],[QTY]]="",NOTA[[#This Row],[HARGA SATUAN]]="",),"",NOTA[[#This Row],[QTY]]*NOTA[[#This Row],[HARGA SATUAN]])</f>
        <v>10000000</v>
      </c>
      <c r="AG1055" s="53">
        <f ca="1">IF(NOTA[ID_H]="","",INDEX(NOTA[TANGGAL],MATCH(,INDIRECT(ADDRESS(ROW(NOTA[TANGGAL]),COLUMN(NOTA[TANGGAL]))&amp;":"&amp;ADDRESS(ROW(),COLUMN(NOTA[TANGGAL]))),-1)))</f>
        <v>45075</v>
      </c>
      <c r="AH1055" s="64" t="str">
        <f ca="1">IF(NOTA[[#This Row],[NAMA BARANG]]="","",INDEX(NOTA[SUPPLIER],MATCH(,INDIRECT(ADDRESS(ROW(NOTA[ID]),COLUMN(NOTA[ID]))&amp;":"&amp;ADDRESS(ROW(),COLUMN(NOTA[ID]))),-1)))</f>
        <v>PUTRA SURYA MANDIRI</v>
      </c>
      <c r="AI1055" s="64" t="str">
        <f ca="1">IF(NOTA[[#This Row],[ID_H]]="","",IF(NOTA[[#This Row],[FAKTUR]]="",INDIRECT(ADDRESS(ROW()-1,COLUMN())),NOTA[[#This Row],[FAKTUR]]))</f>
        <v>UNTANA</v>
      </c>
      <c r="AJ1055" s="66" t="str">
        <f ca="1">IF(NOTA[[#This Row],[ID]]="","",COUNTIF(NOTA[ID_H],NOTA[[#This Row],[ID_H]]))</f>
        <v/>
      </c>
      <c r="AK1055" s="66">
        <f ca="1">IF(NOTA[[#This Row],[TGL.NOTA]]="",IF(NOTA[[#This Row],[SUPPLIER_H]]="","",AK1054),MONTH(NOTA[[#This Row],[TGL.NOTA]]))</f>
        <v>5</v>
      </c>
      <c r="AL1055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>
        <f>IF(NOTA[[#This Row],[CONCAT1]]="","",MATCH(NOTA[[#This Row],[CONCAT1]],[3]!db[NB NOTA_C],0)+1)</f>
        <v>180</v>
      </c>
    </row>
    <row r="1056" spans="1:43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H1056" s="54"/>
      <c r="L1056" s="27" t="s">
        <v>1041</v>
      </c>
      <c r="M1056" s="114">
        <v>2</v>
      </c>
      <c r="N1056" s="66">
        <v>80</v>
      </c>
      <c r="O1056" s="27" t="s">
        <v>1039</v>
      </c>
      <c r="P1056" s="64">
        <v>125000</v>
      </c>
      <c r="Q1056" s="79"/>
      <c r="R1056" s="42" t="s">
        <v>1040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10000000</v>
      </c>
      <c r="X1056" s="52">
        <f>IF(NOTA[[#This Row],[JUMLAH]]="","",NOTA[[#This Row],[JUMLAH]]*NOTA[[#This Row],[DISC 1]])</f>
        <v>2000000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2000000</v>
      </c>
      <c r="AA1056" s="52">
        <f>IF(NOTA[[#This Row],[JUMLAH]]="","",NOTA[[#This Row],[JUMLAH]]-NOTA[[#This Row],[DISC]])</f>
        <v>8000000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6" s="203">
        <f>IF(OR(NOTA[[#This Row],[QTY]]="",NOTA[[#This Row],[HARGA SATUAN]]="",),"",NOTA[[#This Row],[QTY]]*NOTA[[#This Row],[HARGA SATUAN]])</f>
        <v>10000000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 t="str">
        <f ca="1">IF(NOTA[[#This Row],[ID]]="","",COUNTIF(NOTA[ID_H],NOTA[[#This Row],[ID_H]]))</f>
        <v/>
      </c>
      <c r="AK1056" s="66">
        <f ca="1"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66" t="str">
        <f>IF(NOTA[[#This Row],[CONCAT4]]="","",_xlfn.IFNA(MATCH(NOTA[[#This Row],[CONCAT4]],[2]!RAW[CONCAT_H],0),FALSE))</f>
        <v/>
      </c>
      <c r="AQ1056" s="66">
        <f>IF(NOTA[[#This Row],[CONCAT1]]="","",MATCH(NOTA[[#This Row],[CONCAT1]],[3]!db[NB NOTA_C],0)+1)</f>
        <v>185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1042</v>
      </c>
      <c r="M1057" s="114">
        <v>1</v>
      </c>
      <c r="N1057" s="66">
        <v>48</v>
      </c>
      <c r="O1057" s="27" t="s">
        <v>1039</v>
      </c>
      <c r="P1057" s="64">
        <v>100000</v>
      </c>
      <c r="Q1057" s="79"/>
      <c r="R1057" s="42" t="s">
        <v>1043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4800000</v>
      </c>
      <c r="X1057" s="52">
        <f>IF(NOTA[[#This Row],[JUMLAH]]="","",NOTA[[#This Row],[JUMLAH]]*NOTA[[#This Row],[DISC 1]])</f>
        <v>960000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960000</v>
      </c>
      <c r="AA1057" s="52">
        <f>IF(NOTA[[#This Row],[JUMLAH]]="","",NOTA[[#This Row],[JUMLAH]]-NOTA[[#This Row],[DISC]])</f>
        <v>3840000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7" s="203">
        <f>IF(OR(NOTA[[#This Row],[QTY]]="",NOTA[[#This Row],[HARGA SATUAN]]="",),"",NOTA[[#This Row],[QTY]]*NOTA[[#This Row],[HARGA SATUAN]])</f>
        <v>4800000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202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1044</v>
      </c>
      <c r="M1058" s="114">
        <v>2</v>
      </c>
      <c r="N1058" s="66">
        <v>96</v>
      </c>
      <c r="O1058" s="27" t="s">
        <v>1039</v>
      </c>
      <c r="P1058" s="64">
        <v>110000</v>
      </c>
      <c r="Q1058" s="79"/>
      <c r="R1058" s="42" t="s">
        <v>1043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10560000</v>
      </c>
      <c r="X1058" s="52">
        <f>IF(NOTA[[#This Row],[JUMLAH]]="","",NOTA[[#This Row],[JUMLAH]]*NOTA[[#This Row],[DISC 1]])</f>
        <v>2112000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2112000</v>
      </c>
      <c r="AA1058" s="52">
        <f>IF(NOTA[[#This Row],[JUMLAH]]="","",NOTA[[#This Row],[JUMLAH]]-NOTA[[#This Row],[DISC]])</f>
        <v>8448000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58" s="203">
        <f>IF(OR(NOTA[[#This Row],[QTY]]="",NOTA[[#This Row],[HARGA SATUAN]]="",),"",NOTA[[#This Row],[QTY]]*NOTA[[#This Row],[HARGA SATUAN]])</f>
        <v>10560000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>
        <f>IF(NOTA[[#This Row],[CONCAT1]]="","",MATCH(NOTA[[#This Row],[CONCAT1]],[3]!db[NB NOTA_C],0)+1)</f>
        <v>203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1045</v>
      </c>
      <c r="M1059" s="114">
        <v>2</v>
      </c>
      <c r="N1059" s="66">
        <v>100</v>
      </c>
      <c r="O1059" s="27" t="s">
        <v>1039</v>
      </c>
      <c r="P1059" s="64">
        <v>85000</v>
      </c>
      <c r="Q1059" s="79"/>
      <c r="R1059" s="42" t="s">
        <v>1046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8500000</v>
      </c>
      <c r="X1059" s="52">
        <f>IF(NOTA[[#This Row],[JUMLAH]]="","",NOTA[[#This Row],[JUMLAH]]*NOTA[[#This Row],[DISC 1]])</f>
        <v>1700000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1700000</v>
      </c>
      <c r="AA1059" s="52">
        <f>IF(NOTA[[#This Row],[JUMLAH]]="","",NOTA[[#This Row],[JUMLAH]]-NOTA[[#This Row],[DISC]])</f>
        <v>6800000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59" s="203">
        <f>IF(OR(NOTA[[#This Row],[QTY]]="",NOTA[[#This Row],[HARGA SATUAN]]="",),"",NOTA[[#This Row],[QTY]]*NOTA[[#This Row],[HARGA SATUAN]])</f>
        <v>8500000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>
        <f>IF(NOTA[[#This Row],[CONCAT1]]="","",MATCH(NOTA[[#This Row],[CONCAT1]],[3]!db[NB NOTA_C],0)+1)</f>
        <v>193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1047</v>
      </c>
      <c r="M1060" s="114">
        <v>2</v>
      </c>
      <c r="N1060" s="66">
        <v>120</v>
      </c>
      <c r="O1060" s="27" t="s">
        <v>1039</v>
      </c>
      <c r="P1060" s="64">
        <v>67500</v>
      </c>
      <c r="Q1060" s="79"/>
      <c r="R1060" s="42" t="s">
        <v>1048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8100000</v>
      </c>
      <c r="X1060" s="52">
        <f>IF(NOTA[[#This Row],[JUMLAH]]="","",NOTA[[#This Row],[JUMLAH]]*NOTA[[#This Row],[DISC 1]])</f>
        <v>1620000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1620000</v>
      </c>
      <c r="AA1060" s="52">
        <f>IF(NOTA[[#This Row],[JUMLAH]]="","",NOTA[[#This Row],[JUMLAH]]-NOTA[[#This Row],[DISC]])</f>
        <v>6480000</v>
      </c>
      <c r="AB1060" s="52"/>
      <c r="AC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0" s="203">
        <f>IF(OR(NOTA[[#This Row],[QTY]]="",NOTA[[#This Row],[HARGA SATUAN]]="",),"",NOTA[[#This Row],[QTY]]*NOTA[[#This Row],[HARGA SATUAN]])</f>
        <v>8100000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>
        <f>IF(NOTA[[#This Row],[CONCAT1]]="","",MATCH(NOTA[[#This Row],[CONCAT1]],[3]!db[NB NOTA_C],0)+1)</f>
        <v>196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 t="str">
        <f ca="1">IF(NOTA[[#This Row],[NAMA BARANG]]="","",INDEX(NOTA[ID],MATCH(,INDIRECT(ADDRESS(ROW(NOTA[ID]),COLUMN(NOTA[ID]))&amp;":"&amp;ADDRESS(ROW(),COLUMN(NOTA[ID]))),-1)))</f>
        <v/>
      </c>
      <c r="E1061" s="113"/>
      <c r="H1061" s="54"/>
      <c r="N1061" s="66"/>
      <c r="Q1061" s="79"/>
      <c r="R1061" s="42"/>
      <c r="S1061" s="80"/>
      <c r="U1061" s="52"/>
      <c r="V1061" s="77"/>
      <c r="W1061" s="52" t="str">
        <f>IF(NOTA[[#This Row],[HARGA/ CTN]]="",NOTA[[#This Row],[JUMLAH_H]],NOTA[[#This Row],[HARGA/ CTN]]*IF(NOTA[[#This Row],[C]]="",0,NOTA[[#This Row],[C]]))</f>
        <v/>
      </c>
      <c r="X1061" s="52" t="str">
        <f>IF(NOTA[[#This Row],[JUMLAH]]="","",NOTA[[#This Row],[JUMLAH]]*NOTA[[#This Row],[DISC 1]])</f>
        <v/>
      </c>
      <c r="Y1061" s="52" t="str">
        <f>IF(NOTA[[#This Row],[JUMLAH]]="","",(NOTA[[#This Row],[JUMLAH]]-NOTA[[#This Row],[DISC 1-]])*NOTA[[#This Row],[DISC 2]])</f>
        <v/>
      </c>
      <c r="Z1061" s="52" t="str">
        <f>IF(NOTA[[#This Row],[JUMLAH]]="","",NOTA[[#This Row],[DISC 1-]]+NOTA[[#This Row],[DISC 2-]])</f>
        <v/>
      </c>
      <c r="AA1061" s="52" t="str">
        <f>IF(NOTA[[#This Row],[JUMLAH]]="","",NOTA[[#This Row],[JUMLAH]]-NOTA[[#This Row],[DISC]])</f>
        <v/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1" s="203" t="str">
        <f>IF(OR(NOTA[[#This Row],[QTY]]="",NOTA[[#This Row],[HARGA SATUAN]]="",),"",NOTA[[#This Row],[QTY]]*NOTA[[#This Row],[HARGA SATUAN]])</f>
        <v/>
      </c>
      <c r="AG1061" s="53" t="str">
        <f ca="1">IF(NOTA[ID_H]="","",INDEX(NOTA[TANGGAL],MATCH(,INDIRECT(ADDRESS(ROW(NOTA[TANGGAL]),COLUMN(NOTA[TANGGAL]))&amp;":"&amp;ADDRESS(ROW(),COLUMN(NOTA[TANGGAL]))),-1)))</f>
        <v/>
      </c>
      <c r="AH1061" s="64" t="str">
        <f ca="1">IF(NOTA[[#This Row],[NAMA BARANG]]="","",INDEX(NOTA[SUPPLIER],MATCH(,INDIRECT(ADDRESS(ROW(NOTA[ID]),COLUMN(NOTA[ID]))&amp;":"&amp;ADDRESS(ROW(),COLUMN(NOTA[ID]))),-1)))</f>
        <v/>
      </c>
      <c r="AI1061" s="64" t="str">
        <f ca="1">IF(NOTA[[#This Row],[ID_H]]="","",IF(NOTA[[#This Row],[FAKTUR]]="",INDIRECT(ADDRESS(ROW()-1,COLUMN())),NOTA[[#This Row],[FAKTUR]]))</f>
        <v/>
      </c>
      <c r="AJ1061" s="66" t="str">
        <f ca="1">IF(NOTA[[#This Row],[ID]]="","",COUNTIF(NOTA[ID_H],NOTA[[#This Row],[ID_H]]))</f>
        <v/>
      </c>
      <c r="AK1061" s="66" t="str">
        <f ca="1">IF(NOTA[[#This Row],[TGL.NOTA]]="",IF(NOTA[[#This Row],[SUPPLIER_H]]="","",AK1060),MONTH(NOTA[[#This Row],[TGL.NOTA]]))</f>
        <v/>
      </c>
      <c r="AL1061" s="66" t="str">
        <f>LOWER(SUBSTITUTE(SUBSTITUTE(SUBSTITUTE(SUBSTITUTE(SUBSTITUTE(SUBSTITUTE(SUBSTITUTE(SUBSTITUTE(SUBSTITUTE(NOTA[NAMA BARANG]," ",),".",""),"-",""),"(",""),")",""),",",""),"/",""),"""",""),"+",""))</f>
        <v/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 t="str">
        <f>IF(NOTA[[#This Row],[CONCAT1]]="","",MATCH(NOTA[[#This Row],[CONCAT1]],[3]!db[NB NOTA_C],0)+1)</f>
        <v/>
      </c>
    </row>
    <row r="1062" spans="1:43" ht="20.100000000000001" customHeight="1" x14ac:dyDescent="0.25">
      <c r="A1062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2" s="66" t="e">
        <f ca="1">IF(NOTA[[#This Row],[ID_P]]="","",MATCH(NOTA[[#This Row],[ID_P]],[1]!B_MSK[N_ID],0))</f>
        <v>#REF!</v>
      </c>
      <c r="D1062" s="66">
        <f ca="1">IF(NOTA[[#This Row],[NAMA BARANG]]="","",INDEX(NOTA[ID],MATCH(,INDIRECT(ADDRESS(ROW(NOTA[ID]),COLUMN(NOTA[ID]))&amp;":"&amp;ADDRESS(ROW(),COLUMN(NOTA[ID]))),-1)))</f>
        <v>176</v>
      </c>
      <c r="E1062" s="113"/>
      <c r="F1062" s="27" t="s">
        <v>321</v>
      </c>
      <c r="G1062" s="27" t="s">
        <v>112</v>
      </c>
      <c r="H1062" s="54" t="s">
        <v>1049</v>
      </c>
      <c r="J1062" s="53">
        <v>45071</v>
      </c>
      <c r="L1062" s="27" t="s">
        <v>1050</v>
      </c>
      <c r="M1062" s="114">
        <v>5</v>
      </c>
      <c r="N1062" s="66">
        <v>80</v>
      </c>
      <c r="O1062" s="27" t="s">
        <v>142</v>
      </c>
      <c r="P1062" s="64">
        <v>55000</v>
      </c>
      <c r="Q1062" s="79"/>
      <c r="R1062" s="42" t="s">
        <v>342</v>
      </c>
      <c r="S1062" s="80"/>
      <c r="U1062" s="52"/>
      <c r="V1062" s="77"/>
      <c r="W1062" s="52">
        <f>IF(NOTA[[#This Row],[HARGA/ CTN]]="",NOTA[[#This Row],[JUMLAH_H]],NOTA[[#This Row],[HARGA/ CTN]]*IF(NOTA[[#This Row],[C]]="",0,NOTA[[#This Row],[C]]))</f>
        <v>4400000</v>
      </c>
      <c r="X1062" s="52">
        <f>IF(NOTA[[#This Row],[JUMLAH]]="","",NOTA[[#This Row],[JUMLAH]]*NOTA[[#This Row],[DISC 1]])</f>
        <v>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0</v>
      </c>
      <c r="AA1062" s="52">
        <f>IF(NOTA[[#This Row],[JUMLAH]]="","",NOTA[[#This Row],[JUMLAH]]-NOTA[[#This Row],[DISC]])</f>
        <v>4400000</v>
      </c>
      <c r="AB1062" s="52"/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2" s="203">
        <f>IF(OR(NOTA[[#This Row],[QTY]]="",NOTA[[#This Row],[HARGA SATUAN]]="",),"",NOTA[[#This Row],[QTY]]*NOTA[[#This Row],[HARGA SATUAN]])</f>
        <v>4400000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ETJ</v>
      </c>
      <c r="AI1062" s="64" t="str">
        <f ca="1">IF(NOTA[[#This Row],[ID_H]]="","",IF(NOTA[[#This Row],[FAKTUR]]="",INDIRECT(ADDRESS(ROW()-1,COLUMN())),NOTA[[#This Row],[FAKTUR]]))</f>
        <v>UNTANA</v>
      </c>
      <c r="AJ1062" s="66">
        <f ca="1">IF(NOTA[[#This Row],[ID]]="","",COUNTIF(NOTA[ID_H],NOTA[[#This Row],[ID_H]]))</f>
        <v>5</v>
      </c>
      <c r="AK1062" s="66">
        <f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2" s="66" t="e">
        <f>IF(NOTA[[#This Row],[CONCAT4]]="","",_xlfn.IFNA(MATCH(NOTA[[#This Row],[CONCAT4]],[2]!RAW[CONCAT_H],0),FALSE))</f>
        <v>#REF!</v>
      </c>
      <c r="AQ1062" s="66">
        <f>IF(NOTA[[#This Row],[CONCAT1]]="","",MATCH(NOTA[[#This Row],[CONCAT1]],[3]!db[NB NOTA_C],0)+1)</f>
        <v>918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>
        <f ca="1">IF(NOTA[[#This Row],[NAMA BARANG]]="","",INDEX(NOTA[ID],MATCH(,INDIRECT(ADDRESS(ROW(NOTA[ID]),COLUMN(NOTA[ID]))&amp;":"&amp;ADDRESS(ROW(),COLUMN(NOTA[ID]))),-1)))</f>
        <v>176</v>
      </c>
      <c r="E1063" s="113"/>
      <c r="F1063" s="27" t="s">
        <v>818</v>
      </c>
      <c r="H1063" s="54"/>
      <c r="L1063" s="27" t="s">
        <v>1051</v>
      </c>
      <c r="M1063" s="114">
        <v>5</v>
      </c>
      <c r="N1063" s="66">
        <v>80</v>
      </c>
      <c r="O1063" s="27" t="s">
        <v>142</v>
      </c>
      <c r="P1063" s="64">
        <v>55000</v>
      </c>
      <c r="Q1063" s="79"/>
      <c r="R1063" s="42" t="s">
        <v>342</v>
      </c>
      <c r="S1063" s="80"/>
      <c r="U1063" s="52"/>
      <c r="V1063" s="77"/>
      <c r="W1063" s="52">
        <f>IF(NOTA[[#This Row],[HARGA/ CTN]]="",NOTA[[#This Row],[JUMLAH_H]],NOTA[[#This Row],[HARGA/ CTN]]*IF(NOTA[[#This Row],[C]]="",0,NOTA[[#This Row],[C]]))</f>
        <v>4400000</v>
      </c>
      <c r="X1063" s="52">
        <f>IF(NOTA[[#This Row],[JUMLAH]]="","",NOTA[[#This Row],[JUMLAH]]*NOTA[[#This Row],[DISC 1]])</f>
        <v>0</v>
      </c>
      <c r="Y1063" s="52">
        <f>IF(NOTA[[#This Row],[JUMLAH]]="","",(NOTA[[#This Row],[JUMLAH]]-NOTA[[#This Row],[DISC 1-]])*NOTA[[#This Row],[DISC 2]])</f>
        <v>0</v>
      </c>
      <c r="Z1063" s="52">
        <f>IF(NOTA[[#This Row],[JUMLAH]]="","",NOTA[[#This Row],[DISC 1-]]+NOTA[[#This Row],[DISC 2-]])</f>
        <v>0</v>
      </c>
      <c r="AA1063" s="52">
        <f>IF(NOTA[[#This Row],[JUMLAH]]="","",NOTA[[#This Row],[JUMLAH]]-NOTA[[#This Row],[DISC]])</f>
        <v>4400000</v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3" s="203">
        <f>IF(OR(NOTA[[#This Row],[QTY]]="",NOTA[[#This Row],[HARGA SATUAN]]="",),"",NOTA[[#This Row],[QTY]]*NOTA[[#This Row],[HARGA SATUAN]])</f>
        <v>4400000</v>
      </c>
      <c r="AG1063" s="53">
        <f ca="1">IF(NOTA[ID_H]="","",INDEX(NOTA[TANGGAL],MATCH(,INDIRECT(ADDRESS(ROW(NOTA[TANGGAL]),COLUMN(NOTA[TANGGAL]))&amp;":"&amp;ADDRESS(ROW(),COLUMN(NOTA[TANGGAL]))),-1)))</f>
        <v>45075</v>
      </c>
      <c r="AH1063" s="64" t="str">
        <f ca="1">IF(NOTA[[#This Row],[NAMA BARANG]]="","",INDEX(NOTA[SUPPLIER],MATCH(,INDIRECT(ADDRESS(ROW(NOTA[ID]),COLUMN(NOTA[ID]))&amp;":"&amp;ADDRESS(ROW(),COLUMN(NOTA[ID]))),-1)))</f>
        <v>ETJ</v>
      </c>
      <c r="AI1063" s="64" t="str">
        <f ca="1">IF(NOTA[[#This Row],[ID_H]]="","",IF(NOTA[[#This Row],[FAKTUR]]="",INDIRECT(ADDRESS(ROW()-1,COLUMN())),NOTA[[#This Row],[FAKTUR]]))</f>
        <v>UNTANA</v>
      </c>
      <c r="AJ1063" s="66" t="str">
        <f ca="1">IF(NOTA[[#This Row],[ID]]="","",COUNTIF(NOTA[ID_H],NOTA[[#This Row],[ID_H]]))</f>
        <v/>
      </c>
      <c r="AK1063" s="66">
        <f ca="1">IF(NOTA[[#This Row],[TGL.NOTA]]="",IF(NOTA[[#This Row],[SUPPLIER_H]]="","",AK1062),MONTH(NOTA[[#This Row],[TGL.NOTA]]))</f>
        <v>5</v>
      </c>
      <c r="AL1063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3" s="66" t="e">
        <f>IF(NOTA[[#This Row],[CONCAT4]]="","",_xlfn.IFNA(MATCH(NOTA[[#This Row],[CONCAT4]],[2]!RAW[CONCAT_H],0),FALSE))</f>
        <v>#REF!</v>
      </c>
      <c r="AQ1063" s="66">
        <f>IF(NOTA[[#This Row],[CONCAT1]]="","",MATCH(NOTA[[#This Row],[CONCAT1]],[3]!db[NB NOTA_C],0)+1)</f>
        <v>919</v>
      </c>
    </row>
    <row r="1064" spans="1:43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H1064" s="54"/>
      <c r="L1064" s="27" t="s">
        <v>1052</v>
      </c>
      <c r="M1064" s="114">
        <v>8</v>
      </c>
      <c r="N1064" s="66">
        <v>1600</v>
      </c>
      <c r="O1064" s="27" t="s">
        <v>142</v>
      </c>
      <c r="P1064" s="64">
        <v>8750</v>
      </c>
      <c r="Q1064" s="79"/>
      <c r="R1064" s="42" t="s">
        <v>814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14000000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14000000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4" s="203">
        <f>IF(OR(NOTA[[#This Row],[QTY]]="",NOTA[[#This Row],[HARGA SATUAN]]="",),"",NOTA[[#This Row],[QTY]]*NOTA[[#This Row],[HARGA SATUAN]])</f>
        <v>14000000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 t="str">
        <f ca="1">IF(NOTA[[#This Row],[ID]]="","",COUNTIF(NOTA[ID_H],NOTA[[#This Row],[ID_H]]))</f>
        <v/>
      </c>
      <c r="AK1064" s="66">
        <f ca="1"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66" t="str">
        <f>IF(NOTA[[#This Row],[CONCAT4]]="","",_xlfn.IFNA(MATCH(NOTA[[#This Row],[CONCAT4]],[2]!RAW[CONCAT_H],0),FALSE))</f>
        <v/>
      </c>
      <c r="AQ1064" s="66">
        <f>IF(NOTA[[#This Row],[CONCAT1]]="","",MATCH(NOTA[[#This Row],[CONCAT1]],[3]!db[NB NOTA_C],0)+1)</f>
        <v>915</v>
      </c>
    </row>
    <row r="1065" spans="1:43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H1065" s="54"/>
      <c r="L1065" s="27" t="s">
        <v>350</v>
      </c>
      <c r="M1065" s="114">
        <v>2</v>
      </c>
      <c r="N1065" s="66">
        <v>600</v>
      </c>
      <c r="O1065" s="27" t="s">
        <v>156</v>
      </c>
      <c r="P1065" s="64">
        <v>9000</v>
      </c>
      <c r="Q1065" s="79"/>
      <c r="R1065" s="42" t="s">
        <v>351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5400000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5400000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5" s="203">
        <f>IF(OR(NOTA[[#This Row],[QTY]]="",NOTA[[#This Row],[HARGA SATUAN]]="",),"",NOTA[[#This Row],[QTY]]*NOTA[[#This Row],[HARGA SATUAN]])</f>
        <v>5400000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5" s="66" t="str">
        <f>IF(NOTA[[#This Row],[CONCAT4]]="","",_xlfn.IFNA(MATCH(NOTA[[#This Row],[CONCAT4]],[2]!RAW[CONCAT_H],0),FALSE))</f>
        <v/>
      </c>
      <c r="AQ1065" s="66" t="e">
        <f>IF(NOTA[[#This Row],[CONCAT1]]="","",MATCH(NOTA[[#This Row],[CONCAT1]],[3]!db[NB NOTA_C],0)+1)</f>
        <v>#N/A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1053</v>
      </c>
      <c r="M1066" s="114">
        <v>2</v>
      </c>
      <c r="N1066" s="66">
        <v>600</v>
      </c>
      <c r="O1066" s="27" t="s">
        <v>156</v>
      </c>
      <c r="P1066" s="64">
        <v>9250</v>
      </c>
      <c r="Q1066" s="79"/>
      <c r="R1066" s="42" t="s">
        <v>351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5550000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5550000</v>
      </c>
      <c r="AB1066" s="52"/>
      <c r="AC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6" s="203">
        <f>IF(OR(NOTA[[#This Row],[QTY]]="",NOTA[[#This Row],[HARGA SATUAN]]="",),"",NOTA[[#This Row],[QTY]]*NOTA[[#This Row],[HARGA SATUAN]])</f>
        <v>5550000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 t="e">
        <f>IF(NOTA[[#This Row],[CONCAT1]]="","",MATCH(NOTA[[#This Row],[CONCAT1]],[3]!db[NB NOTA_C],0)+1)</f>
        <v>#N/A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 t="str">
        <f ca="1">IF(NOTA[[#This Row],[NAMA BARANG]]="","",INDEX(NOTA[ID],MATCH(,INDIRECT(ADDRESS(ROW(NOTA[ID]),COLUMN(NOTA[ID]))&amp;":"&amp;ADDRESS(ROW(),COLUMN(NOTA[ID]))),-1)))</f>
        <v/>
      </c>
      <c r="E1067" s="113"/>
      <c r="F1067" s="27" t="s">
        <v>818</v>
      </c>
      <c r="H1067" s="54"/>
      <c r="N1067" s="66"/>
      <c r="Q1067" s="79"/>
      <c r="R1067" s="42"/>
      <c r="S1067" s="80"/>
      <c r="U1067" s="52"/>
      <c r="V1067" s="77"/>
      <c r="W1067" s="52" t="str">
        <f>IF(NOTA[[#This Row],[HARGA/ CTN]]="",NOTA[[#This Row],[JUMLAH_H]],NOTA[[#This Row],[HARGA/ CTN]]*IF(NOTA[[#This Row],[C]]="",0,NOTA[[#This Row],[C]]))</f>
        <v/>
      </c>
      <c r="X1067" s="52" t="str">
        <f>IF(NOTA[[#This Row],[JUMLAH]]="","",NOTA[[#This Row],[JUMLAH]]*NOTA[[#This Row],[DISC 1]])</f>
        <v/>
      </c>
      <c r="Y1067" s="52" t="str">
        <f>IF(NOTA[[#This Row],[JUMLAH]]="","",(NOTA[[#This Row],[JUMLAH]]-NOTA[[#This Row],[DISC 1-]])*NOTA[[#This Row],[DISC 2]])</f>
        <v/>
      </c>
      <c r="Z1067" s="52" t="str">
        <f>IF(NOTA[[#This Row],[JUMLAH]]="","",NOTA[[#This Row],[DISC 1-]]+NOTA[[#This Row],[DISC 2-]])</f>
        <v/>
      </c>
      <c r="AA1067" s="52" t="str">
        <f>IF(NOTA[[#This Row],[JUMLAH]]="","",NOTA[[#This Row],[JUMLAH]]-NOTA[[#This Row],[DISC]])</f>
        <v/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7" s="203" t="str">
        <f>IF(OR(NOTA[[#This Row],[QTY]]="",NOTA[[#This Row],[HARGA SATUAN]]="",),"",NOTA[[#This Row],[QTY]]*NOTA[[#This Row],[HARGA SATUAN]])</f>
        <v/>
      </c>
      <c r="AG1067" s="53" t="str">
        <f ca="1">IF(NOTA[ID_H]="","",INDEX(NOTA[TANGGAL],MATCH(,INDIRECT(ADDRESS(ROW(NOTA[TANGGAL]),COLUMN(NOTA[TANGGAL]))&amp;":"&amp;ADDRESS(ROW(),COLUMN(NOTA[TANGGAL]))),-1)))</f>
        <v/>
      </c>
      <c r="AH1067" s="64" t="str">
        <f ca="1">IF(NOTA[[#This Row],[NAMA BARANG]]="","",INDEX(NOTA[SUPPLIER],MATCH(,INDIRECT(ADDRESS(ROW(NOTA[ID]),COLUMN(NOTA[ID]))&amp;":"&amp;ADDRESS(ROW(),COLUMN(NOTA[ID]))),-1)))</f>
        <v/>
      </c>
      <c r="AI1067" s="64" t="str">
        <f ca="1">IF(NOTA[[#This Row],[ID_H]]="","",IF(NOTA[[#This Row],[FAKTUR]]="",INDIRECT(ADDRESS(ROW()-1,COLUMN())),NOTA[[#This Row],[FAKTUR]]))</f>
        <v/>
      </c>
      <c r="AJ1067" s="66" t="str">
        <f ca="1">IF(NOTA[[#This Row],[ID]]="","",COUNTIF(NOTA[ID_H],NOTA[[#This Row],[ID_H]]))</f>
        <v/>
      </c>
      <c r="AK1067" s="66" t="str">
        <f ca="1">IF(NOTA[[#This Row],[TGL.NOTA]]="",IF(NOTA[[#This Row],[SUPPLIER_H]]="","",AK1066),MONTH(NOTA[[#This Row],[TGL.NOTA]]))</f>
        <v/>
      </c>
      <c r="AL1067" s="66" t="str">
        <f>LOWER(SUBSTITUTE(SUBSTITUTE(SUBSTITUTE(SUBSTITUTE(SUBSTITUTE(SUBSTITUTE(SUBSTITUTE(SUBSTITUTE(SUBSTITUTE(NOTA[NAMA BARANG]," ",),".",""),"-",""),"(",""),")",""),",",""),"/",""),"""",""),"+",""))</f>
        <v/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7" s="66" t="e">
        <f>IF(NOTA[[#This Row],[CONCAT4]]="","",_xlfn.IFNA(MATCH(NOTA[[#This Row],[CONCAT4]],[2]!RAW[CONCAT_H],0),FALSE))</f>
        <v>#REF!</v>
      </c>
      <c r="AQ1067" s="66" t="str">
        <f>IF(NOTA[[#This Row],[CONCAT1]]="","",MATCH(NOTA[[#This Row],[CONCAT1]],[3]!db[NB NOTA_C],0)+1)</f>
        <v/>
      </c>
    </row>
    <row r="1068" spans="1:43" ht="20.100000000000001" customHeight="1" x14ac:dyDescent="0.25">
      <c r="A1068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68" s="66" t="e">
        <f ca="1">IF(NOTA[[#This Row],[ID_P]]="","",MATCH(NOTA[[#This Row],[ID_P]],[1]!B_MSK[N_ID],0))</f>
        <v>#REF!</v>
      </c>
      <c r="D1068" s="66">
        <f ca="1">IF(NOTA[[#This Row],[NAMA BARANG]]="","",INDEX(NOTA[ID],MATCH(,INDIRECT(ADDRESS(ROW(NOTA[ID]),COLUMN(NOTA[ID]))&amp;":"&amp;ADDRESS(ROW(),COLUMN(NOTA[ID]))),-1)))</f>
        <v>177</v>
      </c>
      <c r="E1068" s="113">
        <v>45075</v>
      </c>
      <c r="F1068" s="27" t="s">
        <v>25</v>
      </c>
      <c r="G1068" s="27" t="s">
        <v>24</v>
      </c>
      <c r="H1068" s="54" t="s">
        <v>1126</v>
      </c>
      <c r="J1068" s="53">
        <v>45071</v>
      </c>
      <c r="L1068" s="27" t="s">
        <v>1102</v>
      </c>
      <c r="M1068" s="114">
        <v>2</v>
      </c>
      <c r="N1068" s="66">
        <v>576</v>
      </c>
      <c r="O1068" s="27" t="s">
        <v>156</v>
      </c>
      <c r="P1068" s="64">
        <v>2150</v>
      </c>
      <c r="Q1068" s="79"/>
      <c r="R1068" s="42" t="s">
        <v>1124</v>
      </c>
      <c r="S1068" s="80">
        <v>0.125</v>
      </c>
      <c r="T1068" s="115">
        <v>0.05</v>
      </c>
      <c r="U1068" s="52"/>
      <c r="V1068" s="77"/>
      <c r="W1068" s="52">
        <f>IF(NOTA[[#This Row],[HARGA/ CTN]]="",NOTA[[#This Row],[JUMLAH_H]],NOTA[[#This Row],[HARGA/ CTN]]*IF(NOTA[[#This Row],[C]]="",0,NOTA[[#This Row],[C]]))</f>
        <v>1238400</v>
      </c>
      <c r="X1068" s="52">
        <f>IF(NOTA[[#This Row],[JUMLAH]]="","",NOTA[[#This Row],[JUMLAH]]*NOTA[[#This Row],[DISC 1]])</f>
        <v>154800</v>
      </c>
      <c r="Y1068" s="52">
        <f>IF(NOTA[[#This Row],[JUMLAH]]="","",(NOTA[[#This Row],[JUMLAH]]-NOTA[[#This Row],[DISC 1-]])*NOTA[[#This Row],[DISC 2]])</f>
        <v>54180</v>
      </c>
      <c r="Z1068" s="52">
        <f>IF(NOTA[[#This Row],[JUMLAH]]="","",NOTA[[#This Row],[DISC 1-]]+NOTA[[#This Row],[DISC 2-]])</f>
        <v>208980</v>
      </c>
      <c r="AA1068" s="52">
        <f>IF(NOTA[[#This Row],[JUMLAH]]="","",NOTA[[#This Row],[JUMLAH]]-NOTA[[#This Row],[DISC]])</f>
        <v>1029420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68" s="203">
        <f>IF(OR(NOTA[[#This Row],[QTY]]="",NOTA[[#This Row],[HARGA SATUAN]]="",),"",NOTA[[#This Row],[QTY]]*NOTA[[#This Row],[HARGA SATUAN]])</f>
        <v>1238400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ATALI MAKMUR</v>
      </c>
      <c r="AI1068" s="64" t="str">
        <f ca="1">IF(NOTA[[#This Row],[ID_H]]="","",IF(NOTA[[#This Row],[FAKTUR]]="",INDIRECT(ADDRESS(ROW()-1,COLUMN())),NOTA[[#This Row],[FAKTUR]]))</f>
        <v>ARTO MORO</v>
      </c>
      <c r="AJ1068" s="66">
        <f ca="1">IF(NOTA[[#This Row],[ID]]="","",COUNTIF(NOTA[ID_H],NOTA[[#This Row],[ID_H]]))</f>
        <v>1</v>
      </c>
      <c r="AK1068" s="66">
        <f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68" s="66" t="e">
        <f>IF(NOTA[[#This Row],[CONCAT4]]="","",_xlfn.IFNA(MATCH(NOTA[[#This Row],[CONCAT4]],[2]!RAW[CONCAT_H],0),FALSE))</f>
        <v>#REF!</v>
      </c>
      <c r="AQ1068" s="66">
        <f>IF(NOTA[[#This Row],[CONCAT1]]="","",MATCH(NOTA[[#This Row],[CONCAT1]],[3]!db[NB NOTA_C],0)+1)</f>
        <v>1320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66" t="str">
        <f>IF(NOTA[[#This Row],[CONCAT4]]="","",_xlfn.IFNA(MATCH(NOTA[[#This Row],[CONCAT4]],[2]!RAW[CONCAT_H],0),FALSE))</f>
        <v/>
      </c>
      <c r="AQ1069" s="66" t="str">
        <f>IF(NOTA[[#This Row],[CONCAT1]]="","",MATCH(NOTA[[#This Row],[CONCAT1]],[3]!db[NB NOTA_C],0)+1)</f>
        <v/>
      </c>
    </row>
    <row r="1070" spans="1:43" ht="20.10000000000000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178</v>
      </c>
      <c r="E1070" s="113"/>
      <c r="F1070" s="27" t="s">
        <v>25</v>
      </c>
      <c r="G1070" s="27" t="s">
        <v>24</v>
      </c>
      <c r="H1070" s="54" t="s">
        <v>1127</v>
      </c>
      <c r="J1070" s="53">
        <v>45072</v>
      </c>
      <c r="L1070" s="27" t="s">
        <v>1128</v>
      </c>
      <c r="M1070" s="114">
        <v>2</v>
      </c>
      <c r="N1070" s="66">
        <v>1000</v>
      </c>
      <c r="O1070" s="27" t="s">
        <v>278</v>
      </c>
      <c r="P1070" s="64">
        <v>4300</v>
      </c>
      <c r="Q1070" s="79"/>
      <c r="R1070" s="42" t="s">
        <v>279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4300000</v>
      </c>
      <c r="X1070" s="52">
        <f>IF(NOTA[[#This Row],[JUMLAH]]="","",NOTA[[#This Row],[JUMLAH]]*NOTA[[#This Row],[DISC 1]])</f>
        <v>537500</v>
      </c>
      <c r="Y1070" s="52">
        <f>IF(NOTA[[#This Row],[JUMLAH]]="","",(NOTA[[#This Row],[JUMLAH]]-NOTA[[#This Row],[DISC 1-]])*NOTA[[#This Row],[DISC 2]])</f>
        <v>188125</v>
      </c>
      <c r="Z1070" s="52">
        <f>IF(NOTA[[#This Row],[JUMLAH]]="","",NOTA[[#This Row],[DISC 1-]]+NOTA[[#This Row],[DISC 2-]])</f>
        <v>725625</v>
      </c>
      <c r="AA1070" s="52">
        <f>IF(NOTA[[#This Row],[JUMLAH]]="","",NOTA[[#This Row],[JUMLAH]]-NOTA[[#This Row],[DISC]])</f>
        <v>3574375</v>
      </c>
      <c r="AB1070" s="52"/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0" s="203">
        <f>IF(OR(NOTA[[#This Row],[QTY]]="",NOTA[[#This Row],[HARGA SATUAN]]="",),"",NOTA[[#This Row],[QTY]]*NOTA[[#This Row],[HARGA SATUAN]])</f>
        <v>4300000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2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0" s="66" t="e">
        <f>IF(NOTA[[#This Row],[CONCAT4]]="","",_xlfn.IFNA(MATCH(NOTA[[#This Row],[CONCAT4]],[2]!RAW[CONCAT_H],0),FALSE))</f>
        <v>#REF!</v>
      </c>
      <c r="AQ1070" s="66">
        <f>IF(NOTA[[#This Row],[CONCAT1]]="","",MATCH(NOTA[[#This Row],[CONCAT1]],[3]!db[NB NOTA_C],0)+1)</f>
        <v>1856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>
        <f ca="1">IF(NOTA[[#This Row],[NAMA BARANG]]="","",INDEX(NOTA[ID],MATCH(,INDIRECT(ADDRESS(ROW(NOTA[ID]),COLUMN(NOTA[ID]))&amp;":"&amp;ADDRESS(ROW(),COLUMN(NOTA[ID]))),-1)))</f>
        <v>178</v>
      </c>
      <c r="E1071" s="113"/>
      <c r="H1071" s="54"/>
      <c r="L1071" s="27" t="s">
        <v>1129</v>
      </c>
      <c r="M1071" s="114">
        <v>1</v>
      </c>
      <c r="N1071" s="66">
        <v>8</v>
      </c>
      <c r="O1071" s="27" t="s">
        <v>253</v>
      </c>
      <c r="P1071" s="64">
        <v>120000</v>
      </c>
      <c r="Q1071" s="79"/>
      <c r="R1071" s="42" t="s">
        <v>1130</v>
      </c>
      <c r="S1071" s="80">
        <v>0.125</v>
      </c>
      <c r="T1071" s="115">
        <v>0.05</v>
      </c>
      <c r="U1071" s="52"/>
      <c r="V1071" s="77"/>
      <c r="W1071" s="52">
        <f>IF(NOTA[[#This Row],[HARGA/ CTN]]="",NOTA[[#This Row],[JUMLAH_H]],NOTA[[#This Row],[HARGA/ CTN]]*IF(NOTA[[#This Row],[C]]="",0,NOTA[[#This Row],[C]]))</f>
        <v>960000</v>
      </c>
      <c r="X1071" s="52">
        <f>IF(NOTA[[#This Row],[JUMLAH]]="","",NOTA[[#This Row],[JUMLAH]]*NOTA[[#This Row],[DISC 1]])</f>
        <v>120000</v>
      </c>
      <c r="Y1071" s="52">
        <f>IF(NOTA[[#This Row],[JUMLAH]]="","",(NOTA[[#This Row],[JUMLAH]]-NOTA[[#This Row],[DISC 1-]])*NOTA[[#This Row],[DISC 2]])</f>
        <v>42000</v>
      </c>
      <c r="Z1071" s="52">
        <f>IF(NOTA[[#This Row],[JUMLAH]]="","",NOTA[[#This Row],[DISC 1-]]+NOTA[[#This Row],[DISC 2-]])</f>
        <v>162000</v>
      </c>
      <c r="AA1071" s="52">
        <f>IF(NOTA[[#This Row],[JUMLAH]]="","",NOTA[[#This Row],[JUMLAH]]-NOTA[[#This Row],[DISC]])</f>
        <v>798000</v>
      </c>
      <c r="AB1071" s="52"/>
      <c r="AC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1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1" s="203">
        <f>IF(OR(NOTA[[#This Row],[QTY]]="",NOTA[[#This Row],[HARGA SATUAN]]="",),"",NOTA[[#This Row],[QTY]]*NOTA[[#This Row],[HARGA SATUAN]])</f>
        <v>960000</v>
      </c>
      <c r="AG1071" s="53">
        <f ca="1">IF(NOTA[ID_H]="","",INDEX(NOTA[TANGGAL],MATCH(,INDIRECT(ADDRESS(ROW(NOTA[TANGGAL]),COLUMN(NOTA[TANGGAL]))&amp;":"&amp;ADDRESS(ROW(),COLUMN(NOTA[TANGGAL]))),-1)))</f>
        <v>45075</v>
      </c>
      <c r="AH1071" s="64" t="str">
        <f ca="1">IF(NOTA[[#This Row],[NAMA BARANG]]="","",INDEX(NOTA[SUPPLIER],MATCH(,INDIRECT(ADDRESS(ROW(NOTA[ID]),COLUMN(NOTA[ID]))&amp;":"&amp;ADDRESS(ROW(),COLUMN(NOTA[ID]))),-1)))</f>
        <v>ATALI MAKMUR</v>
      </c>
      <c r="AI1071" s="64" t="str">
        <f ca="1">IF(NOTA[[#This Row],[ID_H]]="","",IF(NOTA[[#This Row],[FAKTUR]]="",INDIRECT(ADDRESS(ROW()-1,COLUMN())),NOTA[[#This Row],[FAKTUR]]))</f>
        <v>ARTO MORO</v>
      </c>
      <c r="AJ1071" s="66" t="str">
        <f ca="1">IF(NOTA[[#This Row],[ID]]="","",COUNTIF(NOTA[ID_H],NOTA[[#This Row],[ID_H]]))</f>
        <v/>
      </c>
      <c r="AK1071" s="66">
        <f ca="1">IF(NOTA[[#This Row],[TGL.NOTA]]="",IF(NOTA[[#This Row],[SUPPLIER_H]]="","",AK1070),MONTH(NOTA[[#This Row],[TGL.NOTA]]))</f>
        <v>5</v>
      </c>
      <c r="AL1071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>
        <f>IF(NOTA[[#This Row],[CONCAT1]]="","",MATCH(NOTA[[#This Row],[CONCAT1]],[3]!db[NB NOTA_C],0)+1)</f>
        <v>1817</v>
      </c>
    </row>
    <row r="1072" spans="1:43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 t="str">
        <f ca="1">IF(NOTA[[#This Row],[NAMA BARANG]]="","",INDEX(NOTA[ID],MATCH(,INDIRECT(ADDRESS(ROW(NOTA[ID]),COLUMN(NOTA[ID]))&amp;":"&amp;ADDRESS(ROW(),COLUMN(NOTA[ID]))),-1)))</f>
        <v/>
      </c>
      <c r="E1072" s="113"/>
      <c r="H1072" s="54"/>
      <c r="N1072" s="66"/>
      <c r="Q1072" s="79"/>
      <c r="R1072" s="42"/>
      <c r="S1072" s="80"/>
      <c r="U1072" s="52"/>
      <c r="V1072" s="77"/>
      <c r="W1072" s="52" t="str">
        <f>IF(NOTA[[#This Row],[HARGA/ CTN]]="",NOTA[[#This Row],[JUMLAH_H]],NOTA[[#This Row],[HARGA/ CTN]]*IF(NOTA[[#This Row],[C]]="",0,NOTA[[#This Row],[C]]))</f>
        <v/>
      </c>
      <c r="X1072" s="52" t="str">
        <f>IF(NOTA[[#This Row],[JUMLAH]]="","",NOTA[[#This Row],[JUMLAH]]*NOTA[[#This Row],[DISC 1]])</f>
        <v/>
      </c>
      <c r="Y1072" s="52" t="str">
        <f>IF(NOTA[[#This Row],[JUMLAH]]="","",(NOTA[[#This Row],[JUMLAH]]-NOTA[[#This Row],[DISC 1-]])*NOTA[[#This Row],[DISC 2]])</f>
        <v/>
      </c>
      <c r="Z1072" s="52" t="str">
        <f>IF(NOTA[[#This Row],[JUMLAH]]="","",NOTA[[#This Row],[DISC 1-]]+NOTA[[#This Row],[DISC 2-]])</f>
        <v/>
      </c>
      <c r="AA1072" s="52" t="str">
        <f>IF(NOTA[[#This Row],[JUMLAH]]="","",NOTA[[#This Row],[JUMLAH]]-NOTA[[#This Row],[DISC]])</f>
        <v/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2" s="203" t="str">
        <f>IF(OR(NOTA[[#This Row],[QTY]]="",NOTA[[#This Row],[HARGA SATUAN]]="",),"",NOTA[[#This Row],[QTY]]*NOTA[[#This Row],[HARGA SATUAN]])</f>
        <v/>
      </c>
      <c r="AG1072" s="53" t="str">
        <f ca="1">IF(NOTA[ID_H]="","",INDEX(NOTA[TANGGAL],MATCH(,INDIRECT(ADDRESS(ROW(NOTA[TANGGAL]),COLUMN(NOTA[TANGGAL]))&amp;":"&amp;ADDRESS(ROW(),COLUMN(NOTA[TANGGAL]))),-1)))</f>
        <v/>
      </c>
      <c r="AH1072" s="64" t="str">
        <f ca="1">IF(NOTA[[#This Row],[NAMA BARANG]]="","",INDEX(NOTA[SUPPLIER],MATCH(,INDIRECT(ADDRESS(ROW(NOTA[ID]),COLUMN(NOTA[ID]))&amp;":"&amp;ADDRESS(ROW(),COLUMN(NOTA[ID]))),-1)))</f>
        <v/>
      </c>
      <c r="AI1072" s="64" t="str">
        <f ca="1">IF(NOTA[[#This Row],[ID_H]]="","",IF(NOTA[[#This Row],[FAKTUR]]="",INDIRECT(ADDRESS(ROW()-1,COLUMN())),NOTA[[#This Row],[FAKTUR]]))</f>
        <v/>
      </c>
      <c r="AJ1072" s="66" t="str">
        <f ca="1">IF(NOTA[[#This Row],[ID]]="","",COUNTIF(NOTA[ID_H],NOTA[[#This Row],[ID_H]]))</f>
        <v/>
      </c>
      <c r="AK1072" s="66" t="str">
        <f ca="1">IF(NOTA[[#This Row],[TGL.NOTA]]="",IF(NOTA[[#This Row],[SUPPLIER_H]]="","",AK1071),MONTH(NOTA[[#This Row],[TGL.NOTA]]))</f>
        <v/>
      </c>
      <c r="AL1072" s="66" t="str">
        <f>LOWER(SUBSTITUTE(SUBSTITUTE(SUBSTITUTE(SUBSTITUTE(SUBSTITUTE(SUBSTITUTE(SUBSTITUTE(SUBSTITUTE(SUBSTITUTE(NOTA[NAMA BARANG]," ",),".",""),"-",""),"(",""),")",""),",",""),"/",""),"""",""),"+",""))</f>
        <v/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66" t="str">
        <f>IF(NOTA[[#This Row],[CONCAT4]]="","",_xlfn.IFNA(MATCH(NOTA[[#This Row],[CONCAT4]],[2]!RAW[CONCAT_H],0),FALSE))</f>
        <v/>
      </c>
      <c r="AQ1072" s="66" t="str">
        <f>IF(NOTA[[#This Row],[CONCAT1]]="","",MATCH(NOTA[[#This Row],[CONCAT1]],[3]!db[NB NOTA_C],0)+1)</f>
        <v/>
      </c>
    </row>
    <row r="1073" spans="1:43" ht="20.100000000000001" customHeight="1" x14ac:dyDescent="0.25">
      <c r="A1073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3" s="66" t="e">
        <f ca="1">IF(NOTA[[#This Row],[ID_P]]="","",MATCH(NOTA[[#This Row],[ID_P]],[1]!B_MSK[N_ID],0))</f>
        <v>#REF!</v>
      </c>
      <c r="D1073" s="66">
        <f ca="1">IF(NOTA[[#This Row],[NAMA BARANG]]="","",INDEX(NOTA[ID],MATCH(,INDIRECT(ADDRESS(ROW(NOTA[ID]),COLUMN(NOTA[ID]))&amp;":"&amp;ADDRESS(ROW(),COLUMN(NOTA[ID]))),-1)))</f>
        <v>179</v>
      </c>
      <c r="E1073" s="113">
        <v>45075</v>
      </c>
      <c r="F1073" s="27" t="s">
        <v>23</v>
      </c>
      <c r="G1073" s="27" t="s">
        <v>24</v>
      </c>
      <c r="H1073" s="54" t="s">
        <v>1136</v>
      </c>
      <c r="I1073" s="27" t="s">
        <v>1141</v>
      </c>
      <c r="J1073" s="53">
        <v>45072</v>
      </c>
      <c r="L1073" s="27" t="s">
        <v>1137</v>
      </c>
      <c r="M1073" s="114">
        <v>1</v>
      </c>
      <c r="N1073" s="66"/>
      <c r="Q1073" s="79">
        <v>1497600</v>
      </c>
      <c r="R1073" s="42"/>
      <c r="S1073" s="80">
        <v>0.17</v>
      </c>
      <c r="U1073" s="52"/>
      <c r="V1073" s="77"/>
      <c r="W1073" s="52">
        <f>IF(NOTA[[#This Row],[HARGA/ CTN]]="",NOTA[[#This Row],[JUMLAH_H]],NOTA[[#This Row],[HARGA/ CTN]]*IF(NOTA[[#This Row],[C]]="",0,NOTA[[#This Row],[C]]))</f>
        <v>1497600</v>
      </c>
      <c r="X1073" s="52">
        <f>IF(NOTA[[#This Row],[JUMLAH]]="","",NOTA[[#This Row],[JUMLAH]]*NOTA[[#This Row],[DISC 1]])</f>
        <v>254592.00000000003</v>
      </c>
      <c r="Y1073" s="52">
        <f>IF(NOTA[[#This Row],[JUMLAH]]="","",(NOTA[[#This Row],[JUMLAH]]-NOTA[[#This Row],[DISC 1-]])*NOTA[[#This Row],[DISC 2]])</f>
        <v>0</v>
      </c>
      <c r="Z1073" s="52">
        <f>IF(NOTA[[#This Row],[JUMLAH]]="","",NOTA[[#This Row],[DISC 1-]]+NOTA[[#This Row],[DISC 2-]])</f>
        <v>254592.00000000003</v>
      </c>
      <c r="AA1073" s="52">
        <f>IF(NOTA[[#This Row],[JUMLAH]]="","",NOTA[[#This Row],[JUMLAH]]-NOTA[[#This Row],[DISC]])</f>
        <v>1243008</v>
      </c>
      <c r="AB1073" s="52"/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3" s="203" t="str">
        <f>IF(OR(NOTA[[#This Row],[QTY]]="",NOTA[[#This Row],[HARGA SATUAN]]="",),"",NOTA[[#This Row],[QTY]]*NOTA[[#This Row],[HARGA SATUAN]])</f>
        <v/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KENKO SINAR INDONESIA</v>
      </c>
      <c r="AI1073" s="64" t="str">
        <f ca="1">IF(NOTA[[#This Row],[ID_H]]="","",IF(NOTA[[#This Row],[FAKTUR]]="",INDIRECT(ADDRESS(ROW()-1,COLUMN())),NOTA[[#This Row],[FAKTUR]]))</f>
        <v>ARTO MORO</v>
      </c>
      <c r="AJ1073" s="66">
        <f ca="1">IF(NOTA[[#This Row],[ID]]="","",COUNTIF(NOTA[ID_H],NOTA[[#This Row],[ID_H]]))</f>
        <v>9</v>
      </c>
      <c r="AK1073" s="66">
        <f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3" s="66" t="e">
        <f>IF(NOTA[[#This Row],[CONCAT4]]="","",_xlfn.IFNA(MATCH(NOTA[[#This Row],[CONCAT4]],[2]!RAW[CONCAT_H],0),FALSE))</f>
        <v>#REF!</v>
      </c>
      <c r="AQ1073" s="66">
        <f>IF(NOTA[[#This Row],[CONCAT1]]="","",MATCH(NOTA[[#This Row],[CONCAT1]],[3]!db[NB NOTA_C],0)+1)</f>
        <v>1731</v>
      </c>
    </row>
    <row r="1074" spans="1:43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>
        <f ca="1">IF(NOTA[[#This Row],[NAMA BARANG]]="","",INDEX(NOTA[ID],MATCH(,INDIRECT(ADDRESS(ROW(NOTA[ID]),COLUMN(NOTA[ID]))&amp;":"&amp;ADDRESS(ROW(),COLUMN(NOTA[ID]))),-1)))</f>
        <v>179</v>
      </c>
      <c r="E1074" s="113"/>
      <c r="H1074" s="54"/>
      <c r="L1074" s="27" t="s">
        <v>1138</v>
      </c>
      <c r="M1074" s="114">
        <v>1</v>
      </c>
      <c r="N1074" s="66"/>
      <c r="Q1074" s="79">
        <v>801600</v>
      </c>
      <c r="R1074" s="42"/>
      <c r="S1074" s="80">
        <v>0.17</v>
      </c>
      <c r="U1074" s="52"/>
      <c r="V1074" s="77"/>
      <c r="W1074" s="52">
        <f>IF(NOTA[[#This Row],[HARGA/ CTN]]="",NOTA[[#This Row],[JUMLAH_H]],NOTA[[#This Row],[HARGA/ CTN]]*IF(NOTA[[#This Row],[C]]="",0,NOTA[[#This Row],[C]]))</f>
        <v>801600</v>
      </c>
      <c r="X1074" s="52">
        <f>IF(NOTA[[#This Row],[JUMLAH]]="","",NOTA[[#This Row],[JUMLAH]]*NOTA[[#This Row],[DISC 1]])</f>
        <v>136272</v>
      </c>
      <c r="Y1074" s="52">
        <f>IF(NOTA[[#This Row],[JUMLAH]]="","",(NOTA[[#This Row],[JUMLAH]]-NOTA[[#This Row],[DISC 1-]])*NOTA[[#This Row],[DISC 2]])</f>
        <v>0</v>
      </c>
      <c r="Z1074" s="52">
        <f>IF(NOTA[[#This Row],[JUMLAH]]="","",NOTA[[#This Row],[DISC 1-]]+NOTA[[#This Row],[DISC 2-]])</f>
        <v>136272</v>
      </c>
      <c r="AA1074" s="52">
        <f>IF(NOTA[[#This Row],[JUMLAH]]="","",NOTA[[#This Row],[JUMLAH]]-NOTA[[#This Row],[DISC]])</f>
        <v>665328</v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4" s="203" t="str">
        <f>IF(OR(NOTA[[#This Row],[QTY]]="",NOTA[[#This Row],[HARGA SATUAN]]="",),"",NOTA[[#This Row],[QTY]]*NOTA[[#This Row],[HARGA SATUAN]])</f>
        <v/>
      </c>
      <c r="AG1074" s="53">
        <f ca="1">IF(NOTA[ID_H]="","",INDEX(NOTA[TANGGAL],MATCH(,INDIRECT(ADDRESS(ROW(NOTA[TANGGAL]),COLUMN(NOTA[TANGGAL]))&amp;":"&amp;ADDRESS(ROW(),COLUMN(NOTA[TANGGAL]))),-1)))</f>
        <v>45075</v>
      </c>
      <c r="AH1074" s="64" t="str">
        <f ca="1">IF(NOTA[[#This Row],[NAMA BARANG]]="","",INDEX(NOTA[SUPPLIER],MATCH(,INDIRECT(ADDRESS(ROW(NOTA[ID]),COLUMN(NOTA[ID]))&amp;":"&amp;ADDRESS(ROW(),COLUMN(NOTA[ID]))),-1)))</f>
        <v>KENKO SINAR INDONESIA</v>
      </c>
      <c r="AI1074" s="64" t="str">
        <f ca="1">IF(NOTA[[#This Row],[ID_H]]="","",IF(NOTA[[#This Row],[FAKTUR]]="",INDIRECT(ADDRESS(ROW()-1,COLUMN())),NOTA[[#This Row],[FAKTUR]]))</f>
        <v>ARTO MORO</v>
      </c>
      <c r="AJ1074" s="66" t="str">
        <f ca="1">IF(NOTA[[#This Row],[ID]]="","",COUNTIF(NOTA[ID_H],NOTA[[#This Row],[ID_H]]))</f>
        <v/>
      </c>
      <c r="AK1074" s="66">
        <f ca="1">IF(NOTA[[#This Row],[TGL.NOTA]]="",IF(NOTA[[#This Row],[SUPPLIER_H]]="","",AK1073),MONTH(NOTA[[#This Row],[TGL.NOTA]]))</f>
        <v>5</v>
      </c>
      <c r="AL1074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Row],[CONCAT4]],[2]!RAW[CONCAT_H],0),FALSE))</f>
        <v/>
      </c>
      <c r="AQ1074" s="66">
        <f>IF(NOTA[[#This Row],[CONCAT1]]="","",MATCH(NOTA[[#This Row],[CONCAT1]],[3]!db[NB NOTA_C],0)+1)</f>
        <v>1691</v>
      </c>
    </row>
    <row r="1075" spans="1:43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/>
      <c r="H1075" s="54"/>
      <c r="L1075" s="27" t="s">
        <v>1139</v>
      </c>
      <c r="M1075" s="114">
        <v>1</v>
      </c>
      <c r="N1075" s="66"/>
      <c r="Q1075" s="79">
        <v>420000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420000</v>
      </c>
      <c r="X1075" s="52">
        <f>IF(NOTA[[#This Row],[JUMLAH]]="","",NOTA[[#This Row],[JUMLAH]]*NOTA[[#This Row],[DISC 1]])</f>
        <v>71400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71400</v>
      </c>
      <c r="AA1075" s="52">
        <f>IF(NOTA[[#This Row],[JUMLAH]]="","",NOTA[[#This Row],[JUMLAH]]-NOTA[[#This Row],[DISC]])</f>
        <v>348600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 t="str">
        <f ca="1">IF(NOTA[[#This Row],[ID]]="","",COUNTIF(NOTA[ID_H],NOTA[[#This Row],[ID_H]]))</f>
        <v/>
      </c>
      <c r="AK1075" s="66">
        <f ca="1"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66" t="str">
        <f>IF(NOTA[[#This Row],[CONCAT4]]="","",_xlfn.IFNA(MATCH(NOTA[[#This Row],[CONCAT4]],[2]!RAW[CONCAT_H],0),FALSE))</f>
        <v/>
      </c>
      <c r="AQ1075" s="66">
        <f>IF(NOTA[[#This Row],[CONCAT1]]="","",MATCH(NOTA[[#This Row],[CONCAT1]],[3]!db[NB NOTA_C],0)+1)</f>
        <v>1799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210</v>
      </c>
      <c r="M1076" s="114">
        <v>2</v>
      </c>
      <c r="N1076" s="66"/>
      <c r="Q1076" s="79">
        <v>2088000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4176000</v>
      </c>
      <c r="X1076" s="52">
        <f>IF(NOTA[[#This Row],[JUMLAH]]="","",NOTA[[#This Row],[JUMLAH]]*NOTA[[#This Row],[DISC 1]])</f>
        <v>709920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709920</v>
      </c>
      <c r="AA1076" s="52">
        <f>IF(NOTA[[#This Row],[JUMLAH]]="","",NOTA[[#This Row],[JUMLAH]]-NOTA[[#This Row],[DISC]])</f>
        <v>3466080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>
        <f>IF(NOTA[[#This Row],[CONCAT1]]="","",MATCH(NOTA[[#This Row],[CONCAT1]],[3]!db[NB NOTA_C],0)+1)</f>
        <v>2972</v>
      </c>
    </row>
    <row r="1077" spans="1:43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656</v>
      </c>
      <c r="M1077" s="114">
        <v>2</v>
      </c>
      <c r="N1077" s="66"/>
      <c r="Q1077" s="79">
        <v>1944000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3888000</v>
      </c>
      <c r="X1077" s="52">
        <f>IF(NOTA[[#This Row],[JUMLAH]]="","",NOTA[[#This Row],[JUMLAH]]*NOTA[[#This Row],[DISC 1]])</f>
        <v>660960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660960</v>
      </c>
      <c r="AA1077" s="52">
        <f>IF(NOTA[[#This Row],[JUMLAH]]="","",NOTA[[#This Row],[JUMLAH]]-NOTA[[#This Row],[DISC]])</f>
        <v>3227040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Row],[CONCAT4]],[2]!RAW[CONCAT_H],0),FALSE))</f>
        <v/>
      </c>
      <c r="AQ1077" s="66">
        <f>IF(NOTA[[#This Row],[CONCAT1]]="","",MATCH(NOTA[[#This Row],[CONCAT1]],[3]!db[NB NOTA_C],0)+1)</f>
        <v>2974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650</v>
      </c>
      <c r="M1078" s="114">
        <v>2</v>
      </c>
      <c r="N1078" s="66"/>
      <c r="Q1078" s="79">
        <v>1632000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3264000</v>
      </c>
      <c r="X1078" s="52">
        <f>IF(NOTA[[#This Row],[JUMLAH]]="","",NOTA[[#This Row],[JUMLAH]]*NOTA[[#This Row],[DISC 1]])</f>
        <v>554880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554880</v>
      </c>
      <c r="AA1078" s="52">
        <f>IF(NOTA[[#This Row],[JUMLAH]]="","",NOTA[[#This Row],[JUMLAH]]-NOTA[[#This Row],[DISC]])</f>
        <v>2709120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>
        <f>IF(NOTA[[#This Row],[CONCAT1]]="","",MATCH(NOTA[[#This Row],[CONCAT1]],[3]!db[NB NOTA_C],0)+1)</f>
        <v>2975</v>
      </c>
    </row>
    <row r="1079" spans="1:43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651</v>
      </c>
      <c r="M1079" s="114">
        <v>2</v>
      </c>
      <c r="N1079" s="66"/>
      <c r="Q1079" s="79">
        <v>1710000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3420000</v>
      </c>
      <c r="X1079" s="52">
        <f>IF(NOTA[[#This Row],[JUMLAH]]="","",NOTA[[#This Row],[JUMLAH]]*NOTA[[#This Row],[DISC 1]])</f>
        <v>581400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581400</v>
      </c>
      <c r="AA1079" s="52">
        <f>IF(NOTA[[#This Row],[JUMLAH]]="","",NOTA[[#This Row],[JUMLAH]]-NOTA[[#This Row],[DISC]])</f>
        <v>2838600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Row],[CONCAT4]],[2]!RAW[CONCAT_H],0),FALSE))</f>
        <v/>
      </c>
      <c r="AQ1079" s="66">
        <f>IF(NOTA[[#This Row],[CONCAT1]]="","",MATCH(NOTA[[#This Row],[CONCAT1]],[3]!db[NB NOTA_C],0)+1)</f>
        <v>2977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1140</v>
      </c>
      <c r="M1080" s="114">
        <v>1</v>
      </c>
      <c r="N1080" s="66"/>
      <c r="Q1080" s="79">
        <v>1656000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1656000</v>
      </c>
      <c r="X1080" s="52">
        <f>IF(NOTA[[#This Row],[JUMLAH]]="","",NOTA[[#This Row],[JUMLAH]]*NOTA[[#This Row],[DISC 1]])</f>
        <v>281520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281520</v>
      </c>
      <c r="AA1080" s="52">
        <f>IF(NOTA[[#This Row],[JUMLAH]]="","",NOTA[[#This Row],[JUMLAH]]-NOTA[[#This Row],[DISC]])</f>
        <v>1374480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2978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652</v>
      </c>
      <c r="M1081" s="114">
        <v>1</v>
      </c>
      <c r="N1081" s="66"/>
      <c r="Q1081" s="79">
        <v>1824000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1824000</v>
      </c>
      <c r="X1081" s="52">
        <f>IF(NOTA[[#This Row],[JUMLAH]]="","",NOTA[[#This Row],[JUMLAH]]*NOTA[[#This Row],[DISC 1]])</f>
        <v>310080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310080</v>
      </c>
      <c r="AA1081" s="52">
        <f>IF(NOTA[[#This Row],[JUMLAH]]="","",NOTA[[#This Row],[JUMLAH]]-NOTA[[#This Row],[DISC]])</f>
        <v>1513920</v>
      </c>
      <c r="AB1081" s="52"/>
      <c r="AC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2979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 t="str">
        <f ca="1">IF(NOTA[[#This Row],[NAMA BARANG]]="","",INDEX(NOTA[ID],MATCH(,INDIRECT(ADDRESS(ROW(NOTA[ID]),COLUMN(NOTA[ID]))&amp;":"&amp;ADDRESS(ROW(),COLUMN(NOTA[ID]))),-1)))</f>
        <v/>
      </c>
      <c r="E1082" s="113"/>
      <c r="H1082" s="54"/>
      <c r="N1082" s="66"/>
      <c r="Q1082" s="79"/>
      <c r="R1082" s="42"/>
      <c r="S1082" s="80"/>
      <c r="U1082" s="52"/>
      <c r="V1082" s="77"/>
      <c r="W1082" s="52" t="str">
        <f>IF(NOTA[[#This Row],[HARGA/ CTN]]="",NOTA[[#This Row],[JUMLAH_H]],NOTA[[#This Row],[HARGA/ CTN]]*IF(NOTA[[#This Row],[C]]="",0,NOTA[[#This Row],[C]]))</f>
        <v/>
      </c>
      <c r="X1082" s="52" t="str">
        <f>IF(NOTA[[#This Row],[JUMLAH]]="","",NOTA[[#This Row],[JUMLAH]]*NOTA[[#This Row],[DISC 1]])</f>
        <v/>
      </c>
      <c r="Y1082" s="52" t="str">
        <f>IF(NOTA[[#This Row],[JUMLAH]]="","",(NOTA[[#This Row],[JUMLAH]]-NOTA[[#This Row],[DISC 1-]])*NOTA[[#This Row],[DISC 2]])</f>
        <v/>
      </c>
      <c r="Z1082" s="52" t="str">
        <f>IF(NOTA[[#This Row],[JUMLAH]]="","",NOTA[[#This Row],[DISC 1-]]+NOTA[[#This Row],[DISC 2-]])</f>
        <v/>
      </c>
      <c r="AA1082" s="52" t="str">
        <f>IF(NOTA[[#This Row],[JUMLAH]]="","",NOTA[[#This Row],[JUMLAH]]-NOTA[[#This Row],[DISC]])</f>
        <v/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2" s="203" t="str">
        <f>IF(OR(NOTA[[#This Row],[QTY]]="",NOTA[[#This Row],[HARGA SATUAN]]="",),"",NOTA[[#This Row],[QTY]]*NOTA[[#This Row],[HARGA SATUAN]])</f>
        <v/>
      </c>
      <c r="AG1082" s="53" t="str">
        <f ca="1">IF(NOTA[ID_H]="","",INDEX(NOTA[TANGGAL],MATCH(,INDIRECT(ADDRESS(ROW(NOTA[TANGGAL]),COLUMN(NOTA[TANGGAL]))&amp;":"&amp;ADDRESS(ROW(),COLUMN(NOTA[TANGGAL]))),-1)))</f>
        <v/>
      </c>
      <c r="AH1082" s="64" t="str">
        <f ca="1">IF(NOTA[[#This Row],[NAMA BARANG]]="","",INDEX(NOTA[SUPPLIER],MATCH(,INDIRECT(ADDRESS(ROW(NOTA[ID]),COLUMN(NOTA[ID]))&amp;":"&amp;ADDRESS(ROW(),COLUMN(NOTA[ID]))),-1)))</f>
        <v/>
      </c>
      <c r="AI1082" s="64" t="str">
        <f ca="1">IF(NOTA[[#This Row],[ID_H]]="","",IF(NOTA[[#This Row],[FAKTUR]]="",INDIRECT(ADDRESS(ROW()-1,COLUMN())),NOTA[[#This Row],[FAKTUR]]))</f>
        <v/>
      </c>
      <c r="AJ1082" s="66" t="str">
        <f ca="1">IF(NOTA[[#This Row],[ID]]="","",COUNTIF(NOTA[ID_H],NOTA[[#This Row],[ID_H]]))</f>
        <v/>
      </c>
      <c r="AK1082" s="66" t="str">
        <f ca="1">IF(NOTA[[#This Row],[TGL.NOTA]]="",IF(NOTA[[#This Row],[SUPPLIER_H]]="","",AK1081),MONTH(NOTA[[#This Row],[TGL.NOTA]]))</f>
        <v/>
      </c>
      <c r="AL1082" s="66" t="str">
        <f>LOWER(SUBSTITUTE(SUBSTITUTE(SUBSTITUTE(SUBSTITUTE(SUBSTITUTE(SUBSTITUTE(SUBSTITUTE(SUBSTITUTE(SUBSTITUTE(NOTA[NAMA BARANG]," ",),".",""),"-",""),"(",""),")",""),",",""),"/",""),"""",""),"+",""))</f>
        <v/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 t="str">
        <f>IF(NOTA[[#This Row],[CONCAT1]]="","",MATCH(NOTA[[#This Row],[CONCAT1]],[3]!db[NB NOTA_C],0)+1)</f>
        <v/>
      </c>
    </row>
    <row r="1083" spans="1:43" ht="20.100000000000001" customHeight="1" x14ac:dyDescent="0.25">
      <c r="A1083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3" s="66" t="e">
        <f ca="1">IF(NOTA[[#This Row],[ID_P]]="","",MATCH(NOTA[[#This Row],[ID_P]],[1]!B_MSK[N_ID],0))</f>
        <v>#REF!</v>
      </c>
      <c r="D1083" s="66">
        <f ca="1">IF(NOTA[[#This Row],[NAMA BARANG]]="","",INDEX(NOTA[ID],MATCH(,INDIRECT(ADDRESS(ROW(NOTA[ID]),COLUMN(NOTA[ID]))&amp;":"&amp;ADDRESS(ROW(),COLUMN(NOTA[ID]))),-1)))</f>
        <v>180</v>
      </c>
      <c r="E1083" s="113"/>
      <c r="F1083" s="27" t="s">
        <v>23</v>
      </c>
      <c r="G1083" s="27" t="s">
        <v>24</v>
      </c>
      <c r="H1083" s="54" t="s">
        <v>1142</v>
      </c>
      <c r="I1083" s="27" t="s">
        <v>1147</v>
      </c>
      <c r="J1083" s="53">
        <v>45072</v>
      </c>
      <c r="L1083" s="27" t="s">
        <v>1143</v>
      </c>
      <c r="M1083" s="114">
        <v>2</v>
      </c>
      <c r="N1083" s="66"/>
      <c r="Q1083" s="79">
        <v>3110400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6220800</v>
      </c>
      <c r="X1083" s="52">
        <f>IF(NOTA[[#This Row],[JUMLAH]]="","",NOTA[[#This Row],[JUMLAH]]*NOTA[[#This Row],[DISC 1]])</f>
        <v>1057536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1057536</v>
      </c>
      <c r="AA1083" s="52">
        <f>IF(NOTA[[#This Row],[JUMLAH]]="","",NOTA[[#This Row],[JUMLAH]]-NOTA[[#This Row],[DISC]])</f>
        <v>5163264</v>
      </c>
      <c r="AB1083" s="52"/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>
        <f ca="1">IF(NOTA[[#This Row],[ID]]="","",COUNTIF(NOTA[ID_H],NOTA[[#This Row],[ID_H]]))</f>
        <v>7</v>
      </c>
      <c r="AK1083" s="66">
        <f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3" s="66" t="e">
        <f>IF(NOTA[[#This Row],[CONCAT4]]="","",_xlfn.IFNA(MATCH(NOTA[[#This Row],[CONCAT4]],[2]!RAW[CONCAT_H],0),FALSE))</f>
        <v>#REF!</v>
      </c>
      <c r="AQ1083" s="66">
        <f>IF(NOTA[[#This Row],[CONCAT1]]="","",MATCH(NOTA[[#This Row],[CONCAT1]],[3]!db[NB NOTA_C],0)+1)</f>
        <v>1645</v>
      </c>
    </row>
    <row r="1084" spans="1:43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>
        <f ca="1">IF(NOTA[[#This Row],[NAMA BARANG]]="","",INDEX(NOTA[ID],MATCH(,INDIRECT(ADDRESS(ROW(NOTA[ID]),COLUMN(NOTA[ID]))&amp;":"&amp;ADDRESS(ROW(),COLUMN(NOTA[ID]))),-1)))</f>
        <v>180</v>
      </c>
      <c r="E1084" s="113"/>
      <c r="H1084" s="54"/>
      <c r="L1084" s="27" t="s">
        <v>1146</v>
      </c>
      <c r="M1084" s="114">
        <v>4</v>
      </c>
      <c r="N1084" s="66"/>
      <c r="Q1084" s="79">
        <v>5616000</v>
      </c>
      <c r="R1084" s="42"/>
      <c r="S1084" s="80">
        <v>0.17</v>
      </c>
      <c r="U1084" s="52"/>
      <c r="V1084" s="77"/>
      <c r="W1084" s="52">
        <f>IF(NOTA[[#This Row],[HARGA/ CTN]]="",NOTA[[#This Row],[JUMLAH_H]],NOTA[[#This Row],[HARGA/ CTN]]*IF(NOTA[[#This Row],[C]]="",0,NOTA[[#This Row],[C]]))</f>
        <v>22464000</v>
      </c>
      <c r="X1084" s="52">
        <f>IF(NOTA[[#This Row],[JUMLAH]]="","",NOTA[[#This Row],[JUMLAH]]*NOTA[[#This Row],[DISC 1]])</f>
        <v>3818880.0000000005</v>
      </c>
      <c r="Y1084" s="52">
        <f>IF(NOTA[[#This Row],[JUMLAH]]="","",(NOTA[[#This Row],[JUMLAH]]-NOTA[[#This Row],[DISC 1-]])*NOTA[[#This Row],[DISC 2]])</f>
        <v>0</v>
      </c>
      <c r="Z1084" s="52">
        <f>IF(NOTA[[#This Row],[JUMLAH]]="","",NOTA[[#This Row],[DISC 1-]]+NOTA[[#This Row],[DISC 2-]])</f>
        <v>3818880.0000000005</v>
      </c>
      <c r="AA1084" s="52">
        <f>IF(NOTA[[#This Row],[JUMLAH]]="","",NOTA[[#This Row],[JUMLAH]]-NOTA[[#This Row],[DISC]])</f>
        <v>18645120</v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4" s="203" t="str">
        <f>IF(OR(NOTA[[#This Row],[QTY]]="",NOTA[[#This Row],[HARGA SATUAN]]="",),"",NOTA[[#This Row],[QTY]]*NOTA[[#This Row],[HARGA SATUAN]])</f>
        <v/>
      </c>
      <c r="AG1084" s="53">
        <f ca="1">IF(NOTA[ID_H]="","",INDEX(NOTA[TANGGAL],MATCH(,INDIRECT(ADDRESS(ROW(NOTA[TANGGAL]),COLUMN(NOTA[TANGGAL]))&amp;":"&amp;ADDRESS(ROW(),COLUMN(NOTA[TANGGAL]))),-1)))</f>
        <v>45075</v>
      </c>
      <c r="AH1084" s="64" t="str">
        <f ca="1">IF(NOTA[[#This Row],[NAMA BARANG]]="","",INDEX(NOTA[SUPPLIER],MATCH(,INDIRECT(ADDRESS(ROW(NOTA[ID]),COLUMN(NOTA[ID]))&amp;":"&amp;ADDRESS(ROW(),COLUMN(NOTA[ID]))),-1)))</f>
        <v>KENKO SINAR INDONESIA</v>
      </c>
      <c r="AI1084" s="64" t="str">
        <f ca="1">IF(NOTA[[#This Row],[ID_H]]="","",IF(NOTA[[#This Row],[FAKTUR]]="",INDIRECT(ADDRESS(ROW()-1,COLUMN())),NOTA[[#This Row],[FAKTUR]]))</f>
        <v>ARTO MORO</v>
      </c>
      <c r="AJ1084" s="66" t="str">
        <f ca="1">IF(NOTA[[#This Row],[ID]]="","",COUNTIF(NOTA[ID_H],NOTA[[#This Row],[ID_H]]))</f>
        <v/>
      </c>
      <c r="AK1084" s="66">
        <f ca="1">IF(NOTA[[#This Row],[TGL.NOTA]]="",IF(NOTA[[#This Row],[SUPPLIER_H]]="","",AK1083),MONTH(NOTA[[#This Row],[TGL.NOTA]]))</f>
        <v>5</v>
      </c>
      <c r="AL1084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Row],[CONCAT4]],[2]!RAW[CONCAT_H],0),FALSE))</f>
        <v/>
      </c>
      <c r="AQ1084" s="66">
        <f>IF(NOTA[[#This Row],[CONCAT1]]="","",MATCH(NOTA[[#This Row],[CONCAT1]],[3]!db[NB NOTA_C],0)+1)</f>
        <v>1623</v>
      </c>
    </row>
    <row r="1085" spans="1:43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H1085" s="54"/>
      <c r="L1085" s="27" t="s">
        <v>1144</v>
      </c>
      <c r="M1085" s="114">
        <v>4</v>
      </c>
      <c r="N1085" s="66"/>
      <c r="Q1085" s="79">
        <v>5616000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22464000</v>
      </c>
      <c r="X1085" s="52">
        <f>IF(NOTA[[#This Row],[JUMLAH]]="","",NOTA[[#This Row],[JUMLAH]]*NOTA[[#This Row],[DISC 1]])</f>
        <v>3818880.0000000005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3818880.0000000005</v>
      </c>
      <c r="AA1085" s="52">
        <f>IF(NOTA[[#This Row],[JUMLAH]]="","",NOTA[[#This Row],[JUMLAH]]-NOTA[[#This Row],[DISC]])</f>
        <v>18645120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 t="str">
        <f ca="1">IF(NOTA[[#This Row],[ID]]="","",COUNTIF(NOTA[ID_H],NOTA[[#This Row],[ID_H]]))</f>
        <v/>
      </c>
      <c r="AK1085" s="66">
        <f ca="1"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66" t="str">
        <f>IF(NOTA[[#This Row],[CONCAT4]]="","",_xlfn.IFNA(MATCH(NOTA[[#This Row],[CONCAT4]],[2]!RAW[CONCAT_H],0),FALSE))</f>
        <v/>
      </c>
      <c r="AQ1085" s="66">
        <f>IF(NOTA[[#This Row],[CONCAT1]]="","",MATCH(NOTA[[#This Row],[CONCAT1]],[3]!db[NB NOTA_C],0)+1)</f>
        <v>1632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830</v>
      </c>
      <c r="M1086" s="114">
        <v>2</v>
      </c>
      <c r="N1086" s="66"/>
      <c r="Q1086" s="79">
        <v>1440000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2880000</v>
      </c>
      <c r="X1086" s="52">
        <f>IF(NOTA[[#This Row],[JUMLAH]]="","",NOTA[[#This Row],[JUMLAH]]*NOTA[[#This Row],[DISC 1]])</f>
        <v>489600.00000000006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489600.00000000006</v>
      </c>
      <c r="AA1086" s="52">
        <f>IF(NOTA[[#This Row],[JUMLAH]]="","",NOTA[[#This Row],[JUMLAH]]-NOTA[[#This Row],[DISC]])</f>
        <v>2390400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1498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I1087" s="27" t="s">
        <v>1148</v>
      </c>
      <c r="L1087" s="27" t="s">
        <v>775</v>
      </c>
      <c r="M1087" s="114">
        <v>1</v>
      </c>
      <c r="N1087" s="66"/>
      <c r="Q1087" s="79">
        <v>1590000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1590000</v>
      </c>
      <c r="X1087" s="52">
        <f>IF(NOTA[[#This Row],[JUMLAH]]="","",NOTA[[#This Row],[JUMLAH]]*NOTA[[#This Row],[DISC 1]])</f>
        <v>270300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270300</v>
      </c>
      <c r="AA1087" s="52">
        <f>IF(NOTA[[#This Row],[JUMLAH]]="","",NOTA[[#This Row],[JUMLAH]]-NOTA[[#This Row],[DISC]])</f>
        <v>1319700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1499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751</v>
      </c>
      <c r="M1088" s="114">
        <v>1</v>
      </c>
      <c r="N1088" s="66"/>
      <c r="Q1088" s="79">
        <v>1476000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1476000</v>
      </c>
      <c r="X1088" s="52">
        <f>IF(NOTA[[#This Row],[JUMLAH]]="","",NOTA[[#This Row],[JUMLAH]]*NOTA[[#This Row],[DISC 1]])</f>
        <v>250920.00000000003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250920.00000000003</v>
      </c>
      <c r="AA1088" s="52">
        <f>IF(NOTA[[#This Row],[JUMLAH]]="","",NOTA[[#This Row],[JUMLAH]]-NOTA[[#This Row],[DISC]])</f>
        <v>1225080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>
        <f>IF(NOTA[[#This Row],[CONCAT1]]="","",MATCH(NOTA[[#This Row],[CONCAT1]],[3]!db[NB NOTA_C],0)+1)</f>
        <v>1500</v>
      </c>
    </row>
    <row r="1089" spans="1:43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L1089" s="27" t="s">
        <v>1145</v>
      </c>
      <c r="M1089" s="114">
        <v>3</v>
      </c>
      <c r="N1089" s="66"/>
      <c r="Q1089" s="79">
        <v>2880000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8640000</v>
      </c>
      <c r="X1089" s="52">
        <f>IF(NOTA[[#This Row],[JUMLAH]]="","",NOTA[[#This Row],[JUMLAH]]*NOTA[[#This Row],[DISC 1]])</f>
        <v>1468800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1468800</v>
      </c>
      <c r="AA1089" s="52">
        <f>IF(NOTA[[#This Row],[JUMLAH]]="","",NOTA[[#This Row],[JUMLAH]]-NOTA[[#This Row],[DISC]])</f>
        <v>7171200</v>
      </c>
      <c r="AB1089" s="52"/>
      <c r="AC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Row],[CONCAT4]],[2]!RAW[CONCAT_H],0),FALSE))</f>
        <v/>
      </c>
      <c r="AQ1089" s="66">
        <f>IF(NOTA[[#This Row],[CONCAT1]]="","",MATCH(NOTA[[#This Row],[CONCAT1]],[3]!db[NB NOTA_C],0)+1)</f>
        <v>1594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 t="str">
        <f ca="1">IF(NOTA[[#This Row],[NAMA BARANG]]="","",INDEX(NOTA[ID],MATCH(,INDIRECT(ADDRESS(ROW(NOTA[ID]),COLUMN(NOTA[ID]))&amp;":"&amp;ADDRESS(ROW(),COLUMN(NOTA[ID]))),-1)))</f>
        <v/>
      </c>
      <c r="E1090" s="113"/>
      <c r="H1090" s="54"/>
      <c r="N1090" s="66"/>
      <c r="Q1090" s="79"/>
      <c r="R1090" s="42"/>
      <c r="S1090" s="80"/>
      <c r="U1090" s="52"/>
      <c r="V1090" s="77"/>
      <c r="W1090" s="52" t="str">
        <f>IF(NOTA[[#This Row],[HARGA/ CTN]]="",NOTA[[#This Row],[JUMLAH_H]],NOTA[[#This Row],[HARGA/ CTN]]*IF(NOTA[[#This Row],[C]]="",0,NOTA[[#This Row],[C]]))</f>
        <v/>
      </c>
      <c r="X1090" s="52" t="str">
        <f>IF(NOTA[[#This Row],[JUMLAH]]="","",NOTA[[#This Row],[JUMLAH]]*NOTA[[#This Row],[DISC 1]])</f>
        <v/>
      </c>
      <c r="Y1090" s="52" t="str">
        <f>IF(NOTA[[#This Row],[JUMLAH]]="","",(NOTA[[#This Row],[JUMLAH]]-NOTA[[#This Row],[DISC 1-]])*NOTA[[#This Row],[DISC 2]])</f>
        <v/>
      </c>
      <c r="Z1090" s="52" t="str">
        <f>IF(NOTA[[#This Row],[JUMLAH]]="","",NOTA[[#This Row],[DISC 1-]]+NOTA[[#This Row],[DISC 2-]])</f>
        <v/>
      </c>
      <c r="AA1090" s="52" t="str">
        <f>IF(NOTA[[#This Row],[JUMLAH]]="","",NOTA[[#This Row],[JUMLAH]]-NOTA[[#This Row],[DISC]])</f>
        <v/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0" s="203" t="str">
        <f>IF(OR(NOTA[[#This Row],[QTY]]="",NOTA[[#This Row],[HARGA SATUAN]]="",),"",NOTA[[#This Row],[QTY]]*NOTA[[#This Row],[HARGA SATUAN]])</f>
        <v/>
      </c>
      <c r="AG1090" s="53" t="str">
        <f ca="1">IF(NOTA[ID_H]="","",INDEX(NOTA[TANGGAL],MATCH(,INDIRECT(ADDRESS(ROW(NOTA[TANGGAL]),COLUMN(NOTA[TANGGAL]))&amp;":"&amp;ADDRESS(ROW(),COLUMN(NOTA[TANGGAL]))),-1)))</f>
        <v/>
      </c>
      <c r="AH1090" s="64" t="str">
        <f ca="1">IF(NOTA[[#This Row],[NAMA BARANG]]="","",INDEX(NOTA[SUPPLIER],MATCH(,INDIRECT(ADDRESS(ROW(NOTA[ID]),COLUMN(NOTA[ID]))&amp;":"&amp;ADDRESS(ROW(),COLUMN(NOTA[ID]))),-1)))</f>
        <v/>
      </c>
      <c r="AI1090" s="64" t="str">
        <f ca="1">IF(NOTA[[#This Row],[ID_H]]="","",IF(NOTA[[#This Row],[FAKTUR]]="",INDIRECT(ADDRESS(ROW()-1,COLUMN())),NOTA[[#This Row],[FAKTUR]]))</f>
        <v/>
      </c>
      <c r="AJ1090" s="66" t="str">
        <f ca="1">IF(NOTA[[#This Row],[ID]]="","",COUNTIF(NOTA[ID_H],NOTA[[#This Row],[ID_H]]))</f>
        <v/>
      </c>
      <c r="AK1090" s="66" t="str">
        <f ca="1">IF(NOTA[[#This Row],[TGL.NOTA]]="",IF(NOTA[[#This Row],[SUPPLIER_H]]="","",AK1089),MONTH(NOTA[[#This Row],[TGL.NOTA]]))</f>
        <v/>
      </c>
      <c r="AL1090" s="66" t="str">
        <f>LOWER(SUBSTITUTE(SUBSTITUTE(SUBSTITUTE(SUBSTITUTE(SUBSTITUTE(SUBSTITUTE(SUBSTITUTE(SUBSTITUTE(SUBSTITUTE(NOTA[NAMA BARANG]," ",),".",""),"-",""),"(",""),")",""),",",""),"/",""),"""",""),"+",""))</f>
        <v/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 t="str">
        <f>IF(NOTA[[#This Row],[CONCAT1]]="","",MATCH(NOTA[[#This Row],[CONCAT1]],[3]!db[NB NOTA_C],0)+1)</f>
        <v/>
      </c>
    </row>
    <row r="1091" spans="1:43" ht="20.100000000000001" customHeight="1" x14ac:dyDescent="0.25">
      <c r="A1091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1" s="66" t="e">
        <f ca="1">IF(NOTA[[#This Row],[ID_P]]="","",MATCH(NOTA[[#This Row],[ID_P]],[1]!B_MSK[N_ID],0))</f>
        <v>#REF!</v>
      </c>
      <c r="D1091" s="66">
        <f ca="1">IF(NOTA[[#This Row],[NAMA BARANG]]="","",INDEX(NOTA[ID],MATCH(,INDIRECT(ADDRESS(ROW(NOTA[ID]),COLUMN(NOTA[ID]))&amp;":"&amp;ADDRESS(ROW(),COLUMN(NOTA[ID]))),-1)))</f>
        <v>181</v>
      </c>
      <c r="E1091" s="113">
        <v>45076</v>
      </c>
      <c r="F1091" s="27" t="s">
        <v>434</v>
      </c>
      <c r="G1091" s="27" t="s">
        <v>112</v>
      </c>
      <c r="H1091" s="54" t="s">
        <v>1018</v>
      </c>
      <c r="J1091" s="53">
        <v>45076</v>
      </c>
      <c r="L1091" s="27" t="s">
        <v>1019</v>
      </c>
      <c r="N1091" s="66">
        <v>120</v>
      </c>
      <c r="O1091" s="27" t="s">
        <v>156</v>
      </c>
      <c r="P1091" s="64">
        <v>13000</v>
      </c>
      <c r="Q1091" s="79"/>
      <c r="R1091" s="42"/>
      <c r="S1091" s="80"/>
      <c r="U1091" s="52"/>
      <c r="V1091" s="77"/>
      <c r="W1091" s="52">
        <f>IF(NOTA[[#This Row],[HARGA/ CTN]]="",NOTA[[#This Row],[JUMLAH_H]],NOTA[[#This Row],[HARGA/ CTN]]*IF(NOTA[[#This Row],[C]]="",0,NOTA[[#This Row],[C]]))</f>
        <v>1560000</v>
      </c>
      <c r="X1091" s="52">
        <f>IF(NOTA[[#This Row],[JUMLAH]]="","",NOTA[[#This Row],[JUMLAH]]*NOTA[[#This Row],[DISC 1]])</f>
        <v>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0</v>
      </c>
      <c r="AA1091" s="52">
        <f>IF(NOTA[[#This Row],[JUMLAH]]="","",NOTA[[#This Row],[JUMLAH]]-NOTA[[#This Row],[DISC]])</f>
        <v>1560000</v>
      </c>
      <c r="AB1091" s="52"/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1" s="203">
        <f>IF(OR(NOTA[[#This Row],[QTY]]="",NOTA[[#This Row],[HARGA SATUAN]]="",),"",NOTA[[#This Row],[QTY]]*NOTA[[#This Row],[HARGA SATUAN]])</f>
        <v>1560000</v>
      </c>
      <c r="AG1091" s="53">
        <f ca="1">IF(NOTA[ID_H]="","",INDEX(NOTA[TANGGAL],MATCH(,INDIRECT(ADDRESS(ROW(NOTA[TANGGAL]),COLUMN(NOTA[TANGGAL]))&amp;":"&amp;ADDRESS(ROW(),COLUMN(NOTA[TANGGAL]))),-1)))</f>
        <v>45076</v>
      </c>
      <c r="AH1091" s="64" t="str">
        <f ca="1">IF(NOTA[[#This Row],[NAMA BARANG]]="","",INDEX(NOTA[SUPPLIER],MATCH(,INDIRECT(ADDRESS(ROW(NOTA[ID]),COLUMN(NOTA[ID]))&amp;":"&amp;ADDRESS(ROW(),COLUMN(NOTA[ID]))),-1)))</f>
        <v>GLORY</v>
      </c>
      <c r="AI1091" s="64" t="str">
        <f ca="1">IF(NOTA[[#This Row],[ID_H]]="","",IF(NOTA[[#This Row],[FAKTUR]]="",INDIRECT(ADDRESS(ROW()-1,COLUMN())),NOTA[[#This Row],[FAKTUR]]))</f>
        <v>UNTANA</v>
      </c>
      <c r="AJ1091" s="66">
        <f ca="1">IF(NOTA[[#This Row],[ID]]="","",COUNTIF(NOTA[ID_H],NOTA[[#This Row],[ID_H]]))</f>
        <v>2</v>
      </c>
      <c r="AK1091" s="66">
        <f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1" s="66" t="e">
        <f>IF(NOTA[[#This Row],[CONCAT4]]="","",_xlfn.IFNA(MATCH(NOTA[[#This Row],[CONCAT4]],[2]!RAW[CONCAT_H],0),FALSE))</f>
        <v>#REF!</v>
      </c>
      <c r="AQ1091" s="66">
        <f>IF(NOTA[[#This Row],[CONCAT1]]="","",MATCH(NOTA[[#This Row],[CONCAT1]],[3]!db[NB NOTA_C],0)+1)</f>
        <v>56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>
        <f ca="1">IF(NOTA[[#This Row],[NAMA BARANG]]="","",INDEX(NOTA[ID],MATCH(,INDIRECT(ADDRESS(ROW(NOTA[ID]),COLUMN(NOTA[ID]))&amp;":"&amp;ADDRESS(ROW(),COLUMN(NOTA[ID]))),-1)))</f>
        <v>181</v>
      </c>
      <c r="E1092" s="113"/>
      <c r="H1092" s="54"/>
      <c r="L1092" s="27" t="s">
        <v>437</v>
      </c>
      <c r="N1092" s="66">
        <v>100</v>
      </c>
      <c r="O1092" s="27" t="s">
        <v>156</v>
      </c>
      <c r="P1092" s="64">
        <v>12800</v>
      </c>
      <c r="Q1092" s="79"/>
      <c r="R1092" s="42"/>
      <c r="S1092" s="80"/>
      <c r="U1092" s="52">
        <v>142000</v>
      </c>
      <c r="V1092" s="77" t="s">
        <v>1020</v>
      </c>
      <c r="W1092" s="52">
        <f>IF(NOTA[[#This Row],[HARGA/ CTN]]="",NOTA[[#This Row],[JUMLAH_H]],NOTA[[#This Row],[HARGA/ CTN]]*IF(NOTA[[#This Row],[C]]="",0,NOTA[[#This Row],[C]]))</f>
        <v>1280000</v>
      </c>
      <c r="X1092" s="52">
        <f>IF(NOTA[[#This Row],[JUMLAH]]="","",NOTA[[#This Row],[JUMLAH]]*NOTA[[#This Row],[DISC 1]])</f>
        <v>0</v>
      </c>
      <c r="Y1092" s="52">
        <f>IF(NOTA[[#This Row],[JUMLAH]]="","",(NOTA[[#This Row],[JUMLAH]]-NOTA[[#This Row],[DISC 1-]])*NOTA[[#This Row],[DISC 2]])</f>
        <v>0</v>
      </c>
      <c r="Z1092" s="52">
        <f>IF(NOTA[[#This Row],[JUMLAH]]="","",NOTA[[#This Row],[DISC 1-]]+NOTA[[#This Row],[DISC 2-]])</f>
        <v>0</v>
      </c>
      <c r="AA1092" s="52">
        <f>IF(NOTA[[#This Row],[JUMLAH]]="","",NOTA[[#This Row],[JUMLAH]]-NOTA[[#This Row],[DISC]])</f>
        <v>1280000</v>
      </c>
      <c r="AB1092" s="52"/>
      <c r="AC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2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2" s="203">
        <f>IF(OR(NOTA[[#This Row],[QTY]]="",NOTA[[#This Row],[HARGA SATUAN]]="",),"",NOTA[[#This Row],[QTY]]*NOTA[[#This Row],[HARGA SATUAN]])</f>
        <v>1280000</v>
      </c>
      <c r="AG1092" s="53">
        <f ca="1">IF(NOTA[ID_H]="","",INDEX(NOTA[TANGGAL],MATCH(,INDIRECT(ADDRESS(ROW(NOTA[TANGGAL]),COLUMN(NOTA[TANGGAL]))&amp;":"&amp;ADDRESS(ROW(),COLUMN(NOTA[TANGGAL]))),-1)))</f>
        <v>45076</v>
      </c>
      <c r="AH1092" s="64" t="str">
        <f ca="1">IF(NOTA[[#This Row],[NAMA BARANG]]="","",INDEX(NOTA[SUPPLIER],MATCH(,INDIRECT(ADDRESS(ROW(NOTA[ID]),COLUMN(NOTA[ID]))&amp;":"&amp;ADDRESS(ROW(),COLUMN(NOTA[ID]))),-1)))</f>
        <v>GLORY</v>
      </c>
      <c r="AI1092" s="64" t="str">
        <f ca="1">IF(NOTA[[#This Row],[ID_H]]="","",IF(NOTA[[#This Row],[FAKTUR]]="",INDIRECT(ADDRESS(ROW()-1,COLUMN())),NOTA[[#This Row],[FAKTUR]]))</f>
        <v>UNTANA</v>
      </c>
      <c r="AJ1092" s="66" t="str">
        <f ca="1">IF(NOTA[[#This Row],[ID]]="","",COUNTIF(NOTA[ID_H],NOTA[[#This Row],[ID_H]]))</f>
        <v/>
      </c>
      <c r="AK1092" s="66">
        <f ca="1">IF(NOTA[[#This Row],[TGL.NOTA]]="",IF(NOTA[[#This Row],[SUPPLIER_H]]="","",AK1091),MONTH(NOTA[[#This Row],[TGL.NOTA]]))</f>
        <v>5</v>
      </c>
      <c r="AL1092" s="66" t="str">
        <f>LOWER(SUBSTITUTE(SUBSTITUTE(SUBSTITUTE(SUBSTITUTE(SUBSTITUTE(SUBSTITUTE(SUBSTITUTE(SUBSTITUTE(SUBSTITUTE(NOTA[NAMA BARANG]," ",),".",""),"-",""),"(",""),")",""),",",""),"/",""),"""",""),"+",""))</f>
        <v>agbatik</v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>
        <f>IF(NOTA[[#This Row],[CONCAT1]]="","",MATCH(NOTA[[#This Row],[CONCAT1]],[3]!db[NB NOTA_C],0)+1)</f>
        <v>54</v>
      </c>
    </row>
    <row r="1093" spans="1:43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 t="str">
        <f ca="1">IF(NOTA[[#This Row],[NAMA BARANG]]="","",INDEX(NOTA[ID],MATCH(,INDIRECT(ADDRESS(ROW(NOTA[ID]),COLUMN(NOTA[ID]))&amp;":"&amp;ADDRESS(ROW(),COLUMN(NOTA[ID]))),-1)))</f>
        <v/>
      </c>
      <c r="E1093" s="113"/>
      <c r="H1093" s="54"/>
      <c r="N1093" s="66"/>
      <c r="Q1093" s="79"/>
      <c r="R1093" s="42"/>
      <c r="S1093" s="80"/>
      <c r="U1093" s="52"/>
      <c r="V1093" s="77"/>
      <c r="W1093" s="52" t="str">
        <f>IF(NOTA[[#This Row],[HARGA/ CTN]]="",NOTA[[#This Row],[JUMLAH_H]],NOTA[[#This Row],[HARGA/ CTN]]*IF(NOTA[[#This Row],[C]]="",0,NOTA[[#This Row],[C]]))</f>
        <v/>
      </c>
      <c r="X1093" s="52" t="str">
        <f>IF(NOTA[[#This Row],[JUMLAH]]="","",NOTA[[#This Row],[JUMLAH]]*NOTA[[#This Row],[DISC 1]])</f>
        <v/>
      </c>
      <c r="Y1093" s="52" t="str">
        <f>IF(NOTA[[#This Row],[JUMLAH]]="","",(NOTA[[#This Row],[JUMLAH]]-NOTA[[#This Row],[DISC 1-]])*NOTA[[#This Row],[DISC 2]])</f>
        <v/>
      </c>
      <c r="Z1093" s="52" t="str">
        <f>IF(NOTA[[#This Row],[JUMLAH]]="","",NOTA[[#This Row],[DISC 1-]]+NOTA[[#This Row],[DISC 2-]])</f>
        <v/>
      </c>
      <c r="AA1093" s="52" t="str">
        <f>IF(NOTA[[#This Row],[JUMLAH]]="","",NOTA[[#This Row],[JUMLAH]]-NOTA[[#This Row],[DISC]])</f>
        <v/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3" s="203" t="str">
        <f>IF(OR(NOTA[[#This Row],[QTY]]="",NOTA[[#This Row],[HARGA SATUAN]]="",),"",NOTA[[#This Row],[QTY]]*NOTA[[#This Row],[HARGA SATUAN]])</f>
        <v/>
      </c>
      <c r="AG1093" s="53" t="str">
        <f ca="1">IF(NOTA[ID_H]="","",INDEX(NOTA[TANGGAL],MATCH(,INDIRECT(ADDRESS(ROW(NOTA[TANGGAL]),COLUMN(NOTA[TANGGAL]))&amp;":"&amp;ADDRESS(ROW(),COLUMN(NOTA[TANGGAL]))),-1)))</f>
        <v/>
      </c>
      <c r="AH1093" s="64" t="str">
        <f ca="1">IF(NOTA[[#This Row],[NAMA BARANG]]="","",INDEX(NOTA[SUPPLIER],MATCH(,INDIRECT(ADDRESS(ROW(NOTA[ID]),COLUMN(NOTA[ID]))&amp;":"&amp;ADDRESS(ROW(),COLUMN(NOTA[ID]))),-1)))</f>
        <v/>
      </c>
      <c r="AI1093" s="64" t="str">
        <f ca="1">IF(NOTA[[#This Row],[ID_H]]="","",IF(NOTA[[#This Row],[FAKTUR]]="",INDIRECT(ADDRESS(ROW()-1,COLUMN())),NOTA[[#This Row],[FAKTUR]]))</f>
        <v/>
      </c>
      <c r="AJ1093" s="66" t="str">
        <f ca="1">IF(NOTA[[#This Row],[ID]]="","",COUNTIF(NOTA[ID_H],NOTA[[#This Row],[ID_H]]))</f>
        <v/>
      </c>
      <c r="AK1093" s="66" t="str">
        <f ca="1">IF(NOTA[[#This Row],[TGL.NOTA]]="",IF(NOTA[[#This Row],[SUPPLIER_H]]="","",AK1092),MONTH(NOTA[[#This Row],[TGL.NOTA]]))</f>
        <v/>
      </c>
      <c r="AL1093" s="66" t="str">
        <f>LOWER(SUBSTITUTE(SUBSTITUTE(SUBSTITUTE(SUBSTITUTE(SUBSTITUTE(SUBSTITUTE(SUBSTITUTE(SUBSTITUTE(SUBSTITUTE(NOTA[NAMA BARANG]," ",),".",""),"-",""),"(",""),")",""),",",""),"/",""),"""",""),"+",""))</f>
        <v/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66" t="str">
        <f>IF(NOTA[[#This Row],[CONCAT4]]="","",_xlfn.IFNA(MATCH(NOTA[[#This Row],[CONCAT4]],[2]!RAW[CONCAT_H],0),FALSE))</f>
        <v/>
      </c>
      <c r="AQ1093" s="66" t="str">
        <f>IF(NOTA[[#This Row],[CONCAT1]]="","",MATCH(NOTA[[#This Row],[CONCAT1]],[3]!db[NB NOTA_C],0)+1)</f>
        <v/>
      </c>
    </row>
    <row r="1094" spans="1:43" ht="20.100000000000001" customHeight="1" x14ac:dyDescent="0.25">
      <c r="A1094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4" s="66" t="e">
        <f ca="1">IF(NOTA[[#This Row],[ID_P]]="","",MATCH(NOTA[[#This Row],[ID_P]],[1]!B_MSK[N_ID],0))</f>
        <v>#REF!</v>
      </c>
      <c r="D1094" s="66">
        <f ca="1">IF(NOTA[[#This Row],[NAMA BARANG]]="","",INDEX(NOTA[ID],MATCH(,INDIRECT(ADDRESS(ROW(NOTA[ID]),COLUMN(NOTA[ID]))&amp;":"&amp;ADDRESS(ROW(),COLUMN(NOTA[ID]))),-1)))</f>
        <v>182</v>
      </c>
      <c r="E1094" s="113">
        <v>45077</v>
      </c>
      <c r="F1094" s="27" t="s">
        <v>23</v>
      </c>
      <c r="G1094" s="27" t="s">
        <v>24</v>
      </c>
      <c r="H1094" s="54" t="s">
        <v>1153</v>
      </c>
      <c r="J1094" s="53">
        <v>45075</v>
      </c>
      <c r="L1094" s="27" t="s">
        <v>1154</v>
      </c>
      <c r="M1094" s="114">
        <v>2</v>
      </c>
      <c r="N1094" s="66"/>
      <c r="Q1094" s="79">
        <v>2052000</v>
      </c>
      <c r="R1094" s="42"/>
      <c r="S1094" s="80">
        <v>0.17</v>
      </c>
      <c r="U1094" s="52"/>
      <c r="V1094" s="77"/>
      <c r="W1094" s="52">
        <f>IF(NOTA[[#This Row],[HARGA/ CTN]]="",NOTA[[#This Row],[JUMLAH_H]],NOTA[[#This Row],[HARGA/ CTN]]*IF(NOTA[[#This Row],[C]]="",0,NOTA[[#This Row],[C]]))</f>
        <v>4104000</v>
      </c>
      <c r="X1094" s="52">
        <f>IF(NOTA[[#This Row],[JUMLAH]]="","",NOTA[[#This Row],[JUMLAH]]*NOTA[[#This Row],[DISC 1]])</f>
        <v>697680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697680</v>
      </c>
      <c r="AA1094" s="52">
        <f>IF(NOTA[[#This Row],[JUMLAH]]="","",NOTA[[#This Row],[JUMLAH]]-NOTA[[#This Row],[DISC]])</f>
        <v>3406320</v>
      </c>
      <c r="AB1094" s="52"/>
      <c r="AC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4" s="203" t="str">
        <f>IF(OR(NOTA[[#This Row],[QTY]]="",NOTA[[#This Row],[HARGA SATUAN]]="",),"",NOTA[[#This Row],[QTY]]*NOTA[[#This Row],[HARGA SATUAN]])</f>
        <v/>
      </c>
      <c r="AG1094" s="53">
        <f ca="1">IF(NOTA[ID_H]="","",INDEX(NOTA[TANGGAL],MATCH(,INDIRECT(ADDRESS(ROW(NOTA[TANGGAL]),COLUMN(NOTA[TANGGAL]))&amp;":"&amp;ADDRESS(ROW(),COLUMN(NOTA[TANGGAL]))),-1)))</f>
        <v>45077</v>
      </c>
      <c r="AH1094" s="64" t="str">
        <f ca="1">IF(NOTA[[#This Row],[NAMA BARANG]]="","",INDEX(NOTA[SUPPLIER],MATCH(,INDIRECT(ADDRESS(ROW(NOTA[ID]),COLUMN(NOTA[ID]))&amp;":"&amp;ADDRESS(ROW(),COLUMN(NOTA[ID]))),-1)))</f>
        <v>KENKO SINAR INDONESIA</v>
      </c>
      <c r="AI1094" s="64" t="str">
        <f ca="1">IF(NOTA[[#This Row],[ID_H]]="","",IF(NOTA[[#This Row],[FAKTUR]]="",INDIRECT(ADDRESS(ROW()-1,COLUMN())),NOTA[[#This Row],[FAKTUR]]))</f>
        <v>ARTO MORO</v>
      </c>
      <c r="AJ1094" s="66">
        <f ca="1">IF(NOTA[[#This Row],[ID]]="","",COUNTIF(NOTA[ID_H],NOTA[[#This Row],[ID_H]]))</f>
        <v>3</v>
      </c>
      <c r="AK1094" s="66">
        <f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4" s="66" t="e">
        <f>IF(NOTA[[#This Row],[CONCAT4]]="","",_xlfn.IFNA(MATCH(NOTA[[#This Row],[CONCAT4]],[2]!RAW[CONCAT_H],0),FALSE))</f>
        <v>#REF!</v>
      </c>
      <c r="AQ1094" s="66">
        <f>IF(NOTA[[#This Row],[CONCAT1]]="","",MATCH(NOTA[[#This Row],[CONCAT1]],[3]!db[NB NOTA_C],0)+1)</f>
        <v>1563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>
        <f ca="1">IF(NOTA[[#This Row],[NAMA BARANG]]="","",INDEX(NOTA[ID],MATCH(,INDIRECT(ADDRESS(ROW(NOTA[ID]),COLUMN(NOTA[ID]))&amp;":"&amp;ADDRESS(ROW(),COLUMN(NOTA[ID]))),-1)))</f>
        <v>182</v>
      </c>
      <c r="E1095" s="113"/>
      <c r="H1095" s="54"/>
      <c r="L1095" s="27" t="s">
        <v>1164</v>
      </c>
      <c r="M1095" s="114">
        <v>1</v>
      </c>
      <c r="N1095" s="66"/>
      <c r="Q1095" s="79">
        <v>930000</v>
      </c>
      <c r="R1095" s="42" t="s">
        <v>1157</v>
      </c>
      <c r="S1095" s="80">
        <v>0.17</v>
      </c>
      <c r="U1095" s="52"/>
      <c r="V1095" s="77"/>
      <c r="W1095" s="52">
        <f>IF(NOTA[[#This Row],[HARGA/ CTN]]="",NOTA[[#This Row],[JUMLAH_H]],NOTA[[#This Row],[HARGA/ CTN]]*IF(NOTA[[#This Row],[C]]="",0,NOTA[[#This Row],[C]]))</f>
        <v>930000</v>
      </c>
      <c r="X1095" s="52">
        <f>IF(NOTA[[#This Row],[JUMLAH]]="","",NOTA[[#This Row],[JUMLAH]]*NOTA[[#This Row],[DISC 1]])</f>
        <v>158100</v>
      </c>
      <c r="Y1095" s="52">
        <f>IF(NOTA[[#This Row],[JUMLAH]]="","",(NOTA[[#This Row],[JUMLAH]]-NOTA[[#This Row],[DISC 1-]])*NOTA[[#This Row],[DISC 2]])</f>
        <v>0</v>
      </c>
      <c r="Z1095" s="52">
        <f>IF(NOTA[[#This Row],[JUMLAH]]="","",NOTA[[#This Row],[DISC 1-]]+NOTA[[#This Row],[DISC 2-]])</f>
        <v>158100</v>
      </c>
      <c r="AA1095" s="52">
        <f>IF(NOTA[[#This Row],[JUMLAH]]="","",NOTA[[#This Row],[JUMLAH]]-NOTA[[#This Row],[DISC]])</f>
        <v>771900</v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5" s="203" t="str">
        <f>IF(OR(NOTA[[#This Row],[QTY]]="",NOTA[[#This Row],[HARGA SATUAN]]="",),"",NOTA[[#This Row],[QTY]]*NOTA[[#This Row],[HARGA SATUAN]])</f>
        <v/>
      </c>
      <c r="AG1095" s="53">
        <f ca="1">IF(NOTA[ID_H]="","",INDEX(NOTA[TANGGAL],MATCH(,INDIRECT(ADDRESS(ROW(NOTA[TANGGAL]),COLUMN(NOTA[TANGGAL]))&amp;":"&amp;ADDRESS(ROW(),COLUMN(NOTA[TANGGAL]))),-1)))</f>
        <v>45077</v>
      </c>
      <c r="AH1095" s="64" t="str">
        <f ca="1">IF(NOTA[[#This Row],[NAMA BARANG]]="","",INDEX(NOTA[SUPPLIER],MATCH(,INDIRECT(ADDRESS(ROW(NOTA[ID]),COLUMN(NOTA[ID]))&amp;":"&amp;ADDRESS(ROW(),COLUMN(NOTA[ID]))),-1)))</f>
        <v>KENKO SINAR INDONESIA</v>
      </c>
      <c r="AI1095" s="64" t="str">
        <f ca="1">IF(NOTA[[#This Row],[ID_H]]="","",IF(NOTA[[#This Row],[FAKTUR]]="",INDIRECT(ADDRESS(ROW()-1,COLUMN())),NOTA[[#This Row],[FAKTUR]]))</f>
        <v>ARTO MORO</v>
      </c>
      <c r="AJ1095" s="66" t="str">
        <f ca="1">IF(NOTA[[#This Row],[ID]]="","",COUNTIF(NOTA[ID_H],NOTA[[#This Row],[ID_H]]))</f>
        <v/>
      </c>
      <c r="AK1095" s="66">
        <f ca="1">IF(NOTA[[#This Row],[TGL.NOTA]]="",IF(NOTA[[#This Row],[SUPPLIER_H]]="","",AK1094),MONTH(NOTA[[#This Row],[TGL.NOTA]]))</f>
        <v>5</v>
      </c>
      <c r="AL1095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>
        <f>IF(NOTA[[#This Row],[CONCAT1]]="","",MATCH(NOTA[[#This Row],[CONCAT1]],[3]!db[NB NOTA_C],0)+1)</f>
        <v>1673</v>
      </c>
    </row>
    <row r="1096" spans="1:43" ht="20.100000000000001" customHeight="1" x14ac:dyDescent="0.25">
      <c r="A10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66" t="str">
        <f>IF(NOTA[[#This Row],[ID_P]]="","",MATCH(NOTA[[#This Row],[ID_P]],[1]!B_MSK[N_ID],0))</f>
        <v/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/>
      <c r="H1096" s="54"/>
      <c r="L1096" s="27" t="s">
        <v>1155</v>
      </c>
      <c r="M1096" s="114">
        <v>3</v>
      </c>
      <c r="N1096" s="66"/>
      <c r="Q1096" s="79">
        <v>2059200</v>
      </c>
      <c r="R1096" s="42" t="s">
        <v>1156</v>
      </c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6177600</v>
      </c>
      <c r="X1096" s="52">
        <f>IF(NOTA[[#This Row],[JUMLAH]]="","",NOTA[[#This Row],[JUMLAH]]*NOTA[[#This Row],[DISC 1]])</f>
        <v>1050192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1050192</v>
      </c>
      <c r="AA1096" s="52">
        <f>IF(NOTA[[#This Row],[JUMLAH]]="","",NOTA[[#This Row],[JUMLAH]]-NOTA[[#This Row],[DISC]])</f>
        <v>5127408</v>
      </c>
      <c r="AB1096" s="52"/>
      <c r="AC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 t="str">
        <f ca="1">IF(NOTA[[#This Row],[ID]]="","",COUNTIF(NOTA[ID_H],NOTA[[#This Row],[ID_H]]))</f>
        <v/>
      </c>
      <c r="AK1096" s="66">
        <f ca="1"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6" s="66" t="str">
        <f>IF(NOTA[[#This Row],[CONCAT4]]="","",_xlfn.IFNA(MATCH(NOTA[[#This Row],[CONCAT4]],[2]!RAW[CONCAT_H],0),FALSE))</f>
        <v/>
      </c>
      <c r="AQ1096" s="66">
        <f>IF(NOTA[[#This Row],[CONCAT1]]="","",MATCH(NOTA[[#This Row],[CONCAT1]],[3]!db[NB NOTA_C],0)+1)</f>
        <v>1506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 t="str">
        <f ca="1">IF(NOTA[[#This Row],[NAMA BARANG]]="","",INDEX(NOTA[ID],MATCH(,INDIRECT(ADDRESS(ROW(NOTA[ID]),COLUMN(NOTA[ID]))&amp;":"&amp;ADDRESS(ROW(),COLUMN(NOTA[ID]))),-1)))</f>
        <v/>
      </c>
      <c r="E1097" s="113"/>
      <c r="H1097" s="54"/>
      <c r="N1097" s="66"/>
      <c r="Q1097" s="79"/>
      <c r="R1097" s="42"/>
      <c r="S1097" s="80"/>
      <c r="U1097" s="52"/>
      <c r="V1097" s="77"/>
      <c r="W1097" s="52" t="str">
        <f>IF(NOTA[[#This Row],[HARGA/ CTN]]="",NOTA[[#This Row],[JUMLAH_H]],NOTA[[#This Row],[HARGA/ CTN]]*IF(NOTA[[#This Row],[C]]="",0,NOTA[[#This Row],[C]]))</f>
        <v/>
      </c>
      <c r="X1097" s="52" t="str">
        <f>IF(NOTA[[#This Row],[JUMLAH]]="","",NOTA[[#This Row],[JUMLAH]]*NOTA[[#This Row],[DISC 1]])</f>
        <v/>
      </c>
      <c r="Y1097" s="52" t="str">
        <f>IF(NOTA[[#This Row],[JUMLAH]]="","",(NOTA[[#This Row],[JUMLAH]]-NOTA[[#This Row],[DISC 1-]])*NOTA[[#This Row],[DISC 2]])</f>
        <v/>
      </c>
      <c r="Z1097" s="52" t="str">
        <f>IF(NOTA[[#This Row],[JUMLAH]]="","",NOTA[[#This Row],[DISC 1-]]+NOTA[[#This Row],[DISC 2-]])</f>
        <v/>
      </c>
      <c r="AA1097" s="52" t="str">
        <f>IF(NOTA[[#This Row],[JUMLAH]]="","",NOTA[[#This Row],[JUMLAH]]-NOTA[[#This Row],[DISC]])</f>
        <v/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7" s="203" t="str">
        <f>IF(OR(NOTA[[#This Row],[QTY]]="",NOTA[[#This Row],[HARGA SATUAN]]="",),"",NOTA[[#This Row],[QTY]]*NOTA[[#This Row],[HARGA SATUAN]])</f>
        <v/>
      </c>
      <c r="AG1097" s="53" t="str">
        <f ca="1">IF(NOTA[ID_H]="","",INDEX(NOTA[TANGGAL],MATCH(,INDIRECT(ADDRESS(ROW(NOTA[TANGGAL]),COLUMN(NOTA[TANGGAL]))&amp;":"&amp;ADDRESS(ROW(),COLUMN(NOTA[TANGGAL]))),-1)))</f>
        <v/>
      </c>
      <c r="AH1097" s="64" t="str">
        <f ca="1">IF(NOTA[[#This Row],[NAMA BARANG]]="","",INDEX(NOTA[SUPPLIER],MATCH(,INDIRECT(ADDRESS(ROW(NOTA[ID]),COLUMN(NOTA[ID]))&amp;":"&amp;ADDRESS(ROW(),COLUMN(NOTA[ID]))),-1)))</f>
        <v/>
      </c>
      <c r="AI1097" s="64" t="str">
        <f ca="1">IF(NOTA[[#This Row],[ID_H]]="","",IF(NOTA[[#This Row],[FAKTUR]]="",INDIRECT(ADDRESS(ROW()-1,COLUMN())),NOTA[[#This Row],[FAKTUR]]))</f>
        <v/>
      </c>
      <c r="AJ1097" s="66" t="str">
        <f ca="1">IF(NOTA[[#This Row],[ID]]="","",COUNTIF(NOTA[ID_H],NOTA[[#This Row],[ID_H]]))</f>
        <v/>
      </c>
      <c r="AK1097" s="66" t="str">
        <f ca="1">IF(NOTA[[#This Row],[TGL.NOTA]]="",IF(NOTA[[#This Row],[SUPPLIER_H]]="","",AK1096),MONTH(NOTA[[#This Row],[TGL.NOTA]]))</f>
        <v/>
      </c>
      <c r="AL1097" s="66" t="str">
        <f>LOWER(SUBSTITUTE(SUBSTITUTE(SUBSTITUTE(SUBSTITUTE(SUBSTITUTE(SUBSTITUTE(SUBSTITUTE(SUBSTITUTE(SUBSTITUTE(NOTA[NAMA BARANG]," ",),".",""),"-",""),"(",""),")",""),",",""),"/",""),"""",""),"+",""))</f>
        <v/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 t="str">
        <f>IF(NOTA[[#This Row],[CONCAT1]]="","",MATCH(NOTA[[#This Row],[CONCAT1]],[3]!db[NB NOTA_C],0)+1)</f>
        <v/>
      </c>
    </row>
    <row r="1098" spans="1:43" ht="20.100000000000001" customHeight="1" x14ac:dyDescent="0.25">
      <c r="A1098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0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098" s="66" t="e">
        <f ca="1">IF(NOTA[[#This Row],[ID_P]]="","",MATCH(NOTA[[#This Row],[ID_P]],[1]!B_MSK[N_ID],0))</f>
        <v>#REF!</v>
      </c>
      <c r="D1098" s="66">
        <f ca="1">IF(NOTA[[#This Row],[NAMA BARANG]]="","",INDEX(NOTA[ID],MATCH(,INDIRECT(ADDRESS(ROW(NOTA[ID]),COLUMN(NOTA[ID]))&amp;":"&amp;ADDRESS(ROW(),COLUMN(NOTA[ID]))),-1)))</f>
        <v>183</v>
      </c>
      <c r="E1098" s="113"/>
      <c r="F1098" s="27" t="s">
        <v>434</v>
      </c>
      <c r="G1098" s="27" t="s">
        <v>112</v>
      </c>
      <c r="H1098" s="54" t="s">
        <v>1158</v>
      </c>
      <c r="J1098" s="53">
        <v>45077</v>
      </c>
      <c r="L1098" s="27" t="s">
        <v>1019</v>
      </c>
      <c r="N1098" s="66">
        <v>120</v>
      </c>
      <c r="O1098" s="27" t="s">
        <v>156</v>
      </c>
      <c r="P1098" s="64">
        <v>13000</v>
      </c>
      <c r="Q1098" s="79"/>
      <c r="R1098" s="42"/>
      <c r="S1098" s="80"/>
      <c r="U1098" s="52"/>
      <c r="V1098" s="77"/>
      <c r="W1098" s="52">
        <f>IF(NOTA[[#This Row],[HARGA/ CTN]]="",NOTA[[#This Row],[JUMLAH_H]],NOTA[[#This Row],[HARGA/ CTN]]*IF(NOTA[[#This Row],[C]]="",0,NOTA[[#This Row],[C]]))</f>
        <v>1560000</v>
      </c>
      <c r="X1098" s="52">
        <f>IF(NOTA[[#This Row],[JUMLAH]]="","",NOTA[[#This Row],[JUMLAH]]*NOTA[[#This Row],[DISC 1]])</f>
        <v>0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0</v>
      </c>
      <c r="AA1098" s="52">
        <f>IF(NOTA[[#This Row],[JUMLAH]]="","",NOTA[[#This Row],[JUMLAH]]-NOTA[[#This Row],[DISC]])</f>
        <v>1560000</v>
      </c>
      <c r="AB1098" s="52"/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8" s="203">
        <f>IF(OR(NOTA[[#This Row],[QTY]]="",NOTA[[#This Row],[HARGA SATUAN]]="",),"",NOTA[[#This Row],[QTY]]*NOTA[[#This Row],[HARGA SATUAN]])</f>
        <v>1560000</v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GLORY</v>
      </c>
      <c r="AI1098" s="64" t="str">
        <f ca="1">IF(NOTA[[#This Row],[ID_H]]="","",IF(NOTA[[#This Row],[FAKTUR]]="",INDIRECT(ADDRESS(ROW()-1,COLUMN())),NOTA[[#This Row],[FAKTUR]]))</f>
        <v>UNTANA</v>
      </c>
      <c r="AJ1098" s="66">
        <f ca="1">IF(NOTA[[#This Row],[ID]]="","",COUNTIF(NOTA[ID_H],NOTA[[#This Row],[ID_H]]))</f>
        <v>2</v>
      </c>
      <c r="AK1098" s="66">
        <f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098" s="66" t="e">
        <f>IF(NOTA[[#This Row],[CONCAT4]]="","",_xlfn.IFNA(MATCH(NOTA[[#This Row],[CONCAT4]],[2]!RAW[CONCAT_H],0),FALSE))</f>
        <v>#REF!</v>
      </c>
      <c r="AQ1098" s="66">
        <f>IF(NOTA[[#This Row],[CONCAT1]]="","",MATCH(NOTA[[#This Row],[CONCAT1]],[3]!db[NB NOTA_C],0)+1)</f>
        <v>56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>
        <f ca="1">IF(NOTA[[#This Row],[NAMA BARANG]]="","",INDEX(NOTA[ID],MATCH(,INDIRECT(ADDRESS(ROW(NOTA[ID]),COLUMN(NOTA[ID]))&amp;":"&amp;ADDRESS(ROW(),COLUMN(NOTA[ID]))),-1)))</f>
        <v>183</v>
      </c>
      <c r="E1099" s="113"/>
      <c r="H1099" s="54"/>
      <c r="L1099" s="27" t="s">
        <v>437</v>
      </c>
      <c r="N1099" s="66">
        <v>100</v>
      </c>
      <c r="O1099" s="27" t="s">
        <v>156</v>
      </c>
      <c r="P1099" s="64">
        <v>12800</v>
      </c>
      <c r="Q1099" s="79"/>
      <c r="R1099" s="42"/>
      <c r="S1099" s="80"/>
      <c r="U1099" s="52"/>
      <c r="V1099" s="77" t="s">
        <v>1159</v>
      </c>
      <c r="W1099" s="52">
        <f>IF(NOTA[[#This Row],[HARGA/ CTN]]="",NOTA[[#This Row],[JUMLAH_H]],NOTA[[#This Row],[HARGA/ CTN]]*IF(NOTA[[#This Row],[C]]="",0,NOTA[[#This Row],[C]]))</f>
        <v>1280000</v>
      </c>
      <c r="X1099" s="52">
        <f>IF(NOTA[[#This Row],[JUMLAH]]="","",NOTA[[#This Row],[JUMLAH]]*NOTA[[#This Row],[DISC 1]])</f>
        <v>0</v>
      </c>
      <c r="Y1099" s="52">
        <f>IF(NOTA[[#This Row],[JUMLAH]]="","",(NOTA[[#This Row],[JUMLAH]]-NOTA[[#This Row],[DISC 1-]])*NOTA[[#This Row],[DISC 2]])</f>
        <v>0</v>
      </c>
      <c r="Z1099" s="52">
        <f>IF(NOTA[[#This Row],[JUMLAH]]="","",NOTA[[#This Row],[DISC 1-]]+NOTA[[#This Row],[DISC 2-]])</f>
        <v>0</v>
      </c>
      <c r="AA1099" s="52">
        <f>IF(NOTA[[#This Row],[JUMLAH]]="","",NOTA[[#This Row],[JUMLAH]]-NOTA[[#This Row],[DISC]])</f>
        <v>1280000</v>
      </c>
      <c r="AB1099" s="52"/>
      <c r="AC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099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9" s="203">
        <f>IF(OR(NOTA[[#This Row],[QTY]]="",NOTA[[#This Row],[HARGA SATUAN]]="",),"",NOTA[[#This Row],[QTY]]*NOTA[[#This Row],[HARGA SATUAN]])</f>
        <v>1280000</v>
      </c>
      <c r="AG1099" s="53">
        <f ca="1">IF(NOTA[ID_H]="","",INDEX(NOTA[TANGGAL],MATCH(,INDIRECT(ADDRESS(ROW(NOTA[TANGGAL]),COLUMN(NOTA[TANGGAL]))&amp;":"&amp;ADDRESS(ROW(),COLUMN(NOTA[TANGGAL]))),-1)))</f>
        <v>45077</v>
      </c>
      <c r="AH1099" s="64" t="str">
        <f ca="1">IF(NOTA[[#This Row],[NAMA BARANG]]="","",INDEX(NOTA[SUPPLIER],MATCH(,INDIRECT(ADDRESS(ROW(NOTA[ID]),COLUMN(NOTA[ID]))&amp;":"&amp;ADDRESS(ROW(),COLUMN(NOTA[ID]))),-1)))</f>
        <v>GLORY</v>
      </c>
      <c r="AI1099" s="64" t="str">
        <f ca="1">IF(NOTA[[#This Row],[ID_H]]="","",IF(NOTA[[#This Row],[FAKTUR]]="",INDIRECT(ADDRESS(ROW()-1,COLUMN())),NOTA[[#This Row],[FAKTUR]]))</f>
        <v>UNTANA</v>
      </c>
      <c r="AJ1099" s="66" t="str">
        <f ca="1">IF(NOTA[[#This Row],[ID]]="","",COUNTIF(NOTA[ID_H],NOTA[[#This Row],[ID_H]]))</f>
        <v/>
      </c>
      <c r="AK1099" s="66">
        <f ca="1">IF(NOTA[[#This Row],[TGL.NOTA]]="",IF(NOTA[[#This Row],[SUPPLIER_H]]="","",AK1098),MONTH(NOTA[[#This Row],[TGL.NOTA]]))</f>
        <v>5</v>
      </c>
      <c r="AL1099" s="66" t="str">
        <f>LOWER(SUBSTITUTE(SUBSTITUTE(SUBSTITUTE(SUBSTITUTE(SUBSTITUTE(SUBSTITUTE(SUBSTITUTE(SUBSTITUTE(SUBSTITUTE(NOTA[NAMA BARANG]," ",),".",""),"-",""),"(",""),")",""),",",""),"/",""),"""",""),"+",""))</f>
        <v>agbatik</v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>
        <f>IF(NOTA[[#This Row],[CONCAT1]]="","",MATCH(NOTA[[#This Row],[CONCAT1]],[3]!db[NB NOTA_C],0)+1)</f>
        <v>54</v>
      </c>
    </row>
    <row r="1100" spans="1:43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 t="str">
        <f ca="1">IF(NOTA[[#This Row],[NAMA BARANG]]="","",INDEX(NOTA[ID],MATCH(,INDIRECT(ADDRESS(ROW(NOTA[ID]),COLUMN(NOTA[ID]))&amp;":"&amp;ADDRESS(ROW(),COLUMN(NOTA[ID]))),-1)))</f>
        <v/>
      </c>
      <c r="E1100" s="113"/>
      <c r="H1100" s="54"/>
      <c r="N1100" s="66"/>
      <c r="Q1100" s="79"/>
      <c r="R1100" s="42"/>
      <c r="S1100" s="80"/>
      <c r="U1100" s="52"/>
      <c r="V1100" s="77"/>
      <c r="W1100" s="52" t="str">
        <f>IF(NOTA[[#This Row],[HARGA/ CTN]]="",NOTA[[#This Row],[JUMLAH_H]],NOTA[[#This Row],[HARGA/ CTN]]*IF(NOTA[[#This Row],[C]]="",0,NOTA[[#This Row],[C]]))</f>
        <v/>
      </c>
      <c r="X1100" s="52" t="str">
        <f>IF(NOTA[[#This Row],[JUMLAH]]="","",NOTA[[#This Row],[JUMLAH]]*NOTA[[#This Row],[DISC 1]])</f>
        <v/>
      </c>
      <c r="Y1100" s="52" t="str">
        <f>IF(NOTA[[#This Row],[JUMLAH]]="","",(NOTA[[#This Row],[JUMLAH]]-NOTA[[#This Row],[DISC 1-]])*NOTA[[#This Row],[DISC 2]])</f>
        <v/>
      </c>
      <c r="Z1100" s="52" t="str">
        <f>IF(NOTA[[#This Row],[JUMLAH]]="","",NOTA[[#This Row],[DISC 1-]]+NOTA[[#This Row],[DISC 2-]])</f>
        <v/>
      </c>
      <c r="AA1100" s="52" t="str">
        <f>IF(NOTA[[#This Row],[JUMLAH]]="","",NOTA[[#This Row],[JUMLAH]]-NOTA[[#This Row],[DISC]])</f>
        <v/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0" s="203" t="str">
        <f>IF(OR(NOTA[[#This Row],[QTY]]="",NOTA[[#This Row],[HARGA SATUAN]]="",),"",NOTA[[#This Row],[QTY]]*NOTA[[#This Row],[HARGA SATUAN]])</f>
        <v/>
      </c>
      <c r="AG1100" s="53" t="str">
        <f ca="1">IF(NOTA[ID_H]="","",INDEX(NOTA[TANGGAL],MATCH(,INDIRECT(ADDRESS(ROW(NOTA[TANGGAL]),COLUMN(NOTA[TANGGAL]))&amp;":"&amp;ADDRESS(ROW(),COLUMN(NOTA[TANGGAL]))),-1)))</f>
        <v/>
      </c>
      <c r="AH1100" s="64" t="str">
        <f ca="1">IF(NOTA[[#This Row],[NAMA BARANG]]="","",INDEX(NOTA[SUPPLIER],MATCH(,INDIRECT(ADDRESS(ROW(NOTA[ID]),COLUMN(NOTA[ID]))&amp;":"&amp;ADDRESS(ROW(),COLUMN(NOTA[ID]))),-1)))</f>
        <v/>
      </c>
      <c r="AI1100" s="64" t="str">
        <f ca="1">IF(NOTA[[#This Row],[ID_H]]="","",IF(NOTA[[#This Row],[FAKTUR]]="",INDIRECT(ADDRESS(ROW()-1,COLUMN())),NOTA[[#This Row],[FAKTUR]]))</f>
        <v/>
      </c>
      <c r="AJ1100" s="66" t="str">
        <f ca="1">IF(NOTA[[#This Row],[ID]]="","",COUNTIF(NOTA[ID_H],NOTA[[#This Row],[ID_H]]))</f>
        <v/>
      </c>
      <c r="AK1100" s="66" t="str">
        <f ca="1">IF(NOTA[[#This Row],[TGL.NOTA]]="",IF(NOTA[[#This Row],[SUPPLIER_H]]="","",AK1099),MONTH(NOTA[[#This Row],[TGL.NOTA]]))</f>
        <v/>
      </c>
      <c r="AL1100" s="66" t="str">
        <f>LOWER(SUBSTITUTE(SUBSTITUTE(SUBSTITUTE(SUBSTITUTE(SUBSTITUTE(SUBSTITUTE(SUBSTITUTE(SUBSTITUTE(SUBSTITUTE(NOTA[NAMA BARANG]," ",),".",""),"-",""),"(",""),")",""),",",""),"/",""),"""",""),"+",""))</f>
        <v/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66" t="str">
        <f>IF(NOTA[[#This Row],[CONCAT4]]="","",_xlfn.IFNA(MATCH(NOTA[[#This Row],[CONCAT4]],[2]!RAW[CONCAT_H],0),FALSE))</f>
        <v/>
      </c>
      <c r="AQ1100" s="66" t="str">
        <f>IF(NOTA[[#This Row],[CONCAT1]]="","",MATCH(NOTA[[#This Row],[CONCAT1]],[3]!db[NB NOTA_C],0)+1)</f>
        <v/>
      </c>
    </row>
    <row r="1101" spans="1:43" ht="20.100000000000001" customHeight="1" x14ac:dyDescent="0.25">
      <c r="A1101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1" s="66" t="e">
        <f ca="1">IF(NOTA[[#This Row],[ID_P]]="","",MATCH(NOTA[[#This Row],[ID_P]],[1]!B_MSK[N_ID],0))</f>
        <v>#REF!</v>
      </c>
      <c r="D1101" s="66">
        <f ca="1">IF(NOTA[[#This Row],[NAMA BARANG]]="","",INDEX(NOTA[ID],MATCH(,INDIRECT(ADDRESS(ROW(NOTA[ID]),COLUMN(NOTA[ID]))&amp;":"&amp;ADDRESS(ROW(),COLUMN(NOTA[ID]))),-1)))</f>
        <v>184</v>
      </c>
      <c r="E1101" s="113"/>
      <c r="F1101" s="27" t="s">
        <v>489</v>
      </c>
      <c r="G1101" s="27" t="s">
        <v>112</v>
      </c>
      <c r="H1101" s="54" t="s">
        <v>1160</v>
      </c>
      <c r="J1101" s="53">
        <v>45075</v>
      </c>
      <c r="L1101" s="27" t="s">
        <v>1161</v>
      </c>
      <c r="M1101" s="114">
        <v>1</v>
      </c>
      <c r="N1101" s="66">
        <v>144</v>
      </c>
      <c r="O1101" s="27" t="s">
        <v>156</v>
      </c>
      <c r="P1101" s="64">
        <v>11000</v>
      </c>
      <c r="Q1101" s="79"/>
      <c r="R1101" s="42" t="s">
        <v>157</v>
      </c>
      <c r="S1101" s="80">
        <v>0.03</v>
      </c>
      <c r="U1101" s="52"/>
      <c r="V1101" s="77"/>
      <c r="W1101" s="52">
        <f>IF(NOTA[[#This Row],[HARGA/ CTN]]="",NOTA[[#This Row],[JUMLAH_H]],NOTA[[#This Row],[HARGA/ CTN]]*IF(NOTA[[#This Row],[C]]="",0,NOTA[[#This Row],[C]]))</f>
        <v>1584000</v>
      </c>
      <c r="X1101" s="52">
        <f>IF(NOTA[[#This Row],[JUMLAH]]="","",NOTA[[#This Row],[JUMLAH]]*NOTA[[#This Row],[DISC 1]])</f>
        <v>47520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47520</v>
      </c>
      <c r="AA1101" s="52">
        <f>IF(NOTA[[#This Row],[JUMLAH]]="","",NOTA[[#This Row],[JUMLAH]]-NOTA[[#This Row],[DISC]])</f>
        <v>1536480</v>
      </c>
      <c r="AB1101" s="52"/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1" s="203">
        <f>IF(OR(NOTA[[#This Row],[QTY]]="",NOTA[[#This Row],[HARGA SATUAN]]="",),"",NOTA[[#This Row],[QTY]]*NOTA[[#This Row],[HARGA SATUAN]])</f>
        <v>1584000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BINTANG SAUDARA</v>
      </c>
      <c r="AI1101" s="64" t="str">
        <f ca="1">IF(NOTA[[#This Row],[ID_H]]="","",IF(NOTA[[#This Row],[FAKTUR]]="",INDIRECT(ADDRESS(ROW()-1,COLUMN())),NOTA[[#This Row],[FAKTUR]]))</f>
        <v>UNTANA</v>
      </c>
      <c r="AJ1101" s="66">
        <f ca="1">IF(NOTA[[#This Row],[ID]]="","",COUNTIF(NOTA[ID_H],NOTA[[#This Row],[ID_H]]))</f>
        <v>3</v>
      </c>
      <c r="AK1101" s="66">
        <f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1" s="66" t="e">
        <f>IF(NOTA[[#This Row],[CONCAT4]]="","",_xlfn.IFNA(MATCH(NOTA[[#This Row],[CONCAT4]],[2]!RAW[CONCAT_H],0),FALSE))</f>
        <v>#REF!</v>
      </c>
      <c r="AQ1101" s="66">
        <f>IF(NOTA[[#This Row],[CONCAT1]]="","",MATCH(NOTA[[#This Row],[CONCAT1]],[3]!db[NB NOTA_C],0)+1)</f>
        <v>70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>
        <f ca="1">IF(NOTA[[#This Row],[NAMA BARANG]]="","",INDEX(NOTA[ID],MATCH(,INDIRECT(ADDRESS(ROW(NOTA[ID]),COLUMN(NOTA[ID]))&amp;":"&amp;ADDRESS(ROW(),COLUMN(NOTA[ID]))),-1)))</f>
        <v>184</v>
      </c>
      <c r="E1102" s="113"/>
      <c r="H1102" s="54"/>
      <c r="L1102" s="27" t="s">
        <v>1162</v>
      </c>
      <c r="M1102" s="114">
        <v>1</v>
      </c>
      <c r="N1102" s="66">
        <v>144</v>
      </c>
      <c r="O1102" s="27" t="s">
        <v>156</v>
      </c>
      <c r="P1102" s="64">
        <v>11000</v>
      </c>
      <c r="Q1102" s="79"/>
      <c r="R1102" s="42" t="s">
        <v>157</v>
      </c>
      <c r="S1102" s="80">
        <v>0.03</v>
      </c>
      <c r="U1102" s="52"/>
      <c r="V1102" s="77"/>
      <c r="W1102" s="52">
        <f>IF(NOTA[[#This Row],[HARGA/ CTN]]="",NOTA[[#This Row],[JUMLAH_H]],NOTA[[#This Row],[HARGA/ CTN]]*IF(NOTA[[#This Row],[C]]="",0,NOTA[[#This Row],[C]]))</f>
        <v>1584000</v>
      </c>
      <c r="X1102" s="52">
        <f>IF(NOTA[[#This Row],[JUMLAH]]="","",NOTA[[#This Row],[JUMLAH]]*NOTA[[#This Row],[DISC 1]])</f>
        <v>47520</v>
      </c>
      <c r="Y1102" s="52">
        <f>IF(NOTA[[#This Row],[JUMLAH]]="","",(NOTA[[#This Row],[JUMLAH]]-NOTA[[#This Row],[DISC 1-]])*NOTA[[#This Row],[DISC 2]])</f>
        <v>0</v>
      </c>
      <c r="Z1102" s="52">
        <f>IF(NOTA[[#This Row],[JUMLAH]]="","",NOTA[[#This Row],[DISC 1-]]+NOTA[[#This Row],[DISC 2-]])</f>
        <v>47520</v>
      </c>
      <c r="AA1102" s="52">
        <f>IF(NOTA[[#This Row],[JUMLAH]]="","",NOTA[[#This Row],[JUMLAH]]-NOTA[[#This Row],[DISC]])</f>
        <v>1536480</v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2" s="203">
        <f>IF(OR(NOTA[[#This Row],[QTY]]="",NOTA[[#This Row],[HARGA SATUAN]]="",),"",NOTA[[#This Row],[QTY]]*NOTA[[#This Row],[HARGA SATUAN]])</f>
        <v>1584000</v>
      </c>
      <c r="AG1102" s="53">
        <f ca="1">IF(NOTA[ID_H]="","",INDEX(NOTA[TANGGAL],MATCH(,INDIRECT(ADDRESS(ROW(NOTA[TANGGAL]),COLUMN(NOTA[TANGGAL]))&amp;":"&amp;ADDRESS(ROW(),COLUMN(NOTA[TANGGAL]))),-1)))</f>
        <v>45077</v>
      </c>
      <c r="AH1102" s="64" t="str">
        <f ca="1">IF(NOTA[[#This Row],[NAMA BARANG]]="","",INDEX(NOTA[SUPPLIER],MATCH(,INDIRECT(ADDRESS(ROW(NOTA[ID]),COLUMN(NOTA[ID]))&amp;":"&amp;ADDRESS(ROW(),COLUMN(NOTA[ID]))),-1)))</f>
        <v>BINTANG SAUDARA</v>
      </c>
      <c r="AI1102" s="64" t="str">
        <f ca="1">IF(NOTA[[#This Row],[ID_H]]="","",IF(NOTA[[#This Row],[FAKTUR]]="",INDIRECT(ADDRESS(ROW()-1,COLUMN())),NOTA[[#This Row],[FAKTUR]]))</f>
        <v>UNTANA</v>
      </c>
      <c r="AJ1102" s="66" t="str">
        <f ca="1">IF(NOTA[[#This Row],[ID]]="","",COUNTIF(NOTA[ID_H],NOTA[[#This Row],[ID_H]]))</f>
        <v/>
      </c>
      <c r="AK1102" s="66">
        <f ca="1">IF(NOTA[[#This Row],[TGL.NOTA]]="",IF(NOTA[[#This Row],[SUPPLIER_H]]="","",AK1101),MONTH(NOTA[[#This Row],[TGL.NOTA]]))</f>
        <v>5</v>
      </c>
      <c r="AL1102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>
        <f>IF(NOTA[[#This Row],[CONCAT1]]="","",MATCH(NOTA[[#This Row],[CONCAT1]],[3]!db[NB NOTA_C],0)+1)</f>
        <v>71</v>
      </c>
    </row>
    <row r="1103" spans="1:43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H1103" s="54"/>
      <c r="L1103" s="27" t="s">
        <v>1163</v>
      </c>
      <c r="M1103" s="114">
        <v>2</v>
      </c>
      <c r="N1103" s="66">
        <v>288</v>
      </c>
      <c r="O1103" s="27" t="s">
        <v>156</v>
      </c>
      <c r="P1103" s="64">
        <v>11000</v>
      </c>
      <c r="Q1103" s="79"/>
      <c r="R1103" s="42" t="s">
        <v>157</v>
      </c>
      <c r="S1103" s="80"/>
      <c r="U1103" s="52"/>
      <c r="V1103" s="77"/>
      <c r="W1103" s="52">
        <f>IF(NOTA[[#This Row],[HARGA/ CTN]]="",NOTA[[#This Row],[JUMLAH_H]],NOTA[[#This Row],[HARGA/ CTN]]*IF(NOTA[[#This Row],[C]]="",0,NOTA[[#This Row],[C]]))</f>
        <v>3168000</v>
      </c>
      <c r="X1103" s="52">
        <f>IF(NOTA[[#This Row],[JUMLAH]]="","",NOTA[[#This Row],[JUMLAH]]*NOTA[[#This Row],[DISC 1]])</f>
        <v>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0</v>
      </c>
      <c r="AA1103" s="52">
        <f>IF(NOTA[[#This Row],[JUMLAH]]="","",NOTA[[#This Row],[JUMLAH]]-NOTA[[#This Row],[DISC]])</f>
        <v>3168000</v>
      </c>
      <c r="AB1103" s="52"/>
      <c r="AC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3168000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 t="str">
        <f ca="1">IF(NOTA[[#This Row],[ID]]="","",COUNTIF(NOTA[ID_H],NOTA[[#This Row],[ID_H]]))</f>
        <v/>
      </c>
      <c r="AK1103" s="66">
        <f ca="1"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66" t="str">
        <f>IF(NOTA[[#This Row],[CONCAT4]]="","",_xlfn.IFNA(MATCH(NOTA[[#This Row],[CONCAT4]],[2]!RAW[CONCAT_H],0),FALSE))</f>
        <v/>
      </c>
      <c r="AQ1103" s="66" t="e">
        <f>IF(NOTA[[#This Row],[CONCAT1]]="","",MATCH(NOTA[[#This Row],[CONCAT1]],[3]!db[NB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 t="str">
        <f ca="1">IF(NOTA[[#This Row],[NAMA BARANG]]="","",INDEX(NOTA[ID],MATCH(,INDIRECT(ADDRESS(ROW(NOTA[ID]),COLUMN(NOTA[ID]))&amp;":"&amp;ADDRESS(ROW(),COLUMN(NOTA[ID]))),-1)))</f>
        <v/>
      </c>
      <c r="E1104" s="113"/>
      <c r="H1104" s="54"/>
      <c r="N1104" s="66"/>
      <c r="Q1104" s="79"/>
      <c r="R1104" s="42"/>
      <c r="S1104" s="80"/>
      <c r="U1104" s="52"/>
      <c r="V1104" s="77"/>
      <c r="W1104" s="52" t="str">
        <f>IF(NOTA[[#This Row],[HARGA/ CTN]]="",NOTA[[#This Row],[JUMLAH_H]],NOTA[[#This Row],[HARGA/ CTN]]*IF(NOTA[[#This Row],[C]]="",0,NOTA[[#This Row],[C]]))</f>
        <v/>
      </c>
      <c r="X1104" s="52" t="str">
        <f>IF(NOTA[[#This Row],[JUMLAH]]="","",NOTA[[#This Row],[JUMLAH]]*NOTA[[#This Row],[DISC 1]])</f>
        <v/>
      </c>
      <c r="Y1104" s="52" t="str">
        <f>IF(NOTA[[#This Row],[JUMLAH]]="","",(NOTA[[#This Row],[JUMLAH]]-NOTA[[#This Row],[DISC 1-]])*NOTA[[#This Row],[DISC 2]])</f>
        <v/>
      </c>
      <c r="Z1104" s="52" t="str">
        <f>IF(NOTA[[#This Row],[JUMLAH]]="","",NOTA[[#This Row],[DISC 1-]]+NOTA[[#This Row],[DISC 2-]])</f>
        <v/>
      </c>
      <c r="AA1104" s="52" t="str">
        <f>IF(NOTA[[#This Row],[JUMLAH]]="","",NOTA[[#This Row],[JUMLAH]]-NOTA[[#This Row],[DISC]])</f>
        <v/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4" s="203" t="str">
        <f>IF(OR(NOTA[[#This Row],[QTY]]="",NOTA[[#This Row],[HARGA SATUAN]]="",),"",NOTA[[#This Row],[QTY]]*NOTA[[#This Row],[HARGA SATUAN]])</f>
        <v/>
      </c>
      <c r="AG1104" s="53" t="str">
        <f ca="1">IF(NOTA[ID_H]="","",INDEX(NOTA[TANGGAL],MATCH(,INDIRECT(ADDRESS(ROW(NOTA[TANGGAL]),COLUMN(NOTA[TANGGAL]))&amp;":"&amp;ADDRESS(ROW(),COLUMN(NOTA[TANGGAL]))),-1)))</f>
        <v/>
      </c>
      <c r="AH1104" s="64" t="str">
        <f ca="1">IF(NOTA[[#This Row],[NAMA BARANG]]="","",INDEX(NOTA[SUPPLIER],MATCH(,INDIRECT(ADDRESS(ROW(NOTA[ID]),COLUMN(NOTA[ID]))&amp;":"&amp;ADDRESS(ROW(),COLUMN(NOTA[ID]))),-1)))</f>
        <v/>
      </c>
      <c r="AI1104" s="64" t="str">
        <f ca="1">IF(NOTA[[#This Row],[ID_H]]="","",IF(NOTA[[#This Row],[FAKTUR]]="",INDIRECT(ADDRESS(ROW()-1,COLUMN())),NOTA[[#This Row],[FAKTUR]]))</f>
        <v/>
      </c>
      <c r="AJ1104" s="66" t="str">
        <f ca="1">IF(NOTA[[#This Row],[ID]]="","",COUNTIF(NOTA[ID_H],NOTA[[#This Row],[ID_H]]))</f>
        <v/>
      </c>
      <c r="AK1104" s="66" t="str">
        <f ca="1">IF(NOTA[[#This Row],[TGL.NOTA]]="",IF(NOTA[[#This Row],[SUPPLIER_H]]="","",AK1103),MONTH(NOTA[[#This Row],[TGL.NOTA]]))</f>
        <v/>
      </c>
      <c r="AL1104" s="66" t="str">
        <f>LOWER(SUBSTITUTE(SUBSTITUTE(SUBSTITUTE(SUBSTITUTE(SUBSTITUTE(SUBSTITUTE(SUBSTITUTE(SUBSTITUTE(SUBSTITUTE(NOTA[NAMA BARANG]," ",),".",""),"-",""),"(",""),")",""),",",""),"/",""),"""",""),"+",""))</f>
        <v/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Row],[CONCAT4]],[2]!RAW[CONCAT_H],0),FALSE))</f>
        <v/>
      </c>
      <c r="AQ1104" s="66" t="str">
        <f>IF(NOTA[[#This Row],[CONCAT1]]="","",MATCH(NOTA[[#This Row],[CONCAT1]],[3]!db[NB NOTA_C],0)+1)</f>
        <v/>
      </c>
    </row>
    <row r="1105" spans="1:43" ht="20.100000000000001" customHeight="1" x14ac:dyDescent="0.25">
      <c r="A1105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5" s="66" t="e">
        <f ca="1">IF(NOTA[[#This Row],[ID_P]]="","",MATCH(NOTA[[#This Row],[ID_P]],[1]!B_MSK[N_ID],0))</f>
        <v>#REF!</v>
      </c>
      <c r="D1105" s="66">
        <f ca="1">IF(NOTA[[#This Row],[NAMA BARANG]]="","",INDEX(NOTA[ID],MATCH(,INDIRECT(ADDRESS(ROW(NOTA[ID]),COLUMN(NOTA[ID]))&amp;":"&amp;ADDRESS(ROW(),COLUMN(NOTA[ID]))),-1)))</f>
        <v>185</v>
      </c>
      <c r="E1105" s="113">
        <v>45079</v>
      </c>
      <c r="F1105" s="27" t="s">
        <v>25</v>
      </c>
      <c r="G1105" s="27" t="s">
        <v>24</v>
      </c>
      <c r="H1105" s="54" t="s">
        <v>1186</v>
      </c>
      <c r="J1105" s="53">
        <v>45076</v>
      </c>
      <c r="L1105" s="27" t="s">
        <v>1191</v>
      </c>
      <c r="M1105" s="114">
        <v>2</v>
      </c>
      <c r="N1105" s="66">
        <v>144</v>
      </c>
      <c r="O1105" s="27" t="s">
        <v>244</v>
      </c>
      <c r="P1105" s="64">
        <v>23000</v>
      </c>
      <c r="Q1105" s="79"/>
      <c r="R1105" s="42" t="s">
        <v>425</v>
      </c>
      <c r="S1105" s="80">
        <v>0.125</v>
      </c>
      <c r="T1105" s="115">
        <v>0.05</v>
      </c>
      <c r="U1105" s="52"/>
      <c r="V1105" s="77"/>
      <c r="W1105" s="52">
        <f>IF(NOTA[[#This Row],[HARGA/ CTN]]="",NOTA[[#This Row],[JUMLAH_H]],NOTA[[#This Row],[HARGA/ CTN]]*IF(NOTA[[#This Row],[C]]="",0,NOTA[[#This Row],[C]]))</f>
        <v>3312000</v>
      </c>
      <c r="X1105" s="52">
        <f>IF(NOTA[[#This Row],[JUMLAH]]="","",NOTA[[#This Row],[JUMLAH]]*NOTA[[#This Row],[DISC 1]])</f>
        <v>414000</v>
      </c>
      <c r="Y1105" s="52">
        <f>IF(NOTA[[#This Row],[JUMLAH]]="","",(NOTA[[#This Row],[JUMLAH]]-NOTA[[#This Row],[DISC 1-]])*NOTA[[#This Row],[DISC 2]])</f>
        <v>144900</v>
      </c>
      <c r="Z1105" s="52">
        <f>IF(NOTA[[#This Row],[JUMLAH]]="","",NOTA[[#This Row],[DISC 1-]]+NOTA[[#This Row],[DISC 2-]])</f>
        <v>558900</v>
      </c>
      <c r="AA1105" s="52">
        <f>IF(NOTA[[#This Row],[JUMLAH]]="","",NOTA[[#This Row],[JUMLAH]]-NOTA[[#This Row],[DISC]])</f>
        <v>2753100</v>
      </c>
      <c r="AB1105" s="52"/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5" s="203">
        <f>IF(OR(NOTA[[#This Row],[QTY]]="",NOTA[[#This Row],[HARGA SATUAN]]="",),"",NOTA[[#This Row],[QTY]]*NOTA[[#This Row],[HARGA SATUAN]])</f>
        <v>3312000</v>
      </c>
      <c r="AG1105" s="53">
        <f ca="1">IF(NOTA[ID_H]="","",INDEX(NOTA[TANGGAL],MATCH(,INDIRECT(ADDRESS(ROW(NOTA[TANGGAL]),COLUMN(NOTA[TANGGAL]))&amp;":"&amp;ADDRESS(ROW(),COLUMN(NOTA[TANGGAL]))),-1)))</f>
        <v>45079</v>
      </c>
      <c r="AH1105" s="64" t="str">
        <f ca="1">IF(NOTA[[#This Row],[NAMA BARANG]]="","",INDEX(NOTA[SUPPLIER],MATCH(,INDIRECT(ADDRESS(ROW(NOTA[ID]),COLUMN(NOTA[ID]))&amp;":"&amp;ADDRESS(ROW(),COLUMN(NOTA[ID]))),-1)))</f>
        <v>ATALI MAKMUR</v>
      </c>
      <c r="AI1105" s="64" t="str">
        <f ca="1">IF(NOTA[[#This Row],[ID_H]]="","",IF(NOTA[[#This Row],[FAKTUR]]="",INDIRECT(ADDRESS(ROW()-1,COLUMN())),NOTA[[#This Row],[FAKTUR]]))</f>
        <v>ARTO MORO</v>
      </c>
      <c r="AJ1105" s="66">
        <f ca="1">IF(NOTA[[#This Row],[ID]]="","",COUNTIF(NOTA[ID_H],NOTA[[#This Row],[ID_H]]))</f>
        <v>6</v>
      </c>
      <c r="AK1105" s="66">
        <f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5" s="66" t="e">
        <f>IF(NOTA[[#This Row],[CONCAT4]]="","",_xlfn.IFNA(MATCH(NOTA[[#This Row],[CONCAT4]],[2]!RAW[CONCAT_H],0),FALSE))</f>
        <v>#REF!</v>
      </c>
      <c r="AQ1105" s="66">
        <f>IF(NOTA[[#This Row],[CONCAT1]]="","",MATCH(NOTA[[#This Row],[CONCAT1]],[3]!db[NB NOTA_C],0)+1)</f>
        <v>2176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>
        <f ca="1">IF(NOTA[[#This Row],[NAMA BARANG]]="","",INDEX(NOTA[ID],MATCH(,INDIRECT(ADDRESS(ROW(NOTA[ID]),COLUMN(NOTA[ID]))&amp;":"&amp;ADDRESS(ROW(),COLUMN(NOTA[ID]))),-1)))</f>
        <v>185</v>
      </c>
      <c r="E1106" s="113"/>
      <c r="H1106" s="54"/>
      <c r="L1106" s="27" t="s">
        <v>1192</v>
      </c>
      <c r="M1106" s="114">
        <v>1</v>
      </c>
      <c r="N1106" s="66">
        <v>48</v>
      </c>
      <c r="O1106" s="27" t="s">
        <v>244</v>
      </c>
      <c r="P1106" s="64">
        <v>29600</v>
      </c>
      <c r="Q1106" s="79"/>
      <c r="R1106" s="42" t="s">
        <v>690</v>
      </c>
      <c r="S1106" s="80">
        <v>0.125</v>
      </c>
      <c r="T1106" s="115">
        <v>0.05</v>
      </c>
      <c r="U1106" s="52"/>
      <c r="V1106" s="77"/>
      <c r="W1106" s="52">
        <f>IF(NOTA[[#This Row],[HARGA/ CTN]]="",NOTA[[#This Row],[JUMLAH_H]],NOTA[[#This Row],[HARGA/ CTN]]*IF(NOTA[[#This Row],[C]]="",0,NOTA[[#This Row],[C]]))</f>
        <v>1420800</v>
      </c>
      <c r="X1106" s="52">
        <f>IF(NOTA[[#This Row],[JUMLAH]]="","",NOTA[[#This Row],[JUMLAH]]*NOTA[[#This Row],[DISC 1]])</f>
        <v>177600</v>
      </c>
      <c r="Y1106" s="52">
        <f>IF(NOTA[[#This Row],[JUMLAH]]="","",(NOTA[[#This Row],[JUMLAH]]-NOTA[[#This Row],[DISC 1-]])*NOTA[[#This Row],[DISC 2]])</f>
        <v>62160</v>
      </c>
      <c r="Z1106" s="52">
        <f>IF(NOTA[[#This Row],[JUMLAH]]="","",NOTA[[#This Row],[DISC 1-]]+NOTA[[#This Row],[DISC 2-]])</f>
        <v>239760</v>
      </c>
      <c r="AA1106" s="52">
        <f>IF(NOTA[[#This Row],[JUMLAH]]="","",NOTA[[#This Row],[JUMLAH]]-NOTA[[#This Row],[DISC]])</f>
        <v>1181040</v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6" s="203">
        <f>IF(OR(NOTA[[#This Row],[QTY]]="",NOTA[[#This Row],[HARGA SATUAN]]="",),"",NOTA[[#This Row],[QTY]]*NOTA[[#This Row],[HARGA SATUAN]])</f>
        <v>1420800</v>
      </c>
      <c r="AG1106" s="53">
        <f ca="1">IF(NOTA[ID_H]="","",INDEX(NOTA[TANGGAL],MATCH(,INDIRECT(ADDRESS(ROW(NOTA[TANGGAL]),COLUMN(NOTA[TANGGAL]))&amp;":"&amp;ADDRESS(ROW(),COLUMN(NOTA[TANGGAL]))),-1)))</f>
        <v>45079</v>
      </c>
      <c r="AH1106" s="64" t="str">
        <f ca="1">IF(NOTA[[#This Row],[NAMA BARANG]]="","",INDEX(NOTA[SUPPLIER],MATCH(,INDIRECT(ADDRESS(ROW(NOTA[ID]),COLUMN(NOTA[ID]))&amp;":"&amp;ADDRESS(ROW(),COLUMN(NOTA[ID]))),-1)))</f>
        <v>ATALI MAKMUR</v>
      </c>
      <c r="AI1106" s="64" t="str">
        <f ca="1">IF(NOTA[[#This Row],[ID_H]]="","",IF(NOTA[[#This Row],[FAKTUR]]="",INDIRECT(ADDRESS(ROW()-1,COLUMN())),NOTA[[#This Row],[FAKTUR]]))</f>
        <v>ARTO MORO</v>
      </c>
      <c r="AJ1106" s="66" t="str">
        <f ca="1">IF(NOTA[[#This Row],[ID]]="","",COUNTIF(NOTA[ID_H],NOTA[[#This Row],[ID_H]]))</f>
        <v/>
      </c>
      <c r="AK1106" s="66">
        <f ca="1">IF(NOTA[[#This Row],[TGL.NOTA]]="",IF(NOTA[[#This Row],[SUPPLIER_H]]="","",AK1105),MONTH(NOTA[[#This Row],[TGL.NOTA]]))</f>
        <v>5</v>
      </c>
      <c r="AL11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>
        <f>IF(NOTA[[#This Row],[CONCAT1]]="","",MATCH(NOTA[[#This Row],[CONCAT1]],[3]!db[NB NOTA_C],0)+1)</f>
        <v>2177</v>
      </c>
    </row>
    <row r="1107" spans="1:43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/>
      <c r="H1107" s="54"/>
      <c r="L1107" s="27" t="s">
        <v>568</v>
      </c>
      <c r="M1107" s="114">
        <v>1</v>
      </c>
      <c r="N1107" s="66">
        <v>36</v>
      </c>
      <c r="O1107" s="27" t="s">
        <v>1187</v>
      </c>
      <c r="P1107" s="64">
        <v>41500</v>
      </c>
      <c r="Q1107" s="79"/>
      <c r="R1107" s="42" t="s">
        <v>1188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1494000</v>
      </c>
      <c r="X1107" s="52">
        <f>IF(NOTA[[#This Row],[JUMLAH]]="","",NOTA[[#This Row],[JUMLAH]]*NOTA[[#This Row],[DISC 1]])</f>
        <v>186750</v>
      </c>
      <c r="Y1107" s="52">
        <f>IF(NOTA[[#This Row],[JUMLAH]]="","",(NOTA[[#This Row],[JUMLAH]]-NOTA[[#This Row],[DISC 1-]])*NOTA[[#This Row],[DISC 2]])</f>
        <v>65362.5</v>
      </c>
      <c r="Z1107" s="52">
        <f>IF(NOTA[[#This Row],[JUMLAH]]="","",NOTA[[#This Row],[DISC 1-]]+NOTA[[#This Row],[DISC 2-]])</f>
        <v>252112.5</v>
      </c>
      <c r="AA1107" s="52">
        <f>IF(NOTA[[#This Row],[JUMLAH]]="","",NOTA[[#This Row],[JUMLAH]]-NOTA[[#This Row],[DISC]])</f>
        <v>1241887.5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7" s="203">
        <f>IF(OR(NOTA[[#This Row],[QTY]]="",NOTA[[#This Row],[HARGA SATUAN]]="",),"",NOTA[[#This Row],[QTY]]*NOTA[[#This Row],[HARGA SATUAN]])</f>
        <v>1494000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 t="str">
        <f ca="1">IF(NOTA[[#This Row],[ID]]="","",COUNTIF(NOTA[ID_H],NOTA[[#This Row],[ID_H]]))</f>
        <v/>
      </c>
      <c r="AK1107" s="66">
        <f ca="1"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66" t="str">
        <f>IF(NOTA[[#This Row],[CONCAT4]]="","",_xlfn.IFNA(MATCH(NOTA[[#This Row],[CONCAT4]],[2]!RAW[CONCAT_H],0),FALSE))</f>
        <v/>
      </c>
      <c r="AQ1107" s="66">
        <f>IF(NOTA[[#This Row],[CONCAT1]]="","",MATCH(NOTA[[#This Row],[CONCAT1]],[3]!db[NB NOTA_C],0)+1)</f>
        <v>2178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1189</v>
      </c>
      <c r="M1108" s="114">
        <v>1</v>
      </c>
      <c r="N1108" s="66">
        <v>24</v>
      </c>
      <c r="O1108" s="27" t="s">
        <v>244</v>
      </c>
      <c r="P1108" s="64">
        <v>58900</v>
      </c>
      <c r="Q1108" s="79"/>
      <c r="R1108" s="42" t="s">
        <v>1190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1413600</v>
      </c>
      <c r="X1108" s="52">
        <f>IF(NOTA[[#This Row],[JUMLAH]]="","",NOTA[[#This Row],[JUMLAH]]*NOTA[[#This Row],[DISC 1]])</f>
        <v>176700</v>
      </c>
      <c r="Y1108" s="52">
        <f>IF(NOTA[[#This Row],[JUMLAH]]="","",(NOTA[[#This Row],[JUMLAH]]-NOTA[[#This Row],[DISC 1-]])*NOTA[[#This Row],[DISC 2]])</f>
        <v>61845</v>
      </c>
      <c r="Z1108" s="52">
        <f>IF(NOTA[[#This Row],[JUMLAH]]="","",NOTA[[#This Row],[DISC 1-]]+NOTA[[#This Row],[DISC 2-]])</f>
        <v>238545</v>
      </c>
      <c r="AA1108" s="52">
        <f>IF(NOTA[[#This Row],[JUMLAH]]="","",NOTA[[#This Row],[JUMLAH]]-NOTA[[#This Row],[DISC]])</f>
        <v>1175055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08" s="203">
        <f>IF(OR(NOTA[[#This Row],[QTY]]="",NOTA[[#This Row],[HARGA SATUAN]]="",),"",NOTA[[#This Row],[QTY]]*NOTA[[#This Row],[HARGA SATUAN]])</f>
        <v>1413600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2179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560</v>
      </c>
      <c r="M1109" s="114">
        <v>1</v>
      </c>
      <c r="N1109" s="66">
        <v>24</v>
      </c>
      <c r="O1109" s="27" t="s">
        <v>244</v>
      </c>
      <c r="P1109" s="64">
        <v>66900</v>
      </c>
      <c r="Q1109" s="79"/>
      <c r="R1109" s="42" t="s">
        <v>561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1605600</v>
      </c>
      <c r="X1109" s="52">
        <f>IF(NOTA[[#This Row],[JUMLAH]]="","",NOTA[[#This Row],[JUMLAH]]*NOTA[[#This Row],[DISC 1]])</f>
        <v>200700</v>
      </c>
      <c r="Y1109" s="52">
        <f>IF(NOTA[[#This Row],[JUMLAH]]="","",(NOTA[[#This Row],[JUMLAH]]-NOTA[[#This Row],[DISC 1-]])*NOTA[[#This Row],[DISC 2]])</f>
        <v>70245</v>
      </c>
      <c r="Z1109" s="52">
        <f>IF(NOTA[[#This Row],[JUMLAH]]="","",NOTA[[#This Row],[DISC 1-]]+NOTA[[#This Row],[DISC 2-]])</f>
        <v>270945</v>
      </c>
      <c r="AA1109" s="52">
        <f>IF(NOTA[[#This Row],[JUMLAH]]="","",NOTA[[#This Row],[JUMLAH]]-NOTA[[#This Row],[DISC]])</f>
        <v>1334655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09" s="203">
        <f>IF(OR(NOTA[[#This Row],[QTY]]="",NOTA[[#This Row],[HARGA SATUAN]]="",),"",NOTA[[#This Row],[QTY]]*NOTA[[#This Row],[HARGA SATUAN]])</f>
        <v>1605600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2180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1193</v>
      </c>
      <c r="N1110" s="66">
        <v>3</v>
      </c>
      <c r="O1110" s="27" t="s">
        <v>244</v>
      </c>
      <c r="P1110" s="64">
        <v>145000</v>
      </c>
      <c r="Q1110" s="79"/>
      <c r="R1110" s="42" t="s">
        <v>856</v>
      </c>
      <c r="S1110" s="80">
        <v>0.1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435000</v>
      </c>
      <c r="X1110" s="52">
        <f>IF(NOTA[[#This Row],[JUMLAH]]="","",NOTA[[#This Row],[JUMLAH]]*NOTA[[#This Row],[DISC 1]])</f>
        <v>43500</v>
      </c>
      <c r="Y1110" s="52">
        <f>IF(NOTA[[#This Row],[JUMLAH]]="","",(NOTA[[#This Row],[JUMLAH]]-NOTA[[#This Row],[DISC 1-]])*NOTA[[#This Row],[DISC 2]])</f>
        <v>19575</v>
      </c>
      <c r="Z1110" s="52">
        <f>IF(NOTA[[#This Row],[JUMLAH]]="","",NOTA[[#This Row],[DISC 1-]]+NOTA[[#This Row],[DISC 2-]])</f>
        <v>63075</v>
      </c>
      <c r="AA1110" s="52">
        <f>IF(NOTA[[#This Row],[JUMLAH]]="","",NOTA[[#This Row],[JUMLAH]]-NOTA[[#This Row],[DISC]])</f>
        <v>371925</v>
      </c>
      <c r="AB1110" s="52"/>
      <c r="AC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0" s="203">
        <f>IF(OR(NOTA[[#This Row],[QTY]]="",NOTA[[#This Row],[HARGA SATUAN]]="",),"",NOTA[[#This Row],[QTY]]*NOTA[[#This Row],[HARGA SATUAN]])</f>
        <v>435000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2682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 t="str">
        <f ca="1">IF(NOTA[[#This Row],[NAMA BARANG]]="","",INDEX(NOTA[ID],MATCH(,INDIRECT(ADDRESS(ROW(NOTA[ID]),COLUMN(NOTA[ID]))&amp;":"&amp;ADDRESS(ROW(),COLUMN(NOTA[ID]))),-1)))</f>
        <v/>
      </c>
      <c r="E1111" s="113"/>
      <c r="H1111" s="54"/>
      <c r="N1111" s="66"/>
      <c r="Q1111" s="79"/>
      <c r="R1111" s="42"/>
      <c r="S1111" s="80"/>
      <c r="U1111" s="52"/>
      <c r="V1111" s="77"/>
      <c r="W1111" s="52" t="str">
        <f>IF(NOTA[[#This Row],[HARGA/ CTN]]="",NOTA[[#This Row],[JUMLAH_H]],NOTA[[#This Row],[HARGA/ CTN]]*IF(NOTA[[#This Row],[C]]="",0,NOTA[[#This Row],[C]]))</f>
        <v/>
      </c>
      <c r="X1111" s="52" t="str">
        <f>IF(NOTA[[#This Row],[JUMLAH]]="","",NOTA[[#This Row],[JUMLAH]]*NOTA[[#This Row],[DISC 1]])</f>
        <v/>
      </c>
      <c r="Y1111" s="52" t="str">
        <f>IF(NOTA[[#This Row],[JUMLAH]]="","",(NOTA[[#This Row],[JUMLAH]]-NOTA[[#This Row],[DISC 1-]])*NOTA[[#This Row],[DISC 2]])</f>
        <v/>
      </c>
      <c r="Z1111" s="52" t="str">
        <f>IF(NOTA[[#This Row],[JUMLAH]]="","",NOTA[[#This Row],[DISC 1-]]+NOTA[[#This Row],[DISC 2-]])</f>
        <v/>
      </c>
      <c r="AA1111" s="52" t="str">
        <f>IF(NOTA[[#This Row],[JUMLAH]]="","",NOTA[[#This Row],[JUMLAH]]-NOTA[[#This Row],[DISC]])</f>
        <v/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1" s="203" t="str">
        <f>IF(OR(NOTA[[#This Row],[QTY]]="",NOTA[[#This Row],[HARGA SATUAN]]="",),"",NOTA[[#This Row],[QTY]]*NOTA[[#This Row],[HARGA SATUAN]])</f>
        <v/>
      </c>
      <c r="AG1111" s="53" t="str">
        <f ca="1">IF(NOTA[ID_H]="","",INDEX(NOTA[TANGGAL],MATCH(,INDIRECT(ADDRESS(ROW(NOTA[TANGGAL]),COLUMN(NOTA[TANGGAL]))&amp;":"&amp;ADDRESS(ROW(),COLUMN(NOTA[TANGGAL]))),-1)))</f>
        <v/>
      </c>
      <c r="AH1111" s="64" t="str">
        <f ca="1">IF(NOTA[[#This Row],[NAMA BARANG]]="","",INDEX(NOTA[SUPPLIER],MATCH(,INDIRECT(ADDRESS(ROW(NOTA[ID]),COLUMN(NOTA[ID]))&amp;":"&amp;ADDRESS(ROW(),COLUMN(NOTA[ID]))),-1)))</f>
        <v/>
      </c>
      <c r="AI1111" s="64" t="str">
        <f ca="1">IF(NOTA[[#This Row],[ID_H]]="","",IF(NOTA[[#This Row],[FAKTUR]]="",INDIRECT(ADDRESS(ROW()-1,COLUMN())),NOTA[[#This Row],[FAKTUR]]))</f>
        <v/>
      </c>
      <c r="AJ1111" s="66" t="str">
        <f ca="1">IF(NOTA[[#This Row],[ID]]="","",COUNTIF(NOTA[ID_H],NOTA[[#This Row],[ID_H]]))</f>
        <v/>
      </c>
      <c r="AK1111" s="66" t="str">
        <f ca="1">IF(NOTA[[#This Row],[TGL.NOTA]]="",IF(NOTA[[#This Row],[SUPPLIER_H]]="","",AK1110),MONTH(NOTA[[#This Row],[TGL.NOTA]]))</f>
        <v/>
      </c>
      <c r="AL1111" s="66" t="str">
        <f>LOWER(SUBSTITUTE(SUBSTITUTE(SUBSTITUTE(SUBSTITUTE(SUBSTITUTE(SUBSTITUTE(SUBSTITUTE(SUBSTITUTE(SUBSTITUTE(NOTA[NAMA BARANG]," ",),".",""),"-",""),"(",""),")",""),",",""),"/",""),"""",""),"+",""))</f>
        <v/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 t="str">
        <f>IF(NOTA[[#This Row],[CONCAT1]]="","",MATCH(NOTA[[#This Row],[CONCAT1]],[3]!db[NB NOTA_C],0)+1)</f>
        <v/>
      </c>
    </row>
    <row r="1112" spans="1:43" ht="20.100000000000001" customHeight="1" x14ac:dyDescent="0.25">
      <c r="A1112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2" s="66" t="e">
        <f ca="1">IF(NOTA[[#This Row],[ID_P]]="","",MATCH(NOTA[[#This Row],[ID_P]],[1]!B_MSK[N_ID],0))</f>
        <v>#REF!</v>
      </c>
      <c r="D1112" s="66">
        <f ca="1">IF(NOTA[[#This Row],[NAMA BARANG]]="","",INDEX(NOTA[ID],MATCH(,INDIRECT(ADDRESS(ROW(NOTA[ID]),COLUMN(NOTA[ID]))&amp;":"&amp;ADDRESS(ROW(),COLUMN(NOTA[ID]))),-1)))</f>
        <v>186</v>
      </c>
      <c r="E1112" s="113"/>
      <c r="F1112" s="27" t="s">
        <v>25</v>
      </c>
      <c r="G1112" s="27" t="s">
        <v>24</v>
      </c>
      <c r="H1112" s="54" t="s">
        <v>1194</v>
      </c>
      <c r="J1112" s="53">
        <v>45076</v>
      </c>
      <c r="L1112" s="27" t="s">
        <v>579</v>
      </c>
      <c r="M1112" s="114">
        <v>1</v>
      </c>
      <c r="N1112" s="66">
        <v>30</v>
      </c>
      <c r="O1112" s="27" t="s">
        <v>176</v>
      </c>
      <c r="P1112" s="64">
        <v>104400</v>
      </c>
      <c r="Q1112" s="79"/>
      <c r="R1112" s="42" t="s">
        <v>260</v>
      </c>
      <c r="S1112" s="80">
        <v>0.125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3132000</v>
      </c>
      <c r="X1112" s="52">
        <f>IF(NOTA[[#This Row],[JUMLAH]]="","",NOTA[[#This Row],[JUMLAH]]*NOTA[[#This Row],[DISC 1]])</f>
        <v>391500</v>
      </c>
      <c r="Y1112" s="52">
        <f>IF(NOTA[[#This Row],[JUMLAH]]="","",(NOTA[[#This Row],[JUMLAH]]-NOTA[[#This Row],[DISC 1-]])*NOTA[[#This Row],[DISC 2]])</f>
        <v>137025</v>
      </c>
      <c r="Z1112" s="52">
        <f>IF(NOTA[[#This Row],[JUMLAH]]="","",NOTA[[#This Row],[DISC 1-]]+NOTA[[#This Row],[DISC 2-]])</f>
        <v>528525</v>
      </c>
      <c r="AA1112" s="52">
        <f>IF(NOTA[[#This Row],[JUMLAH]]="","",NOTA[[#This Row],[JUMLAH]]-NOTA[[#This Row],[DISC]])</f>
        <v>2603475</v>
      </c>
      <c r="AB1112" s="52"/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2" s="203">
        <f>IF(OR(NOTA[[#This Row],[QTY]]="",NOTA[[#This Row],[HARGA SATUAN]]="",),"",NOTA[[#This Row],[QTY]]*NOTA[[#This Row],[HARGA SATUAN]])</f>
        <v>3132000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>
        <f ca="1">IF(NOTA[[#This Row],[ID]]="","",COUNTIF(NOTA[ID_H],NOTA[[#This Row],[ID_H]]))</f>
        <v>7</v>
      </c>
      <c r="AK1112" s="66">
        <f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2" s="66" t="e">
        <f>IF(NOTA[[#This Row],[CONCAT4]]="","",_xlfn.IFNA(MATCH(NOTA[[#This Row],[CONCAT4]],[2]!RAW[CONCAT_H],0),FALSE))</f>
        <v>#REF!</v>
      </c>
      <c r="AQ1112" s="66">
        <f>IF(NOTA[[#This Row],[CONCAT1]]="","",MATCH(NOTA[[#This Row],[CONCAT1]],[3]!db[NB NOTA_C],0)+1)</f>
        <v>2484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>
        <f ca="1">IF(NOTA[[#This Row],[NAMA BARANG]]="","",INDEX(NOTA[ID],MATCH(,INDIRECT(ADDRESS(ROW(NOTA[ID]),COLUMN(NOTA[ID]))&amp;":"&amp;ADDRESS(ROW(),COLUMN(NOTA[ID]))),-1)))</f>
        <v>186</v>
      </c>
      <c r="E1113" s="113"/>
      <c r="H1113" s="54"/>
      <c r="L1113" s="27" t="s">
        <v>1195</v>
      </c>
      <c r="M1113" s="114">
        <v>1</v>
      </c>
      <c r="N1113" s="66">
        <v>30</v>
      </c>
      <c r="O1113" s="27" t="s">
        <v>176</v>
      </c>
      <c r="P1113" s="64">
        <v>109200</v>
      </c>
      <c r="Q1113" s="79"/>
      <c r="R1113" s="42" t="s">
        <v>260</v>
      </c>
      <c r="S1113" s="80">
        <v>0.125</v>
      </c>
      <c r="T1113" s="115">
        <v>0.05</v>
      </c>
      <c r="U1113" s="52"/>
      <c r="V1113" s="77"/>
      <c r="W1113" s="52">
        <f>IF(NOTA[[#This Row],[HARGA/ CTN]]="",NOTA[[#This Row],[JUMLAH_H]],NOTA[[#This Row],[HARGA/ CTN]]*IF(NOTA[[#This Row],[C]]="",0,NOTA[[#This Row],[C]]))</f>
        <v>3276000</v>
      </c>
      <c r="X1113" s="52">
        <f>IF(NOTA[[#This Row],[JUMLAH]]="","",NOTA[[#This Row],[JUMLAH]]*NOTA[[#This Row],[DISC 1]])</f>
        <v>409500</v>
      </c>
      <c r="Y1113" s="52">
        <f>IF(NOTA[[#This Row],[JUMLAH]]="","",(NOTA[[#This Row],[JUMLAH]]-NOTA[[#This Row],[DISC 1-]])*NOTA[[#This Row],[DISC 2]])</f>
        <v>143325</v>
      </c>
      <c r="Z1113" s="52">
        <f>IF(NOTA[[#This Row],[JUMLAH]]="","",NOTA[[#This Row],[DISC 1-]]+NOTA[[#This Row],[DISC 2-]])</f>
        <v>552825</v>
      </c>
      <c r="AA1113" s="52">
        <f>IF(NOTA[[#This Row],[JUMLAH]]="","",NOTA[[#This Row],[JUMLAH]]-NOTA[[#This Row],[DISC]])</f>
        <v>2723175</v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3" s="203">
        <f>IF(OR(NOTA[[#This Row],[QTY]]="",NOTA[[#This Row],[HARGA SATUAN]]="",),"",NOTA[[#This Row],[QTY]]*NOTA[[#This Row],[HARGA SATUAN]])</f>
        <v>3276000</v>
      </c>
      <c r="AG1113" s="53">
        <f ca="1">IF(NOTA[ID_H]="","",INDEX(NOTA[TANGGAL],MATCH(,INDIRECT(ADDRESS(ROW(NOTA[TANGGAL]),COLUMN(NOTA[TANGGAL]))&amp;":"&amp;ADDRESS(ROW(),COLUMN(NOTA[TANGGAL]))),-1)))</f>
        <v>45079</v>
      </c>
      <c r="AH1113" s="64" t="str">
        <f ca="1">IF(NOTA[[#This Row],[NAMA BARANG]]="","",INDEX(NOTA[SUPPLIER],MATCH(,INDIRECT(ADDRESS(ROW(NOTA[ID]),COLUMN(NOTA[ID]))&amp;":"&amp;ADDRESS(ROW(),COLUMN(NOTA[ID]))),-1)))</f>
        <v>ATALI MAKMUR</v>
      </c>
      <c r="AI1113" s="64" t="str">
        <f ca="1">IF(NOTA[[#This Row],[ID_H]]="","",IF(NOTA[[#This Row],[FAKTUR]]="",INDIRECT(ADDRESS(ROW()-1,COLUMN())),NOTA[[#This Row],[FAKTUR]]))</f>
        <v>ARTO MORO</v>
      </c>
      <c r="AJ1113" s="66" t="str">
        <f ca="1">IF(NOTA[[#This Row],[ID]]="","",COUNTIF(NOTA[ID_H],NOTA[[#This Row],[ID_H]]))</f>
        <v/>
      </c>
      <c r="AK1113" s="66">
        <f ca="1">IF(NOTA[[#This Row],[TGL.NOTA]]="",IF(NOTA[[#This Row],[SUPPLIER_H]]="","",AK1112),MONTH(NOTA[[#This Row],[TGL.NOTA]]))</f>
        <v>5</v>
      </c>
      <c r="AL1113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>
        <f>IF(NOTA[[#This Row],[CONCAT1]]="","",MATCH(NOTA[[#This Row],[CONCAT1]],[3]!db[NB NOTA_C],0)+1)</f>
        <v>2485</v>
      </c>
    </row>
    <row r="1114" spans="1:43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H1114" s="54"/>
      <c r="L1114" s="27" t="s">
        <v>1196</v>
      </c>
      <c r="M1114" s="114">
        <v>1</v>
      </c>
      <c r="N1114" s="66">
        <v>24</v>
      </c>
      <c r="O1114" s="27" t="s">
        <v>156</v>
      </c>
      <c r="P1114" s="64">
        <v>24300</v>
      </c>
      <c r="Q1114" s="79"/>
      <c r="R1114" s="42" t="s">
        <v>228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583200</v>
      </c>
      <c r="X1114" s="52">
        <f>IF(NOTA[[#This Row],[JUMLAH]]="","",NOTA[[#This Row],[JUMLAH]]*NOTA[[#This Row],[DISC 1]])</f>
        <v>72900</v>
      </c>
      <c r="Y1114" s="52">
        <f>IF(NOTA[[#This Row],[JUMLAH]]="","",(NOTA[[#This Row],[JUMLAH]]-NOTA[[#This Row],[DISC 1-]])*NOTA[[#This Row],[DISC 2]])</f>
        <v>25515</v>
      </c>
      <c r="Z1114" s="52">
        <f>IF(NOTA[[#This Row],[JUMLAH]]="","",NOTA[[#This Row],[DISC 1-]]+NOTA[[#This Row],[DISC 2-]])</f>
        <v>98415</v>
      </c>
      <c r="AA1114" s="52">
        <f>IF(NOTA[[#This Row],[JUMLAH]]="","",NOTA[[#This Row],[JUMLAH]]-NOTA[[#This Row],[DISC]])</f>
        <v>484785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4" s="203">
        <f>IF(OR(NOTA[[#This Row],[QTY]]="",NOTA[[#This Row],[HARGA SATUAN]]="",),"",NOTA[[#This Row],[QTY]]*NOTA[[#This Row],[HARGA SATUAN]])</f>
        <v>583200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 t="str">
        <f ca="1">IF(NOTA[[#This Row],[ID]]="","",COUNTIF(NOTA[ID_H],NOTA[[#This Row],[ID_H]]))</f>
        <v/>
      </c>
      <c r="AK1114" s="66">
        <f ca="1"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66" t="str">
        <f>IF(NOTA[[#This Row],[CONCAT4]]="","",_xlfn.IFNA(MATCH(NOTA[[#This Row],[CONCAT4]],[2]!RAW[CONCAT_H],0),FALSE))</f>
        <v/>
      </c>
      <c r="AQ1114" s="66">
        <f>IF(NOTA[[#This Row],[CONCAT1]]="","",MATCH(NOTA[[#This Row],[CONCAT1]],[3]!db[NB NOTA_C],0)+1)</f>
        <v>2917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802</v>
      </c>
      <c r="M1115" s="114">
        <v>1</v>
      </c>
      <c r="N1115" s="66">
        <v>24</v>
      </c>
      <c r="O1115" s="27" t="s">
        <v>156</v>
      </c>
      <c r="P1115" s="64">
        <v>11100</v>
      </c>
      <c r="Q1115" s="79"/>
      <c r="R1115" s="42" t="s">
        <v>228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266400</v>
      </c>
      <c r="X1115" s="52">
        <f>IF(NOTA[[#This Row],[JUMLAH]]="","",NOTA[[#This Row],[JUMLAH]]*NOTA[[#This Row],[DISC 1]])</f>
        <v>33300</v>
      </c>
      <c r="Y1115" s="52">
        <f>IF(NOTA[[#This Row],[JUMLAH]]="","",(NOTA[[#This Row],[JUMLAH]]-NOTA[[#This Row],[DISC 1-]])*NOTA[[#This Row],[DISC 2]])</f>
        <v>11655</v>
      </c>
      <c r="Z1115" s="52">
        <f>IF(NOTA[[#This Row],[JUMLAH]]="","",NOTA[[#This Row],[DISC 1-]]+NOTA[[#This Row],[DISC 2-]])</f>
        <v>44955</v>
      </c>
      <c r="AA1115" s="52">
        <f>IF(NOTA[[#This Row],[JUMLAH]]="","",NOTA[[#This Row],[JUMLAH]]-NOTA[[#This Row],[DISC]])</f>
        <v>221445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5" s="203">
        <f>IF(OR(NOTA[[#This Row],[QTY]]="",NOTA[[#This Row],[HARGA SATUAN]]="",),"",NOTA[[#This Row],[QTY]]*NOTA[[#This Row],[HARGA SATUAN]])</f>
        <v>266400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>
        <f>IF(NOTA[[#This Row],[CONCAT1]]="","",MATCH(NOTA[[#This Row],[CONCAT1]],[3]!db[NB NOTA_C],0)+1)</f>
        <v>2918</v>
      </c>
    </row>
    <row r="1116" spans="1:43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280</v>
      </c>
      <c r="M1116" s="114">
        <v>1</v>
      </c>
      <c r="N1116" s="66">
        <v>24</v>
      </c>
      <c r="O1116" s="27" t="s">
        <v>156</v>
      </c>
      <c r="P1116" s="64">
        <v>19000</v>
      </c>
      <c r="Q1116" s="79"/>
      <c r="R1116" s="42" t="s">
        <v>228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456000</v>
      </c>
      <c r="X1116" s="52">
        <f>IF(NOTA[[#This Row],[JUMLAH]]="","",NOTA[[#This Row],[JUMLAH]]*NOTA[[#This Row],[DISC 1]])</f>
        <v>57000</v>
      </c>
      <c r="Y1116" s="52">
        <f>IF(NOTA[[#This Row],[JUMLAH]]="","",(NOTA[[#This Row],[JUMLAH]]-NOTA[[#This Row],[DISC 1-]])*NOTA[[#This Row],[DISC 2]])</f>
        <v>19950</v>
      </c>
      <c r="Z1116" s="52">
        <f>IF(NOTA[[#This Row],[JUMLAH]]="","",NOTA[[#This Row],[DISC 1-]]+NOTA[[#This Row],[DISC 2-]])</f>
        <v>76950</v>
      </c>
      <c r="AA1116" s="52">
        <f>IF(NOTA[[#This Row],[JUMLAH]]="","",NOTA[[#This Row],[JUMLAH]]-NOTA[[#This Row],[DISC]])</f>
        <v>379050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6" s="203">
        <f>IF(OR(NOTA[[#This Row],[QTY]]="",NOTA[[#This Row],[HARGA SATUAN]]="",),"",NOTA[[#This Row],[QTY]]*NOTA[[#This Row],[HARGA SATUAN]])</f>
        <v>456000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Row],[CONCAT4]],[2]!RAW[CONCAT_H],0),FALSE))</f>
        <v/>
      </c>
      <c r="AQ1116" s="66">
        <f>IF(NOTA[[#This Row],[CONCAT1]]="","",MATCH(NOTA[[#This Row],[CONCAT1]],[3]!db[NB NOTA_C],0)+1)</f>
        <v>2919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1107</v>
      </c>
      <c r="M1117" s="114">
        <v>1</v>
      </c>
      <c r="N1117" s="66">
        <v>24</v>
      </c>
      <c r="O1117" s="27" t="s">
        <v>156</v>
      </c>
      <c r="P1117" s="64">
        <v>22500</v>
      </c>
      <c r="Q1117" s="79"/>
      <c r="R1117" s="42" t="s">
        <v>228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540000</v>
      </c>
      <c r="X1117" s="52">
        <f>IF(NOTA[[#This Row],[JUMLAH]]="","",NOTA[[#This Row],[JUMLAH]]*NOTA[[#This Row],[DISC 1]])</f>
        <v>67500</v>
      </c>
      <c r="Y1117" s="52">
        <f>IF(NOTA[[#This Row],[JUMLAH]]="","",(NOTA[[#This Row],[JUMLAH]]-NOTA[[#This Row],[DISC 1-]])*NOTA[[#This Row],[DISC 2]])</f>
        <v>23625</v>
      </c>
      <c r="Z1117" s="52">
        <f>IF(NOTA[[#This Row],[JUMLAH]]="","",NOTA[[#This Row],[DISC 1-]]+NOTA[[#This Row],[DISC 2-]])</f>
        <v>91125</v>
      </c>
      <c r="AA1117" s="52">
        <f>IF(NOTA[[#This Row],[JUMLAH]]="","",NOTA[[#This Row],[JUMLAH]]-NOTA[[#This Row],[DISC]])</f>
        <v>448875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7" s="203">
        <f>IF(OR(NOTA[[#This Row],[QTY]]="",NOTA[[#This Row],[HARGA SATUAN]]="",),"",NOTA[[#This Row],[QTY]]*NOTA[[#This Row],[HARGA SATUAN]])</f>
        <v>540000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2916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586</v>
      </c>
      <c r="M1118" s="114">
        <v>1</v>
      </c>
      <c r="N1118" s="66">
        <v>144</v>
      </c>
      <c r="O1118" s="27" t="s">
        <v>142</v>
      </c>
      <c r="P1118" s="64">
        <v>27600</v>
      </c>
      <c r="Q1118" s="79"/>
      <c r="R1118" s="42" t="s">
        <v>283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3974400</v>
      </c>
      <c r="X1118" s="52">
        <f>IF(NOTA[[#This Row],[JUMLAH]]="","",NOTA[[#This Row],[JUMLAH]]*NOTA[[#This Row],[DISC 1]])</f>
        <v>496800</v>
      </c>
      <c r="Y1118" s="52">
        <f>IF(NOTA[[#This Row],[JUMLAH]]="","",(NOTA[[#This Row],[JUMLAH]]-NOTA[[#This Row],[DISC 1-]])*NOTA[[#This Row],[DISC 2]])</f>
        <v>173880</v>
      </c>
      <c r="Z1118" s="52">
        <f>IF(NOTA[[#This Row],[JUMLAH]]="","",NOTA[[#This Row],[DISC 1-]]+NOTA[[#This Row],[DISC 2-]])</f>
        <v>670680</v>
      </c>
      <c r="AA1118" s="52">
        <f>IF(NOTA[[#This Row],[JUMLAH]]="","",NOTA[[#This Row],[JUMLAH]]-NOTA[[#This Row],[DISC]])</f>
        <v>3303720</v>
      </c>
      <c r="AB1118" s="52"/>
      <c r="AC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18" s="203">
        <f>IF(OR(NOTA[[#This Row],[QTY]]="",NOTA[[#This Row],[HARGA SATUAN]]="",),"",NOTA[[#This Row],[QTY]]*NOTA[[#This Row],[HARGA SATUAN]])</f>
        <v>3974400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1055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 t="str">
        <f ca="1">IF(NOTA[[#This Row],[NAMA BARANG]]="","",INDEX(NOTA[ID],MATCH(,INDIRECT(ADDRESS(ROW(NOTA[ID]),COLUMN(NOTA[ID]))&amp;":"&amp;ADDRESS(ROW(),COLUMN(NOTA[ID]))),-1)))</f>
        <v/>
      </c>
      <c r="E1119" s="113"/>
      <c r="H1119" s="54"/>
      <c r="N1119" s="66"/>
      <c r="Q1119" s="79"/>
      <c r="R1119" s="42"/>
      <c r="S1119" s="80"/>
      <c r="U1119" s="52"/>
      <c r="V1119" s="77"/>
      <c r="W1119" s="52" t="str">
        <f>IF(NOTA[[#This Row],[HARGA/ CTN]]="",NOTA[[#This Row],[JUMLAH_H]],NOTA[[#This Row],[HARGA/ CTN]]*IF(NOTA[[#This Row],[C]]="",0,NOTA[[#This Row],[C]]))</f>
        <v/>
      </c>
      <c r="X1119" s="52" t="str">
        <f>IF(NOTA[[#This Row],[JUMLAH]]="","",NOTA[[#This Row],[JUMLAH]]*NOTA[[#This Row],[DISC 1]])</f>
        <v/>
      </c>
      <c r="Y1119" s="52" t="str">
        <f>IF(NOTA[[#This Row],[JUMLAH]]="","",(NOTA[[#This Row],[JUMLAH]]-NOTA[[#This Row],[DISC 1-]])*NOTA[[#This Row],[DISC 2]])</f>
        <v/>
      </c>
      <c r="Z1119" s="52" t="str">
        <f>IF(NOTA[[#This Row],[JUMLAH]]="","",NOTA[[#This Row],[DISC 1-]]+NOTA[[#This Row],[DISC 2-]])</f>
        <v/>
      </c>
      <c r="AA1119" s="52" t="str">
        <f>IF(NOTA[[#This Row],[JUMLAH]]="","",NOTA[[#This Row],[JUMLAH]]-NOTA[[#This Row],[DISC]])</f>
        <v/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9" s="203" t="str">
        <f>IF(OR(NOTA[[#This Row],[QTY]]="",NOTA[[#This Row],[HARGA SATUAN]]="",),"",NOTA[[#This Row],[QTY]]*NOTA[[#This Row],[HARGA SATUAN]])</f>
        <v/>
      </c>
      <c r="AG1119" s="53" t="str">
        <f ca="1">IF(NOTA[ID_H]="","",INDEX(NOTA[TANGGAL],MATCH(,INDIRECT(ADDRESS(ROW(NOTA[TANGGAL]),COLUMN(NOTA[TANGGAL]))&amp;":"&amp;ADDRESS(ROW(),COLUMN(NOTA[TANGGAL]))),-1)))</f>
        <v/>
      </c>
      <c r="AH1119" s="64" t="str">
        <f ca="1">IF(NOTA[[#This Row],[NAMA BARANG]]="","",INDEX(NOTA[SUPPLIER],MATCH(,INDIRECT(ADDRESS(ROW(NOTA[ID]),COLUMN(NOTA[ID]))&amp;":"&amp;ADDRESS(ROW(),COLUMN(NOTA[ID]))),-1)))</f>
        <v/>
      </c>
      <c r="AI1119" s="64" t="str">
        <f ca="1">IF(NOTA[[#This Row],[ID_H]]="","",IF(NOTA[[#This Row],[FAKTUR]]="",INDIRECT(ADDRESS(ROW()-1,COLUMN())),NOTA[[#This Row],[FAKTUR]]))</f>
        <v/>
      </c>
      <c r="AJ1119" s="66" t="str">
        <f ca="1">IF(NOTA[[#This Row],[ID]]="","",COUNTIF(NOTA[ID_H],NOTA[[#This Row],[ID_H]]))</f>
        <v/>
      </c>
      <c r="AK1119" s="66" t="str">
        <f ca="1">IF(NOTA[[#This Row],[TGL.NOTA]]="",IF(NOTA[[#This Row],[SUPPLIER_H]]="","",AK1118),MONTH(NOTA[[#This Row],[TGL.NOTA]]))</f>
        <v/>
      </c>
      <c r="AL1119" s="66" t="str">
        <f>LOWER(SUBSTITUTE(SUBSTITUTE(SUBSTITUTE(SUBSTITUTE(SUBSTITUTE(SUBSTITUTE(SUBSTITUTE(SUBSTITUTE(SUBSTITUTE(NOTA[NAMA BARANG]," ",),".",""),"-",""),"(",""),")",""),",",""),"/",""),"""",""),"+",""))</f>
        <v/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 t="str">
        <f>IF(NOTA[[#This Row],[CONCAT1]]="","",MATCH(NOTA[[#This Row],[CONCAT1]],[3]!db[NB NOTA_C],0)+1)</f>
        <v/>
      </c>
    </row>
    <row r="1120" spans="1:43" ht="20.100000000000001" customHeight="1" x14ac:dyDescent="0.25">
      <c r="A1120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0" s="66" t="e">
        <f ca="1">IF(NOTA[[#This Row],[ID_P]]="","",MATCH(NOTA[[#This Row],[ID_P]],[1]!B_MSK[N_ID],0))</f>
        <v>#REF!</v>
      </c>
      <c r="D1120" s="66">
        <f ca="1">IF(NOTA[[#This Row],[NAMA BARANG]]="","",INDEX(NOTA[ID],MATCH(,INDIRECT(ADDRESS(ROW(NOTA[ID]),COLUMN(NOTA[ID]))&amp;":"&amp;ADDRESS(ROW(),COLUMN(NOTA[ID]))),-1)))</f>
        <v>187</v>
      </c>
      <c r="E1120" s="113"/>
      <c r="F1120" s="27" t="s">
        <v>25</v>
      </c>
      <c r="G1120" s="27" t="s">
        <v>24</v>
      </c>
      <c r="H1120" s="54" t="s">
        <v>1197</v>
      </c>
      <c r="J1120" s="53">
        <v>45076</v>
      </c>
      <c r="L1120" s="27" t="s">
        <v>1198</v>
      </c>
      <c r="M1120" s="114">
        <v>3</v>
      </c>
      <c r="N1120" s="66">
        <v>150</v>
      </c>
      <c r="O1120" s="27" t="s">
        <v>253</v>
      </c>
      <c r="P1120" s="64">
        <v>28300</v>
      </c>
      <c r="Q1120" s="79"/>
      <c r="R1120" s="42" t="s">
        <v>292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4245000</v>
      </c>
      <c r="X1120" s="52">
        <f>IF(NOTA[[#This Row],[JUMLAH]]="","",NOTA[[#This Row],[JUMLAH]]*NOTA[[#This Row],[DISC 1]])</f>
        <v>530625</v>
      </c>
      <c r="Y1120" s="52">
        <f>IF(NOTA[[#This Row],[JUMLAH]]="","",(NOTA[[#This Row],[JUMLAH]]-NOTA[[#This Row],[DISC 1-]])*NOTA[[#This Row],[DISC 2]])</f>
        <v>185718.75</v>
      </c>
      <c r="Z1120" s="52">
        <f>IF(NOTA[[#This Row],[JUMLAH]]="","",NOTA[[#This Row],[DISC 1-]]+NOTA[[#This Row],[DISC 2-]])</f>
        <v>716343.75</v>
      </c>
      <c r="AA1120" s="52">
        <f>IF(NOTA[[#This Row],[JUMLAH]]="","",NOTA[[#This Row],[JUMLAH]]-NOTA[[#This Row],[DISC]])</f>
        <v>3528656.25</v>
      </c>
      <c r="AB1120" s="52"/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0" s="203">
        <f>IF(OR(NOTA[[#This Row],[QTY]]="",NOTA[[#This Row],[HARGA SATUAN]]="",),"",NOTA[[#This Row],[QTY]]*NOTA[[#This Row],[HARGA SATUAN]])</f>
        <v>4245000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>
        <f ca="1">IF(NOTA[[#This Row],[ID]]="","",COUNTIF(NOTA[ID_H],NOTA[[#This Row],[ID_H]]))</f>
        <v>11</v>
      </c>
      <c r="AK1120" s="66">
        <f>IF(NOTA[[#This Row],[TGL.NOTA]]="",IF(NOTA[[#This Row],[SUPPLIER_H]]="","",#REF!),MONTH(NOTA[[#This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0" s="66" t="e">
        <f>IF(NOTA[[#This Row],[CONCAT4]]="","",_xlfn.IFNA(MATCH(NOTA[[#This Row],[CONCAT4]],[2]!RAW[CONCAT_H],0),FALSE))</f>
        <v>#REF!</v>
      </c>
      <c r="AQ1120" s="66">
        <f>IF(NOTA[[#This Row],[CONCAT1]]="","",MATCH(NOTA[[#This Row],[CONCAT1]],[3]!db[NB NOTA_C],0)+1)</f>
        <v>957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>
        <f ca="1">IF(NOTA[[#This Row],[NAMA BARANG]]="","",INDEX(NOTA[ID],MATCH(,INDIRECT(ADDRESS(ROW(NOTA[ID]),COLUMN(NOTA[ID]))&amp;":"&amp;ADDRESS(ROW(),COLUMN(NOTA[ID]))),-1)))</f>
        <v>187</v>
      </c>
      <c r="E1121" s="113"/>
      <c r="H1121" s="54"/>
      <c r="L1121" s="27" t="s">
        <v>1075</v>
      </c>
      <c r="M1121" s="114">
        <v>2</v>
      </c>
      <c r="N1121" s="66">
        <v>100</v>
      </c>
      <c r="O1121" s="27" t="s">
        <v>253</v>
      </c>
      <c r="P1121" s="64">
        <v>28300</v>
      </c>
      <c r="Q1121" s="79"/>
      <c r="R1121" s="42" t="s">
        <v>1199</v>
      </c>
      <c r="S1121" s="80">
        <v>0.125</v>
      </c>
      <c r="T1121" s="115">
        <v>0.05</v>
      </c>
      <c r="U1121" s="52"/>
      <c r="V1121" s="77"/>
      <c r="W1121" s="52">
        <f>IF(NOTA[[#This Row],[HARGA/ CTN]]="",NOTA[[#This Row],[JUMLAH_H]],NOTA[[#This Row],[HARGA/ CTN]]*IF(NOTA[[#This Row],[C]]="",0,NOTA[[#This Row],[C]]))</f>
        <v>2830000</v>
      </c>
      <c r="X1121" s="52">
        <f>IF(NOTA[[#This Row],[JUMLAH]]="","",NOTA[[#This Row],[JUMLAH]]*NOTA[[#This Row],[DISC 1]])</f>
        <v>353750</v>
      </c>
      <c r="Y1121" s="52">
        <f>IF(NOTA[[#This Row],[JUMLAH]]="","",(NOTA[[#This Row],[JUMLAH]]-NOTA[[#This Row],[DISC 1-]])*NOTA[[#This Row],[DISC 2]])</f>
        <v>123812.5</v>
      </c>
      <c r="Z1121" s="52">
        <f>IF(NOTA[[#This Row],[JUMLAH]]="","",NOTA[[#This Row],[DISC 1-]]+NOTA[[#This Row],[DISC 2-]])</f>
        <v>477562.5</v>
      </c>
      <c r="AA1121" s="52">
        <f>IF(NOTA[[#This Row],[JUMLAH]]="","",NOTA[[#This Row],[JUMLAH]]-NOTA[[#This Row],[DISC]])</f>
        <v>2352437.5</v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1" s="203">
        <f>IF(OR(NOTA[[#This Row],[QTY]]="",NOTA[[#This Row],[HARGA SATUAN]]="",),"",NOTA[[#This Row],[QTY]]*NOTA[[#This Row],[HARGA SATUAN]])</f>
        <v>2830000</v>
      </c>
      <c r="AG1121" s="53">
        <f ca="1">IF(NOTA[ID_H]="","",INDEX(NOTA[TANGGAL],MATCH(,INDIRECT(ADDRESS(ROW(NOTA[TANGGAL]),COLUMN(NOTA[TANGGAL]))&amp;":"&amp;ADDRESS(ROW(),COLUMN(NOTA[TANGGAL]))),-1)))</f>
        <v>45079</v>
      </c>
      <c r="AH1121" s="64" t="str">
        <f ca="1">IF(NOTA[[#This Row],[NAMA BARANG]]="","",INDEX(NOTA[SUPPLIER],MATCH(,INDIRECT(ADDRESS(ROW(NOTA[ID]),COLUMN(NOTA[ID]))&amp;":"&amp;ADDRESS(ROW(),COLUMN(NOTA[ID]))),-1)))</f>
        <v>ATALI MAKMUR</v>
      </c>
      <c r="AI1121" s="64" t="str">
        <f ca="1">IF(NOTA[[#This Row],[ID_H]]="","",IF(NOTA[[#This Row],[FAKTUR]]="",INDIRECT(ADDRESS(ROW()-1,COLUMN())),NOTA[[#This Row],[FAKTUR]]))</f>
        <v>ARTO MORO</v>
      </c>
      <c r="AJ1121" s="66" t="str">
        <f ca="1">IF(NOTA[[#This Row],[ID]]="","",COUNTIF(NOTA[ID_H],NOTA[[#This Row],[ID_H]]))</f>
        <v/>
      </c>
      <c r="AK1121" s="66">
        <f ca="1">IF(NOTA[[#This Row],[TGL.NOTA]]="",IF(NOTA[[#This Row],[SUPPLIER_H]]="","",AK1120),MONTH(NOTA[[#This Row],[TGL.NOTA]]))</f>
        <v>5</v>
      </c>
      <c r="AL112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>
        <f>IF(NOTA[[#This Row],[CONCAT1]]="","",MATCH(NOTA[[#This Row],[CONCAT1]],[3]!db[NB NOTA_C],0)+1)</f>
        <v>955</v>
      </c>
    </row>
    <row r="1122" spans="1:43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H1122" s="54"/>
      <c r="L1122" s="27" t="s">
        <v>580</v>
      </c>
      <c r="M1122" s="114">
        <v>3</v>
      </c>
      <c r="N1122" s="66">
        <v>150</v>
      </c>
      <c r="O1122" s="27" t="s">
        <v>253</v>
      </c>
      <c r="P1122" s="64">
        <v>34100</v>
      </c>
      <c r="Q1122" s="79"/>
      <c r="R1122" s="42" t="s">
        <v>297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5115000</v>
      </c>
      <c r="X1122" s="52">
        <f>IF(NOTA[[#This Row],[JUMLAH]]="","",NOTA[[#This Row],[JUMLAH]]*NOTA[[#This Row],[DISC 1]])</f>
        <v>639375</v>
      </c>
      <c r="Y1122" s="52">
        <f>IF(NOTA[[#This Row],[JUMLAH]]="","",(NOTA[[#This Row],[JUMLAH]]-NOTA[[#This Row],[DISC 1-]])*NOTA[[#This Row],[DISC 2]])</f>
        <v>223781.25</v>
      </c>
      <c r="Z1122" s="52">
        <f>IF(NOTA[[#This Row],[JUMLAH]]="","",NOTA[[#This Row],[DISC 1-]]+NOTA[[#This Row],[DISC 2-]])</f>
        <v>863156.25</v>
      </c>
      <c r="AA1122" s="52">
        <f>IF(NOTA[[#This Row],[JUMLAH]]="","",NOTA[[#This Row],[JUMLAH]]-NOTA[[#This Row],[DISC]])</f>
        <v>4251843.75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2" s="203">
        <f>IF(OR(NOTA[[#This Row],[QTY]]="",NOTA[[#This Row],[HARGA SATUAN]]="",),"",NOTA[[#This Row],[QTY]]*NOTA[[#This Row],[HARGA SATUAN]])</f>
        <v>5115000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 t="str">
        <f ca="1">IF(NOTA[[#This Row],[ID]]="","",COUNTIF(NOTA[ID_H],NOTA[[#This Row],[ID_H]]))</f>
        <v/>
      </c>
      <c r="AK1122" s="66">
        <f ca="1"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66" t="str">
        <f>IF(NOTA[[#This Row],[CONCAT4]]="","",_xlfn.IFNA(MATCH(NOTA[[#This Row],[CONCAT4]],[2]!RAW[CONCAT_H],0),FALSE))</f>
        <v/>
      </c>
      <c r="AQ1122" s="66">
        <f>IF(NOTA[[#This Row],[CONCAT1]]="","",MATCH(NOTA[[#This Row],[CONCAT1]],[3]!db[NB NOTA_C],0)+1)</f>
        <v>954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1200</v>
      </c>
      <c r="M1123" s="114">
        <v>1</v>
      </c>
      <c r="N1123" s="66">
        <v>50</v>
      </c>
      <c r="O1123" s="27" t="s">
        <v>253</v>
      </c>
      <c r="P1123" s="64">
        <v>34100</v>
      </c>
      <c r="Q1123" s="79"/>
      <c r="R1123" s="42" t="s">
        <v>297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1705000</v>
      </c>
      <c r="X1123" s="52">
        <f>IF(NOTA[[#This Row],[JUMLAH]]="","",NOTA[[#This Row],[JUMLAH]]*NOTA[[#This Row],[DISC 1]])</f>
        <v>213125</v>
      </c>
      <c r="Y1123" s="52">
        <f>IF(NOTA[[#This Row],[JUMLAH]]="","",(NOTA[[#This Row],[JUMLAH]]-NOTA[[#This Row],[DISC 1-]])*NOTA[[#This Row],[DISC 2]])</f>
        <v>74593.75</v>
      </c>
      <c r="Z1123" s="52">
        <f>IF(NOTA[[#This Row],[JUMLAH]]="","",NOTA[[#This Row],[DISC 1-]]+NOTA[[#This Row],[DISC 2-]])</f>
        <v>287718.75</v>
      </c>
      <c r="AA1123" s="52">
        <f>IF(NOTA[[#This Row],[JUMLAH]]="","",NOTA[[#This Row],[JUMLAH]]-NOTA[[#This Row],[DISC]])</f>
        <v>1417281.25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3" s="203">
        <f>IF(OR(NOTA[[#This Row],[QTY]]="",NOTA[[#This Row],[HARGA SATUAN]]="",),"",NOTA[[#This Row],[QTY]]*NOTA[[#This Row],[HARGA SATUAN]])</f>
        <v>1705000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>
        <f>IF(NOTA[[#This Row],[CONCAT1]]="","",MATCH(NOTA[[#This Row],[CONCAT1]],[3]!db[NB NOTA_C],0)+1)</f>
        <v>965</v>
      </c>
    </row>
    <row r="1124" spans="1:43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1201</v>
      </c>
      <c r="M1124" s="114">
        <v>2</v>
      </c>
      <c r="N1124" s="66">
        <v>100</v>
      </c>
      <c r="O1124" s="27" t="s">
        <v>253</v>
      </c>
      <c r="P1124" s="64">
        <v>32000</v>
      </c>
      <c r="Q1124" s="79"/>
      <c r="R1124" s="42" t="s">
        <v>299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3200000</v>
      </c>
      <c r="X1124" s="52">
        <f>IF(NOTA[[#This Row],[JUMLAH]]="","",NOTA[[#This Row],[JUMLAH]]*NOTA[[#This Row],[DISC 1]])</f>
        <v>400000</v>
      </c>
      <c r="Y1124" s="52">
        <f>IF(NOTA[[#This Row],[JUMLAH]]="","",(NOTA[[#This Row],[JUMLAH]]-NOTA[[#This Row],[DISC 1-]])*NOTA[[#This Row],[DISC 2]])</f>
        <v>140000</v>
      </c>
      <c r="Z1124" s="52">
        <f>IF(NOTA[[#This Row],[JUMLAH]]="","",NOTA[[#This Row],[DISC 1-]]+NOTA[[#This Row],[DISC 2-]])</f>
        <v>540000</v>
      </c>
      <c r="AA1124" s="52">
        <f>IF(NOTA[[#This Row],[JUMLAH]]="","",NOTA[[#This Row],[JUMLAH]]-NOTA[[#This Row],[DISC]])</f>
        <v>2660000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4" s="203">
        <f>IF(OR(NOTA[[#This Row],[QTY]]="",NOTA[[#This Row],[HARGA SATUAN]]="",),"",NOTA[[#This Row],[QTY]]*NOTA[[#This Row],[HARGA SATUAN]])</f>
        <v>3200000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>
        <f ca="1">IF(NOTA[[#This Row],[TGL.NOTA]]="",IF(NOTA[[#This Row],[SUPPLIER_H]]="","",AK1123),MONTH(NOTA[[#This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Row],[CONCAT4]],[2]!RAW[CONCAT_H],0),FALSE))</f>
        <v/>
      </c>
      <c r="AQ1124" s="66">
        <f>IF(NOTA[[#This Row],[CONCAT1]]="","",MATCH(NOTA[[#This Row],[CONCAT1]],[3]!db[NB NOTA_C],0)+1)</f>
        <v>964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1077</v>
      </c>
      <c r="M1125" s="114">
        <v>3</v>
      </c>
      <c r="N1125" s="66">
        <v>864</v>
      </c>
      <c r="O1125" s="27" t="s">
        <v>244</v>
      </c>
      <c r="P1125" s="64">
        <v>6700</v>
      </c>
      <c r="Q1125" s="79"/>
      <c r="R1125" s="42" t="s">
        <v>858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5788800</v>
      </c>
      <c r="X1125" s="52">
        <f>IF(NOTA[[#This Row],[JUMLAH]]="","",NOTA[[#This Row],[JUMLAH]]*NOTA[[#This Row],[DISC 1]])</f>
        <v>723600</v>
      </c>
      <c r="Y1125" s="52">
        <f>IF(NOTA[[#This Row],[JUMLAH]]="","",(NOTA[[#This Row],[JUMLAH]]-NOTA[[#This Row],[DISC 1-]])*NOTA[[#This Row],[DISC 2]])</f>
        <v>253260</v>
      </c>
      <c r="Z1125" s="52">
        <f>IF(NOTA[[#This Row],[JUMLAH]]="","",NOTA[[#This Row],[DISC 1-]]+NOTA[[#This Row],[DISC 2-]])</f>
        <v>976860</v>
      </c>
      <c r="AA1125" s="52">
        <f>IF(NOTA[[#This Row],[JUMLAH]]="","",NOTA[[#This Row],[JUMLAH]]-NOTA[[#This Row],[DISC]])</f>
        <v>4811940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5" s="203">
        <f>IF(OR(NOTA[[#This Row],[QTY]]="",NOTA[[#This Row],[HARGA SATUAN]]="",),"",NOTA[[#This Row],[QTY]]*NOTA[[#This Row],[HARGA SATUAN]])</f>
        <v>5788800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>
        <f ca="1">IF(NOTA[[#This Row],[TGL.NOTA]]="",IF(NOTA[[#This Row],[SUPPLIER_H]]="","",AK1124),MONTH(NOTA[[#This Row],[TGL.NOTA]]))</f>
        <v>5</v>
      </c>
      <c r="AL1125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>
        <f>IF(NOTA[[#This Row],[CONCAT1]]="","",MATCH(NOTA[[#This Row],[CONCAT1]],[3]!db[NB NOTA_C],0)+1)</f>
        <v>692</v>
      </c>
    </row>
    <row r="1126" spans="1:43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578</v>
      </c>
      <c r="M1126" s="114">
        <v>4</v>
      </c>
      <c r="N1126" s="66">
        <v>576</v>
      </c>
      <c r="O1126" s="27" t="s">
        <v>244</v>
      </c>
      <c r="P1126" s="64">
        <v>10600</v>
      </c>
      <c r="Q1126" s="79"/>
      <c r="R1126" s="42" t="s">
        <v>263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6105600</v>
      </c>
      <c r="X1126" s="52">
        <f>IF(NOTA[[#This Row],[JUMLAH]]="","",NOTA[[#This Row],[JUMLAH]]*NOTA[[#This Row],[DISC 1]])</f>
        <v>763200</v>
      </c>
      <c r="Y1126" s="52">
        <f>IF(NOTA[[#This Row],[JUMLAH]]="","",(NOTA[[#This Row],[JUMLAH]]-NOTA[[#This Row],[DISC 1-]])*NOTA[[#This Row],[DISC 2]])</f>
        <v>267120</v>
      </c>
      <c r="Z1126" s="52">
        <f>IF(NOTA[[#This Row],[JUMLAH]]="","",NOTA[[#This Row],[DISC 1-]]+NOTA[[#This Row],[DISC 2-]])</f>
        <v>1030320</v>
      </c>
      <c r="AA1126" s="52">
        <f>IF(NOTA[[#This Row],[JUMLAH]]="","",NOTA[[#This Row],[JUMLAH]]-NOTA[[#This Row],[DISC]])</f>
        <v>5075280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6" s="203">
        <f>IF(OR(NOTA[[#This Row],[QTY]]="",NOTA[[#This Row],[HARGA SATUAN]]="",),"",NOTA[[#This Row],[QTY]]*NOTA[[#This Row],[HARGA SATUAN]])</f>
        <v>6105600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>
        <f ca="1"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Row],[CONCAT4]],[2]!RAW[CONCAT_H],0),FALSE))</f>
        <v/>
      </c>
      <c r="AQ1126" s="66">
        <f>IF(NOTA[[#This Row],[CONCAT1]]="","",MATCH(NOTA[[#This Row],[CONCAT1]],[3]!db[NB NOTA_C],0)+1)</f>
        <v>685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590</v>
      </c>
      <c r="M1127" s="114">
        <v>1</v>
      </c>
      <c r="N1127" s="66">
        <v>72</v>
      </c>
      <c r="O1127" s="27" t="s">
        <v>244</v>
      </c>
      <c r="P1127" s="64">
        <v>21200</v>
      </c>
      <c r="Q1127" s="79"/>
      <c r="R1127" s="42" t="s">
        <v>591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1526400</v>
      </c>
      <c r="X1127" s="52">
        <f>IF(NOTA[[#This Row],[JUMLAH]]="","",NOTA[[#This Row],[JUMLAH]]*NOTA[[#This Row],[DISC 1]])</f>
        <v>190800</v>
      </c>
      <c r="Y1127" s="52">
        <f>IF(NOTA[[#This Row],[JUMLAH]]="","",(NOTA[[#This Row],[JUMLAH]]-NOTA[[#This Row],[DISC 1-]])*NOTA[[#This Row],[DISC 2]])</f>
        <v>66780</v>
      </c>
      <c r="Z1127" s="52">
        <f>IF(NOTA[[#This Row],[JUMLAH]]="","",NOTA[[#This Row],[DISC 1-]]+NOTA[[#This Row],[DISC 2-]])</f>
        <v>257580</v>
      </c>
      <c r="AA1127" s="52">
        <f>IF(NOTA[[#This Row],[JUMLAH]]="","",NOTA[[#This Row],[JUMLAH]]-NOTA[[#This Row],[DISC]])</f>
        <v>1268820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7" s="203">
        <f>IF(OR(NOTA[[#This Row],[QTY]]="",NOTA[[#This Row],[HARGA SATUAN]]="",),"",NOTA[[#This Row],[QTY]]*NOTA[[#This Row],[HARGA SATUAN]])</f>
        <v>1526400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>
        <f ca="1">IF(NOTA[[#This Row],[TGL.NOTA]]="",IF(NOTA[[#This Row],[SUPPLIER_H]]="","",AK1126),MONTH(NOTA[[#This Row],[TGL.NOTA]]))</f>
        <v>5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>
        <f>IF(NOTA[[#This Row],[CONCAT1]]="","",MATCH(NOTA[[#This Row],[CONCAT1]],[3]!db[NB NOTA_C],0)+1)</f>
        <v>687</v>
      </c>
    </row>
    <row r="1128" spans="1:43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1118</v>
      </c>
      <c r="M1128" s="114">
        <v>1</v>
      </c>
      <c r="N1128" s="66">
        <v>144</v>
      </c>
      <c r="O1128" s="27" t="s">
        <v>244</v>
      </c>
      <c r="P1128" s="64">
        <v>23900</v>
      </c>
      <c r="Q1128" s="79"/>
      <c r="R1128" s="42" t="s">
        <v>263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3441600</v>
      </c>
      <c r="X1128" s="52">
        <f>IF(NOTA[[#This Row],[JUMLAH]]="","",NOTA[[#This Row],[JUMLAH]]*NOTA[[#This Row],[DISC 1]])</f>
        <v>430200</v>
      </c>
      <c r="Y1128" s="52">
        <f>IF(NOTA[[#This Row],[JUMLAH]]="","",(NOTA[[#This Row],[JUMLAH]]-NOTA[[#This Row],[DISC 1-]])*NOTA[[#This Row],[DISC 2]])</f>
        <v>150570</v>
      </c>
      <c r="Z1128" s="52">
        <f>IF(NOTA[[#This Row],[JUMLAH]]="","",NOTA[[#This Row],[DISC 1-]]+NOTA[[#This Row],[DISC 2-]])</f>
        <v>580770</v>
      </c>
      <c r="AA1128" s="52">
        <f>IF(NOTA[[#This Row],[JUMLAH]]="","",NOTA[[#This Row],[JUMLAH]]-NOTA[[#This Row],[DISC]])</f>
        <v>2860830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8" s="203">
        <f>IF(OR(NOTA[[#This Row],[QTY]]="",NOTA[[#This Row],[HARGA SATUAN]]="",),"",NOTA[[#This Row],[QTY]]*NOTA[[#This Row],[HARGA SATUAN]])</f>
        <v>3441600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>
        <f ca="1"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Row],[CONCAT4]],[2]!RAW[CONCAT_H],0),FALSE))</f>
        <v/>
      </c>
      <c r="AQ1128" s="66">
        <f>IF(NOTA[[#This Row],[CONCAT1]]="","",MATCH(NOTA[[#This Row],[CONCAT1]],[3]!db[NB NOTA_C],0)+1)</f>
        <v>765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1060</v>
      </c>
      <c r="M1129" s="114">
        <v>1</v>
      </c>
      <c r="N1129" s="66">
        <v>72</v>
      </c>
      <c r="O1129" s="27" t="s">
        <v>244</v>
      </c>
      <c r="P1129" s="64">
        <v>47800</v>
      </c>
      <c r="Q1129" s="79"/>
      <c r="R1129" s="42" t="s">
        <v>591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3441600</v>
      </c>
      <c r="X1129" s="52">
        <f>IF(NOTA[[#This Row],[JUMLAH]]="","",NOTA[[#This Row],[JUMLAH]]*NOTA[[#This Row],[DISC 1]])</f>
        <v>430200</v>
      </c>
      <c r="Y1129" s="52">
        <f>IF(NOTA[[#This Row],[JUMLAH]]="","",(NOTA[[#This Row],[JUMLAH]]-NOTA[[#This Row],[DISC 1-]])*NOTA[[#This Row],[DISC 2]])</f>
        <v>150570</v>
      </c>
      <c r="Z1129" s="52">
        <f>IF(NOTA[[#This Row],[JUMLAH]]="","",NOTA[[#This Row],[DISC 1-]]+NOTA[[#This Row],[DISC 2-]])</f>
        <v>580770</v>
      </c>
      <c r="AA1129" s="52">
        <f>IF(NOTA[[#This Row],[JUMLAH]]="","",NOTA[[#This Row],[JUMLAH]]-NOTA[[#This Row],[DISC]])</f>
        <v>2860830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9" s="203">
        <f>IF(OR(NOTA[[#This Row],[QTY]]="",NOTA[[#This Row],[HARGA SATUAN]]="",),"",NOTA[[#This Row],[QTY]]*NOTA[[#This Row],[HARGA SATUAN]])</f>
        <v>3441600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767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1202</v>
      </c>
      <c r="M1130" s="114">
        <v>1</v>
      </c>
      <c r="N1130" s="66">
        <v>144</v>
      </c>
      <c r="O1130" s="27" t="s">
        <v>142</v>
      </c>
      <c r="P1130" s="64">
        <v>20400</v>
      </c>
      <c r="Q1130" s="79"/>
      <c r="R1130" s="42" t="s">
        <v>283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2937600</v>
      </c>
      <c r="X1130" s="52">
        <f>IF(NOTA[[#This Row],[JUMLAH]]="","",NOTA[[#This Row],[JUMLAH]]*NOTA[[#This Row],[DISC 1]])</f>
        <v>367200</v>
      </c>
      <c r="Y1130" s="52">
        <f>IF(NOTA[[#This Row],[JUMLAH]]="","",(NOTA[[#This Row],[JUMLAH]]-NOTA[[#This Row],[DISC 1-]])*NOTA[[#This Row],[DISC 2]])</f>
        <v>128520</v>
      </c>
      <c r="Z1130" s="52">
        <f>IF(NOTA[[#This Row],[JUMLAH]]="","",NOTA[[#This Row],[DISC 1-]]+NOTA[[#This Row],[DISC 2-]])</f>
        <v>495720</v>
      </c>
      <c r="AA1130" s="52">
        <f>IF(NOTA[[#This Row],[JUMLAH]]="","",NOTA[[#This Row],[JUMLAH]]-NOTA[[#This Row],[DISC]])</f>
        <v>2441880</v>
      </c>
      <c r="AB1130" s="52"/>
      <c r="AC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0" s="203">
        <f>IF(OR(NOTA[[#This Row],[QTY]]="",NOTA[[#This Row],[HARGA SATUAN]]="",),"",NOTA[[#This Row],[QTY]]*NOTA[[#This Row],[HARGA SATUAN]])</f>
        <v>2937600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1824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 t="str">
        <f ca="1">IF(NOTA[[#This Row],[NAMA BARANG]]="","",INDEX(NOTA[ID],MATCH(,INDIRECT(ADDRESS(ROW(NOTA[ID]),COLUMN(NOTA[ID]))&amp;":"&amp;ADDRESS(ROW(),COLUMN(NOTA[ID]))),-1)))</f>
        <v/>
      </c>
      <c r="E1131" s="113"/>
      <c r="H1131" s="54"/>
      <c r="N1131" s="66"/>
      <c r="Q1131" s="79"/>
      <c r="R1131" s="42"/>
      <c r="S1131" s="80"/>
      <c r="U1131" s="52"/>
      <c r="V1131" s="77"/>
      <c r="W1131" s="52" t="str">
        <f>IF(NOTA[[#This Row],[HARGA/ CTN]]="",NOTA[[#This Row],[JUMLAH_H]],NOTA[[#This Row],[HARGA/ CTN]]*IF(NOTA[[#This Row],[C]]="",0,NOTA[[#This Row],[C]]))</f>
        <v/>
      </c>
      <c r="X1131" s="52" t="str">
        <f>IF(NOTA[[#This Row],[JUMLAH]]="","",NOTA[[#This Row],[JUMLAH]]*NOTA[[#This Row],[DISC 1]])</f>
        <v/>
      </c>
      <c r="Y1131" s="52" t="str">
        <f>IF(NOTA[[#This Row],[JUMLAH]]="","",(NOTA[[#This Row],[JUMLAH]]-NOTA[[#This Row],[DISC 1-]])*NOTA[[#This Row],[DISC 2]])</f>
        <v/>
      </c>
      <c r="Z1131" s="52" t="str">
        <f>IF(NOTA[[#This Row],[JUMLAH]]="","",NOTA[[#This Row],[DISC 1-]]+NOTA[[#This Row],[DISC 2-]])</f>
        <v/>
      </c>
      <c r="AA1131" s="52" t="str">
        <f>IF(NOTA[[#This Row],[JUMLAH]]="","",NOTA[[#This Row],[JUMLAH]]-NOTA[[#This Row],[DISC]])</f>
        <v/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1" s="203" t="str">
        <f>IF(OR(NOTA[[#This Row],[QTY]]="",NOTA[[#This Row],[HARGA SATUAN]]="",),"",NOTA[[#This Row],[QTY]]*NOTA[[#This Row],[HARGA SATUAN]])</f>
        <v/>
      </c>
      <c r="AG1131" s="53" t="str">
        <f ca="1">IF(NOTA[ID_H]="","",INDEX(NOTA[TANGGAL],MATCH(,INDIRECT(ADDRESS(ROW(NOTA[TANGGAL]),COLUMN(NOTA[TANGGAL]))&amp;":"&amp;ADDRESS(ROW(),COLUMN(NOTA[TANGGAL]))),-1)))</f>
        <v/>
      </c>
      <c r="AH1131" s="64" t="str">
        <f ca="1">IF(NOTA[[#This Row],[NAMA BARANG]]="","",INDEX(NOTA[SUPPLIER],MATCH(,INDIRECT(ADDRESS(ROW(NOTA[ID]),COLUMN(NOTA[ID]))&amp;":"&amp;ADDRESS(ROW(),COLUMN(NOTA[ID]))),-1)))</f>
        <v/>
      </c>
      <c r="AI1131" s="64" t="str">
        <f ca="1">IF(NOTA[[#This Row],[ID_H]]="","",IF(NOTA[[#This Row],[FAKTUR]]="",INDIRECT(ADDRESS(ROW()-1,COLUMN())),NOTA[[#This Row],[FAKTUR]]))</f>
        <v/>
      </c>
      <c r="AJ1131" s="66" t="str">
        <f ca="1">IF(NOTA[[#This Row],[ID]]="","",COUNTIF(NOTA[ID_H],NOTA[[#This Row],[ID_H]]))</f>
        <v/>
      </c>
      <c r="AK1131" s="66" t="str">
        <f ca="1">IF(NOTA[[#This Row],[TGL.NOTA]]="",IF(NOTA[[#This Row],[SUPPLIER_H]]="","",AK1130),MONTH(NOTA[[#This Row],[TGL.NOTA]]))</f>
        <v/>
      </c>
      <c r="AL1131" s="66" t="str">
        <f>LOWER(SUBSTITUTE(SUBSTITUTE(SUBSTITUTE(SUBSTITUTE(SUBSTITUTE(SUBSTITUTE(SUBSTITUTE(SUBSTITUTE(SUBSTITUTE(NOTA[NAMA BARANG]," ",),".",""),"-",""),"(",""),")",""),",",""),"/",""),"""",""),"+",""))</f>
        <v/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 t="str">
        <f>IF(NOTA[[#This Row],[CONCAT1]]="","",MATCH(NOTA[[#This Row],[CONCAT1]],[3]!db[NB NOTA_C],0)+1)</f>
        <v/>
      </c>
    </row>
    <row r="1132" spans="1:43" ht="20.100000000000001" customHeight="1" x14ac:dyDescent="0.25">
      <c r="A1132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2" s="66" t="e">
        <f ca="1">IF(NOTA[[#This Row],[ID_P]]="","",MATCH(NOTA[[#This Row],[ID_P]],[1]!B_MSK[N_ID],0))</f>
        <v>#REF!</v>
      </c>
      <c r="D1132" s="66">
        <f ca="1">IF(NOTA[[#This Row],[NAMA BARANG]]="","",INDEX(NOTA[ID],MATCH(,INDIRECT(ADDRESS(ROW(NOTA[ID]),COLUMN(NOTA[ID]))&amp;":"&amp;ADDRESS(ROW(),COLUMN(NOTA[ID]))),-1)))</f>
        <v>188</v>
      </c>
      <c r="E1132" s="113"/>
      <c r="F1132" s="27" t="s">
        <v>25</v>
      </c>
      <c r="G1132" s="27" t="s">
        <v>24</v>
      </c>
      <c r="H1132" s="54" t="s">
        <v>1203</v>
      </c>
      <c r="J1132" s="53">
        <v>45075</v>
      </c>
      <c r="L1132" s="27" t="s">
        <v>1077</v>
      </c>
      <c r="M1132" s="114">
        <v>1</v>
      </c>
      <c r="N1132" s="66">
        <v>288</v>
      </c>
      <c r="O1132" s="27" t="s">
        <v>244</v>
      </c>
      <c r="P1132" s="64">
        <v>6700</v>
      </c>
      <c r="Q1132" s="79"/>
      <c r="R1132" s="42" t="s">
        <v>858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1929600</v>
      </c>
      <c r="X1132" s="52">
        <f>IF(NOTA[[#This Row],[JUMLAH]]="","",NOTA[[#This Row],[JUMLAH]]*NOTA[[#This Row],[DISC 1]])</f>
        <v>241200</v>
      </c>
      <c r="Y1132" s="52">
        <f>IF(NOTA[[#This Row],[JUMLAH]]="","",(NOTA[[#This Row],[JUMLAH]]-NOTA[[#This Row],[DISC 1-]])*NOTA[[#This Row],[DISC 2]])</f>
        <v>84420</v>
      </c>
      <c r="Z1132" s="52">
        <f>IF(NOTA[[#This Row],[JUMLAH]]="","",NOTA[[#This Row],[DISC 1-]]+NOTA[[#This Row],[DISC 2-]])</f>
        <v>325620</v>
      </c>
      <c r="AA1132" s="52">
        <f>IF(NOTA[[#This Row],[JUMLAH]]="","",NOTA[[#This Row],[JUMLAH]]-NOTA[[#This Row],[DISC]])</f>
        <v>1603980</v>
      </c>
      <c r="AB1132" s="52"/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2" s="203">
        <f>IF(OR(NOTA[[#This Row],[QTY]]="",NOTA[[#This Row],[HARGA SATUAN]]="",),"",NOTA[[#This Row],[QTY]]*NOTA[[#This Row],[HARGA SATUAN]])</f>
        <v>1929600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>
        <f ca="1">IF(NOTA[[#This Row],[ID]]="","",COUNTIF(NOTA[ID_H],NOTA[[#This Row],[ID_H]]))</f>
        <v>7</v>
      </c>
      <c r="AK1132" s="66">
        <f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2" s="66" t="e">
        <f>IF(NOTA[[#This Row],[CONCAT4]]="","",_xlfn.IFNA(MATCH(NOTA[[#This Row],[CONCAT4]],[2]!RAW[CONCAT_H],0),FALSE))</f>
        <v>#REF!</v>
      </c>
      <c r="AQ1132" s="66">
        <f>IF(NOTA[[#This Row],[CONCAT1]]="","",MATCH(NOTA[[#This Row],[CONCAT1]],[3]!db[NB NOTA_C],0)+1)</f>
        <v>692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>
        <f ca="1">IF(NOTA[[#This Row],[NAMA BARANG]]="","",INDEX(NOTA[ID],MATCH(,INDIRECT(ADDRESS(ROW(NOTA[ID]),COLUMN(NOTA[ID]))&amp;":"&amp;ADDRESS(ROW(),COLUMN(NOTA[ID]))),-1)))</f>
        <v>188</v>
      </c>
      <c r="E1133" s="113"/>
      <c r="H1133" s="54"/>
      <c r="L1133" s="27" t="s">
        <v>1204</v>
      </c>
      <c r="M1133" s="114">
        <v>1</v>
      </c>
      <c r="N1133" s="66">
        <v>60</v>
      </c>
      <c r="O1133" s="27" t="s">
        <v>253</v>
      </c>
      <c r="P1133" s="64">
        <v>22200</v>
      </c>
      <c r="Q1133" s="79"/>
      <c r="R1133" s="42" t="s">
        <v>1205</v>
      </c>
      <c r="S1133" s="80">
        <v>0.125</v>
      </c>
      <c r="T1133" s="115">
        <v>0.05</v>
      </c>
      <c r="U1133" s="52"/>
      <c r="V1133" s="77"/>
      <c r="W1133" s="52">
        <f>IF(NOTA[[#This Row],[HARGA/ CTN]]="",NOTA[[#This Row],[JUMLAH_H]],NOTA[[#This Row],[HARGA/ CTN]]*IF(NOTA[[#This Row],[C]]="",0,NOTA[[#This Row],[C]]))</f>
        <v>1332000</v>
      </c>
      <c r="X1133" s="52">
        <f>IF(NOTA[[#This Row],[JUMLAH]]="","",NOTA[[#This Row],[JUMLAH]]*NOTA[[#This Row],[DISC 1]])</f>
        <v>166500</v>
      </c>
      <c r="Y1133" s="52">
        <f>IF(NOTA[[#This Row],[JUMLAH]]="","",(NOTA[[#This Row],[JUMLAH]]-NOTA[[#This Row],[DISC 1-]])*NOTA[[#This Row],[DISC 2]])</f>
        <v>58275</v>
      </c>
      <c r="Z1133" s="52">
        <f>IF(NOTA[[#This Row],[JUMLAH]]="","",NOTA[[#This Row],[DISC 1-]]+NOTA[[#This Row],[DISC 2-]])</f>
        <v>224775</v>
      </c>
      <c r="AA1133" s="52">
        <f>IF(NOTA[[#This Row],[JUMLAH]]="","",NOTA[[#This Row],[JUMLAH]]-NOTA[[#This Row],[DISC]])</f>
        <v>1107225</v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3" s="203">
        <f>IF(OR(NOTA[[#This Row],[QTY]]="",NOTA[[#This Row],[HARGA SATUAN]]="",),"",NOTA[[#This Row],[QTY]]*NOTA[[#This Row],[HARGA SATUAN]])</f>
        <v>1332000</v>
      </c>
      <c r="AG1133" s="53">
        <f ca="1">IF(NOTA[ID_H]="","",INDEX(NOTA[TANGGAL],MATCH(,INDIRECT(ADDRESS(ROW(NOTA[TANGGAL]),COLUMN(NOTA[TANGGAL]))&amp;":"&amp;ADDRESS(ROW(),COLUMN(NOTA[TANGGAL]))),-1)))</f>
        <v>45079</v>
      </c>
      <c r="AH1133" s="64" t="str">
        <f ca="1">IF(NOTA[[#This Row],[NAMA BARANG]]="","",INDEX(NOTA[SUPPLIER],MATCH(,INDIRECT(ADDRESS(ROW(NOTA[ID]),COLUMN(NOTA[ID]))&amp;":"&amp;ADDRESS(ROW(),COLUMN(NOTA[ID]))),-1)))</f>
        <v>ATALI MAKMUR</v>
      </c>
      <c r="AI1133" s="64" t="str">
        <f ca="1">IF(NOTA[[#This Row],[ID_H]]="","",IF(NOTA[[#This Row],[FAKTUR]]="",INDIRECT(ADDRESS(ROW()-1,COLUMN())),NOTA[[#This Row],[FAKTUR]]))</f>
        <v>ARTO MORO</v>
      </c>
      <c r="AJ1133" s="66" t="str">
        <f ca="1">IF(NOTA[[#This Row],[ID]]="","",COUNTIF(NOTA[ID_H],NOTA[[#This Row],[ID_H]]))</f>
        <v/>
      </c>
      <c r="AK1133" s="66">
        <f ca="1">IF(NOTA[[#This Row],[TGL.NOTA]]="",IF(NOTA[[#This Row],[SUPPLIER_H]]="","",AK1132),MONTH(NOTA[[#This Row],[TGL.NOTA]]))</f>
        <v>5</v>
      </c>
      <c r="AL1133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>
        <f>IF(NOTA[[#This Row],[CONCAT1]]="","",MATCH(NOTA[[#This Row],[CONCAT1]],[3]!db[NB NOTA_C],0)+1)</f>
        <v>2800</v>
      </c>
    </row>
    <row r="1134" spans="1:43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H1134" s="54"/>
      <c r="L1134" s="27" t="s">
        <v>579</v>
      </c>
      <c r="M1134" s="114">
        <v>1</v>
      </c>
      <c r="N1134" s="66">
        <v>30</v>
      </c>
      <c r="O1134" s="27" t="s">
        <v>176</v>
      </c>
      <c r="P1134" s="64">
        <v>104400</v>
      </c>
      <c r="Q1134" s="79"/>
      <c r="R1134" s="42" t="s">
        <v>260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3132000</v>
      </c>
      <c r="X1134" s="52">
        <f>IF(NOTA[[#This Row],[JUMLAH]]="","",NOTA[[#This Row],[JUMLAH]]*NOTA[[#This Row],[DISC 1]])</f>
        <v>391500</v>
      </c>
      <c r="Y1134" s="52">
        <f>IF(NOTA[[#This Row],[JUMLAH]]="","",(NOTA[[#This Row],[JUMLAH]]-NOTA[[#This Row],[DISC 1-]])*NOTA[[#This Row],[DISC 2]])</f>
        <v>137025</v>
      </c>
      <c r="Z1134" s="52">
        <f>IF(NOTA[[#This Row],[JUMLAH]]="","",NOTA[[#This Row],[DISC 1-]]+NOTA[[#This Row],[DISC 2-]])</f>
        <v>528525</v>
      </c>
      <c r="AA1134" s="52">
        <f>IF(NOTA[[#This Row],[JUMLAH]]="","",NOTA[[#This Row],[JUMLAH]]-NOTA[[#This Row],[DISC]])</f>
        <v>2603475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4" s="203">
        <f>IF(OR(NOTA[[#This Row],[QTY]]="",NOTA[[#This Row],[HARGA SATUAN]]="",),"",NOTA[[#This Row],[QTY]]*NOTA[[#This Row],[HARGA SATUAN]])</f>
        <v>3132000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 t="str">
        <f ca="1">IF(NOTA[[#This Row],[ID]]="","",COUNTIF(NOTA[ID_H],NOTA[[#This Row],[ID_H]]))</f>
        <v/>
      </c>
      <c r="AK1134" s="66">
        <f ca="1"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66" t="str">
        <f>IF(NOTA[[#This Row],[CONCAT4]]="","",_xlfn.IFNA(MATCH(NOTA[[#This Row],[CONCAT4]],[2]!RAW[CONCAT_H],0),FALSE))</f>
        <v/>
      </c>
      <c r="AQ1134" s="66">
        <f>IF(NOTA[[#This Row],[CONCAT1]]="","",MATCH(NOTA[[#This Row],[CONCAT1]],[3]!db[NB NOTA_C],0)+1)</f>
        <v>2484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1206</v>
      </c>
      <c r="M1135" s="114">
        <v>1</v>
      </c>
      <c r="N1135" s="66">
        <v>120</v>
      </c>
      <c r="O1135" s="27" t="s">
        <v>156</v>
      </c>
      <c r="P1135" s="64">
        <v>12950</v>
      </c>
      <c r="Q1135" s="79"/>
      <c r="R1135" s="42" t="s">
        <v>779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1554000</v>
      </c>
      <c r="X1135" s="52">
        <f>IF(NOTA[[#This Row],[JUMLAH]]="","",NOTA[[#This Row],[JUMLAH]]*NOTA[[#This Row],[DISC 1]])</f>
        <v>194250</v>
      </c>
      <c r="Y1135" s="52">
        <f>IF(NOTA[[#This Row],[JUMLAH]]="","",(NOTA[[#This Row],[JUMLAH]]-NOTA[[#This Row],[DISC 1-]])*NOTA[[#This Row],[DISC 2]])</f>
        <v>67987.5</v>
      </c>
      <c r="Z1135" s="52">
        <f>IF(NOTA[[#This Row],[JUMLAH]]="","",NOTA[[#This Row],[DISC 1-]]+NOTA[[#This Row],[DISC 2-]])</f>
        <v>262237.5</v>
      </c>
      <c r="AA1135" s="52">
        <f>IF(NOTA[[#This Row],[JUMLAH]]="","",NOTA[[#This Row],[JUMLAH]]-NOTA[[#This Row],[DISC]])</f>
        <v>1291762.5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5" s="203">
        <f>IF(OR(NOTA[[#This Row],[QTY]]="",NOTA[[#This Row],[HARGA SATUAN]]="",),"",NOTA[[#This Row],[QTY]]*NOTA[[#This Row],[HARGA SATUAN]])</f>
        <v>1554000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2685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1207</v>
      </c>
      <c r="M1136" s="114">
        <v>1</v>
      </c>
      <c r="N1136" s="66">
        <v>24</v>
      </c>
      <c r="O1136" s="27" t="s">
        <v>156</v>
      </c>
      <c r="P1136" s="64">
        <v>41000</v>
      </c>
      <c r="Q1136" s="79"/>
      <c r="R1136" s="42" t="s">
        <v>228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984000</v>
      </c>
      <c r="X1136" s="52">
        <f>IF(NOTA[[#This Row],[JUMLAH]]="","",NOTA[[#This Row],[JUMLAH]]*NOTA[[#This Row],[DISC 1]])</f>
        <v>123000</v>
      </c>
      <c r="Y1136" s="52">
        <f>IF(NOTA[[#This Row],[JUMLAH]]="","",(NOTA[[#This Row],[JUMLAH]]-NOTA[[#This Row],[DISC 1-]])*NOTA[[#This Row],[DISC 2]])</f>
        <v>43050</v>
      </c>
      <c r="Z1136" s="52">
        <f>IF(NOTA[[#This Row],[JUMLAH]]="","",NOTA[[#This Row],[DISC 1-]]+NOTA[[#This Row],[DISC 2-]])</f>
        <v>166050</v>
      </c>
      <c r="AA1136" s="52">
        <f>IF(NOTA[[#This Row],[JUMLAH]]="","",NOTA[[#This Row],[JUMLAH]]-NOTA[[#This Row],[DISC]])</f>
        <v>817950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6" s="203">
        <f>IF(OR(NOTA[[#This Row],[QTY]]="",NOTA[[#This Row],[HARGA SATUAN]]="",),"",NOTA[[#This Row],[QTY]]*NOTA[[#This Row],[HARGA SATUAN]])</f>
        <v>984000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>
        <f>IF(NOTA[[#This Row],[CONCAT1]]="","",MATCH(NOTA[[#This Row],[CONCAT1]],[3]!db[NB NOTA_C],0)+1)</f>
        <v>2921</v>
      </c>
    </row>
    <row r="1137" spans="1:43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1208</v>
      </c>
      <c r="M1137" s="114">
        <v>1</v>
      </c>
      <c r="N1137" s="66">
        <v>24</v>
      </c>
      <c r="O1137" s="27" t="s">
        <v>156</v>
      </c>
      <c r="P1137" s="64">
        <v>22500</v>
      </c>
      <c r="Q1137" s="79"/>
      <c r="R1137" s="42" t="s">
        <v>228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540000</v>
      </c>
      <c r="X1137" s="52">
        <f>IF(NOTA[[#This Row],[JUMLAH]]="","",NOTA[[#This Row],[JUMLAH]]*NOTA[[#This Row],[DISC 1]])</f>
        <v>67500</v>
      </c>
      <c r="Y1137" s="52">
        <f>IF(NOTA[[#This Row],[JUMLAH]]="","",(NOTA[[#This Row],[JUMLAH]]-NOTA[[#This Row],[DISC 1-]])*NOTA[[#This Row],[DISC 2]])</f>
        <v>23625</v>
      </c>
      <c r="Z1137" s="52">
        <f>IF(NOTA[[#This Row],[JUMLAH]]="","",NOTA[[#This Row],[DISC 1-]]+NOTA[[#This Row],[DISC 2-]])</f>
        <v>91125</v>
      </c>
      <c r="AA1137" s="52">
        <f>IF(NOTA[[#This Row],[JUMLAH]]="","",NOTA[[#This Row],[JUMLAH]]-NOTA[[#This Row],[DISC]])</f>
        <v>448875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7" s="203">
        <f>IF(OR(NOTA[[#This Row],[QTY]]="",NOTA[[#This Row],[HARGA SATUAN]]="",),"",NOTA[[#This Row],[QTY]]*NOTA[[#This Row],[HARGA SATUAN]])</f>
        <v>540000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Row],[CONCAT4]],[2]!RAW[CONCAT_H],0),FALSE))</f>
        <v/>
      </c>
      <c r="AQ1137" s="66">
        <f>IF(NOTA[[#This Row],[CONCAT1]]="","",MATCH(NOTA[[#This Row],[CONCAT1]],[3]!db[NB NOTA_C],0)+1)</f>
        <v>2916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280</v>
      </c>
      <c r="M1138" s="114">
        <v>1</v>
      </c>
      <c r="N1138" s="66">
        <v>24</v>
      </c>
      <c r="O1138" s="27" t="s">
        <v>156</v>
      </c>
      <c r="P1138" s="64">
        <v>19000</v>
      </c>
      <c r="Q1138" s="79"/>
      <c r="R1138" s="42" t="s">
        <v>228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456000</v>
      </c>
      <c r="X1138" s="52">
        <f>IF(NOTA[[#This Row],[JUMLAH]]="","",NOTA[[#This Row],[JUMLAH]]*NOTA[[#This Row],[DISC 1]])</f>
        <v>57000</v>
      </c>
      <c r="Y1138" s="52">
        <f>IF(NOTA[[#This Row],[JUMLAH]]="","",(NOTA[[#This Row],[JUMLAH]]-NOTA[[#This Row],[DISC 1-]])*NOTA[[#This Row],[DISC 2]])</f>
        <v>19950</v>
      </c>
      <c r="Z1138" s="52">
        <f>IF(NOTA[[#This Row],[JUMLAH]]="","",NOTA[[#This Row],[DISC 1-]]+NOTA[[#This Row],[DISC 2-]])</f>
        <v>76950</v>
      </c>
      <c r="AA1138" s="52">
        <f>IF(NOTA[[#This Row],[JUMLAH]]="","",NOTA[[#This Row],[JUMLAH]]-NOTA[[#This Row],[DISC]])</f>
        <v>379050</v>
      </c>
      <c r="AB1138" s="52"/>
      <c r="AC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38" s="203">
        <f>IF(OR(NOTA[[#This Row],[QTY]]="",NOTA[[#This Row],[HARGA SATUAN]]="",),"",NOTA[[#This Row],[QTY]]*NOTA[[#This Row],[HARGA SATUAN]])</f>
        <v>456000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>
        <f>IF(NOTA[[#This Row],[CONCAT1]]="","",MATCH(NOTA[[#This Row],[CONCAT1]],[3]!db[NB NOTA_C],0)+1)</f>
        <v>2919</v>
      </c>
    </row>
    <row r="1139" spans="1:43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 t="str">
        <f ca="1">IF(NOTA[[#This Row],[NAMA BARANG]]="","",INDEX(NOTA[ID],MATCH(,INDIRECT(ADDRESS(ROW(NOTA[ID]),COLUMN(NOTA[ID]))&amp;":"&amp;ADDRESS(ROW(),COLUMN(NOTA[ID]))),-1)))</f>
        <v/>
      </c>
      <c r="E1139" s="113"/>
      <c r="H1139" s="54"/>
      <c r="N1139" s="66"/>
      <c r="Q1139" s="79"/>
      <c r="R1139" s="42"/>
      <c r="S1139" s="80"/>
      <c r="U1139" s="52"/>
      <c r="V1139" s="77"/>
      <c r="W1139" s="52" t="str">
        <f>IF(NOTA[[#This Row],[HARGA/ CTN]]="",NOTA[[#This Row],[JUMLAH_H]],NOTA[[#This Row],[HARGA/ CTN]]*IF(NOTA[[#This Row],[C]]="",0,NOTA[[#This Row],[C]]))</f>
        <v/>
      </c>
      <c r="X1139" s="52" t="str">
        <f>IF(NOTA[[#This Row],[JUMLAH]]="","",NOTA[[#This Row],[JUMLAH]]*NOTA[[#This Row],[DISC 1]])</f>
        <v/>
      </c>
      <c r="Y1139" s="52" t="str">
        <f>IF(NOTA[[#This Row],[JUMLAH]]="","",(NOTA[[#This Row],[JUMLAH]]-NOTA[[#This Row],[DISC 1-]])*NOTA[[#This Row],[DISC 2]])</f>
        <v/>
      </c>
      <c r="Z1139" s="52" t="str">
        <f>IF(NOTA[[#This Row],[JUMLAH]]="","",NOTA[[#This Row],[DISC 1-]]+NOTA[[#This Row],[DISC 2-]])</f>
        <v/>
      </c>
      <c r="AA1139" s="52" t="str">
        <f>IF(NOTA[[#This Row],[JUMLAH]]="","",NOTA[[#This Row],[JUMLAH]]-NOTA[[#This Row],[DISC]])</f>
        <v/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9" s="203" t="str">
        <f>IF(OR(NOTA[[#This Row],[QTY]]="",NOTA[[#This Row],[HARGA SATUAN]]="",),"",NOTA[[#This Row],[QTY]]*NOTA[[#This Row],[HARGA SATUAN]])</f>
        <v/>
      </c>
      <c r="AG1139" s="53" t="str">
        <f ca="1">IF(NOTA[ID_H]="","",INDEX(NOTA[TANGGAL],MATCH(,INDIRECT(ADDRESS(ROW(NOTA[TANGGAL]),COLUMN(NOTA[TANGGAL]))&amp;":"&amp;ADDRESS(ROW(),COLUMN(NOTA[TANGGAL]))),-1)))</f>
        <v/>
      </c>
      <c r="AH1139" s="64" t="str">
        <f ca="1">IF(NOTA[[#This Row],[NAMA BARANG]]="","",INDEX(NOTA[SUPPLIER],MATCH(,INDIRECT(ADDRESS(ROW(NOTA[ID]),COLUMN(NOTA[ID]))&amp;":"&amp;ADDRESS(ROW(),COLUMN(NOTA[ID]))),-1)))</f>
        <v/>
      </c>
      <c r="AI1139" s="64" t="str">
        <f ca="1">IF(NOTA[[#This Row],[ID_H]]="","",IF(NOTA[[#This Row],[FAKTUR]]="",INDIRECT(ADDRESS(ROW()-1,COLUMN())),NOTA[[#This Row],[FAKTUR]]))</f>
        <v/>
      </c>
      <c r="AJ1139" s="66" t="str">
        <f ca="1">IF(NOTA[[#This Row],[ID]]="","",COUNTIF(NOTA[ID_H],NOTA[[#This Row],[ID_H]]))</f>
        <v/>
      </c>
      <c r="AK1139" s="66" t="str">
        <f ca="1">IF(NOTA[[#This Row],[TGL.NOTA]]="",IF(NOTA[[#This Row],[SUPPLIER_H]]="","",AK1138),MONTH(NOTA[[#This Row],[TGL.NOTA]]))</f>
        <v/>
      </c>
      <c r="AL1139" s="66" t="str">
        <f>LOWER(SUBSTITUTE(SUBSTITUTE(SUBSTITUTE(SUBSTITUTE(SUBSTITUTE(SUBSTITUTE(SUBSTITUTE(SUBSTITUTE(SUBSTITUTE(NOTA[NAMA BARANG]," ",),".",""),"-",""),"(",""),")",""),",",""),"/",""),"""",""),"+",""))</f>
        <v/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Row],[CONCAT4]],[2]!RAW[CONCAT_H],0),FALSE))</f>
        <v/>
      </c>
      <c r="AQ1139" s="66" t="str">
        <f>IF(NOTA[[#This Row],[CONCAT1]]="","",MATCH(NOTA[[#This Row],[CONCAT1]],[3]!db[NB NOTA_C],0)+1)</f>
        <v/>
      </c>
    </row>
    <row r="1140" spans="1:43" ht="20.100000000000001" customHeight="1" x14ac:dyDescent="0.25">
      <c r="A1140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0" s="66" t="e">
        <f ca="1">IF(NOTA[[#This Row],[ID_P]]="","",MATCH(NOTA[[#This Row],[ID_P]],[1]!B_MSK[N_ID],0))</f>
        <v>#REF!</v>
      </c>
      <c r="D1140" s="66">
        <f ca="1">IF(NOTA[[#This Row],[NAMA BARANG]]="","",INDEX(NOTA[ID],MATCH(,INDIRECT(ADDRESS(ROW(NOTA[ID]),COLUMN(NOTA[ID]))&amp;":"&amp;ADDRESS(ROW(),COLUMN(NOTA[ID]))),-1)))</f>
        <v>189</v>
      </c>
      <c r="E1140" s="113">
        <v>45079</v>
      </c>
      <c r="F1140" s="27" t="s">
        <v>153</v>
      </c>
      <c r="G1140" s="27" t="s">
        <v>112</v>
      </c>
      <c r="H1140" s="54" t="s">
        <v>1209</v>
      </c>
      <c r="J1140" s="53">
        <v>45076</v>
      </c>
      <c r="L1140" s="27" t="s">
        <v>1210</v>
      </c>
      <c r="M1140" s="114">
        <v>10</v>
      </c>
      <c r="N1140" s="66">
        <v>960</v>
      </c>
      <c r="O1140" s="27" t="s">
        <v>156</v>
      </c>
      <c r="P1140" s="64">
        <v>17000</v>
      </c>
      <c r="Q1140" s="79"/>
      <c r="R1140" s="42" t="s">
        <v>702</v>
      </c>
      <c r="S1140" s="80"/>
      <c r="U1140" s="52"/>
      <c r="V1140" s="77"/>
      <c r="W1140" s="52">
        <f>IF(NOTA[[#This Row],[HARGA/ CTN]]="",NOTA[[#This Row],[JUMLAH_H]],NOTA[[#This Row],[HARGA/ CTN]]*IF(NOTA[[#This Row],[C]]="",0,NOTA[[#This Row],[C]]))</f>
        <v>16320000</v>
      </c>
      <c r="X1140" s="52">
        <f>IF(NOTA[[#This Row],[JUMLAH]]="","",NOTA[[#This Row],[JUMLAH]]*NOTA[[#This Row],[DISC 1]])</f>
        <v>0</v>
      </c>
      <c r="Y1140" s="52">
        <f>IF(NOTA[[#This Row],[JUMLAH]]="","",(NOTA[[#This Row],[JUMLAH]]-NOTA[[#This Row],[DISC 1-]])*NOTA[[#This Row],[DISC 2]])</f>
        <v>0</v>
      </c>
      <c r="Z1140" s="52">
        <f>IF(NOTA[[#This Row],[JUMLAH]]="","",NOTA[[#This Row],[DISC 1-]]+NOTA[[#This Row],[DISC 2-]])</f>
        <v>0</v>
      </c>
      <c r="AA1140" s="52">
        <f>IF(NOTA[[#This Row],[JUMLAH]]="","",NOTA[[#This Row],[JUMLAH]]-NOTA[[#This Row],[DISC]])</f>
        <v>16320000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0" s="203">
        <f>IF(OR(NOTA[[#This Row],[QTY]]="",NOTA[[#This Row],[HARGA SATUAN]]="",),"",NOTA[[#This Row],[QTY]]*NOTA[[#This Row],[HARGA SATUAN]])</f>
        <v>16320000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BINTANG JAYA</v>
      </c>
      <c r="AI1140" s="64" t="str">
        <f ca="1">IF(NOTA[[#This Row],[ID_H]]="","",IF(NOTA[[#This Row],[FAKTUR]]="",INDIRECT(ADDRESS(ROW()-1,COLUMN())),NOTA[[#This Row],[FAKTUR]]))</f>
        <v>UNTANA</v>
      </c>
      <c r="AJ1140" s="66">
        <f ca="1">IF(NOTA[[#This Row],[ID]]="","",COUNTIF(NOTA[ID_H],NOTA[[#This Row],[ID_H]]))</f>
        <v>1</v>
      </c>
      <c r="AK1140" s="66">
        <f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0" s="66" t="e">
        <f>IF(NOTA[[#This Row],[CONCAT4]]="","",_xlfn.IFNA(MATCH(NOTA[[#This Row],[CONCAT4]],[2]!RAW[CONCAT_H],0),FALSE))</f>
        <v>#REF!</v>
      </c>
      <c r="AQ1140" s="66">
        <f>IF(NOTA[[#This Row],[CONCAT1]]="","",MATCH(NOTA[[#This Row],[CONCAT1]],[3]!db[NB NOTA_C],0)+1)</f>
        <v>2449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 t="str">
        <f>IF(NOTA[[#This Row],[CONCAT1]]="","",MATCH(NOTA[[#This Row],[CONCAT1]],[3]!db[NB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190</v>
      </c>
      <c r="E1142" s="113"/>
      <c r="F1142" s="27" t="s">
        <v>1211</v>
      </c>
      <c r="G1142" s="27" t="s">
        <v>112</v>
      </c>
      <c r="H1142" s="54" t="s">
        <v>1212</v>
      </c>
      <c r="J1142" s="53">
        <v>45077</v>
      </c>
      <c r="L1142" s="27" t="s">
        <v>1213</v>
      </c>
      <c r="M1142" s="114">
        <v>50</v>
      </c>
      <c r="N1142" s="66">
        <v>500</v>
      </c>
      <c r="O1142" s="27" t="s">
        <v>156</v>
      </c>
      <c r="P1142" s="64">
        <v>48000</v>
      </c>
      <c r="Q1142" s="79"/>
      <c r="R1142" s="42" t="s">
        <v>172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24000000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24000000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2" s="203">
        <f>IF(OR(NOTA[[#This Row],[QTY]]="",NOTA[[#This Row],[HARGA SATUAN]]="",),"",NOTA[[#This Row],[QTY]]*NOTA[[#This Row],[HARGA SATUAN]])</f>
        <v>24000000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SAPUTRO OFFICE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2" s="66" t="e">
        <f>IF(NOTA[[#This Row],[CONCAT4]]="","",_xlfn.IFNA(MATCH(NOTA[[#This Row],[CONCAT4]],[2]!RAW[CONCAT_H],0),FALSE))</f>
        <v>#REF!</v>
      </c>
      <c r="AQ1142" s="66">
        <f>IF(NOTA[[#This Row],[CONCAT1]]="","",MATCH(NOTA[[#This Row],[CONCAT1]],[3]!db[NB NOTA_C],0)+1)</f>
        <v>2072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 t="str">
        <f>IF(NOTA[[#This Row],[CONCAT1]]="","",MATCH(NOTA[[#This Row],[CONCAT1]],[3]!db[NB NOTA_C],0)+1)</f>
        <v/>
      </c>
    </row>
    <row r="1144" spans="1:43" ht="20.10000000000000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191</v>
      </c>
      <c r="E1144" s="113"/>
      <c r="F1144" s="27" t="s">
        <v>1214</v>
      </c>
      <c r="G1144" s="27" t="s">
        <v>112</v>
      </c>
      <c r="H1144" s="54" t="s">
        <v>1215</v>
      </c>
      <c r="J1144" s="53">
        <v>45076</v>
      </c>
      <c r="L1144" s="27" t="s">
        <v>1216</v>
      </c>
      <c r="N1144" s="66">
        <v>15</v>
      </c>
      <c r="O1144" s="27" t="s">
        <v>156</v>
      </c>
      <c r="P1144" s="64">
        <v>29500</v>
      </c>
      <c r="Q1144" s="79"/>
      <c r="R1144" s="42"/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442500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442500</v>
      </c>
      <c r="AB1144" s="52"/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4" s="203">
        <f>IF(OR(NOTA[[#This Row],[QTY]]="",NOTA[[#This Row],[HARGA SATUAN]]="",),"",NOTA[[#This Row],[QTY]]*NOTA[[#This Row],[HARGA SATUAN]])</f>
        <v>442500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TFS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8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4" s="66" t="e">
        <f>IF(NOTA[[#This Row],[CONCAT4]]="","",_xlfn.IFNA(MATCH(NOTA[[#This Row],[CONCAT4]],[2]!RAW[CONCAT_H],0),FALSE))</f>
        <v>#REF!</v>
      </c>
      <c r="AQ1144" s="66">
        <f>IF(NOTA[[#This Row],[CONCAT1]]="","",MATCH(NOTA[[#This Row],[CONCAT1]],[3]!db[NB NOTA_C],0)+1)</f>
        <v>3093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>
        <f ca="1">IF(NOTA[[#This Row],[NAMA BARANG]]="","",INDEX(NOTA[ID],MATCH(,INDIRECT(ADDRESS(ROW(NOTA[ID]),COLUMN(NOTA[ID]))&amp;":"&amp;ADDRESS(ROW(),COLUMN(NOTA[ID]))),-1)))</f>
        <v>191</v>
      </c>
      <c r="E1145" s="113"/>
      <c r="H1145" s="54"/>
      <c r="L1145" s="27" t="s">
        <v>1217</v>
      </c>
      <c r="N1145" s="66">
        <v>15</v>
      </c>
      <c r="O1145" s="27" t="s">
        <v>156</v>
      </c>
      <c r="P1145" s="64">
        <v>29500</v>
      </c>
      <c r="Q1145" s="79"/>
      <c r="R1145" s="42"/>
      <c r="S1145" s="80"/>
      <c r="U1145" s="52"/>
      <c r="V1145" s="77"/>
      <c r="W1145" s="52">
        <f>IF(NOTA[[#This Row],[HARGA/ CTN]]="",NOTA[[#This Row],[JUMLAH_H]],NOTA[[#This Row],[HARGA/ CTN]]*IF(NOTA[[#This Row],[C]]="",0,NOTA[[#This Row],[C]]))</f>
        <v>442500</v>
      </c>
      <c r="X1145" s="52">
        <f>IF(NOTA[[#This Row],[JUMLAH]]="","",NOTA[[#This Row],[JUMLAH]]*NOTA[[#This Row],[DISC 1]])</f>
        <v>0</v>
      </c>
      <c r="Y1145" s="52">
        <f>IF(NOTA[[#This Row],[JUMLAH]]="","",(NOTA[[#This Row],[JUMLAH]]-NOTA[[#This Row],[DISC 1-]])*NOTA[[#This Row],[DISC 2]])</f>
        <v>0</v>
      </c>
      <c r="Z1145" s="52">
        <f>IF(NOTA[[#This Row],[JUMLAH]]="","",NOTA[[#This Row],[DISC 1-]]+NOTA[[#This Row],[DISC 2-]])</f>
        <v>0</v>
      </c>
      <c r="AA1145" s="52">
        <f>IF(NOTA[[#This Row],[JUMLAH]]="","",NOTA[[#This Row],[JUMLAH]]-NOTA[[#This Row],[DISC]])</f>
        <v>442500</v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5" s="203">
        <f>IF(OR(NOTA[[#This Row],[QTY]]="",NOTA[[#This Row],[HARGA SATUAN]]="",),"",NOTA[[#This Row],[QTY]]*NOTA[[#This Row],[HARGA SATUAN]])</f>
        <v>442500</v>
      </c>
      <c r="AG1145" s="53">
        <f ca="1">IF(NOTA[ID_H]="","",INDEX(NOTA[TANGGAL],MATCH(,INDIRECT(ADDRESS(ROW(NOTA[TANGGAL]),COLUMN(NOTA[TANGGAL]))&amp;":"&amp;ADDRESS(ROW(),COLUMN(NOTA[TANGGAL]))),-1)))</f>
        <v>45079</v>
      </c>
      <c r="AH1145" s="64" t="str">
        <f ca="1">IF(NOTA[[#This Row],[NAMA BARANG]]="","",INDEX(NOTA[SUPPLIER],MATCH(,INDIRECT(ADDRESS(ROW(NOTA[ID]),COLUMN(NOTA[ID]))&amp;":"&amp;ADDRESS(ROW(),COLUMN(NOTA[ID]))),-1)))</f>
        <v>TFS</v>
      </c>
      <c r="AI1145" s="64" t="str">
        <f ca="1">IF(NOTA[[#This Row],[ID_H]]="","",IF(NOTA[[#This Row],[FAKTUR]]="",INDIRECT(ADDRESS(ROW()-1,COLUMN())),NOTA[[#This Row],[FAKTUR]]))</f>
        <v>UNTANA</v>
      </c>
      <c r="AJ1145" s="66" t="str">
        <f ca="1">IF(NOTA[[#This Row],[ID]]="","",COUNTIF(NOTA[ID_H],NOTA[[#This Row],[ID_H]]))</f>
        <v/>
      </c>
      <c r="AK1145" s="66">
        <f ca="1">IF(NOTA[[#This Row],[TGL.NOTA]]="",IF(NOTA[[#This Row],[SUPPLIER_H]]="","",AK1144),MONTH(NOTA[[#This Row],[TGL.NOTA]]))</f>
        <v>5</v>
      </c>
      <c r="AL1145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>
        <f>IF(NOTA[[#This Row],[CONCAT1]]="","",MATCH(NOTA[[#This Row],[CONCAT1]],[3]!db[NB NOTA_C],0)+1)</f>
        <v>3094</v>
      </c>
    </row>
    <row r="1146" spans="1:43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H1146" s="54"/>
      <c r="L1146" s="27" t="s">
        <v>1218</v>
      </c>
      <c r="N1146" s="66">
        <v>15</v>
      </c>
      <c r="O1146" s="27" t="s">
        <v>156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 t="str">
        <f ca="1">IF(NOTA[[#This Row],[ID]]="","",COUNTIF(NOTA[ID_H],NOTA[[#This Row],[ID_H]]))</f>
        <v/>
      </c>
      <c r="AK1146" s="66">
        <f ca="1"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66" t="str">
        <f>IF(NOTA[[#This Row],[CONCAT4]]="","",_xlfn.IFNA(MATCH(NOTA[[#This Row],[CONCAT4]],[2]!RAW[CONCAT_H],0),FALSE))</f>
        <v/>
      </c>
      <c r="AQ1146" s="66">
        <f>IF(NOTA[[#This Row],[CONCAT1]]="","",MATCH(NOTA[[#This Row],[CONCAT1]],[3]!db[NB NOTA_C],0)+1)</f>
        <v>3095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1219</v>
      </c>
      <c r="N1147" s="66">
        <v>15</v>
      </c>
      <c r="O1147" s="27" t="s">
        <v>156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>
        <f>IF(NOTA[[#This Row],[CONCAT1]]="","",MATCH(NOTA[[#This Row],[CONCAT1]],[3]!db[NB NOTA_C],0)+1)</f>
        <v>3092</v>
      </c>
    </row>
    <row r="1148" spans="1:43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1220</v>
      </c>
      <c r="N1148" s="66">
        <v>15</v>
      </c>
      <c r="O1148" s="27" t="s">
        <v>156</v>
      </c>
      <c r="P1148" s="64">
        <v>35500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532500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532500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8" s="203">
        <f>IF(OR(NOTA[[#This Row],[QTY]]="",NOTA[[#This Row],[HARGA SATUAN]]="",),"",NOTA[[#This Row],[QTY]]*NOTA[[#This Row],[HARGA SATUAN]])</f>
        <v>532500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Row],[CONCAT4]],[2]!RAW[CONCAT_H],0),FALSE))</f>
        <v/>
      </c>
      <c r="AQ1148" s="66">
        <f>IF(NOTA[[#This Row],[CONCAT1]]="","",MATCH(NOTA[[#This Row],[CONCAT1]],[3]!db[NB NOTA_C],0)+1)</f>
        <v>3097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1221</v>
      </c>
      <c r="N1149" s="66">
        <v>15</v>
      </c>
      <c r="O1149" s="27" t="s">
        <v>156</v>
      </c>
      <c r="P1149" s="64">
        <v>35500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532500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532500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9" s="203">
        <f>IF(OR(NOTA[[#This Row],[QTY]]="",NOTA[[#This Row],[HARGA SATUAN]]="",),"",NOTA[[#This Row],[QTY]]*NOTA[[#This Row],[HARGA SATUAN]])</f>
        <v>532500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3098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1222</v>
      </c>
      <c r="N1150" s="66">
        <v>15</v>
      </c>
      <c r="O1150" s="27" t="s">
        <v>156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3099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1223</v>
      </c>
      <c r="N1151" s="66">
        <v>15</v>
      </c>
      <c r="O1151" s="27" t="s">
        <v>156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3096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 t="str">
        <f ca="1">IF(NOTA[[#This Row],[NAMA BARANG]]="","",INDEX(NOTA[ID],MATCH(,INDIRECT(ADDRESS(ROW(NOTA[ID]),COLUMN(NOTA[ID]))&amp;":"&amp;ADDRESS(ROW(),COLUMN(NOTA[ID]))),-1)))</f>
        <v/>
      </c>
      <c r="E1152" s="113"/>
      <c r="H1152" s="54"/>
      <c r="N1152" s="66"/>
      <c r="Q1152" s="79"/>
      <c r="R1152" s="42"/>
      <c r="S1152" s="80"/>
      <c r="U1152" s="52"/>
      <c r="V1152" s="77"/>
      <c r="W1152" s="52" t="str">
        <f>IF(NOTA[[#This Row],[HARGA/ CTN]]="",NOTA[[#This Row],[JUMLAH_H]],NOTA[[#This Row],[HARGA/ CTN]]*IF(NOTA[[#This Row],[C]]="",0,NOTA[[#This Row],[C]]))</f>
        <v/>
      </c>
      <c r="X1152" s="52" t="str">
        <f>IF(NOTA[[#This Row],[JUMLAH]]="","",NOTA[[#This Row],[JUMLAH]]*NOTA[[#This Row],[DISC 1]])</f>
        <v/>
      </c>
      <c r="Y1152" s="52" t="str">
        <f>IF(NOTA[[#This Row],[JUMLAH]]="","",(NOTA[[#This Row],[JUMLAH]]-NOTA[[#This Row],[DISC 1-]])*NOTA[[#This Row],[DISC 2]])</f>
        <v/>
      </c>
      <c r="Z1152" s="52" t="str">
        <f>IF(NOTA[[#This Row],[JUMLAH]]="","",NOTA[[#This Row],[DISC 1-]]+NOTA[[#This Row],[DISC 2-]])</f>
        <v/>
      </c>
      <c r="AA1152" s="52" t="str">
        <f>IF(NOTA[[#This Row],[JUMLAH]]="","",NOTA[[#This Row],[JUMLAH]]-NOTA[[#This Row],[DISC]])</f>
        <v/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2" s="203" t="str">
        <f>IF(OR(NOTA[[#This Row],[QTY]]="",NOTA[[#This Row],[HARGA SATUAN]]="",),"",NOTA[[#This Row],[QTY]]*NOTA[[#This Row],[HARGA SATUAN]])</f>
        <v/>
      </c>
      <c r="AG1152" s="53" t="str">
        <f ca="1">IF(NOTA[ID_H]="","",INDEX(NOTA[TANGGAL],MATCH(,INDIRECT(ADDRESS(ROW(NOTA[TANGGAL]),COLUMN(NOTA[TANGGAL]))&amp;":"&amp;ADDRESS(ROW(),COLUMN(NOTA[TANGGAL]))),-1)))</f>
        <v/>
      </c>
      <c r="AH1152" s="64" t="str">
        <f ca="1">IF(NOTA[[#This Row],[NAMA BARANG]]="","",INDEX(NOTA[SUPPLIER],MATCH(,INDIRECT(ADDRESS(ROW(NOTA[ID]),COLUMN(NOTA[ID]))&amp;":"&amp;ADDRESS(ROW(),COLUMN(NOTA[ID]))),-1)))</f>
        <v/>
      </c>
      <c r="AI1152" s="64" t="str">
        <f ca="1">IF(NOTA[[#This Row],[ID_H]]="","",IF(NOTA[[#This Row],[FAKTUR]]="",INDIRECT(ADDRESS(ROW()-1,COLUMN())),NOTA[[#This Row],[FAKTUR]]))</f>
        <v/>
      </c>
      <c r="AJ1152" s="66" t="str">
        <f ca="1">IF(NOTA[[#This Row],[ID]]="","",COUNTIF(NOTA[ID_H],NOTA[[#This Row],[ID_H]]))</f>
        <v/>
      </c>
      <c r="AK1152" s="66" t="str">
        <f ca="1">IF(NOTA[[#This Row],[TGL.NOTA]]="",IF(NOTA[[#This Row],[SUPPLIER_H]]="","",AK1151),MONTH(NOTA[[#This Row],[TGL.NOTA]]))</f>
        <v/>
      </c>
      <c r="AL1152" s="66" t="str">
        <f>LOWER(SUBSTITUTE(SUBSTITUTE(SUBSTITUTE(SUBSTITUTE(SUBSTITUTE(SUBSTITUTE(SUBSTITUTE(SUBSTITUTE(SUBSTITUTE(NOTA[NAMA BARANG]," ",),".",""),"-",""),"(",""),")",""),",",""),"/",""),"""",""),"+",""))</f>
        <v/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 t="str">
        <f>IF(NOTA[[#This Row],[CONCAT1]]="","",MATCH(NOTA[[#This Row],[CONCAT1]],[3]!db[NB NOTA_C],0)+1)</f>
        <v/>
      </c>
    </row>
    <row r="1153" spans="1:43" ht="20.100000000000001" customHeight="1" x14ac:dyDescent="0.25">
      <c r="A1153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3" s="66" t="e">
        <f ca="1">IF(NOTA[[#This Row],[ID_P]]="","",MATCH(NOTA[[#This Row],[ID_P]],[1]!B_MSK[N_ID],0))</f>
        <v>#REF!</v>
      </c>
      <c r="D1153" s="66">
        <f ca="1">IF(NOTA[[#This Row],[NAMA BARANG]]="","",INDEX(NOTA[ID],MATCH(,INDIRECT(ADDRESS(ROW(NOTA[ID]),COLUMN(NOTA[ID]))&amp;":"&amp;ADDRESS(ROW(),COLUMN(NOTA[ID]))),-1)))</f>
        <v>192</v>
      </c>
      <c r="E1153" s="113"/>
      <c r="F1153" s="27" t="s">
        <v>163</v>
      </c>
      <c r="G1153" s="27" t="s">
        <v>112</v>
      </c>
      <c r="H1153" s="54" t="s">
        <v>1224</v>
      </c>
      <c r="J1153" s="53">
        <v>45077</v>
      </c>
      <c r="L1153" s="27" t="s">
        <v>1226</v>
      </c>
      <c r="M1153" s="114">
        <v>5</v>
      </c>
      <c r="N1153" s="66">
        <v>600</v>
      </c>
      <c r="O1153" s="27" t="s">
        <v>123</v>
      </c>
      <c r="P1153" s="64">
        <v>16750</v>
      </c>
      <c r="Q1153" s="79"/>
      <c r="R1153" s="42" t="s">
        <v>1225</v>
      </c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10050000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10050000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3" s="203">
        <f>IF(OR(NOTA[[#This Row],[QTY]]="",NOTA[[#This Row],[HARGA SATUAN]]="",),"",NOTA[[#This Row],[QTY]]*NOTA[[#This Row],[HARGA SATUAN]])</f>
        <v>10050000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DB STATIONERY</v>
      </c>
      <c r="AI1153" s="64" t="str">
        <f ca="1">IF(NOTA[[#This Row],[ID_H]]="","",IF(NOTA[[#This Row],[FAKTUR]]="",INDIRECT(ADDRESS(ROW()-1,COLUMN())),NOTA[[#This Row],[FAKTUR]]))</f>
        <v>UNTANA</v>
      </c>
      <c r="AJ1153" s="66">
        <f ca="1">IF(NOTA[[#This Row],[ID]]="","",COUNTIF(NOTA[ID_H],NOTA[[#This Row],[ID_H]]))</f>
        <v>1</v>
      </c>
      <c r="AK1153" s="66">
        <f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3" s="66" t="e">
        <f>IF(NOTA[[#This Row],[CONCAT4]]="","",_xlfn.IFNA(MATCH(NOTA[[#This Row],[CONCAT4]],[2]!RAW[CONCAT_H],0),FALSE))</f>
        <v>#REF!</v>
      </c>
      <c r="AQ1153" s="66">
        <f>IF(NOTA[[#This Row],[CONCAT1]]="","",MATCH(NOTA[[#This Row],[CONCAT1]],[3]!db[NB NOTA_C],0)+1)</f>
        <v>1037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 t="str">
        <f>IF(NOTA[[#This Row],[CONCAT1]]="","",MATCH(NOTA[[#This Row],[CONCAT1]],[3]!db[NB NOTA_C],0)+1)</f>
        <v/>
      </c>
    </row>
    <row r="1155" spans="1:43" ht="20.10000000000000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193</v>
      </c>
      <c r="E1155" s="113"/>
      <c r="F1155" s="27" t="s">
        <v>26</v>
      </c>
      <c r="G1155" s="27" t="s">
        <v>24</v>
      </c>
      <c r="H1155" s="54" t="s">
        <v>1227</v>
      </c>
      <c r="J1155" s="53">
        <v>45077</v>
      </c>
      <c r="L1155" s="27" t="s">
        <v>199</v>
      </c>
      <c r="M1155" s="114">
        <v>1</v>
      </c>
      <c r="N1155" s="66">
        <v>144</v>
      </c>
      <c r="O1155" s="27" t="s">
        <v>123</v>
      </c>
      <c r="P1155" s="64">
        <v>18250</v>
      </c>
      <c r="Q1155" s="79"/>
      <c r="R1155" s="42" t="s">
        <v>166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2628000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2628000</v>
      </c>
      <c r="AB1155" s="52"/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5" s="203">
        <f>IF(OR(NOTA[[#This Row],[QTY]]="",NOTA[[#This Row],[HARGA SATUAN]]="",),"",NOTA[[#This Row],[QTY]]*NOTA[[#This Row],[HARGA SATUAN]])</f>
        <v>2628000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99 JAYA UTAMA</v>
      </c>
      <c r="AI1155" s="64" t="str">
        <f ca="1">IF(NOTA[[#This Row],[ID_H]]="","",IF(NOTA[[#This Row],[FAKTUR]]="",INDIRECT(ADDRESS(ROW()-1,COLUMN())),NOTA[[#This Row],[FAKTUR]]))</f>
        <v>ARTO MORO</v>
      </c>
      <c r="AJ1155" s="66">
        <f ca="1">IF(NOTA[[#This Row],[ID]]="","",COUNTIF(NOTA[ID_H],NOTA[[#This Row],[ID_H]]))</f>
        <v>8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5" s="66" t="e">
        <f>IF(NOTA[[#This Row],[CONCAT4]]="","",_xlfn.IFNA(MATCH(NOTA[[#This Row],[CONCAT4]],[2]!RAW[CONCAT_H],0),FALSE))</f>
        <v>#REF!</v>
      </c>
      <c r="AQ1155" s="66">
        <f>IF(NOTA[[#This Row],[CONCAT1]]="","",MATCH(NOTA[[#This Row],[CONCAT1]],[3]!db[NB NOTA_C],0)+1)</f>
        <v>1188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>
        <f ca="1">IF(NOTA[[#This Row],[NAMA BARANG]]="","",INDEX(NOTA[ID],MATCH(,INDIRECT(ADDRESS(ROW(NOTA[ID]),COLUMN(NOTA[ID]))&amp;":"&amp;ADDRESS(ROW(),COLUMN(NOTA[ID]))),-1)))</f>
        <v>193</v>
      </c>
      <c r="E1156" s="113"/>
      <c r="H1156" s="54"/>
      <c r="L1156" s="27" t="s">
        <v>202</v>
      </c>
      <c r="M1156" s="114">
        <v>1</v>
      </c>
      <c r="N1156" s="66">
        <v>144</v>
      </c>
      <c r="O1156" s="27" t="s">
        <v>123</v>
      </c>
      <c r="P1156" s="64">
        <v>18250</v>
      </c>
      <c r="Q1156" s="79"/>
      <c r="R1156" s="42" t="s">
        <v>166</v>
      </c>
      <c r="S1156" s="80"/>
      <c r="U1156" s="52"/>
      <c r="V1156" s="77"/>
      <c r="W1156" s="52">
        <f>IF(NOTA[[#This Row],[HARGA/ CTN]]="",NOTA[[#This Row],[JUMLAH_H]],NOTA[[#This Row],[HARGA/ CTN]]*IF(NOTA[[#This Row],[C]]="",0,NOTA[[#This Row],[C]]))</f>
        <v>2628000</v>
      </c>
      <c r="X1156" s="52">
        <f>IF(NOTA[[#This Row],[JUMLAH]]="","",NOTA[[#This Row],[JUMLAH]]*NOTA[[#This Row],[DISC 1]])</f>
        <v>0</v>
      </c>
      <c r="Y1156" s="52">
        <f>IF(NOTA[[#This Row],[JUMLAH]]="","",(NOTA[[#This Row],[JUMLAH]]-NOTA[[#This Row],[DISC 1-]])*NOTA[[#This Row],[DISC 2]])</f>
        <v>0</v>
      </c>
      <c r="Z1156" s="52">
        <f>IF(NOTA[[#This Row],[JUMLAH]]="","",NOTA[[#This Row],[DISC 1-]]+NOTA[[#This Row],[DISC 2-]])</f>
        <v>0</v>
      </c>
      <c r="AA1156" s="52">
        <f>IF(NOTA[[#This Row],[JUMLAH]]="","",NOTA[[#This Row],[JUMLAH]]-NOTA[[#This Row],[DISC]])</f>
        <v>2628000</v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6" s="203">
        <f>IF(OR(NOTA[[#This Row],[QTY]]="",NOTA[[#This Row],[HARGA SATUAN]]="",),"",NOTA[[#This Row],[QTY]]*NOTA[[#This Row],[HARGA SATUAN]])</f>
        <v>2628000</v>
      </c>
      <c r="AG1156" s="53">
        <f ca="1">IF(NOTA[ID_H]="","",INDEX(NOTA[TANGGAL],MATCH(,INDIRECT(ADDRESS(ROW(NOTA[TANGGAL]),COLUMN(NOTA[TANGGAL]))&amp;":"&amp;ADDRESS(ROW(),COLUMN(NOTA[TANGGAL]))),-1)))</f>
        <v>45079</v>
      </c>
      <c r="AH1156" s="64" t="str">
        <f ca="1">IF(NOTA[[#This Row],[NAMA BARANG]]="","",INDEX(NOTA[SUPPLIER],MATCH(,INDIRECT(ADDRESS(ROW(NOTA[ID]),COLUMN(NOTA[ID]))&amp;":"&amp;ADDRESS(ROW(),COLUMN(NOTA[ID]))),-1)))</f>
        <v>99 JAYA UTAMA</v>
      </c>
      <c r="AI1156" s="64" t="str">
        <f ca="1">IF(NOTA[[#This Row],[ID_H]]="","",IF(NOTA[[#This Row],[FAKTUR]]="",INDIRECT(ADDRESS(ROW()-1,COLUMN())),NOTA[[#This Row],[FAKTUR]]))</f>
        <v>ARTO MORO</v>
      </c>
      <c r="AJ1156" s="66" t="str">
        <f ca="1">IF(NOTA[[#This Row],[ID]]="","",COUNTIF(NOTA[ID_H],NOTA[[#This Row],[ID_H]]))</f>
        <v/>
      </c>
      <c r="AK1156" s="66">
        <f ca="1">IF(NOTA[[#This Row],[TGL.NOTA]]="",IF(NOTA[[#This Row],[SUPPLIER_H]]="","",AK1155),MONTH(NOTA[[#This Row],[TGL.NOTA]]))</f>
        <v>5</v>
      </c>
      <c r="AL1156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>
        <f>IF(NOTA[[#This Row],[CONCAT1]]="","",MATCH(NOTA[[#This Row],[CONCAT1]],[3]!db[NB NOTA_C],0)+1)</f>
        <v>1200</v>
      </c>
    </row>
    <row r="1157" spans="1:43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H1157" s="54"/>
      <c r="L1157" s="27" t="s">
        <v>197</v>
      </c>
      <c r="M1157" s="114">
        <v>1</v>
      </c>
      <c r="N1157" s="66">
        <v>144</v>
      </c>
      <c r="O1157" s="27" t="s">
        <v>123</v>
      </c>
      <c r="P1157" s="64">
        <v>18250</v>
      </c>
      <c r="Q1157" s="79"/>
      <c r="R1157" s="42" t="s">
        <v>166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 t="str">
        <f ca="1">IF(NOTA[[#This Row],[ID]]="","",COUNTIF(NOTA[ID_H],NOTA[[#This Row],[ID_H]]))</f>
        <v/>
      </c>
      <c r="AK1157" s="66">
        <f ca="1"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66" t="str">
        <f>IF(NOTA[[#This Row],[CONCAT4]]="","",_xlfn.IFNA(MATCH(NOTA[[#This Row],[CONCAT4]],[2]!RAW[CONCAT_H],0),FALSE))</f>
        <v/>
      </c>
      <c r="AQ1157" s="66">
        <f>IF(NOTA[[#This Row],[CONCAT1]]="","",MATCH(NOTA[[#This Row],[CONCAT1]],[3]!db[NB NOTA_C],0)+1)</f>
        <v>1166</v>
      </c>
    </row>
    <row r="1158" spans="1:43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201</v>
      </c>
      <c r="M1158" s="114">
        <v>1</v>
      </c>
      <c r="N1158" s="66">
        <v>144</v>
      </c>
      <c r="O1158" s="27" t="s">
        <v>123</v>
      </c>
      <c r="P1158" s="64">
        <v>18250</v>
      </c>
      <c r="Q1158" s="79"/>
      <c r="R1158" s="42" t="s">
        <v>166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Row],[CONCAT4]],[2]!RAW[CONCAT_H],0),FALSE))</f>
        <v/>
      </c>
      <c r="AQ1158" s="66">
        <f>IF(NOTA[[#This Row],[CONCAT1]]="","",MATCH(NOTA[[#This Row],[CONCAT1]],[3]!db[NB NOTA_C],0)+1)</f>
        <v>1191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205</v>
      </c>
      <c r="M1159" s="114">
        <v>1</v>
      </c>
      <c r="N1159" s="66">
        <v>144</v>
      </c>
      <c r="O1159" s="27" t="s">
        <v>123</v>
      </c>
      <c r="P1159" s="64">
        <v>18250</v>
      </c>
      <c r="Q1159" s="79"/>
      <c r="R1159" s="42" t="s">
        <v>166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>
        <f>IF(NOTA[[#This Row],[CONCAT1]]="","",MATCH(NOTA[[#This Row],[CONCAT1]],[3]!db[NB NOTA_C],0)+1)</f>
        <v>1131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929</v>
      </c>
      <c r="M1160" s="114">
        <v>1</v>
      </c>
      <c r="N1160" s="66">
        <v>144</v>
      </c>
      <c r="O1160" s="27" t="s">
        <v>123</v>
      </c>
      <c r="P1160" s="64">
        <v>18250</v>
      </c>
      <c r="Q1160" s="79"/>
      <c r="R1160" s="42" t="s">
        <v>166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>
        <f>IF(NOTA[[#This Row],[CONCAT1]]="","",MATCH(NOTA[[#This Row],[CONCAT1]],[3]!db[NB NOTA_C],0)+1)</f>
        <v>1174</v>
      </c>
    </row>
    <row r="1161" spans="1:43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931</v>
      </c>
      <c r="M1161" s="114">
        <v>2</v>
      </c>
      <c r="N1161" s="66">
        <v>288</v>
      </c>
      <c r="O1161" s="27" t="s">
        <v>123</v>
      </c>
      <c r="P1161" s="64">
        <v>18250</v>
      </c>
      <c r="Q1161" s="79"/>
      <c r="R1161" s="42" t="s">
        <v>166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5256000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5256000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5256000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Row],[CONCAT4]],[2]!RAW[CONCAT_H],0),FALSE))</f>
        <v/>
      </c>
      <c r="AQ1161" s="66">
        <f>IF(NOTA[[#This Row],[CONCAT1]]="","",MATCH(NOTA[[#This Row],[CONCAT1]],[3]!db[NB NOTA_C],0)+1)</f>
        <v>1153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1249</v>
      </c>
      <c r="M1162" s="114">
        <v>1</v>
      </c>
      <c r="N1162" s="66">
        <v>144</v>
      </c>
      <c r="O1162" s="27" t="s">
        <v>123</v>
      </c>
      <c r="Q1162" s="79"/>
      <c r="R1162" s="42" t="s">
        <v>166</v>
      </c>
      <c r="S1162" s="80"/>
      <c r="U1162" s="52"/>
      <c r="V1162" s="77" t="s">
        <v>174</v>
      </c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/>
      <c r="AC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2" s="203" t="str">
        <f>IF(OR(NOTA[[#This Row],[QTY]]="",NOTA[[#This Row],[HARGA SATUAN]]="",),"",NOTA[[#This Row],[QTY]]*NOTA[[#This Row],[HARGA SATUAN]])</f>
        <v/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>
        <f>IF(NOTA[[#This Row],[CONCAT1]]="","",MATCH(NOTA[[#This Row],[CONCAT1]],[3]!db[NB NOTA_C],0)+1)</f>
        <v>1146</v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203" t="str">
        <f>IF(OR(NOTA[[#This Row],[QTY]]="",NOTA[[#This Row],[HARGA SATUAN]]="",),"",NOTA[[#This Row],[QTY]]*NOTA[[#This Row],[HARGA SATUAN]])</f>
        <v/>
      </c>
      <c r="AG1163" s="53" t="str">
        <f ca="1">IF(NOTA[ID_H]="","",INDEX(NOTA[TANGGAL],MATCH(,INDIRECT(ADDRESS(ROW(NOTA[TANGGAL]),COLUMN(NOTA[TANGGAL]))&amp;":"&amp;ADDRESS(ROW(),COLUMN(NOTA[TANGGAL]))),-1)))</f>
        <v/>
      </c>
      <c r="AH1163" s="64" t="str">
        <f ca="1">IF(NOTA[[#This Row],[NAMA BARANG]]="","",INDEX(NOTA[SUPPLIER],MATCH(,INDIRECT(ADDRESS(ROW(NOTA[ID]),COLUMN(NOTA[ID]))&amp;":"&amp;ADDRESS(ROW(),COLUMN(NOTA[ID]))),-1)))</f>
        <v/>
      </c>
      <c r="AI1163" s="64" t="str">
        <f ca="1">IF(NOTA[[#This Row],[ID_H]]="","",IF(NOTA[[#This Row],[FAKTUR]]="",INDIRECT(ADDRESS(ROW()-1,COLUMN())),NOTA[[#This Row],[FAKTUR]]))</f>
        <v/>
      </c>
      <c r="AJ1163" s="66" t="str">
        <f ca="1">IF(NOTA[[#This Row],[ID]]="","",COUNTIF(NOTA[ID_H],NOTA[[#This Row],[ID_H]]))</f>
        <v/>
      </c>
      <c r="AK1163" s="66" t="str">
        <f ca="1">IF(NOTA[[#This Row],[TGL.NOTA]]="",IF(NOTA[[#This Row],[SUPPLIER_H]]="","",AK1162),MONTH(NOTA[[#This Row],[TGL.NOTA]]))</f>
        <v/>
      </c>
      <c r="AL1163" s="66" t="str">
        <f>LOWER(SUBSTITUTE(SUBSTITUTE(SUBSTITUTE(SUBSTITUTE(SUBSTITUTE(SUBSTITUTE(SUBSTITUTE(SUBSTITUTE(SUBSTITUTE(NOTA[NAMA BARANG]," ",),".",""),"-",""),"(",""),")",""),",",""),"/",""),"""",""),"+",""))</f>
        <v/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 t="str">
        <f>IF(NOTA[[#This Row],[CONCAT1]]="","",MATCH(NOTA[[#This Row],[CONCAT1]],[3]!db[NB NOTA_C],0)+1)</f>
        <v/>
      </c>
    </row>
    <row r="1164" spans="1:43" ht="20.100000000000001" customHeight="1" x14ac:dyDescent="0.25">
      <c r="A1164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4" s="66" t="e">
        <f ca="1">IF(NOTA[[#This Row],[ID_P]]="","",MATCH(NOTA[[#This Row],[ID_P]],[1]!B_MSK[N_ID],0))</f>
        <v>#REF!</v>
      </c>
      <c r="D1164" s="66">
        <f ca="1">IF(NOTA[[#This Row],[NAMA BARANG]]="","",INDEX(NOTA[ID],MATCH(,INDIRECT(ADDRESS(ROW(NOTA[ID]),COLUMN(NOTA[ID]))&amp;":"&amp;ADDRESS(ROW(),COLUMN(NOTA[ID]))),-1)))</f>
        <v>194</v>
      </c>
      <c r="E1164" s="113"/>
      <c r="F1164" s="27" t="s">
        <v>26</v>
      </c>
      <c r="G1164" s="27" t="s">
        <v>24</v>
      </c>
      <c r="H1164" s="54" t="s">
        <v>1228</v>
      </c>
      <c r="J1164" s="53">
        <v>45077</v>
      </c>
      <c r="L1164" s="27" t="s">
        <v>1226</v>
      </c>
      <c r="M1164" s="114">
        <v>5</v>
      </c>
      <c r="N1164" s="66">
        <v>600</v>
      </c>
      <c r="O1164" s="27" t="s">
        <v>123</v>
      </c>
      <c r="P1164" s="64">
        <v>16750</v>
      </c>
      <c r="Q1164" s="79"/>
      <c r="R1164" s="42" t="s">
        <v>168</v>
      </c>
      <c r="S1164" s="80"/>
      <c r="U1164" s="52"/>
      <c r="V1164" s="77"/>
      <c r="W1164" s="52">
        <f>IF(NOTA[[#This Row],[HARGA/ CTN]]="",NOTA[[#This Row],[JUMLAH_H]],NOTA[[#This Row],[HARGA/ CTN]]*IF(NOTA[[#This Row],[C]]="",0,NOTA[[#This Row],[C]]))</f>
        <v>10050000</v>
      </c>
      <c r="X1164" s="52">
        <f>IF(NOTA[[#This Row],[JUMLAH]]="","",NOTA[[#This Row],[JUMLAH]]*NOTA[[#This Row],[DISC 1]])</f>
        <v>0</v>
      </c>
      <c r="Y1164" s="52">
        <f>IF(NOTA[[#This Row],[JUMLAH]]="","",(NOTA[[#This Row],[JUMLAH]]-NOTA[[#This Row],[DISC 1-]])*NOTA[[#This Row],[DISC 2]])</f>
        <v>0</v>
      </c>
      <c r="Z1164" s="52">
        <f>IF(NOTA[[#This Row],[JUMLAH]]="","",NOTA[[#This Row],[DISC 1-]]+NOTA[[#This Row],[DISC 2-]])</f>
        <v>0</v>
      </c>
      <c r="AA1164" s="52">
        <f>IF(NOTA[[#This Row],[JUMLAH]]="","",NOTA[[#This Row],[JUMLAH]]-NOTA[[#This Row],[DISC]])</f>
        <v>10050000</v>
      </c>
      <c r="AB1164" s="52"/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4" s="203">
        <f>IF(OR(NOTA[[#This Row],[QTY]]="",NOTA[[#This Row],[HARGA SATUAN]]="",),"",NOTA[[#This Row],[QTY]]*NOTA[[#This Row],[HARGA SATUAN]])</f>
        <v>10050000</v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>
        <f ca="1">IF(NOTA[[#This Row],[ID]]="","",COUNTIF(NOTA[ID_H],NOTA[[#This Row],[ID_H]]))</f>
        <v>9</v>
      </c>
      <c r="AK1164" s="66">
        <f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4" s="66" t="e">
        <f>IF(NOTA[[#This Row],[CONCAT4]]="","",_xlfn.IFNA(MATCH(NOTA[[#This Row],[CONCAT4]],[2]!RAW[CONCAT_H],0),FALSE))</f>
        <v>#REF!</v>
      </c>
      <c r="AQ1164" s="66">
        <f>IF(NOTA[[#This Row],[CONCAT1]]="","",MATCH(NOTA[[#This Row],[CONCAT1]],[3]!db[NB NOTA_C],0)+1)</f>
        <v>1037</v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>
        <f ca="1">IF(NOTA[[#This Row],[NAMA BARANG]]="","",INDEX(NOTA[ID],MATCH(,INDIRECT(ADDRESS(ROW(NOTA[ID]),COLUMN(NOTA[ID]))&amp;":"&amp;ADDRESS(ROW(),COLUMN(NOTA[ID]))),-1)))</f>
        <v>194</v>
      </c>
      <c r="E1165" s="113"/>
      <c r="H1165" s="54"/>
      <c r="L1165" s="27" t="s">
        <v>966</v>
      </c>
      <c r="M1165" s="114">
        <v>1</v>
      </c>
      <c r="N1165" s="66">
        <v>24</v>
      </c>
      <c r="O1165" s="27" t="s">
        <v>156</v>
      </c>
      <c r="P1165" s="64">
        <v>106000</v>
      </c>
      <c r="Q1165" s="79"/>
      <c r="R1165" s="42" t="s">
        <v>228</v>
      </c>
      <c r="S1165" s="80"/>
      <c r="U1165" s="52"/>
      <c r="V1165" s="77"/>
      <c r="W1165" s="52">
        <f>IF(NOTA[[#This Row],[HARGA/ CTN]]="",NOTA[[#This Row],[JUMLAH_H]],NOTA[[#This Row],[HARGA/ CTN]]*IF(NOTA[[#This Row],[C]]="",0,NOTA[[#This Row],[C]]))</f>
        <v>2544000</v>
      </c>
      <c r="X1165" s="52">
        <f>IF(NOTA[[#This Row],[JUMLAH]]="","",NOTA[[#This Row],[JUMLAH]]*NOTA[[#This Row],[DISC 1]])</f>
        <v>0</v>
      </c>
      <c r="Y1165" s="52">
        <f>IF(NOTA[[#This Row],[JUMLAH]]="","",(NOTA[[#This Row],[JUMLAH]]-NOTA[[#This Row],[DISC 1-]])*NOTA[[#This Row],[DISC 2]])</f>
        <v>0</v>
      </c>
      <c r="Z1165" s="52">
        <f>IF(NOTA[[#This Row],[JUMLAH]]="","",NOTA[[#This Row],[DISC 1-]]+NOTA[[#This Row],[DISC 2-]])</f>
        <v>0</v>
      </c>
      <c r="AA1165" s="52">
        <f>IF(NOTA[[#This Row],[JUMLAH]]="","",NOTA[[#This Row],[JUMLAH]]-NOTA[[#This Row],[DISC]])</f>
        <v>2544000</v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5" s="203">
        <f>IF(OR(NOTA[[#This Row],[QTY]]="",NOTA[[#This Row],[HARGA SATUAN]]="",),"",NOTA[[#This Row],[QTY]]*NOTA[[#This Row],[HARGA SATUAN]])</f>
        <v>2544000</v>
      </c>
      <c r="AG1165" s="53">
        <f ca="1">IF(NOTA[ID_H]="","",INDEX(NOTA[TANGGAL],MATCH(,INDIRECT(ADDRESS(ROW(NOTA[TANGGAL]),COLUMN(NOTA[TANGGAL]))&amp;":"&amp;ADDRESS(ROW(),COLUMN(NOTA[TANGGAL]))),-1)))</f>
        <v>45079</v>
      </c>
      <c r="AH1165" s="64" t="str">
        <f ca="1">IF(NOTA[[#This Row],[NAMA BARANG]]="","",INDEX(NOTA[SUPPLIER],MATCH(,INDIRECT(ADDRESS(ROW(NOTA[ID]),COLUMN(NOTA[ID]))&amp;":"&amp;ADDRESS(ROW(),COLUMN(NOTA[ID]))),-1)))</f>
        <v>99 JAYA UTAMA</v>
      </c>
      <c r="AI1165" s="64" t="str">
        <f ca="1">IF(NOTA[[#This Row],[ID_H]]="","",IF(NOTA[[#This Row],[FAKTUR]]="",INDIRECT(ADDRESS(ROW()-1,COLUMN())),NOTA[[#This Row],[FAKTUR]]))</f>
        <v>ARTO MORO</v>
      </c>
      <c r="AJ1165" s="66" t="str">
        <f ca="1">IF(NOTA[[#This Row],[ID]]="","",COUNTIF(NOTA[ID_H],NOTA[[#This Row],[ID_H]]))</f>
        <v/>
      </c>
      <c r="AK1165" s="66">
        <f ca="1">IF(NOTA[[#This Row],[TGL.NOTA]]="",IF(NOTA[[#This Row],[SUPPLIER_H]]="","",AK1164),MONTH(NOTA[[#This Row],[TGL.NOTA]]))</f>
        <v>5</v>
      </c>
      <c r="AL1165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>
        <f>IF(NOTA[[#This Row],[CONCAT1]]="","",MATCH(NOTA[[#This Row],[CONCAT1]],[3]!db[NB NOTA_C],0)+1)</f>
        <v>2831</v>
      </c>
    </row>
    <row r="1166" spans="1:43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H1166" s="54"/>
      <c r="L1166" s="27" t="s">
        <v>198</v>
      </c>
      <c r="M1166" s="114">
        <v>1</v>
      </c>
      <c r="N1166" s="66">
        <v>144</v>
      </c>
      <c r="O1166" s="27" t="s">
        <v>123</v>
      </c>
      <c r="P1166" s="64">
        <v>18250</v>
      </c>
      <c r="Q1166" s="79"/>
      <c r="R1166" s="42" t="s">
        <v>166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2628000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2628000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6" s="203">
        <f>IF(OR(NOTA[[#This Row],[QTY]]="",NOTA[[#This Row],[HARGA SATUAN]]="",),"",NOTA[[#This Row],[QTY]]*NOTA[[#This Row],[HARGA SATUAN]])</f>
        <v>2628000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 t="str">
        <f ca="1">IF(NOTA[[#This Row],[ID]]="","",COUNTIF(NOTA[ID_H],NOTA[[#This Row],[ID_H]]))</f>
        <v/>
      </c>
      <c r="AK1166" s="66">
        <f ca="1"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66" t="str">
        <f>IF(NOTA[[#This Row],[CONCAT4]]="","",_xlfn.IFNA(MATCH(NOTA[[#This Row],[CONCAT4]],[2]!RAW[CONCAT_H],0),FALSE))</f>
        <v/>
      </c>
      <c r="AQ1166" s="66">
        <f>IF(NOTA[[#This Row],[CONCAT1]]="","",MATCH(NOTA[[#This Row],[CONCAT1]],[3]!db[NB NOTA_C],0)+1)</f>
        <v>1197</v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198</v>
      </c>
      <c r="M1167" s="114">
        <v>1</v>
      </c>
      <c r="N1167" s="66">
        <v>144</v>
      </c>
      <c r="O1167" s="27" t="s">
        <v>123</v>
      </c>
      <c r="P1167" s="64">
        <v>18250</v>
      </c>
      <c r="Q1167" s="79"/>
      <c r="R1167" s="42" t="s">
        <v>166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2628000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2628000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7" s="203">
        <f>IF(OR(NOTA[[#This Row],[QTY]]="",NOTA[[#This Row],[HARGA SATUAN]]="",),"",NOTA[[#This Row],[QTY]]*NOTA[[#This Row],[HARGA SATUAN]])</f>
        <v>2628000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>
        <f>IF(NOTA[[#This Row],[CONCAT1]]="","",MATCH(NOTA[[#This Row],[CONCAT1]],[3]!db[NB NOTA_C],0)+1)</f>
        <v>1197</v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203</v>
      </c>
      <c r="M1168" s="114">
        <v>1</v>
      </c>
      <c r="N1168" s="66">
        <v>144</v>
      </c>
      <c r="O1168" s="27" t="s">
        <v>123</v>
      </c>
      <c r="P1168" s="64">
        <v>18250</v>
      </c>
      <c r="Q1168" s="79"/>
      <c r="R1168" s="42" t="s">
        <v>166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Row],[SUPPLIER_H]]="","",AK1166),MONTH(NOTA[[#This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>
        <f>IF(NOTA[[#This Row],[CONCAT1]]="","",MATCH(NOTA[[#This Row],[CONCAT1]],[3]!db[NB NOTA_C],0)+1)</f>
        <v>1157</v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204</v>
      </c>
      <c r="M1169" s="114">
        <v>1</v>
      </c>
      <c r="N1169" s="66">
        <v>144</v>
      </c>
      <c r="O1169" s="27" t="s">
        <v>123</v>
      </c>
      <c r="P1169" s="64">
        <v>18250</v>
      </c>
      <c r="Q1169" s="79"/>
      <c r="R1169" s="42" t="s">
        <v>166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>
        <f>IF(NOTA[[#This Row],[CONCAT1]]="","",MATCH(NOTA[[#This Row],[CONCAT1]],[3]!db[NB NOTA_C],0)+1)</f>
        <v>1137</v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930</v>
      </c>
      <c r="M1170" s="114">
        <v>1</v>
      </c>
      <c r="N1170" s="66">
        <v>144</v>
      </c>
      <c r="O1170" s="27" t="s">
        <v>123</v>
      </c>
      <c r="P1170" s="64">
        <v>18250</v>
      </c>
      <c r="Q1170" s="79"/>
      <c r="R1170" s="42" t="s">
        <v>166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Row],[SUPPLIER_H]]="","",AK1169),MONTH(NOTA[[#This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>
        <f>IF(NOTA[[#This Row],[CONCAT1]]="","",MATCH(NOTA[[#This Row],[CONCAT1]],[3]!db[NB NOTA_C],0)+1)</f>
        <v>1162</v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927</v>
      </c>
      <c r="M1171" s="114">
        <v>1</v>
      </c>
      <c r="N1171" s="66">
        <v>144</v>
      </c>
      <c r="O1171" s="27" t="s">
        <v>123</v>
      </c>
      <c r="P1171" s="64">
        <v>18250</v>
      </c>
      <c r="Q1171" s="79"/>
      <c r="R1171" s="42" t="s">
        <v>166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>
        <f>IF(NOTA[[#This Row],[CONCAT1]]="","",MATCH(NOTA[[#This Row],[CONCAT1]],[3]!db[NB NOTA_C],0)+1)</f>
        <v>1179</v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928</v>
      </c>
      <c r="M1172" s="114">
        <v>1</v>
      </c>
      <c r="N1172" s="66">
        <v>144</v>
      </c>
      <c r="O1172" s="27" t="s">
        <v>123</v>
      </c>
      <c r="P1172" s="64">
        <v>18250</v>
      </c>
      <c r="Q1172" s="79"/>
      <c r="R1172" s="42" t="s">
        <v>166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>
        <f>NOTA[[#This Row],[TOTAL]]/1.11</f>
        <v>2367567.5675675673</v>
      </c>
      <c r="AC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Row],[SUPPLIER_H]]="","",AK1171),MONTH(NOTA[[#This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>
        <f>IF(NOTA[[#This Row],[CONCAT1]]="","",MATCH(NOTA[[#This Row],[CONCAT1]],[3]!db[NB NOTA_C],0)+1)</f>
        <v>1183</v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 t="e">
        <f>NOTA[[#This Row],[TOTAL]]/1.11</f>
        <v>#VALUE!</v>
      </c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203" t="str">
        <f>IF(OR(NOTA[[#This Row],[QTY]]="",NOTA[[#This Row],[HARGA SATUAN]]="",),"",NOTA[[#This Row],[QTY]]*NOTA[[#This Row],[HARGA SATUAN]])</f>
        <v/>
      </c>
      <c r="AG1173" s="53" t="str">
        <f ca="1">IF(NOTA[ID_H]="","",INDEX(NOTA[TANGGAL],MATCH(,INDIRECT(ADDRESS(ROW(NOTA[TANGGAL]),COLUMN(NOTA[TANGGAL]))&amp;":"&amp;ADDRESS(ROW(),COLUMN(NOTA[TANGGAL]))),-1)))</f>
        <v/>
      </c>
      <c r="AH1173" s="64" t="str">
        <f ca="1">IF(NOTA[[#This Row],[NAMA BARANG]]="","",INDEX(NOTA[SUPPLIER],MATCH(,INDIRECT(ADDRESS(ROW(NOTA[ID]),COLUMN(NOTA[ID]))&amp;":"&amp;ADDRESS(ROW(),COLUMN(NOTA[ID]))),-1)))</f>
        <v/>
      </c>
      <c r="AI1173" s="64" t="str">
        <f ca="1">IF(NOTA[[#This Row],[ID_H]]="","",IF(NOTA[[#This Row],[FAKTUR]]="",INDIRECT(ADDRESS(ROW()-1,COLUMN())),NOTA[[#This Row],[FAKTUR]]))</f>
        <v/>
      </c>
      <c r="AJ1173" s="66" t="str">
        <f ca="1">IF(NOTA[[#This Row],[ID]]="","",COUNTIF(NOTA[ID_H],NOTA[[#This Row],[ID_H]]))</f>
        <v/>
      </c>
      <c r="AK1173" s="66" t="str">
        <f ca="1">IF(NOTA[[#This Row],[TGL.NOTA]]="",IF(NOTA[[#This Row],[SUPPLIER_H]]="","",AK1172),MONTH(NOTA[[#This Row],[TGL.NOTA]]))</f>
        <v/>
      </c>
      <c r="AL1173" s="66" t="str">
        <f>LOWER(SUBSTITUTE(SUBSTITUTE(SUBSTITUTE(SUBSTITUTE(SUBSTITUTE(SUBSTITUTE(SUBSTITUTE(SUBSTITUTE(SUBSTITUTE(NOTA[NAMA BARANG]," ",),".",""),"-",""),"(",""),")",""),",",""),"/",""),"""",""),"+",""))</f>
        <v/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 t="str">
        <f>IF(NOTA[[#This Row],[CONCAT1]]="","",MATCH(NOTA[[#This Row],[CONCAT1]],[3]!db[NB NOTA_C],0)+1)</f>
        <v/>
      </c>
    </row>
    <row r="1174" spans="1:43" ht="20.100000000000001" customHeight="1" x14ac:dyDescent="0.25">
      <c r="A1174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4" s="66" t="e">
        <f ca="1">IF(NOTA[[#This Row],[ID_P]]="","",MATCH(NOTA[[#This Row],[ID_P]],[1]!B_MSK[N_ID],0))</f>
        <v>#REF!</v>
      </c>
      <c r="D1174" s="66">
        <f ca="1">IF(NOTA[[#This Row],[NAMA BARANG]]="","",INDEX(NOTA[ID],MATCH(,INDIRECT(ADDRESS(ROW(NOTA[ID]),COLUMN(NOTA[ID]))&amp;":"&amp;ADDRESS(ROW(),COLUMN(NOTA[ID]))),-1)))</f>
        <v>195</v>
      </c>
      <c r="E1174" s="113"/>
      <c r="F1174" s="27" t="s">
        <v>1229</v>
      </c>
      <c r="G1174" s="27" t="s">
        <v>112</v>
      </c>
      <c r="H1174" s="54" t="s">
        <v>1230</v>
      </c>
      <c r="J1174" s="53">
        <v>45079</v>
      </c>
      <c r="L1174" s="27" t="s">
        <v>1231</v>
      </c>
      <c r="M1174" s="114">
        <v>1</v>
      </c>
      <c r="N1174" s="66">
        <v>7</v>
      </c>
      <c r="O1174" s="27" t="s">
        <v>123</v>
      </c>
      <c r="P1174" s="64">
        <v>195000</v>
      </c>
      <c r="Q1174" s="79"/>
      <c r="R1174" s="42" t="s">
        <v>1232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1365000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1365000</v>
      </c>
      <c r="AB1174" s="52">
        <f>NOTA[[#This Row],[TOTAL]]/1.11</f>
        <v>1229729.7297297297</v>
      </c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4" s="203">
        <f>IF(OR(NOTA[[#This Row],[QTY]]="",NOTA[[#This Row],[HARGA SATUAN]]="",),"",NOTA[[#This Row],[QTY]]*NOTA[[#This Row],[HARGA SATUAN]])</f>
        <v>1365000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COMBI</v>
      </c>
      <c r="AI1174" s="64" t="str">
        <f ca="1">IF(NOTA[[#This Row],[ID_H]]="","",IF(NOTA[[#This Row],[FAKTUR]]="",INDIRECT(ADDRESS(ROW()-1,COLUMN())),NOTA[[#This Row],[FAKTUR]]))</f>
        <v>UNTANA</v>
      </c>
      <c r="AJ1174" s="66">
        <f ca="1">IF(NOTA[[#This Row],[ID]]="","",COUNTIF(NOTA[ID_H],NOTA[[#This Row],[ID_H]]))</f>
        <v>2</v>
      </c>
      <c r="AK1174" s="66">
        <f>IF(NOTA[[#This Row],[TGL.NOTA]]="",IF(NOTA[[#This Row],[SUPPLIER_H]]="","",AK1173),MONTH(NOTA[[#This Row],[TGL.NOTA]]))</f>
        <v>6</v>
      </c>
      <c r="AL1174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4" s="66" t="e">
        <f>IF(NOTA[[#This Row],[CONCAT4]]="","",_xlfn.IFNA(MATCH(NOTA[[#This Row],[CONCAT4]],[2]!RAW[CONCAT_H],0),FALSE))</f>
        <v>#REF!</v>
      </c>
      <c r="AQ1174" s="66">
        <f>IF(NOTA[[#This Row],[CONCAT1]]="","",MATCH(NOTA[[#This Row],[CONCAT1]],[3]!db[NB NOTA_C],0)+1)</f>
        <v>855</v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>
        <f ca="1">IF(NOTA[[#This Row],[NAMA BARANG]]="","",INDEX(NOTA[ID],MATCH(,INDIRECT(ADDRESS(ROW(NOTA[ID]),COLUMN(NOTA[ID]))&amp;":"&amp;ADDRESS(ROW(),COLUMN(NOTA[ID]))),-1)))</f>
        <v>195</v>
      </c>
      <c r="E1175" s="113"/>
      <c r="H1175" s="54"/>
      <c r="L1175" s="27" t="s">
        <v>1231</v>
      </c>
      <c r="N1175" s="66">
        <v>5</v>
      </c>
      <c r="O1175" s="27" t="s">
        <v>123</v>
      </c>
      <c r="P1175" s="64">
        <v>195000</v>
      </c>
      <c r="Q1175" s="79"/>
      <c r="R1175" s="42" t="s">
        <v>1232</v>
      </c>
      <c r="S1175" s="80"/>
      <c r="U1175" s="52"/>
      <c r="V1175" s="77"/>
      <c r="W1175" s="52">
        <f>IF(NOTA[[#This Row],[HARGA/ CTN]]="",NOTA[[#This Row],[JUMLAH_H]],NOTA[[#This Row],[HARGA/ CTN]]*IF(NOTA[[#This Row],[C]]="",0,NOTA[[#This Row],[C]]))</f>
        <v>975000</v>
      </c>
      <c r="X1175" s="52">
        <f>IF(NOTA[[#This Row],[JUMLAH]]="","",NOTA[[#This Row],[JUMLAH]]*NOTA[[#This Row],[DISC 1]])</f>
        <v>0</v>
      </c>
      <c r="Y1175" s="52">
        <f>IF(NOTA[[#This Row],[JUMLAH]]="","",(NOTA[[#This Row],[JUMLAH]]-NOTA[[#This Row],[DISC 1-]])*NOTA[[#This Row],[DISC 2]])</f>
        <v>0</v>
      </c>
      <c r="Z1175" s="52">
        <f>IF(NOTA[[#This Row],[JUMLAH]]="","",NOTA[[#This Row],[DISC 1-]]+NOTA[[#This Row],[DISC 2-]])</f>
        <v>0</v>
      </c>
      <c r="AA1175" s="52">
        <f>IF(NOTA[[#This Row],[JUMLAH]]="","",NOTA[[#This Row],[JUMLAH]]-NOTA[[#This Row],[DISC]])</f>
        <v>975000</v>
      </c>
      <c r="AB1175" s="52">
        <f>NOTA[[#This Row],[TOTAL]]/1.11</f>
        <v>878378.37837837834</v>
      </c>
      <c r="AC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5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5" s="203">
        <f>IF(OR(NOTA[[#This Row],[QTY]]="",NOTA[[#This Row],[HARGA SATUAN]]="",),"",NOTA[[#This Row],[QTY]]*NOTA[[#This Row],[HARGA SATUAN]])</f>
        <v>975000</v>
      </c>
      <c r="AG1175" s="53">
        <f ca="1">IF(NOTA[ID_H]="","",INDEX(NOTA[TANGGAL],MATCH(,INDIRECT(ADDRESS(ROW(NOTA[TANGGAL]),COLUMN(NOTA[TANGGAL]))&amp;":"&amp;ADDRESS(ROW(),COLUMN(NOTA[TANGGAL]))),-1)))</f>
        <v>45079</v>
      </c>
      <c r="AH1175" s="64" t="str">
        <f ca="1">IF(NOTA[[#This Row],[NAMA BARANG]]="","",INDEX(NOTA[SUPPLIER],MATCH(,INDIRECT(ADDRESS(ROW(NOTA[ID]),COLUMN(NOTA[ID]))&amp;":"&amp;ADDRESS(ROW(),COLUMN(NOTA[ID]))),-1)))</f>
        <v>COMBI</v>
      </c>
      <c r="AI1175" s="64" t="str">
        <f ca="1">IF(NOTA[[#This Row],[ID_H]]="","",IF(NOTA[[#This Row],[FAKTUR]]="",INDIRECT(ADDRESS(ROW()-1,COLUMN())),NOTA[[#This Row],[FAKTUR]]))</f>
        <v>UNTANA</v>
      </c>
      <c r="AJ1175" s="66" t="str">
        <f ca="1">IF(NOTA[[#This Row],[ID]]="","",COUNTIF(NOTA[ID_H],NOTA[[#This Row],[ID_H]]))</f>
        <v/>
      </c>
      <c r="AK1175" s="66">
        <f ca="1">IF(NOTA[[#This Row],[TGL.NOTA]]="",IF(NOTA[[#This Row],[SUPPLIER_H]]="","",AK1174),MONTH(NOTA[[#This Row],[TGL.NOTA]]))</f>
        <v>6</v>
      </c>
      <c r="AL1175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>
        <f>IF(NOTA[[#This Row],[CONCAT1]]="","",MATCH(NOTA[[#This Row],[CONCAT1]],[3]!db[NB NOTA_C],0)+1)</f>
        <v>855</v>
      </c>
    </row>
    <row r="1176" spans="1:43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 t="e">
        <f>NOTA[[#This Row],[TOTAL]]/1.11</f>
        <v>#VALUE!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203" t="str">
        <f>IF(OR(NOTA[[#This Row],[QTY]]="",NOTA[[#This Row],[HARGA SATUAN]]="",),"",NOTA[[#This Row],[QTY]]*NOTA[[#This Row],[HARGA SATUAN]])</f>
        <v/>
      </c>
      <c r="AG1176" s="53" t="str">
        <f ca="1">IF(NOTA[ID_H]="","",INDEX(NOTA[TANGGAL],MATCH(,INDIRECT(ADDRESS(ROW(NOTA[TANGGAL]),COLUMN(NOTA[TANGGAL]))&amp;":"&amp;ADDRESS(ROW(),COLUMN(NOTA[TANGGAL]))),-1)))</f>
        <v/>
      </c>
      <c r="AH1176" s="64" t="str">
        <f ca="1">IF(NOTA[[#This Row],[NAMA BARANG]]="","",INDEX(NOTA[SUPPLIER],MATCH(,INDIRECT(ADDRESS(ROW(NOTA[ID]),COLUMN(NOTA[ID]))&amp;":"&amp;ADDRESS(ROW(),COLUMN(NOTA[ID]))),-1)))</f>
        <v/>
      </c>
      <c r="AI1176" s="64" t="str">
        <f ca="1">IF(NOTA[[#This Row],[ID_H]]="","",IF(NOTA[[#This Row],[FAKTUR]]="",INDIRECT(ADDRESS(ROW()-1,COLUMN())),NOTA[[#This Row],[FAKTUR]]))</f>
        <v/>
      </c>
      <c r="AJ1176" s="66" t="str">
        <f ca="1">IF(NOTA[[#This Row],[ID]]="","",COUNTIF(NOTA[ID_H],NOTA[[#This Row],[ID_H]]))</f>
        <v/>
      </c>
      <c r="AK1176" s="66" t="str">
        <f ca="1">IF(NOTA[[#This Row],[TGL.NOTA]]="",IF(NOTA[[#This Row],[SUPPLIER_H]]="","",AK1174),MONTH(NOTA[[#This Row],[TGL.NOTA]]))</f>
        <v/>
      </c>
      <c r="AL1176" s="66" t="str">
        <f>LOWER(SUBSTITUTE(SUBSTITUTE(SUBSTITUTE(SUBSTITUTE(SUBSTITUTE(SUBSTITUTE(SUBSTITUTE(SUBSTITUTE(SUBSTITUTE(NOTA[NAMA BARANG]," ",),".",""),"-",""),"(",""),")",""),",",""),"/",""),"""",""),"+",""))</f>
        <v/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66" t="str">
        <f>IF(NOTA[[#This Row],[CONCAT4]]="","",_xlfn.IFNA(MATCH(NOTA[[#This Row],[CONCAT4]],[2]!RAW[CONCAT_H],0),FALSE))</f>
        <v/>
      </c>
      <c r="AQ1176" s="66" t="str">
        <f>IF(NOTA[[#This Row],[CONCAT1]]="","",MATCH(NOTA[[#This Row],[CONCAT1]],[3]!db[NB NOTA_C],0)+1)</f>
        <v/>
      </c>
    </row>
    <row r="1177" spans="1:43" ht="20.100000000000001" customHeight="1" x14ac:dyDescent="0.25">
      <c r="A1177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7" s="66" t="e">
        <f ca="1">IF(NOTA[[#This Row],[ID_P]]="","",MATCH(NOTA[[#This Row],[ID_P]],[1]!B_MSK[N_ID],0))</f>
        <v>#REF!</v>
      </c>
      <c r="D1177" s="66">
        <f ca="1">IF(NOTA[[#This Row],[NAMA BARANG]]="","",INDEX(NOTA[ID],MATCH(,INDIRECT(ADDRESS(ROW(NOTA[ID]),COLUMN(NOTA[ID]))&amp;":"&amp;ADDRESS(ROW(),COLUMN(NOTA[ID]))),-1)))</f>
        <v>196</v>
      </c>
      <c r="E1177" s="113"/>
      <c r="F1177" s="27" t="s">
        <v>149</v>
      </c>
      <c r="G1177" s="27" t="s">
        <v>112</v>
      </c>
      <c r="H1177" s="54" t="s">
        <v>1233</v>
      </c>
      <c r="J1177" s="53">
        <v>45079</v>
      </c>
      <c r="L1177" s="27" t="s">
        <v>874</v>
      </c>
      <c r="N1177" s="66">
        <v>6</v>
      </c>
      <c r="O1177" s="27" t="s">
        <v>123</v>
      </c>
      <c r="P1177" s="64">
        <v>13000</v>
      </c>
      <c r="Q1177" s="79"/>
      <c r="R1177" s="42"/>
      <c r="S1177" s="80"/>
      <c r="U1177" s="52"/>
      <c r="V1177" s="77" t="s">
        <v>1234</v>
      </c>
      <c r="W1177" s="52">
        <f>IF(NOTA[[#This Row],[HARGA/ CTN]]="",NOTA[[#This Row],[JUMLAH_H]],NOTA[[#This Row],[HARGA/ CTN]]*IF(NOTA[[#This Row],[C]]="",0,NOTA[[#This Row],[C]]))</f>
        <v>78000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78000</v>
      </c>
      <c r="AB1177" s="52">
        <f>NOTA[[#This Row],[TOTAL]]/1.11</f>
        <v>70270.270270270266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7" s="203">
        <f>IF(OR(NOTA[[#This Row],[QTY]]="",NOTA[[#This Row],[HARGA SATUAN]]="",),"",NOTA[[#This Row],[QTY]]*NOTA[[#This Row],[HARGA SATUAN]])</f>
        <v>78000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HANSA</v>
      </c>
      <c r="AI1177" s="64" t="str">
        <f ca="1">IF(NOTA[[#This Row],[ID_H]]="","",IF(NOTA[[#This Row],[FAKTUR]]="",INDIRECT(ADDRESS(ROW()-1,COLUMN())),NOTA[[#This Row],[FAKTUR]]))</f>
        <v>UNTANA</v>
      </c>
      <c r="AJ1177" s="66">
        <f ca="1">IF(NOTA[[#This Row],[ID]]="","",COUNTIF(NOTA[ID_H],NOTA[[#This Row],[ID_H]]))</f>
        <v>1</v>
      </c>
      <c r="AK1177" s="66">
        <f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7" s="66" t="e">
        <f>IF(NOTA[[#This Row],[CONCAT4]]="","",_xlfn.IFNA(MATCH(NOTA[[#This Row],[CONCAT4]],[2]!RAW[CONCAT_H],0),FALSE))</f>
        <v>#REF!</v>
      </c>
      <c r="AQ1177" s="66">
        <f>IF(NOTA[[#This Row],[CONCAT1]]="","",MATCH(NOTA[[#This Row],[CONCAT1]],[3]!db[NB NOTA_C],0)+1)</f>
        <v>1893</v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197</v>
      </c>
      <c r="E1179" s="113">
        <v>45080</v>
      </c>
      <c r="F1179" s="27" t="s">
        <v>57</v>
      </c>
      <c r="G1179" s="27" t="s">
        <v>24</v>
      </c>
      <c r="H1179" s="54" t="s">
        <v>1181</v>
      </c>
      <c r="J1179" s="53">
        <v>45072</v>
      </c>
      <c r="L1179" s="27" t="s">
        <v>1182</v>
      </c>
      <c r="N1179" s="66">
        <v>430</v>
      </c>
      <c r="O1179" s="27" t="s">
        <v>156</v>
      </c>
      <c r="P1179" s="64">
        <v>10000</v>
      </c>
      <c r="Q1179" s="79"/>
      <c r="R1179" s="42" t="s">
        <v>157</v>
      </c>
      <c r="S1179" s="80">
        <v>0.05</v>
      </c>
      <c r="U1179" s="52"/>
      <c r="V1179" s="77" t="s">
        <v>1272</v>
      </c>
      <c r="W1179" s="52">
        <f>IF(NOTA[[#This Row],[HARGA/ CTN]]="",NOTA[[#This Row],[JUMLAH_H]],NOTA[[#This Row],[HARGA/ CTN]]*IF(NOTA[[#This Row],[C]]="",0,NOTA[[#This Row],[C]]))</f>
        <v>4300000</v>
      </c>
      <c r="X1179" s="52">
        <f>IF(NOTA[[#This Row],[JUMLAH]]="","",NOTA[[#This Row],[JUMLAH]]*NOTA[[#This Row],[DISC 1]])</f>
        <v>215000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215000</v>
      </c>
      <c r="AA1179" s="52">
        <f>IF(NOTA[[#This Row],[JUMLAH]]="","",NOTA[[#This Row],[JUMLAH]]-NOTA[[#This Row],[DISC]])</f>
        <v>4085000</v>
      </c>
      <c r="AB1179" s="52"/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4300000</v>
      </c>
      <c r="AF1179" s="203">
        <f>IF(OR(NOTA[[#This Row],[QTY]]="",NOTA[[#This Row],[HARGA SATUAN]]="",),"",NOTA[[#This Row],[QTY]]*NOTA[[#This Row],[HARGA SATUAN]])</f>
        <v>4300000</v>
      </c>
      <c r="AG1179" s="53">
        <f ca="1">IF(NOTA[ID_H]="","",INDEX(NOTA[TANGGAL],MATCH(,INDIRECT(ADDRESS(ROW(NOTA[TANGGAL]),COLUMN(NOTA[TANGGAL]))&amp;":"&amp;ADDRESS(ROW(),COLUMN(NOTA[TANGGAL]))),-1)))</f>
        <v>45080</v>
      </c>
      <c r="AH1179" s="64" t="str">
        <f ca="1">IF(NOTA[[#This Row],[NAMA BARANG]]="","",INDEX(NOTA[SUPPLIER],MATCH(,INDIRECT(ADDRESS(ROW(NOTA[ID]),COLUMN(NOTA[ID]))&amp;":"&amp;ADDRESS(ROW(),COLUMN(NOTA[ID]))),-1)))</f>
        <v>SAMUDERA ANGKASA JAYA</v>
      </c>
      <c r="AI1179" s="64" t="str">
        <f ca="1">IF(NOTA[[#This Row],[ID_H]]="","",IF(NOTA[[#This Row],[FAKTUR]]="",INDIRECT(ADDRESS(ROW()-1,COLUMN())),NOTA[[#This Row],[FAKTUR]]))</f>
        <v>ARTO MORO</v>
      </c>
      <c r="AJ1179" s="66">
        <f ca="1">IF(NOTA[[#This Row],[ID]]="","",COUNTIF(NOTA[ID_H],NOTA[[#This Row],[ID_H]]))</f>
        <v>4</v>
      </c>
      <c r="AK1179" s="66">
        <f>IF(NOTA[[#This Row],[TGL.NOTA]]="",IF(NOTA[[#This Row],[SUPPLIER_H]]="","",AK1178),MONTH(NOTA[[#This Row],[TGL.NOTA]]))</f>
        <v>5</v>
      </c>
      <c r="AL1179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pcmagfc1760timbul22*7543000000.05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pcmagfc1760timbul22*75100000.05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79" s="66" t="e">
        <f>IF(NOTA[[#This Row],[CONCAT4]]="","",_xlfn.IFNA(MATCH(NOTA[[#This Row],[CONCAT4]],[2]!RAW[CONCAT_H],0),FALSE))</f>
        <v>#REF!</v>
      </c>
      <c r="AQ1179" s="66">
        <f>IF(NOTA[[#This Row],[CONCAT1]]="","",MATCH(NOTA[[#This Row],[CONCAT1]],[3]!db[NB NOTA_C],0)+1)</f>
        <v>2245</v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>
        <f ca="1">IF(NOTA[[#This Row],[NAMA BARANG]]="","",INDEX(NOTA[ID],MATCH(,INDIRECT(ADDRESS(ROW(NOTA[ID]),COLUMN(NOTA[ID]))&amp;":"&amp;ADDRESS(ROW(),COLUMN(NOTA[ID]))),-1)))</f>
        <v>197</v>
      </c>
      <c r="E1180" s="113"/>
      <c r="H1180" s="54"/>
      <c r="L1180" s="27" t="s">
        <v>1183</v>
      </c>
      <c r="M1180" s="114">
        <v>1</v>
      </c>
      <c r="N1180" s="66">
        <v>144</v>
      </c>
      <c r="O1180" s="27" t="s">
        <v>156</v>
      </c>
      <c r="P1180" s="64">
        <v>10000</v>
      </c>
      <c r="Q1180" s="79"/>
      <c r="R1180" s="42" t="s">
        <v>157</v>
      </c>
      <c r="S1180" s="80">
        <v>0.05</v>
      </c>
      <c r="U1180" s="52"/>
      <c r="V1180" s="77"/>
      <c r="W1180" s="52">
        <f>IF(NOTA[[#This Row],[HARGA/ CTN]]="",NOTA[[#This Row],[JUMLAH_H]],NOTA[[#This Row],[HARGA/ CTN]]*IF(NOTA[[#This Row],[C]]="",0,NOTA[[#This Row],[C]]))</f>
        <v>1440000</v>
      </c>
      <c r="X1180" s="52">
        <f>IF(NOTA[[#This Row],[JUMLAH]]="","",NOTA[[#This Row],[JUMLAH]]*NOTA[[#This Row],[DISC 1]])</f>
        <v>72000</v>
      </c>
      <c r="Y1180" s="52">
        <f>IF(NOTA[[#This Row],[JUMLAH]]="","",(NOTA[[#This Row],[JUMLAH]]-NOTA[[#This Row],[DISC 1-]])*NOTA[[#This Row],[DISC 2]])</f>
        <v>0</v>
      </c>
      <c r="Z1180" s="52">
        <f>IF(NOTA[[#This Row],[JUMLAH]]="","",NOTA[[#This Row],[DISC 1-]]+NOTA[[#This Row],[DISC 2-]])</f>
        <v>72000</v>
      </c>
      <c r="AA1180" s="52">
        <f>IF(NOTA[[#This Row],[JUMLAH]]="","",NOTA[[#This Row],[JUMLAH]]-NOTA[[#This Row],[DISC]])</f>
        <v>1368000</v>
      </c>
      <c r="AB1180" s="52">
        <f>NOTA[[#This Row],[TOTAL]]/1.11</f>
        <v>1232432.4324324324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0" s="203">
        <f>IF(OR(NOTA[[#This Row],[QTY]]="",NOTA[[#This Row],[HARGA SATUAN]]="",),"",NOTA[[#This Row],[QTY]]*NOTA[[#This Row],[HARGA SATUAN]])</f>
        <v>1440000</v>
      </c>
      <c r="AG1180" s="53">
        <f ca="1">IF(NOTA[ID_H]="","",INDEX(NOTA[TANGGAL],MATCH(,INDIRECT(ADDRESS(ROW(NOTA[TANGGAL]),COLUMN(NOTA[TANGGAL]))&amp;":"&amp;ADDRESS(ROW(),COLUMN(NOTA[TANGGAL]))),-1)))</f>
        <v>45080</v>
      </c>
      <c r="AH1180" s="64" t="str">
        <f ca="1">IF(NOTA[[#This Row],[NAMA BARANG]]="","",INDEX(NOTA[SUPPLIER],MATCH(,INDIRECT(ADDRESS(ROW(NOTA[ID]),COLUMN(NOTA[ID]))&amp;":"&amp;ADDRESS(ROW(),COLUMN(NOTA[ID]))),-1)))</f>
        <v>SAMUDERA ANGKASA JAYA</v>
      </c>
      <c r="AI1180" s="64" t="str">
        <f ca="1">IF(NOTA[[#This Row],[ID_H]]="","",IF(NOTA[[#This Row],[FAKTUR]]="",INDIRECT(ADDRESS(ROW()-1,COLUMN())),NOTA[[#This Row],[FAKTUR]]))</f>
        <v>ARTO MORO</v>
      </c>
      <c r="AJ1180" s="66" t="str">
        <f ca="1">IF(NOTA[[#This Row],[ID]]="","",COUNTIF(NOTA[ID_H],NOTA[[#This Row],[ID_H]]))</f>
        <v/>
      </c>
      <c r="AK1180" s="66">
        <f ca="1">IF(NOTA[[#This Row],[TGL.NOTA]]="",IF(NOTA[[#This Row],[SUPPLIER_H]]="","",AK1179),MONTH(NOTA[[#This Row],[TGL.NOTA]]))</f>
        <v>5</v>
      </c>
      <c r="AL1180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>
        <f>IF(NOTA[[#This Row],[CONCAT1]]="","",MATCH(NOTA[[#This Row],[CONCAT1]],[3]!db[NB NOTA_C],0)+1)</f>
        <v>2246</v>
      </c>
    </row>
    <row r="1181" spans="1:43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/>
      <c r="H1181" s="54"/>
      <c r="L1181" s="27" t="s">
        <v>1184</v>
      </c>
      <c r="M1181" s="114">
        <v>4</v>
      </c>
      <c r="N1181" s="66">
        <v>576</v>
      </c>
      <c r="O1181" s="27" t="s">
        <v>156</v>
      </c>
      <c r="P1181" s="64">
        <v>10500</v>
      </c>
      <c r="Q1181" s="79"/>
      <c r="R1181" s="42" t="s">
        <v>157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6048000</v>
      </c>
      <c r="X1181" s="52">
        <f>IF(NOTA[[#This Row],[JUMLAH]]="","",NOTA[[#This Row],[JUMLAH]]*NOTA[[#This Row],[DISC 1]])</f>
        <v>302400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302400</v>
      </c>
      <c r="AA1181" s="52">
        <f>IF(NOTA[[#This Row],[JUMLAH]]="","",NOTA[[#This Row],[JUMLAH]]-NOTA[[#This Row],[DISC]])</f>
        <v>5745600</v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1" s="203">
        <f>IF(OR(NOTA[[#This Row],[QTY]]="",NOTA[[#This Row],[HARGA SATUAN]]="",),"",NOTA[[#This Row],[QTY]]*NOTA[[#This Row],[HARGA SATUAN]])</f>
        <v>6048000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 t="str">
        <f ca="1">IF(NOTA[[#This Row],[ID]]="","",COUNTIF(NOTA[ID_H],NOTA[[#This Row],[ID_H]]))</f>
        <v/>
      </c>
      <c r="AK1181" s="66">
        <f ca="1"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66" t="str">
        <f>IF(NOTA[[#This Row],[CONCAT4]]="","",_xlfn.IFNA(MATCH(NOTA[[#This Row],[CONCAT4]],[2]!RAW[CONCAT_H],0),FALSE))</f>
        <v/>
      </c>
      <c r="AQ1181" s="66">
        <f>IF(NOTA[[#This Row],[CONCAT1]]="","",MATCH(NOTA[[#This Row],[CONCAT1]],[3]!db[NB NOTA_C],0)+1)</f>
        <v>2250</v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1185</v>
      </c>
      <c r="M1182" s="114">
        <v>4</v>
      </c>
      <c r="N1182" s="66">
        <v>576</v>
      </c>
      <c r="O1182" s="27" t="s">
        <v>156</v>
      </c>
      <c r="P1182" s="64">
        <v>10500</v>
      </c>
      <c r="Q1182" s="79"/>
      <c r="R1182" s="42" t="s">
        <v>157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6048000</v>
      </c>
      <c r="X1182" s="52">
        <f>IF(NOTA[[#This Row],[JUMLAH]]="","",NOTA[[#This Row],[JUMLAH]]*NOTA[[#This Row],[DISC 1]])</f>
        <v>302400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302400</v>
      </c>
      <c r="AA1182" s="52">
        <f>IF(NOTA[[#This Row],[JUMLAH]]="","",NOTA[[#This Row],[JUMLAH]]-NOTA[[#This Row],[DISC]])</f>
        <v>5745600</v>
      </c>
      <c r="AB1182" s="52"/>
      <c r="AC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891800</v>
      </c>
      <c r="AD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16944200</v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2" s="203">
        <f>IF(OR(NOTA[[#This Row],[QTY]]="",NOTA[[#This Row],[HARGA SATUAN]]="",),"",NOTA[[#This Row],[QTY]]*NOTA[[#This Row],[HARGA SATUAN]])</f>
        <v>6048000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>
        <f>IF(NOTA[[#This Row],[CONCAT1]]="","",MATCH(NOTA[[#This Row],[CONCAT1]],[3]!db[NB NOTA_C],0)+1)</f>
        <v>2251</v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203" t="str">
        <f>IF(OR(NOTA[[#This Row],[QTY]]="",NOTA[[#This Row],[HARGA SATUAN]]="",),"",NOTA[[#This Row],[QTY]]*NOTA[[#This Row],[HARGA SATUAN]])</f>
        <v/>
      </c>
      <c r="AG1183" s="53" t="str">
        <f ca="1">IF(NOTA[ID_H]="","",INDEX(NOTA[TANGGAL],MATCH(,INDIRECT(ADDRESS(ROW(NOTA[TANGGAL]),COLUMN(NOTA[TANGGAL]))&amp;":"&amp;ADDRESS(ROW(),COLUMN(NOTA[TANGGAL]))),-1)))</f>
        <v/>
      </c>
      <c r="AH1183" s="64" t="str">
        <f ca="1">IF(NOTA[[#This Row],[NAMA BARANG]]="","",INDEX(NOTA[SUPPLIER],MATCH(,INDIRECT(ADDRESS(ROW(NOTA[ID]),COLUMN(NOTA[ID]))&amp;":"&amp;ADDRESS(ROW(),COLUMN(NOTA[ID]))),-1)))</f>
        <v/>
      </c>
      <c r="AI1183" s="64" t="str">
        <f ca="1">IF(NOTA[[#This Row],[ID_H]]="","",IF(NOTA[[#This Row],[FAKTUR]]="",INDIRECT(ADDRESS(ROW()-1,COLUMN())),NOTA[[#This Row],[FAKTUR]]))</f>
        <v/>
      </c>
      <c r="AJ1183" s="66" t="str">
        <f ca="1">IF(NOTA[[#This Row],[ID]]="","",COUNTIF(NOTA[ID_H],NOTA[[#This Row],[ID_H]]))</f>
        <v/>
      </c>
      <c r="AK1183" s="66" t="str">
        <f ca="1">IF(NOTA[[#This Row],[TGL.NOTA]]="",IF(NOTA[[#This Row],[SUPPLIER_H]]="","",AK1182),MONTH(NOTA[[#This Row],[TGL.NOTA]]))</f>
        <v/>
      </c>
      <c r="AL1183" s="66" t="str">
        <f>LOWER(SUBSTITUTE(SUBSTITUTE(SUBSTITUTE(SUBSTITUTE(SUBSTITUTE(SUBSTITUTE(SUBSTITUTE(SUBSTITUTE(SUBSTITUTE(NOTA[NAMA BARANG]," ",),".",""),"-",""),"(",""),")",""),",",""),"/",""),"""",""),"+",""))</f>
        <v/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 t="str">
        <f>IF(NOTA[[#This Row],[CONCAT1]]="","",MATCH(NOTA[[#This Row],[CONCAT1]],[3]!db[NB NOTA_C],0)+1)</f>
        <v/>
      </c>
    </row>
    <row r="1184" spans="1:43" ht="20.100000000000001" customHeight="1" x14ac:dyDescent="0.25">
      <c r="A1184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4" s="66" t="e">
        <f ca="1">IF(NOTA[[#This Row],[ID_P]]="","",MATCH(NOTA[[#This Row],[ID_P]],[1]!B_MSK[N_ID],0))</f>
        <v>#REF!</v>
      </c>
      <c r="D1184" s="66">
        <f ca="1">IF(NOTA[[#This Row],[NAMA BARANG]]="","",INDEX(NOTA[ID],MATCH(,INDIRECT(ADDRESS(ROW(NOTA[ID]),COLUMN(NOTA[ID]))&amp;":"&amp;ADDRESS(ROW(),COLUMN(NOTA[ID]))),-1)))</f>
        <v>198</v>
      </c>
      <c r="E1184" s="113">
        <v>45082</v>
      </c>
      <c r="F1184" s="27" t="s">
        <v>25</v>
      </c>
      <c r="G1184" s="27" t="s">
        <v>24</v>
      </c>
      <c r="H1184" s="54" t="s">
        <v>1243</v>
      </c>
      <c r="J1184" s="53">
        <v>45077</v>
      </c>
      <c r="L1184" s="27" t="s">
        <v>1083</v>
      </c>
      <c r="M1184" s="114">
        <v>2</v>
      </c>
      <c r="N1184" s="66">
        <v>40</v>
      </c>
      <c r="O1184" s="27" t="s">
        <v>156</v>
      </c>
      <c r="P1184" s="64">
        <v>40500</v>
      </c>
      <c r="Q1184" s="79"/>
      <c r="R1184" s="42" t="s">
        <v>1244</v>
      </c>
      <c r="S1184" s="80">
        <v>0.125</v>
      </c>
      <c r="T1184" s="115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1620000</v>
      </c>
      <c r="X1184" s="52">
        <f>IF(NOTA[[#This Row],[JUMLAH]]="","",NOTA[[#This Row],[JUMLAH]]*NOTA[[#This Row],[DISC 1]])</f>
        <v>202500</v>
      </c>
      <c r="Y1184" s="52">
        <f>IF(NOTA[[#This Row],[JUMLAH]]="","",(NOTA[[#This Row],[JUMLAH]]-NOTA[[#This Row],[DISC 1-]])*NOTA[[#This Row],[DISC 2]])</f>
        <v>70875</v>
      </c>
      <c r="Z1184" s="52">
        <f>IF(NOTA[[#This Row],[JUMLAH]]="","",NOTA[[#This Row],[DISC 1-]]+NOTA[[#This Row],[DISC 2-]])</f>
        <v>273375</v>
      </c>
      <c r="AA1184" s="52">
        <f>IF(NOTA[[#This Row],[JUMLAH]]="","",NOTA[[#This Row],[JUMLAH]]-NOTA[[#This Row],[DISC]])</f>
        <v>1346625</v>
      </c>
      <c r="AB1184" s="52"/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4" s="203">
        <f>IF(OR(NOTA[[#This Row],[QTY]]="",NOTA[[#This Row],[HARGA SATUAN]]="",),"",NOTA[[#This Row],[QTY]]*NOTA[[#This Row],[HARGA SATUAN]])</f>
        <v>1620000</v>
      </c>
      <c r="AG1184" s="53">
        <f ca="1">IF(NOTA[ID_H]="","",INDEX(NOTA[TANGGAL],MATCH(,INDIRECT(ADDRESS(ROW(NOTA[TANGGAL]),COLUMN(NOTA[TANGGAL]))&amp;":"&amp;ADDRESS(ROW(),COLUMN(NOTA[TANGGAL]))),-1)))</f>
        <v>45082</v>
      </c>
      <c r="AH1184" s="64" t="str">
        <f ca="1">IF(NOTA[[#This Row],[NAMA BARANG]]="","",INDEX(NOTA[SUPPLIER],MATCH(,INDIRECT(ADDRESS(ROW(NOTA[ID]),COLUMN(NOTA[ID]))&amp;":"&amp;ADDRESS(ROW(),COLUMN(NOTA[ID]))),-1)))</f>
        <v>ATALI MAKMUR</v>
      </c>
      <c r="AI1184" s="64" t="str">
        <f ca="1">IF(NOTA[[#This Row],[ID_H]]="","",IF(NOTA[[#This Row],[FAKTUR]]="",INDIRECT(ADDRESS(ROW()-1,COLUMN())),NOTA[[#This Row],[FAKTUR]]))</f>
        <v>ARTO MORO</v>
      </c>
      <c r="AJ1184" s="66">
        <f ca="1">IF(NOTA[[#This Row],[ID]]="","",COUNTIF(NOTA[ID_H],NOTA[[#This Row],[ID_H]]))</f>
        <v>2</v>
      </c>
      <c r="AK1184" s="66">
        <f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4" s="66" t="e">
        <f>IF(NOTA[[#This Row],[CONCAT4]]="","",_xlfn.IFNA(MATCH(NOTA[[#This Row],[CONCAT4]],[2]!RAW[CONCAT_H],0),FALSE))</f>
        <v>#REF!</v>
      </c>
      <c r="AQ1184" s="66">
        <f>IF(NOTA[[#This Row],[CONCAT1]]="","",MATCH(NOTA[[#This Row],[CONCAT1]],[3]!db[NB NOTA_C],0)+1)</f>
        <v>1863</v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>
        <f ca="1">IF(NOTA[[#This Row],[NAMA BARANG]]="","",INDEX(NOTA[ID],MATCH(,INDIRECT(ADDRESS(ROW(NOTA[ID]),COLUMN(NOTA[ID]))&amp;":"&amp;ADDRESS(ROW(),COLUMN(NOTA[ID]))),-1)))</f>
        <v>198</v>
      </c>
      <c r="E1185" s="113"/>
      <c r="H1185" s="54"/>
      <c r="L1185" s="27" t="s">
        <v>1245</v>
      </c>
      <c r="M1185" s="114">
        <v>1</v>
      </c>
      <c r="N1185" s="66">
        <v>10</v>
      </c>
      <c r="O1185" s="27" t="s">
        <v>431</v>
      </c>
      <c r="P1185" s="64">
        <v>89000</v>
      </c>
      <c r="Q1185" s="79"/>
      <c r="R1185" s="42" t="s">
        <v>1246</v>
      </c>
      <c r="S1185" s="80">
        <v>0.125</v>
      </c>
      <c r="T1185" s="115">
        <v>0.05</v>
      </c>
      <c r="U1185" s="52"/>
      <c r="V1185" s="77"/>
      <c r="W1185" s="52">
        <f>IF(NOTA[[#This Row],[HARGA/ CTN]]="",NOTA[[#This Row],[JUMLAH_H]],NOTA[[#This Row],[HARGA/ CTN]]*IF(NOTA[[#This Row],[C]]="",0,NOTA[[#This Row],[C]]))</f>
        <v>890000</v>
      </c>
      <c r="X1185" s="52">
        <f>IF(NOTA[[#This Row],[JUMLAH]]="","",NOTA[[#This Row],[JUMLAH]]*NOTA[[#This Row],[DISC 1]])</f>
        <v>111250</v>
      </c>
      <c r="Y1185" s="52">
        <f>IF(NOTA[[#This Row],[JUMLAH]]="","",(NOTA[[#This Row],[JUMLAH]]-NOTA[[#This Row],[DISC 1-]])*NOTA[[#This Row],[DISC 2]])</f>
        <v>38937.5</v>
      </c>
      <c r="Z1185" s="52">
        <f>IF(NOTA[[#This Row],[JUMLAH]]="","",NOTA[[#This Row],[DISC 1-]]+NOTA[[#This Row],[DISC 2-]])</f>
        <v>150187.5</v>
      </c>
      <c r="AA1185" s="52">
        <f>IF(NOTA[[#This Row],[JUMLAH]]="","",NOTA[[#This Row],[JUMLAH]]-NOTA[[#This Row],[DISC]])</f>
        <v>739812.5</v>
      </c>
      <c r="AB1185" s="52"/>
      <c r="AC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5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5" s="203">
        <f>IF(OR(NOTA[[#This Row],[QTY]]="",NOTA[[#This Row],[HARGA SATUAN]]="",),"",NOTA[[#This Row],[QTY]]*NOTA[[#This Row],[HARGA SATUAN]])</f>
        <v>890000</v>
      </c>
      <c r="AG1185" s="53">
        <f ca="1">IF(NOTA[ID_H]="","",INDEX(NOTA[TANGGAL],MATCH(,INDIRECT(ADDRESS(ROW(NOTA[TANGGAL]),COLUMN(NOTA[TANGGAL]))&amp;":"&amp;ADDRESS(ROW(),COLUMN(NOTA[TANGGAL]))),-1)))</f>
        <v>45082</v>
      </c>
      <c r="AH1185" s="64" t="str">
        <f ca="1">IF(NOTA[[#This Row],[NAMA BARANG]]="","",INDEX(NOTA[SUPPLIER],MATCH(,INDIRECT(ADDRESS(ROW(NOTA[ID]),COLUMN(NOTA[ID]))&amp;":"&amp;ADDRESS(ROW(),COLUMN(NOTA[ID]))),-1)))</f>
        <v>ATALI MAKMUR</v>
      </c>
      <c r="AI1185" s="64" t="str">
        <f ca="1">IF(NOTA[[#This Row],[ID_H]]="","",IF(NOTA[[#This Row],[FAKTUR]]="",INDIRECT(ADDRESS(ROW()-1,COLUMN())),NOTA[[#This Row],[FAKTUR]]))</f>
        <v>ARTO MORO</v>
      </c>
      <c r="AJ1185" s="66" t="str">
        <f ca="1">IF(NOTA[[#This Row],[ID]]="","",COUNTIF(NOTA[ID_H],NOTA[[#This Row],[ID_H]]))</f>
        <v/>
      </c>
      <c r="AK1185" s="66">
        <f ca="1">IF(NOTA[[#This Row],[TGL.NOTA]]="",IF(NOTA[[#This Row],[SUPPLIER_H]]="","",AK1184),MONTH(NOTA[[#This Row],[TGL.NOTA]]))</f>
        <v>5</v>
      </c>
      <c r="AL1185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>
        <f>IF(NOTA[[#This Row],[CONCAT1]]="","",MATCH(NOTA[[#This Row],[CONCAT1]],[3]!db[NB NOTA_C],0)+1)</f>
        <v>1869</v>
      </c>
    </row>
    <row r="1186" spans="1:43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203" t="str">
        <f>IF(OR(NOTA[[#This Row],[QTY]]="",NOTA[[#This Row],[HARGA SATUAN]]="",),"",NOTA[[#This Row],[QTY]]*NOTA[[#This Row],[HARGA SATUAN]])</f>
        <v/>
      </c>
      <c r="AG1186" s="53" t="str">
        <f ca="1">IF(NOTA[ID_H]="","",INDEX(NOTA[TANGGAL],MATCH(,INDIRECT(ADDRESS(ROW(NOTA[TANGGAL]),COLUMN(NOTA[TANGGAL]))&amp;":"&amp;ADDRESS(ROW(),COLUMN(NOTA[TANGGAL]))),-1)))</f>
        <v/>
      </c>
      <c r="AH1186" s="64" t="str">
        <f ca="1">IF(NOTA[[#This Row],[NAMA BARANG]]="","",INDEX(NOTA[SUPPLIER],MATCH(,INDIRECT(ADDRESS(ROW(NOTA[ID]),COLUMN(NOTA[ID]))&amp;":"&amp;ADDRESS(ROW(),COLUMN(NOTA[ID]))),-1)))</f>
        <v/>
      </c>
      <c r="AI1186" s="64" t="str">
        <f ca="1">IF(NOTA[[#This Row],[ID_H]]="","",IF(NOTA[[#This Row],[FAKTUR]]="",INDIRECT(ADDRESS(ROW()-1,COLUMN())),NOTA[[#This Row],[FAKTUR]]))</f>
        <v/>
      </c>
      <c r="AJ1186" s="66" t="str">
        <f ca="1">IF(NOTA[[#This Row],[ID]]="","",COUNTIF(NOTA[ID_H],NOTA[[#This Row],[ID_H]]))</f>
        <v/>
      </c>
      <c r="AK1186" s="66" t="str">
        <f ca="1">IF(NOTA[[#This Row],[TGL.NOTA]]="",IF(NOTA[[#This Row],[SUPPLIER_H]]="","",AK1185),MONTH(NOTA[[#This Row],[TGL.NOTA]]))</f>
        <v/>
      </c>
      <c r="AL1186" s="66" t="str">
        <f>LOWER(SUBSTITUTE(SUBSTITUTE(SUBSTITUTE(SUBSTITUTE(SUBSTITUTE(SUBSTITUTE(SUBSTITUTE(SUBSTITUTE(SUBSTITUTE(NOTA[NAMA BARANG]," ",),".",""),"-",""),"(",""),")",""),",",""),"/",""),"""",""),"+",""))</f>
        <v/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66" t="str">
        <f>IF(NOTA[[#This Row],[CONCAT4]]="","",_xlfn.IFNA(MATCH(NOTA[[#This Row],[CONCAT4]],[2]!RAW[CONCAT_H],0),FALSE))</f>
        <v/>
      </c>
      <c r="AQ1186" s="66" t="str">
        <f>IF(NOTA[[#This Row],[CONCAT1]]="","",MATCH(NOTA[[#This Row],[CONCAT1]],[3]!db[NB NOTA_C],0)+1)</f>
        <v/>
      </c>
    </row>
    <row r="1187" spans="1:43" ht="20.100000000000001" customHeight="1" x14ac:dyDescent="0.25">
      <c r="A1187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7" s="66" t="e">
        <f ca="1">IF(NOTA[[#This Row],[ID_P]]="","",MATCH(NOTA[[#This Row],[ID_P]],[1]!B_MSK[N_ID],0))</f>
        <v>#REF!</v>
      </c>
      <c r="D1187" s="66">
        <f ca="1">IF(NOTA[[#This Row],[NAMA BARANG]]="","",INDEX(NOTA[ID],MATCH(,INDIRECT(ADDRESS(ROW(NOTA[ID]),COLUMN(NOTA[ID]))&amp;":"&amp;ADDRESS(ROW(),COLUMN(NOTA[ID]))),-1)))</f>
        <v>199</v>
      </c>
      <c r="E1187" s="113"/>
      <c r="F1187" s="27" t="s">
        <v>28</v>
      </c>
      <c r="G1187" s="27" t="s">
        <v>24</v>
      </c>
      <c r="H1187" s="54" t="s">
        <v>1247</v>
      </c>
      <c r="J1187" s="53">
        <v>45077</v>
      </c>
      <c r="L1187" s="27" t="s">
        <v>1248</v>
      </c>
      <c r="M1187" s="114">
        <v>30</v>
      </c>
      <c r="N1187" s="66">
        <v>3000</v>
      </c>
      <c r="O1187" s="27" t="s">
        <v>431</v>
      </c>
      <c r="P1187" s="64">
        <v>14000</v>
      </c>
      <c r="Q1187" s="79"/>
      <c r="R1187" s="42" t="s">
        <v>748</v>
      </c>
      <c r="S1187" s="80">
        <v>0.1</v>
      </c>
      <c r="U1187" s="52"/>
      <c r="V1187" s="77"/>
      <c r="W1187" s="52">
        <f>IF(NOTA[[#This Row],[HARGA/ CTN]]="",NOTA[[#This Row],[JUMLAH_H]],NOTA[[#This Row],[HARGA/ CTN]]*IF(NOTA[[#This Row],[C]]="",0,NOTA[[#This Row],[C]]))</f>
        <v>42000000</v>
      </c>
      <c r="X1187" s="52">
        <f>IF(NOTA[[#This Row],[JUMLAH]]="","",NOTA[[#This Row],[JUMLAH]]*NOTA[[#This Row],[DISC 1]])</f>
        <v>4200000</v>
      </c>
      <c r="Y1187" s="52">
        <f>IF(NOTA[[#This Row],[JUMLAH]]="","",(NOTA[[#This Row],[JUMLAH]]-NOTA[[#This Row],[DISC 1-]])*NOTA[[#This Row],[DISC 2]])</f>
        <v>0</v>
      </c>
      <c r="Z1187" s="52">
        <f>IF(NOTA[[#This Row],[JUMLAH]]="","",NOTA[[#This Row],[DISC 1-]]+NOTA[[#This Row],[DISC 2-]])</f>
        <v>4200000</v>
      </c>
      <c r="AA1187" s="52">
        <f>IF(NOTA[[#This Row],[JUMLAH]]="","",NOTA[[#This Row],[JUMLAH]]-NOTA[[#This Row],[DISC]])</f>
        <v>37800000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7" s="203">
        <f>IF(OR(NOTA[[#This Row],[QTY]]="",NOTA[[#This Row],[HARGA SATUAN]]="",),"",NOTA[[#This Row],[QTY]]*NOTA[[#This Row],[HARGA SATUAN]])</f>
        <v>42000000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LAYS</v>
      </c>
      <c r="AI1187" s="64" t="str">
        <f ca="1">IF(NOTA[[#This Row],[ID_H]]="","",IF(NOTA[[#This Row],[FAKTUR]]="",INDIRECT(ADDRESS(ROW()-1,COLUMN())),NOTA[[#This Row],[FAKTUR]]))</f>
        <v>ARTO MORO</v>
      </c>
      <c r="AJ1187" s="66">
        <f ca="1">IF(NOTA[[#This Row],[ID]]="","",COUNTIF(NOTA[ID_H],NOTA[[#This Row],[ID_H]]))</f>
        <v>1</v>
      </c>
      <c r="AK1187" s="66">
        <f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7" s="66" t="e">
        <f>IF(NOTA[[#This Row],[CONCAT4]]="","",_xlfn.IFNA(MATCH(NOTA[[#This Row],[CONCAT4]],[2]!RAW[CONCAT_H],0),FALSE))</f>
        <v>#REF!</v>
      </c>
      <c r="AQ1187" s="66">
        <f>IF(NOTA[[#This Row],[CONCAT1]]="","",MATCH(NOTA[[#This Row],[CONCAT1]],[3]!db[NB NOTA_C],0)+1)</f>
        <v>1432</v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/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203" t="str">
        <f>IF(OR(NOTA[[#This Row],[QTY]]="",NOTA[[#This Row],[HARGA SATUAN]]="",),"",NOTA[[#This Row],[QTY]]*NOTA[[#This Row],[HARGA SATUAN]])</f>
        <v/>
      </c>
      <c r="AG1189" s="53" t="str">
        <f ca="1">IF(NOTA[ID_H]="","",INDEX(NOTA[TANGGAL],MATCH(,INDIRECT(ADDRESS(ROW(NOTA[TANGGAL]),COLUMN(NOTA[TANGGAL]))&amp;":"&amp;ADDRESS(ROW(),COLUMN(NOTA[TANGGAL]))),-1)))</f>
        <v/>
      </c>
      <c r="AH1189" s="64" t="str">
        <f ca="1">IF(NOTA[[#This Row],[NAMA BARANG]]="","",INDEX(NOTA[SUPPLIER],MATCH(,INDIRECT(ADDRESS(ROW(NOTA[ID]),COLUMN(NOTA[ID]))&amp;":"&amp;ADDRESS(ROW(),COLUMN(NOTA[ID]))),-1)))</f>
        <v/>
      </c>
      <c r="AI1189" s="64" t="str">
        <f ca="1">IF(NOTA[[#This Row],[ID_H]]="","",IF(NOTA[[#This Row],[FAKTUR]]="",INDIRECT(ADDRESS(ROW()-1,COLUMN())),NOTA[[#This Row],[FAKTUR]]))</f>
        <v/>
      </c>
      <c r="AJ1189" s="66" t="str">
        <f ca="1">IF(NOTA[[#This Row],[ID]]="","",COUNTIF(NOTA[ID_H],NOTA[[#This Row],[ID_H]]))</f>
        <v/>
      </c>
      <c r="AK1189" s="66" t="str">
        <f ca="1">IF(NOTA[[#This Row],[TGL.NOTA]]="",IF(NOTA[[#This Row],[SUPPLIER_H]]="","",AK1188),MONTH(NOTA[[#This Row],[TGL.NOTA]]))</f>
        <v/>
      </c>
      <c r="AL1189" s="66" t="str">
        <f>LOWER(SUBSTITUTE(SUBSTITUTE(SUBSTITUTE(SUBSTITUTE(SUBSTITUTE(SUBSTITUTE(SUBSTITUTE(SUBSTITUTE(SUBSTITUTE(NOTA[NAMA BARANG]," ",),".",""),"-",""),"(",""),")",""),",",""),"/",""),"""",""),"+",""))</f>
        <v/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66" t="str">
        <f>IF(NOTA[[#This Row],[CONCAT4]]="","",_xlfn.IFNA(MATCH(NOTA[[#This Row],[CONCAT4]],[2]!RAW[CONCAT_H],0),FALSE))</f>
        <v/>
      </c>
      <c r="AQ1189" s="66" t="str">
        <f>IF(NOTA[[#This Row],[CONCAT1]]="","",MATCH(NOTA[[#This Row],[CONCAT1]],[3]!db[NB NOTA_C],0)+1)</f>
        <v/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1">
    <cfRule type="duplicateValues" dxfId="234" priority="1780"/>
  </conditionalFormatting>
  <conditionalFormatting sqref="AP3:AP874 AP877:AP1131">
    <cfRule type="duplicateValues" dxfId="233" priority="178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1187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318</v>
      </c>
      <c r="B17" s="3">
        <v>1</v>
      </c>
    </row>
    <row r="18" spans="1:2" x14ac:dyDescent="0.25">
      <c r="A18" s="4" t="s">
        <v>421</v>
      </c>
      <c r="B18" s="3">
        <v>4</v>
      </c>
    </row>
    <row r="19" spans="1:2" x14ac:dyDescent="0.25">
      <c r="A19" s="4" t="s">
        <v>264</v>
      </c>
      <c r="B19" s="3">
        <v>5</v>
      </c>
    </row>
    <row r="20" spans="1:2" x14ac:dyDescent="0.25">
      <c r="A20" s="4" t="s">
        <v>280</v>
      </c>
      <c r="B20" s="3">
        <v>4</v>
      </c>
    </row>
    <row r="21" spans="1:2" x14ac:dyDescent="0.25">
      <c r="A21" s="4" t="s">
        <v>293</v>
      </c>
      <c r="B21" s="3">
        <v>10</v>
      </c>
    </row>
    <row r="22" spans="1:2" x14ac:dyDescent="0.25">
      <c r="A22" s="4" t="s">
        <v>296</v>
      </c>
      <c r="B22" s="3">
        <v>10</v>
      </c>
    </row>
    <row r="23" spans="1:2" x14ac:dyDescent="0.25">
      <c r="A23" s="4" t="s">
        <v>291</v>
      </c>
      <c r="B23" s="3">
        <v>6</v>
      </c>
    </row>
    <row r="24" spans="1:2" x14ac:dyDescent="0.25">
      <c r="A24" s="4" t="s">
        <v>316</v>
      </c>
      <c r="B24" s="3">
        <v>3</v>
      </c>
    </row>
    <row r="25" spans="1:2" x14ac:dyDescent="0.25">
      <c r="A25" s="4" t="s">
        <v>314</v>
      </c>
      <c r="B25" s="3">
        <v>2</v>
      </c>
    </row>
    <row r="26" spans="1:2" x14ac:dyDescent="0.25">
      <c r="A26" s="4" t="s">
        <v>211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259</v>
      </c>
      <c r="B28" s="3">
        <v>19</v>
      </c>
    </row>
    <row r="29" spans="1:2" x14ac:dyDescent="0.25">
      <c r="A29" s="4" t="s">
        <v>262</v>
      </c>
      <c r="B29" s="3">
        <v>5</v>
      </c>
    </row>
    <row r="30" spans="1:2" x14ac:dyDescent="0.25">
      <c r="A30" s="4" t="s">
        <v>407</v>
      </c>
      <c r="B30" s="3">
        <v>1</v>
      </c>
    </row>
    <row r="31" spans="1:2" x14ac:dyDescent="0.25">
      <c r="A31" s="4" t="s">
        <v>413</v>
      </c>
      <c r="B31" s="3">
        <v>1</v>
      </c>
    </row>
    <row r="32" spans="1:2" x14ac:dyDescent="0.25">
      <c r="A32" s="4" t="s">
        <v>487</v>
      </c>
      <c r="B32" s="3">
        <v>5</v>
      </c>
    </row>
    <row r="33" spans="1:2" x14ac:dyDescent="0.25">
      <c r="A33" s="4" t="s">
        <v>300</v>
      </c>
      <c r="B33" s="3">
        <v>10</v>
      </c>
    </row>
    <row r="34" spans="1:2" x14ac:dyDescent="0.25">
      <c r="A34" s="4" t="s">
        <v>287</v>
      </c>
      <c r="B34" s="3">
        <v>6</v>
      </c>
    </row>
    <row r="35" spans="1:2" x14ac:dyDescent="0.25">
      <c r="A35" s="4" t="s">
        <v>266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210</v>
      </c>
      <c r="B44" s="3">
        <v>4</v>
      </c>
    </row>
    <row r="45" spans="1:2" x14ac:dyDescent="0.25">
      <c r="A45" s="4" t="s">
        <v>216</v>
      </c>
      <c r="B45" s="3">
        <v>1</v>
      </c>
    </row>
    <row r="46" spans="1:2" x14ac:dyDescent="0.25">
      <c r="A46" s="4" t="s">
        <v>212</v>
      </c>
      <c r="B46" s="3">
        <v>1</v>
      </c>
    </row>
    <row r="47" spans="1:2" x14ac:dyDescent="0.25">
      <c r="A47" s="4" t="s">
        <v>213</v>
      </c>
      <c r="B47" s="3">
        <v>1</v>
      </c>
    </row>
    <row r="48" spans="1:2" x14ac:dyDescent="0.25">
      <c r="A48" s="4" t="s">
        <v>214</v>
      </c>
      <c r="B48" s="3">
        <v>1</v>
      </c>
    </row>
    <row r="49" spans="1:2" x14ac:dyDescent="0.25">
      <c r="A49" s="4" t="s">
        <v>215</v>
      </c>
      <c r="B49" s="3">
        <v>1</v>
      </c>
    </row>
    <row r="50" spans="1:2" x14ac:dyDescent="0.25">
      <c r="A50" s="4" t="s">
        <v>218</v>
      </c>
      <c r="B50" s="3">
        <v>8</v>
      </c>
    </row>
    <row r="51" spans="1:2" x14ac:dyDescent="0.25">
      <c r="A51" s="4" t="s">
        <v>219</v>
      </c>
      <c r="B51" s="3">
        <v>5</v>
      </c>
    </row>
    <row r="52" spans="1:2" x14ac:dyDescent="0.25">
      <c r="A52" s="4" t="s">
        <v>220</v>
      </c>
      <c r="B52" s="3">
        <v>3</v>
      </c>
    </row>
    <row r="53" spans="1:2" x14ac:dyDescent="0.25">
      <c r="A53" s="4" t="s">
        <v>272</v>
      </c>
      <c r="B53" s="3">
        <v>3</v>
      </c>
    </row>
    <row r="54" spans="1:2" x14ac:dyDescent="0.25">
      <c r="A54" s="4" t="s">
        <v>270</v>
      </c>
      <c r="B54" s="3">
        <v>3</v>
      </c>
    </row>
    <row r="55" spans="1:2" x14ac:dyDescent="0.25">
      <c r="A55" s="4" t="s">
        <v>268</v>
      </c>
      <c r="B55" s="3">
        <v>5</v>
      </c>
    </row>
    <row r="56" spans="1:2" x14ac:dyDescent="0.25">
      <c r="A56" s="4" t="s">
        <v>273</v>
      </c>
      <c r="B56" s="3">
        <v>2</v>
      </c>
    </row>
    <row r="57" spans="1:2" x14ac:dyDescent="0.25">
      <c r="A57" s="4" t="s">
        <v>275</v>
      </c>
      <c r="B57" s="3"/>
    </row>
    <row r="58" spans="1:2" x14ac:dyDescent="0.25">
      <c r="A58" s="4" t="s">
        <v>277</v>
      </c>
      <c r="B58" s="3">
        <v>2</v>
      </c>
    </row>
    <row r="59" spans="1:2" x14ac:dyDescent="0.25">
      <c r="A59" s="4" t="s">
        <v>289</v>
      </c>
      <c r="B59" s="3">
        <v>6</v>
      </c>
    </row>
    <row r="60" spans="1:2" x14ac:dyDescent="0.25">
      <c r="A60" s="4" t="s">
        <v>281</v>
      </c>
      <c r="B60" s="3">
        <v>2</v>
      </c>
    </row>
    <row r="61" spans="1:2" x14ac:dyDescent="0.25">
      <c r="A61" s="4" t="s">
        <v>371</v>
      </c>
      <c r="B61" s="3"/>
    </row>
    <row r="62" spans="1:2" x14ac:dyDescent="0.25">
      <c r="A62" s="4" t="s">
        <v>284</v>
      </c>
      <c r="B62" s="3">
        <v>4</v>
      </c>
    </row>
    <row r="63" spans="1:2" x14ac:dyDescent="0.25">
      <c r="A63" s="4" t="s">
        <v>286</v>
      </c>
      <c r="B63" s="3">
        <v>4</v>
      </c>
    </row>
    <row r="64" spans="1:2" x14ac:dyDescent="0.25">
      <c r="A64" s="4" t="s">
        <v>294</v>
      </c>
      <c r="B64" s="3">
        <v>3</v>
      </c>
    </row>
    <row r="65" spans="1:2" x14ac:dyDescent="0.25">
      <c r="A65" s="4" t="s">
        <v>295</v>
      </c>
      <c r="B65" s="3">
        <v>5</v>
      </c>
    </row>
    <row r="66" spans="1:2" x14ac:dyDescent="0.25">
      <c r="A66" s="4" t="s">
        <v>298</v>
      </c>
      <c r="B66" s="3">
        <v>5</v>
      </c>
    </row>
    <row r="67" spans="1:2" x14ac:dyDescent="0.25">
      <c r="A67" s="4" t="s">
        <v>301</v>
      </c>
      <c r="B67" s="3">
        <v>2</v>
      </c>
    </row>
    <row r="68" spans="1:2" x14ac:dyDescent="0.25">
      <c r="A68" s="4" t="s">
        <v>303</v>
      </c>
      <c r="B68" s="3">
        <v>1</v>
      </c>
    </row>
    <row r="69" spans="1:2" x14ac:dyDescent="0.25">
      <c r="A69" s="4" t="s">
        <v>305</v>
      </c>
      <c r="B69" s="3">
        <v>1</v>
      </c>
    </row>
    <row r="70" spans="1:2" x14ac:dyDescent="0.25">
      <c r="A70" s="4" t="s">
        <v>307</v>
      </c>
      <c r="B70" s="3">
        <v>1</v>
      </c>
    </row>
    <row r="71" spans="1:2" x14ac:dyDescent="0.25">
      <c r="A71" s="4" t="s">
        <v>309</v>
      </c>
      <c r="B71" s="3"/>
    </row>
    <row r="72" spans="1:2" x14ac:dyDescent="0.25">
      <c r="A72" s="4" t="s">
        <v>308</v>
      </c>
      <c r="B72" s="3"/>
    </row>
    <row r="73" spans="1:2" x14ac:dyDescent="0.25">
      <c r="A73" s="4" t="s">
        <v>310</v>
      </c>
      <c r="B73" s="3"/>
    </row>
    <row r="74" spans="1:2" x14ac:dyDescent="0.25">
      <c r="A74" s="4" t="s">
        <v>311</v>
      </c>
      <c r="B74" s="3"/>
    </row>
    <row r="75" spans="1:2" x14ac:dyDescent="0.25">
      <c r="A75" s="4" t="s">
        <v>315</v>
      </c>
      <c r="B75" s="3">
        <v>1</v>
      </c>
    </row>
    <row r="76" spans="1:2" x14ac:dyDescent="0.25">
      <c r="A76" s="4" t="s">
        <v>317</v>
      </c>
      <c r="B76" s="3">
        <v>1</v>
      </c>
    </row>
    <row r="77" spans="1:2" x14ac:dyDescent="0.25">
      <c r="A77" s="4" t="s">
        <v>405</v>
      </c>
      <c r="B77" s="3">
        <v>2</v>
      </c>
    </row>
    <row r="78" spans="1:2" x14ac:dyDescent="0.25">
      <c r="A78" s="4" t="s">
        <v>411</v>
      </c>
      <c r="B78" s="3">
        <v>1</v>
      </c>
    </row>
    <row r="79" spans="1:2" x14ac:dyDescent="0.25">
      <c r="A79" s="4" t="s">
        <v>417</v>
      </c>
      <c r="B79" s="3">
        <v>10</v>
      </c>
    </row>
    <row r="80" spans="1:2" x14ac:dyDescent="0.25">
      <c r="A80" s="4" t="s">
        <v>416</v>
      </c>
      <c r="B80" s="3">
        <v>3</v>
      </c>
    </row>
    <row r="81" spans="1:2" x14ac:dyDescent="0.25">
      <c r="A81" s="4" t="s">
        <v>420</v>
      </c>
      <c r="B81" s="3">
        <v>1</v>
      </c>
    </row>
    <row r="82" spans="1:2" x14ac:dyDescent="0.25">
      <c r="A82" s="4" t="s">
        <v>422</v>
      </c>
      <c r="B82" s="3">
        <v>2</v>
      </c>
    </row>
    <row r="83" spans="1:2" x14ac:dyDescent="0.25">
      <c r="A83" s="4" t="s">
        <v>423</v>
      </c>
      <c r="B83" s="3">
        <v>5</v>
      </c>
    </row>
    <row r="84" spans="1:2" x14ac:dyDescent="0.25">
      <c r="A84" s="4" t="s">
        <v>473</v>
      </c>
      <c r="B84" s="3">
        <v>2</v>
      </c>
    </row>
    <row r="85" spans="1:2" x14ac:dyDescent="0.25">
      <c r="A85" s="4" t="s">
        <v>475</v>
      </c>
      <c r="B85" s="3">
        <v>1</v>
      </c>
    </row>
    <row r="86" spans="1:2" x14ac:dyDescent="0.25">
      <c r="A86" s="4" t="s">
        <v>477</v>
      </c>
      <c r="B86" s="3">
        <v>6</v>
      </c>
    </row>
    <row r="87" spans="1:2" x14ac:dyDescent="0.25">
      <c r="A87" s="4" t="s">
        <v>488</v>
      </c>
      <c r="B87" s="3">
        <v>6</v>
      </c>
    </row>
    <row r="88" spans="1:2" x14ac:dyDescent="0.25">
      <c r="A88" s="4" t="s">
        <v>478</v>
      </c>
      <c r="B88" s="3">
        <v>6</v>
      </c>
    </row>
    <row r="89" spans="1:2" x14ac:dyDescent="0.25">
      <c r="A89" s="4" t="s">
        <v>479</v>
      </c>
      <c r="B89" s="3">
        <v>10</v>
      </c>
    </row>
    <row r="90" spans="1:2" x14ac:dyDescent="0.25">
      <c r="A90" s="4" t="s">
        <v>545</v>
      </c>
      <c r="B90" s="3">
        <v>2</v>
      </c>
    </row>
    <row r="91" spans="1:2" x14ac:dyDescent="0.25">
      <c r="A91" s="4" t="s">
        <v>484</v>
      </c>
      <c r="B91" s="3">
        <v>5</v>
      </c>
    </row>
    <row r="92" spans="1:2" x14ac:dyDescent="0.25">
      <c r="A92" s="4" t="s">
        <v>483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B62" sqref="B62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 t="e">
        <f ca="1">MATCH(PAJAK[[#This Row],[ID]],[4]!Table1[ID],0)</f>
        <v>#REF!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 t="e">
        <f ca="1">MATCH(PAJAK[[#This Row],[ID]],[4]!Table1[ID],0)</f>
        <v>#REF!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 t="e">
        <f ca="1">MATCH(PAJAK[[#This Row],[ID]],[4]!Table1[ID],0)</f>
        <v>#REF!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 t="e">
        <f ca="1">MATCH(PAJAK[[#This Row],[ID]],[4]!Table1[ID],0)</f>
        <v>#REF!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 t="e">
        <f ca="1">MATCH(PAJAK[[#This Row],[ID]],[4]!Table1[ID],0)</f>
        <v>#REF!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 t="e">
        <f ca="1">MATCH(PAJAK[[#This Row],[ID]],[4]!Table1[ID],0)</f>
        <v>#REF!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 t="e">
        <f ca="1">MATCH(PAJAK[[#This Row],[ID]],[4]!Table1[ID],0)</f>
        <v>#REF!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 t="e">
        <f ca="1">MATCH(PAJAK[[#This Row],[ID]],[4]!Table1[ID],0)</f>
        <v>#REF!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 t="e">
        <f ca="1">MATCH(PAJAK[[#This Row],[ID]],[4]!Table1[ID],0)</f>
        <v>#REF!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 t="e">
        <f ca="1">MATCH(PAJAK[[#This Row],[ID]],[4]!Table1[ID],0)</f>
        <v>#REF!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 t="e">
        <f ca="1">MATCH(PAJAK[[#This Row],[ID]],[4]!Table1[ID],0)</f>
        <v>#REF!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 t="e">
        <f ca="1">MATCH(PAJAK[[#This Row],[ID]],[4]!Table1[ID],0)</f>
        <v>#REF!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 t="e">
        <f ca="1">MATCH(PAJAK[[#This Row],[ID]],[4]!Table1[ID],0)</f>
        <v>#REF!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 t="e">
        <f ca="1">MATCH(PAJAK[[#This Row],[ID]],[4]!Table1[ID],0)</f>
        <v>#REF!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 t="e">
        <f ca="1">MATCH(PAJAK[[#This Row],[ID]],[4]!Table1[ID],0)</f>
        <v>#REF!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 t="e">
        <f ca="1">MATCH(PAJAK[[#This Row],[ID]],[4]!Table1[ID],0)</f>
        <v>#REF!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 t="e">
        <f ca="1">MATCH(PAJAK[[#This Row],[ID]],[4]!Table1[ID],0)</f>
        <v>#REF!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 t="e">
        <f ca="1">MATCH(PAJAK[[#This Row],[ID]],[4]!Table1[ID],0)</f>
        <v>#REF!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 t="e">
        <f ca="1">MATCH(PAJAK[[#This Row],[ID]],[4]!Table1[ID],0)</f>
        <v>#REF!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 t="e">
        <f ca="1">MATCH(PAJAK[[#This Row],[ID]],[4]!Table1[ID],0)</f>
        <v>#REF!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 t="e">
        <f ca="1">MATCH(PAJAK[[#This Row],[ID]],[4]!Table1[ID],0)</f>
        <v>#REF!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 t="e">
        <f ca="1">MATCH(PAJAK[[#This Row],[ID]],[4]!Table1[ID],0)</f>
        <v>#REF!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 t="e">
        <f ca="1">MATCH(PAJAK[[#This Row],[ID]],[4]!Table1[ID],0)</f>
        <v>#REF!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 t="e">
        <f ca="1">MATCH(PAJAK[[#This Row],[ID]],[4]!Table1[ID],0)</f>
        <v>#REF!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 t="e">
        <f ca="1">MATCH(PAJAK[[#This Row],[ID]],[4]!Table1[ID],0)</f>
        <v>#REF!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 t="e">
        <f ca="1">MATCH(PAJAK[[#This Row],[ID]],[4]!Table1[ID],0)</f>
        <v>#REF!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 t="e">
        <f ca="1">MATCH(PAJAK[[#This Row],[ID]],[4]!Table1[ID],0)</f>
        <v>#REF!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 t="e">
        <f ca="1">MATCH(PAJAK[[#This Row],[ID]],[4]!Table1[ID],0)</f>
        <v>#REF!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 t="e">
        <f ca="1">MATCH(PAJAK[[#This Row],[ID]],[4]!Table1[ID],0)</f>
        <v>#REF!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 t="e">
        <f ca="1">MATCH(PAJAK[[#This Row],[ID]],[4]!Table1[ID],0)</f>
        <v>#REF!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 t="e">
        <f ca="1">MATCH(PAJAK[[#This Row],[ID]],[4]!Table1[ID],0)</f>
        <v>#REF!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 t="e">
        <f ca="1">MATCH(PAJAK[[#This Row],[ID]],[4]!Table1[ID],0)</f>
        <v>#REF!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 t="e">
        <f ca="1">MATCH(PAJAK[[#This Row],[ID]],[4]!Table1[ID],0)</f>
        <v>#REF!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 t="e">
        <f ca="1">MATCH(PAJAK[[#This Row],[ID]],[4]!Table1[ID],0)</f>
        <v>#REF!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 t="e">
        <f ca="1">MATCH(PAJAK[[#This Row],[ID]],[4]!Table1[ID],0)</f>
        <v>#REF!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 t="e">
        <f ca="1">MATCH(PAJAK[[#This Row],[ID]],[4]!Table1[ID],0)</f>
        <v>#REF!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 t="e">
        <f ca="1">MATCH(PAJAK[[#This Row],[ID]],[4]!Table1[ID],0)</f>
        <v>#REF!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 t="e">
        <f ca="1">MATCH(PAJAK[[#This Row],[ID]],[4]!Table1[ID],0)</f>
        <v>#REF!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 t="e">
        <f ca="1">MATCH(PAJAK[[#This Row],[ID]],[4]!Table1[ID],0)</f>
        <v>#REF!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 t="e">
        <f ca="1">MATCH(PAJAK[[#This Row],[ID]],[4]!Table1[ID],0)</f>
        <v>#REF!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 t="e">
        <f ca="1">MATCH(PAJAK[[#This Row],[ID]],[4]!Table1[ID],0)</f>
        <v>#REF!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 t="e">
        <f ca="1">MATCH(PAJAK[[#This Row],[ID]],[4]!Table1[ID],0)</f>
        <v>#REF!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 t="e">
        <f ca="1">MATCH(PAJAK[[#This Row],[ID]],[4]!Table1[ID],0)</f>
        <v>#REF!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 t="e">
        <f ca="1">MATCH(PAJAK[[#This Row],[ID]],[4]!Table1[ID],0)</f>
        <v>#REF!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 t="e">
        <f ca="1">MATCH(PAJAK[[#This Row],[ID]],[4]!Table1[ID],0)</f>
        <v>#REF!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 t="e">
        <f ca="1">MATCH(PAJAK[[#This Row],[ID]],[4]!Table1[ID],0)</f>
        <v>#REF!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 t="e">
        <f ca="1">MATCH(PAJAK[[#This Row],[ID]],[4]!Table1[ID],0)</f>
        <v>#REF!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 t="e">
        <f ca="1">MATCH(PAJAK[[#This Row],[ID]],[4]!Table1[ID],0)</f>
        <v>#REF!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 t="e">
        <f ca="1">MATCH(PAJAK[[#This Row],[ID]],[4]!Table1[ID],0)</f>
        <v>#REF!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 t="e">
        <f ca="1">MATCH(PAJAK[[#This Row],[ID]],[4]!Table1[ID],0)</f>
        <v>#REF!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 t="e">
        <f ca="1">MATCH(PAJAK[[#This Row],[ID]],[4]!Table1[ID],0)</f>
        <v>#REF!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 t="e">
        <f ca="1">MATCH(PAJAK[[#This Row],[ID]],[4]!Table1[ID],0)</f>
        <v>#REF!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 t="e">
        <f ca="1">MATCH(PAJAK[[#This Row],[ID]],[4]!Table1[ID],0)</f>
        <v>#REF!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 t="e">
        <f ca="1">MATCH(PAJAK[[#This Row],[ID]],[4]!Table1[ID],0)</f>
        <v>#REF!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 t="e">
        <f ca="1">MATCH(PAJAK[[#This Row],[ID]],[4]!Table1[ID],0)</f>
        <v>#REF!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 t="e">
        <f ca="1">MATCH(PAJAK[[#This Row],[ID]],[4]!Table1[ID],0)</f>
        <v>#REF!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ATA_2705_112-9</v>
      </c>
      <c r="D62" s="33" t="e">
        <f ca="1">MATCH(PAJAK[[#This Row],[ID]],[4]!Table1[ID],0)</f>
        <v>#REF!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46428800</v>
      </c>
      <c r="L62" s="146">
        <f ca="1">IF(PAJAK[[#This Row],[//]]="","",SUMIF(NOTA[ID_H],PAJAK[[#This Row],[ID]],NOTA[DISC]))</f>
        <v>7827336</v>
      </c>
      <c r="M62" s="146">
        <f ca="1">PAJAK[[#This Row],[SUB TOTAL]]-PAJAK[[#This Row],[DISKON]]</f>
        <v>38601464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34532072.072072066</v>
      </c>
      <c r="P62" s="146">
        <f ca="1">PAJAK[[#This Row],[DPP]]*PAJAK[[#This Row],[PPN]]</f>
        <v>3798527.9279279271</v>
      </c>
      <c r="Q62" s="146">
        <f ca="1">PAJAK[[#This Row],[DPP]]+PAJAK[[#This Row],[PPN 11%]]</f>
        <v>38330599.999999993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903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 t="e">
        <f ca="1">MATCH(PAJAK[[#This Row],[ID]],[4]!Table1[ID],0)</f>
        <v>#REF!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912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 t="e">
        <f ca="1">MATCH(PAJAK[[#This Row],[ID]],[4]!Table1[ID],0)</f>
        <v>#REF!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924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 t="e">
        <f ca="1">MATCH(PAJAK[[#This Row],[ID]],[4]!Table1[ID],0)</f>
        <v>#REF!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934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 t="e">
        <f ca="1">MATCH(PAJAK[[#This Row],[ID]],[4]!Table1[ID],0)</f>
        <v>#REF!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946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ATA_2705_111-11</v>
      </c>
      <c r="D67" s="33" t="e">
        <f ca="1">MATCH(PAJAK[[#This Row],[ID]],[4]!Table1[ID],0)</f>
        <v>#REF!</v>
      </c>
      <c r="E67" s="126">
        <f ca="1">IF(PAJAK[[#This Row],[ID]]="","",COUNTIF(NOTA[ID_H],PAJAK[[#This Row],[ID]]))</f>
        <v>11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20241600</v>
      </c>
      <c r="L67" s="146">
        <f ca="1">IF(PAJAK[[#This Row],[//]]="","",SUMIF(NOTA[ID_H],PAJAK[[#This Row],[ID]],NOTA[DISC]))</f>
        <v>3415770</v>
      </c>
      <c r="M67" s="146">
        <f ca="1">PAJAK[[#This Row],[SUB TOTAL]]-PAJAK[[#This Row],[DISKON]]</f>
        <v>16825830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15158405.405405404</v>
      </c>
      <c r="P67" s="146">
        <f ca="1">PAJAK[[#This Row],[DPP]]*PAJAK[[#This Row],[PPN]]</f>
        <v>1667424.5945945946</v>
      </c>
      <c r="Q67" s="146">
        <f ca="1">PAJAK[[#This Row],[DPP]]+PAJAK[[#This Row],[PPN 11%]]</f>
        <v>16825830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958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 t="e">
        <f ca="1">MATCH(PAJAK[[#This Row],[ID]],[4]!Table1[ID],0)</f>
        <v>#REF!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964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 t="e">
        <f ca="1">MATCH(PAJAK[[#This Row],[ID]],[4]!Table1[ID],0)</f>
        <v>#REF!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976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 t="e">
        <f ca="1">MATCH(PAJAK[[#This Row],[ID]],[4]!Table1[ID],0)</f>
        <v>#REF!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984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 t="e">
        <f ca="1">MATCH(PAJAK[[#This Row],[ID]],[4]!Table1[ID],0)</f>
        <v>#REF!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994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 t="e">
        <f ca="1">MATCH(PAJAK[[#This Row],[ID]],[4]!Table1[ID],0)</f>
        <v>#REF!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1004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 t="e">
        <f ca="1">MATCH(PAJAK[[#This Row],[ID]],[4]!Table1[ID],0)</f>
        <v>#REF!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1068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 t="e">
        <f ca="1">MATCH(PAJAK[[#This Row],[ID]],[4]!Table1[ID],0)</f>
        <v>#REF!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1070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 t="e">
        <f ca="1">MATCH(PAJAK[[#This Row],[ID]],[4]!Table1[ID],0)</f>
        <v>#REF!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1073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 t="e">
        <f ca="1">MATCH(PAJAK[[#This Row],[ID]],[4]!Table1[ID],0)</f>
        <v>#REF!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1083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 t="e">
        <f ca="1">MATCH(PAJAK[[#This Row],[ID]],[4]!Table1[ID],0)</f>
        <v>#REF!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1094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 t="e">
        <f ca="1">MATCH(PAJAK[[#This Row],[ID]],[4]!Table1[ID],0)</f>
        <v>#REF!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1105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 t="e">
        <f ca="1">MATCH(PAJAK[[#This Row],[ID]],[4]!Table1[ID],0)</f>
        <v>#REF!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1112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 t="e">
        <f ca="1">MATCH(PAJAK[[#This Row],[ID]],[4]!Table1[ID],0)</f>
        <v>#REF!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1120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 t="e">
        <f ca="1">MATCH(PAJAK[[#This Row],[ID]],[4]!Table1[ID],0)</f>
        <v>#REF!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1132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 t="e">
        <f ca="1">MATCH(PAJAK[[#This Row],[ID]],[4]!Table1[ID],0)</f>
        <v>#REF!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1155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 t="e">
        <f ca="1">MATCH(PAJAK[[#This Row],[ID]],[4]!Table1[ID],0)</f>
        <v>#REF!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1164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 t="e">
        <f ca="1">MATCH(PAJAK[[#This Row],[ID]],[4]!Table1[ID],0)</f>
        <v>#REF!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1179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 t="e">
        <f ca="1">MATCH(PAJAK[[#This Row],[ID]],[4]!Table1[ID],0)</f>
        <v>#REF!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17836000</v>
      </c>
      <c r="L85" s="146">
        <f ca="1">IF(PAJAK[[#This Row],[//]]="","",SUMIF(NOTA[ID_H],PAJAK[[#This Row],[ID]],NOTA[DISC]))</f>
        <v>891800</v>
      </c>
      <c r="M85" s="146">
        <f ca="1">PAJAK[[#This Row],[SUB TOTAL]]-PAJAK[[#This Row],[DISKON]]</f>
        <v>16944200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15265045.045045044</v>
      </c>
      <c r="P85" s="146">
        <f ca="1">PAJAK[[#This Row],[DPP]]*PAJAK[[#This Row],[PPN]]</f>
        <v>1679154.9549549548</v>
      </c>
      <c r="Q85" s="146">
        <f ca="1">PAJAK[[#This Row],[DPP]]+PAJAK[[#This Row],[PPN 11%]]</f>
        <v>16944200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1184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 t="e">
        <f ca="1">MATCH(PAJAK[[#This Row],[ID]],[4]!Table1[ID],0)</f>
        <v>#REF!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1187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 t="e">
        <f ca="1">MATCH(PAJAK[[#This Row],[ID]],[4]!Table1[ID],0)</f>
        <v>#REF!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 t="e">
        <f ca="1">MATCH(PAJAK[[#This Row],[ID]],[4]!Table1[ID],0)</f>
        <v>#REF!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 t="e">
        <f ca="1">MATCH(PAJAK[[#This Row],[ID]],[4]!Table1[ID],0)</f>
        <v>#REF!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38601464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34532072.072072066</v>
      </c>
      <c r="L31" s="1">
        <f ca="1">ATALI[[#This Row],[DPP]]*11%</f>
        <v>3798527.9279279271</v>
      </c>
      <c r="M31" s="1">
        <f ca="1">ATALI[[#This Row],[DPP]]+ATALI[[#This Row],[PPN (11%)]]</f>
        <v>38330599.999999993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912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924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946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16825830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15158405.405405404</v>
      </c>
      <c r="L36" s="1">
        <f ca="1">ATALI[[#This Row],[DPP]]*11%</f>
        <v>1667424.5945945946</v>
      </c>
      <c r="M36" s="1">
        <f ca="1">ATALI[[#This Row],[DPP]]+ATALI[[#This Row],[PPN (11%)]]</f>
        <v>16825830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958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964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976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984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994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1068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1070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1105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1112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1120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1132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1184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1073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1164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1179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17836000</v>
      </c>
      <c r="J3" s="1">
        <f ca="1">IF(SAJ[[#This Row],[//PAJAK]]="","",INDEX(INDIRECT("PAJAK["&amp;SAJ[#Headers]&amp;"]"),SAJ[[#This Row],[//PAJAK]]-1))</f>
        <v>891800</v>
      </c>
      <c r="K3" s="1">
        <f ca="1">(SAJ[[#This Row],[SUB TOTAL]]-SAJ[[#This Row],[DISKON]])/1.11</f>
        <v>15265045.045045044</v>
      </c>
      <c r="L3" s="1">
        <f ca="1">SAJ[[#This Row],[DPP]]*11%</f>
        <v>1679154.9549549548</v>
      </c>
      <c r="M3" s="1">
        <f ca="1">SAJ[[#This Row],[DPP]]+SAJ[[#This Row],[PPN (11%)]]</f>
        <v>16944200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2024-01-30T07:39:00Z</dcterms:modified>
</cp:coreProperties>
</file>